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comments1.xml" ContentType="application/vnd.openxmlformats-officedocument.spreadsheetml.comments+xml"/>
  <Override PartName="/xl/externalLinks/externalLink19.xml" ContentType="application/vnd.openxmlformats-officedocument.spreadsheetml.externalLink+xml"/>
  <Override PartName="/xl/printerSettings/printerSettings21.bin" ContentType="application/vnd.openxmlformats-officedocument.spreadsheetml.printerSettings"/>
  <Override PartName="/xl/printerSettings/printerSettings22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150" yWindow="525" windowWidth="20370" windowHeight="8055" tabRatio="947" firstSheet="1" activeTab="1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62913" iterate="1" calcOnSave="0"/>
</workbook>
</file>

<file path=xl/calcChain.xml><?xml version="1.0" encoding="utf-8"?>
<calcChain xmlns="http://schemas.openxmlformats.org/spreadsheetml/2006/main">
  <c r="A1" i="121" l="1"/>
  <c r="A3" i="121"/>
  <c r="A2" i="121"/>
  <c r="A2" i="127"/>
  <c r="H177" i="121" l="1"/>
  <c r="H180" i="121"/>
  <c r="D20" i="111"/>
  <c r="O180" i="121"/>
  <c r="O178" i="121"/>
  <c r="O177" i="121"/>
  <c r="H149" i="130" l="1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R11" i="46" l="1"/>
  <c r="A1" i="128"/>
  <c r="A4" i="128"/>
  <c r="A5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F17" i="128"/>
  <c r="G17" i="128"/>
  <c r="H17" i="128"/>
  <c r="I17" i="128"/>
  <c r="E20" i="111" l="1"/>
  <c r="D21" i="111"/>
  <c r="E21" i="111" s="1"/>
  <c r="D22" i="111"/>
  <c r="E22" i="111" s="1"/>
  <c r="D23" i="111"/>
  <c r="E23" i="111" s="1"/>
  <c r="Q11" i="46" l="1"/>
  <c r="E8" i="55"/>
  <c r="D25" i="110" l="1"/>
  <c r="D22" i="110"/>
  <c r="D30" i="110"/>
  <c r="D16" i="56" l="1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B12" i="73"/>
  <c r="B16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50" i="73"/>
  <c r="B51" i="73"/>
  <c r="B77" i="73"/>
  <c r="B104" i="73"/>
  <c r="B105" i="73"/>
  <c r="B125" i="73"/>
  <c r="B126" i="73"/>
  <c r="B145" i="73"/>
  <c r="B14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E162" i="68"/>
  <c r="E184" i="68"/>
  <c r="B12" i="68"/>
  <c r="E12" i="68"/>
  <c r="E13" i="68"/>
  <c r="E14" i="68"/>
  <c r="B16" i="68"/>
  <c r="E16" i="68"/>
  <c r="E17" i="68"/>
  <c r="E18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E35" i="68"/>
  <c r="E36" i="68"/>
  <c r="E37" i="68"/>
  <c r="E38" i="68"/>
  <c r="E39" i="68"/>
  <c r="E40" i="68"/>
  <c r="E42" i="68"/>
  <c r="E43" i="68"/>
  <c r="E44" i="68"/>
  <c r="E45" i="68"/>
  <c r="E46" i="68"/>
  <c r="E47" i="68"/>
  <c r="E48" i="68"/>
  <c r="B50" i="68"/>
  <c r="B51" i="68"/>
  <c r="E51" i="68"/>
  <c r="E52" i="68"/>
  <c r="E53" i="68"/>
  <c r="E54" i="68"/>
  <c r="E55" i="68"/>
  <c r="E56" i="68"/>
  <c r="E57" i="68"/>
  <c r="E58" i="68"/>
  <c r="E59" i="68"/>
  <c r="E61" i="68"/>
  <c r="E62" i="68"/>
  <c r="E63" i="68"/>
  <c r="E64" i="68"/>
  <c r="E65" i="68"/>
  <c r="E67" i="68"/>
  <c r="E68" i="68"/>
  <c r="E69" i="68"/>
  <c r="E70" i="68"/>
  <c r="E71" i="68"/>
  <c r="E72" i="68"/>
  <c r="E73" i="68"/>
  <c r="E74" i="68"/>
  <c r="E75" i="68"/>
  <c r="B77" i="68"/>
  <c r="E77" i="68"/>
  <c r="E78" i="68"/>
  <c r="E79" i="68"/>
  <c r="E80" i="68"/>
  <c r="E81" i="68"/>
  <c r="E82" i="68"/>
  <c r="E83" i="68"/>
  <c r="E84" i="68"/>
  <c r="E85" i="68"/>
  <c r="E87" i="68"/>
  <c r="E88" i="68"/>
  <c r="E89" i="68"/>
  <c r="E90" i="68"/>
  <c r="E91" i="68"/>
  <c r="E92" i="68"/>
  <c r="E94" i="68"/>
  <c r="E95" i="68"/>
  <c r="E96" i="68"/>
  <c r="E97" i="68"/>
  <c r="E98" i="68"/>
  <c r="E99" i="68"/>
  <c r="E100" i="68"/>
  <c r="E101" i="68"/>
  <c r="E102" i="68"/>
  <c r="B104" i="68"/>
  <c r="B105" i="68"/>
  <c r="E105" i="68"/>
  <c r="E106" i="68"/>
  <c r="E107" i="68"/>
  <c r="E108" i="68"/>
  <c r="E109" i="68"/>
  <c r="E110" i="68"/>
  <c r="E111" i="68"/>
  <c r="E112" i="68"/>
  <c r="E113" i="68"/>
  <c r="E115" i="68"/>
  <c r="E116" i="68"/>
  <c r="E117" i="68"/>
  <c r="E118" i="68"/>
  <c r="E119" i="68"/>
  <c r="E120" i="68"/>
  <c r="E121" i="68"/>
  <c r="E122" i="68"/>
  <c r="E123" i="68"/>
  <c r="B125" i="68"/>
  <c r="B126" i="68"/>
  <c r="E126" i="68"/>
  <c r="E127" i="68"/>
  <c r="E128" i="68"/>
  <c r="E129" i="68"/>
  <c r="E130" i="68"/>
  <c r="E131" i="68"/>
  <c r="E133" i="68"/>
  <c r="E135" i="68"/>
  <c r="E136" i="68"/>
  <c r="E137" i="68"/>
  <c r="E138" i="68"/>
  <c r="E139" i="68"/>
  <c r="E140" i="68"/>
  <c r="E141" i="68"/>
  <c r="E142" i="68"/>
  <c r="E143" i="68"/>
  <c r="B145" i="68"/>
  <c r="B146" i="68"/>
  <c r="E146" i="68"/>
  <c r="E147" i="68"/>
  <c r="E148" i="68"/>
  <c r="E149" i="68"/>
  <c r="E150" i="68"/>
  <c r="E151" i="68"/>
  <c r="E153" i="68"/>
  <c r="E154" i="68"/>
  <c r="E155" i="68"/>
  <c r="E156" i="68"/>
  <c r="E157" i="68"/>
  <c r="E159" i="68"/>
  <c r="E160" i="68"/>
  <c r="E161" i="68"/>
  <c r="E164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B12" i="70"/>
  <c r="B16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50" i="70"/>
  <c r="B51" i="70"/>
  <c r="B77" i="70"/>
  <c r="B104" i="70"/>
  <c r="B105" i="70"/>
  <c r="B125" i="70"/>
  <c r="B126" i="70"/>
  <c r="B145" i="70"/>
  <c r="B14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E184" i="72"/>
  <c r="B12" i="72"/>
  <c r="E12" i="72"/>
  <c r="E13" i="72"/>
  <c r="E14" i="72"/>
  <c r="B16" i="72"/>
  <c r="E16" i="72"/>
  <c r="E17" i="72"/>
  <c r="E18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E35" i="72"/>
  <c r="E36" i="72"/>
  <c r="E37" i="72"/>
  <c r="E38" i="72"/>
  <c r="E39" i="72"/>
  <c r="E40" i="72"/>
  <c r="E42" i="72"/>
  <c r="E43" i="72"/>
  <c r="E44" i="72"/>
  <c r="E45" i="72"/>
  <c r="E46" i="72"/>
  <c r="E47" i="72"/>
  <c r="E48" i="72"/>
  <c r="B50" i="72"/>
  <c r="B51" i="72"/>
  <c r="E51" i="72"/>
  <c r="E52" i="72"/>
  <c r="E53" i="72"/>
  <c r="E54" i="72"/>
  <c r="E55" i="72"/>
  <c r="E56" i="72"/>
  <c r="E57" i="72"/>
  <c r="E58" i="72"/>
  <c r="E59" i="72"/>
  <c r="E61" i="72"/>
  <c r="E62" i="72"/>
  <c r="E63" i="72"/>
  <c r="E64" i="72"/>
  <c r="E65" i="72"/>
  <c r="E67" i="72"/>
  <c r="E68" i="72"/>
  <c r="E69" i="72"/>
  <c r="E70" i="72"/>
  <c r="E71" i="72"/>
  <c r="E72" i="72"/>
  <c r="E73" i="72"/>
  <c r="E74" i="72"/>
  <c r="E75" i="72"/>
  <c r="B77" i="72"/>
  <c r="E77" i="72"/>
  <c r="E78" i="72"/>
  <c r="E79" i="72"/>
  <c r="E80" i="72"/>
  <c r="E81" i="72"/>
  <c r="E82" i="72"/>
  <c r="E83" i="72"/>
  <c r="E84" i="72"/>
  <c r="E85" i="72"/>
  <c r="E87" i="72"/>
  <c r="E88" i="72"/>
  <c r="E89" i="72"/>
  <c r="E90" i="72"/>
  <c r="E91" i="72"/>
  <c r="E92" i="72"/>
  <c r="E94" i="72"/>
  <c r="E95" i="72"/>
  <c r="E96" i="72"/>
  <c r="E97" i="72"/>
  <c r="E98" i="72"/>
  <c r="E99" i="72"/>
  <c r="E100" i="72"/>
  <c r="E101" i="72"/>
  <c r="E102" i="72"/>
  <c r="B104" i="72"/>
  <c r="B105" i="72"/>
  <c r="E105" i="72"/>
  <c r="E106" i="72"/>
  <c r="E107" i="72"/>
  <c r="E108" i="72"/>
  <c r="E109" i="72"/>
  <c r="E110" i="72"/>
  <c r="E111" i="72"/>
  <c r="E112" i="72"/>
  <c r="E113" i="72"/>
  <c r="E115" i="72"/>
  <c r="E116" i="72"/>
  <c r="E117" i="72"/>
  <c r="E118" i="72"/>
  <c r="E119" i="72"/>
  <c r="E120" i="72"/>
  <c r="E121" i="72"/>
  <c r="E122" i="72"/>
  <c r="E123" i="72"/>
  <c r="B125" i="72"/>
  <c r="B126" i="72"/>
  <c r="E126" i="72"/>
  <c r="E127" i="72"/>
  <c r="E128" i="72"/>
  <c r="E129" i="72"/>
  <c r="E130" i="72"/>
  <c r="E131" i="72"/>
  <c r="E133" i="72"/>
  <c r="E135" i="72"/>
  <c r="E136" i="72"/>
  <c r="E137" i="72"/>
  <c r="E138" i="72"/>
  <c r="E139" i="72"/>
  <c r="E140" i="72"/>
  <c r="E141" i="72"/>
  <c r="E142" i="72"/>
  <c r="E143" i="72"/>
  <c r="B145" i="72"/>
  <c r="B146" i="72"/>
  <c r="E146" i="72"/>
  <c r="E147" i="72"/>
  <c r="E148" i="72"/>
  <c r="E149" i="72"/>
  <c r="E150" i="72"/>
  <c r="E151" i="72"/>
  <c r="E153" i="72"/>
  <c r="E154" i="72"/>
  <c r="E155" i="72"/>
  <c r="E156" i="72"/>
  <c r="E157" i="72"/>
  <c r="E159" i="72"/>
  <c r="E160" i="72"/>
  <c r="E161" i="72"/>
  <c r="E162" i="72"/>
  <c r="E164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B12" i="66"/>
  <c r="E12" i="66"/>
  <c r="E13" i="66"/>
  <c r="E14" i="66"/>
  <c r="B16" i="66"/>
  <c r="E16" i="66"/>
  <c r="E17" i="66"/>
  <c r="E18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E35" i="66"/>
  <c r="E36" i="66"/>
  <c r="E37" i="66"/>
  <c r="E38" i="66"/>
  <c r="E39" i="66"/>
  <c r="E40" i="66"/>
  <c r="E42" i="66"/>
  <c r="E43" i="66"/>
  <c r="E44" i="66"/>
  <c r="E45" i="66"/>
  <c r="E46" i="66"/>
  <c r="E47" i="66"/>
  <c r="E48" i="66"/>
  <c r="B50" i="66"/>
  <c r="B51" i="66"/>
  <c r="E51" i="66"/>
  <c r="E52" i="66"/>
  <c r="E53" i="66"/>
  <c r="E54" i="66"/>
  <c r="E55" i="66"/>
  <c r="E56" i="66"/>
  <c r="E57" i="66"/>
  <c r="E58" i="66"/>
  <c r="E59" i="66"/>
  <c r="E61" i="66"/>
  <c r="E62" i="66"/>
  <c r="E63" i="66"/>
  <c r="E64" i="66"/>
  <c r="E65" i="66"/>
  <c r="E67" i="66"/>
  <c r="E68" i="66"/>
  <c r="E69" i="66"/>
  <c r="E70" i="66"/>
  <c r="E71" i="66"/>
  <c r="E72" i="66"/>
  <c r="E73" i="66"/>
  <c r="E74" i="66"/>
  <c r="E75" i="66"/>
  <c r="B77" i="66"/>
  <c r="E77" i="66"/>
  <c r="E78" i="66"/>
  <c r="E79" i="66"/>
  <c r="E80" i="66"/>
  <c r="E81" i="66"/>
  <c r="E82" i="66"/>
  <c r="E83" i="66"/>
  <c r="E84" i="66"/>
  <c r="E85" i="66"/>
  <c r="E87" i="66"/>
  <c r="E88" i="66"/>
  <c r="E89" i="66"/>
  <c r="E90" i="66"/>
  <c r="E91" i="66"/>
  <c r="E92" i="66"/>
  <c r="E94" i="66"/>
  <c r="E95" i="66"/>
  <c r="E96" i="66"/>
  <c r="E97" i="66"/>
  <c r="E98" i="66"/>
  <c r="E99" i="66"/>
  <c r="E100" i="66"/>
  <c r="E101" i="66"/>
  <c r="E102" i="66"/>
  <c r="B104" i="66"/>
  <c r="B105" i="66"/>
  <c r="E105" i="66"/>
  <c r="E106" i="66"/>
  <c r="E107" i="66"/>
  <c r="E108" i="66"/>
  <c r="E109" i="66"/>
  <c r="E110" i="66"/>
  <c r="E111" i="66"/>
  <c r="E112" i="66"/>
  <c r="E113" i="66"/>
  <c r="E115" i="66"/>
  <c r="E116" i="66"/>
  <c r="E117" i="66"/>
  <c r="E118" i="66"/>
  <c r="E119" i="66"/>
  <c r="E120" i="66"/>
  <c r="E121" i="66"/>
  <c r="E122" i="66"/>
  <c r="E123" i="66"/>
  <c r="B125" i="66"/>
  <c r="B126" i="66"/>
  <c r="E126" i="66"/>
  <c r="E127" i="66"/>
  <c r="E128" i="66"/>
  <c r="E129" i="66"/>
  <c r="E130" i="66"/>
  <c r="E131" i="66"/>
  <c r="E133" i="66"/>
  <c r="E135" i="66"/>
  <c r="E136" i="66"/>
  <c r="E137" i="66"/>
  <c r="E138" i="66"/>
  <c r="E139" i="66"/>
  <c r="E140" i="66"/>
  <c r="E141" i="66"/>
  <c r="E142" i="66"/>
  <c r="E143" i="66"/>
  <c r="B145" i="66"/>
  <c r="B146" i="66"/>
  <c r="E146" i="66"/>
  <c r="E147" i="66"/>
  <c r="E148" i="66"/>
  <c r="E149" i="66"/>
  <c r="E150" i="66"/>
  <c r="E151" i="66"/>
  <c r="E153" i="66"/>
  <c r="E154" i="66"/>
  <c r="E155" i="66"/>
  <c r="E156" i="66"/>
  <c r="E157" i="66"/>
  <c r="E159" i="66"/>
  <c r="E160" i="66"/>
  <c r="E161" i="66"/>
  <c r="E162" i="66"/>
  <c r="E164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E10" i="66"/>
  <c r="B10" i="66"/>
  <c r="B9" i="66"/>
  <c r="B145" i="67"/>
  <c r="B14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F113" i="67"/>
  <c r="B125" i="67"/>
  <c r="B126" i="67"/>
  <c r="B51" i="67"/>
  <c r="B77" i="67"/>
  <c r="F85" i="67"/>
  <c r="B104" i="67"/>
  <c r="B50" i="67"/>
  <c r="B33" i="67"/>
  <c r="B34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F13" i="67"/>
  <c r="F14" i="67"/>
  <c r="B16" i="67"/>
  <c r="F16" i="67"/>
  <c r="F17" i="67"/>
  <c r="F18" i="67"/>
  <c r="F19" i="67"/>
  <c r="F10" i="67"/>
  <c r="B9" i="67"/>
  <c r="B10" i="67"/>
  <c r="G15" i="56" l="1"/>
  <c r="G11" i="56"/>
  <c r="A1" i="127" l="1"/>
  <c r="A4" i="127"/>
  <c r="A20" i="127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13" i="126" l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C21" i="55" l="1"/>
  <c r="D21" i="55"/>
  <c r="G12" i="56"/>
  <c r="G16" i="56"/>
  <c r="E21" i="55" l="1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AI17" i="121" s="1"/>
  <c r="K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32" i="121" l="1"/>
  <c r="B35" i="73"/>
  <c r="B35" i="70"/>
  <c r="B35" i="68"/>
  <c r="B35" i="66"/>
  <c r="B35" i="72"/>
  <c r="B35" i="67"/>
  <c r="A12" i="121"/>
  <c r="B13" i="73"/>
  <c r="B13" i="70"/>
  <c r="B13" i="66"/>
  <c r="B13" i="68"/>
  <c r="B13" i="72"/>
  <c r="B13" i="67"/>
  <c r="A121" i="121"/>
  <c r="B127" i="73"/>
  <c r="B127" i="68"/>
  <c r="B127" i="70"/>
  <c r="B127" i="72"/>
  <c r="B127" i="66"/>
  <c r="B127" i="67"/>
  <c r="A101" i="121"/>
  <c r="B106" i="73"/>
  <c r="B106" i="70"/>
  <c r="B106" i="66"/>
  <c r="B106" i="68"/>
  <c r="B106" i="72"/>
  <c r="B106" i="67"/>
  <c r="A74" i="121"/>
  <c r="B78" i="73"/>
  <c r="B78" i="68"/>
  <c r="B78" i="66"/>
  <c r="B78" i="72"/>
  <c r="B78" i="70"/>
  <c r="B78" i="67"/>
  <c r="A145" i="121"/>
  <c r="B147" i="73"/>
  <c r="B147" i="68"/>
  <c r="B147" i="72"/>
  <c r="B147" i="70"/>
  <c r="B147" i="66"/>
  <c r="B147" i="67"/>
  <c r="A48" i="121"/>
  <c r="B52" i="73"/>
  <c r="B52" i="72"/>
  <c r="B52" i="68"/>
  <c r="B52" i="70"/>
  <c r="B52" i="66"/>
  <c r="B52" i="67"/>
  <c r="A16" i="121"/>
  <c r="B17" i="73"/>
  <c r="B17" i="68"/>
  <c r="B17" i="70"/>
  <c r="B17" i="66"/>
  <c r="B17" i="72"/>
  <c r="B17" i="67"/>
  <c r="A43" i="60"/>
  <c r="A44" i="60" s="1"/>
  <c r="A37" i="122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L76" i="121"/>
  <c r="M58" i="12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B153" i="73" l="1"/>
  <c r="B153" i="70"/>
  <c r="B153" i="68"/>
  <c r="B153" i="72"/>
  <c r="B153" i="66"/>
  <c r="B153" i="67"/>
  <c r="B14" i="68"/>
  <c r="B14" i="73"/>
  <c r="B14" i="66"/>
  <c r="B14" i="72"/>
  <c r="B14" i="70"/>
  <c r="B14" i="67"/>
  <c r="A49" i="121"/>
  <c r="B53" i="73"/>
  <c r="B53" i="70"/>
  <c r="B53" i="68"/>
  <c r="B53" i="66"/>
  <c r="B53" i="72"/>
  <c r="B53" i="67"/>
  <c r="A122" i="121"/>
  <c r="B128" i="73"/>
  <c r="B128" i="68"/>
  <c r="B128" i="70"/>
  <c r="B128" i="66"/>
  <c r="B128" i="72"/>
  <c r="B128" i="67"/>
  <c r="A147" i="121"/>
  <c r="B149" i="73"/>
  <c r="B149" i="68"/>
  <c r="B149" i="70"/>
  <c r="B149" i="72"/>
  <c r="B149" i="66"/>
  <c r="B149" i="67"/>
  <c r="B148" i="73"/>
  <c r="B148" i="70"/>
  <c r="B148" i="68"/>
  <c r="B148" i="72"/>
  <c r="B148" i="66"/>
  <c r="B148" i="67"/>
  <c r="A17" i="121"/>
  <c r="B18" i="73"/>
  <c r="B18" i="70"/>
  <c r="B18" i="68"/>
  <c r="B18" i="66"/>
  <c r="B18" i="72"/>
  <c r="B18" i="67"/>
  <c r="A102" i="121"/>
  <c r="B107" i="73"/>
  <c r="B107" i="68"/>
  <c r="B107" i="70"/>
  <c r="B107" i="66"/>
  <c r="B107" i="72"/>
  <c r="B107" i="67"/>
  <c r="A146" i="121"/>
  <c r="A75" i="121"/>
  <c r="B79" i="73"/>
  <c r="B79" i="70"/>
  <c r="B79" i="72"/>
  <c r="B79" i="68"/>
  <c r="B79" i="66"/>
  <c r="B79" i="67"/>
  <c r="A33" i="121"/>
  <c r="B36" i="73"/>
  <c r="B36" i="68"/>
  <c r="B36" i="70"/>
  <c r="B36" i="66"/>
  <c r="B36" i="72"/>
  <c r="B36" i="67"/>
  <c r="A64" i="122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N86" i="121"/>
  <c r="AN84" i="121"/>
  <c r="B19" i="68" l="1"/>
  <c r="B19" i="73"/>
  <c r="B19" i="66"/>
  <c r="B19" i="70"/>
  <c r="B19" i="72"/>
  <c r="B19" i="67"/>
  <c r="A123" i="121"/>
  <c r="B129" i="73"/>
  <c r="B129" i="70"/>
  <c r="B129" i="72"/>
  <c r="B129" i="68"/>
  <c r="B129" i="66"/>
  <c r="B129" i="67"/>
  <c r="A76" i="121"/>
  <c r="B80" i="73"/>
  <c r="B80" i="70"/>
  <c r="B80" i="68"/>
  <c r="B80" i="66"/>
  <c r="B80" i="72"/>
  <c r="B80" i="67"/>
  <c r="A103" i="121"/>
  <c r="B108" i="73"/>
  <c r="B108" i="70"/>
  <c r="B108" i="68"/>
  <c r="B108" i="66"/>
  <c r="B108" i="72"/>
  <c r="B108" i="67"/>
  <c r="B155" i="73"/>
  <c r="B155" i="68"/>
  <c r="B155" i="70"/>
  <c r="B155" i="72"/>
  <c r="B155" i="67"/>
  <c r="B155" i="66"/>
  <c r="B157" i="73"/>
  <c r="B157" i="70"/>
  <c r="B157" i="68"/>
  <c r="B157" i="72"/>
  <c r="B157" i="66"/>
  <c r="B157" i="67"/>
  <c r="A34" i="121"/>
  <c r="B37" i="73"/>
  <c r="B37" i="66"/>
  <c r="B37" i="68"/>
  <c r="B37" i="70"/>
  <c r="B37" i="72"/>
  <c r="B37" i="67"/>
  <c r="B154" i="73"/>
  <c r="B154" i="68"/>
  <c r="B154" i="70"/>
  <c r="B154" i="72"/>
  <c r="B154" i="67"/>
  <c r="B154" i="66"/>
  <c r="B150" i="73"/>
  <c r="B150" i="68"/>
  <c r="B150" i="70"/>
  <c r="B150" i="72"/>
  <c r="B150" i="67"/>
  <c r="B150" i="66"/>
  <c r="A50" i="121"/>
  <c r="B54" i="73"/>
  <c r="B54" i="70"/>
  <c r="B54" i="72"/>
  <c r="B54" i="68"/>
  <c r="B54" i="66"/>
  <c r="B54" i="67"/>
  <c r="F94" i="67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B151" i="73" l="1"/>
  <c r="B151" i="68"/>
  <c r="B151" i="70"/>
  <c r="B151" i="72"/>
  <c r="B151" i="66"/>
  <c r="B151" i="67"/>
  <c r="B38" i="73"/>
  <c r="B38" i="68"/>
  <c r="B38" i="70"/>
  <c r="B38" i="66"/>
  <c r="B38" i="72"/>
  <c r="B38" i="67"/>
  <c r="A35" i="121"/>
  <c r="A38" i="121"/>
  <c r="B159" i="73"/>
  <c r="B159" i="68"/>
  <c r="B159" i="72"/>
  <c r="B159" i="70"/>
  <c r="B159" i="66"/>
  <c r="B159" i="67"/>
  <c r="A51" i="121"/>
  <c r="B55" i="73"/>
  <c r="B55" i="68"/>
  <c r="B55" i="70"/>
  <c r="B55" i="66"/>
  <c r="B55" i="72"/>
  <c r="B55" i="67"/>
  <c r="A124" i="121"/>
  <c r="B130" i="73"/>
  <c r="B130" i="68"/>
  <c r="B130" i="70"/>
  <c r="B130" i="66"/>
  <c r="B130" i="72"/>
  <c r="B130" i="67"/>
  <c r="B156" i="73"/>
  <c r="B156" i="68"/>
  <c r="B156" i="72"/>
  <c r="B156" i="70"/>
  <c r="B156" i="66"/>
  <c r="B156" i="67"/>
  <c r="A77" i="121"/>
  <c r="B81" i="73"/>
  <c r="B81" i="70"/>
  <c r="B81" i="72"/>
  <c r="B81" i="68"/>
  <c r="B81" i="66"/>
  <c r="B81" i="67"/>
  <c r="A104" i="121"/>
  <c r="B109" i="68"/>
  <c r="B109" i="73"/>
  <c r="B109" i="66"/>
  <c r="B109" i="72"/>
  <c r="B109" i="70"/>
  <c r="B109" i="67"/>
  <c r="F143" i="67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3" i="121"/>
  <c r="A105" i="121" l="1"/>
  <c r="B110" i="73"/>
  <c r="B110" i="68"/>
  <c r="B110" i="66"/>
  <c r="B110" i="70"/>
  <c r="B110" i="72"/>
  <c r="B110" i="67"/>
  <c r="A126" i="121"/>
  <c r="B131" i="73"/>
  <c r="B131" i="72"/>
  <c r="B131" i="68"/>
  <c r="B131" i="70"/>
  <c r="B131" i="66"/>
  <c r="B131" i="67"/>
  <c r="A157" i="121"/>
  <c r="B161" i="73"/>
  <c r="B161" i="68"/>
  <c r="B161" i="70"/>
  <c r="B161" i="72"/>
  <c r="B161" i="66"/>
  <c r="B161" i="67"/>
  <c r="B42" i="73"/>
  <c r="B42" i="68"/>
  <c r="B42" i="70"/>
  <c r="B42" i="66"/>
  <c r="B42" i="72"/>
  <c r="B42" i="67"/>
  <c r="A156" i="121"/>
  <c r="B160" i="73"/>
  <c r="B160" i="70"/>
  <c r="B160" i="68"/>
  <c r="B160" i="72"/>
  <c r="B160" i="66"/>
  <c r="B160" i="67"/>
  <c r="A78" i="121"/>
  <c r="B82" i="73"/>
  <c r="B82" i="68"/>
  <c r="B82" i="70"/>
  <c r="B82" i="66"/>
  <c r="B82" i="72"/>
  <c r="B82" i="67"/>
  <c r="A52" i="121"/>
  <c r="B56" i="73"/>
  <c r="B56" i="72"/>
  <c r="B56" i="68"/>
  <c r="B56" i="70"/>
  <c r="B56" i="66"/>
  <c r="B56" i="67"/>
  <c r="B39" i="73"/>
  <c r="B39" i="70"/>
  <c r="B39" i="68"/>
  <c r="B39" i="66"/>
  <c r="B39" i="72"/>
  <c r="B39" i="67"/>
  <c r="A39" i="121"/>
  <c r="A36" i="121"/>
  <c r="L131" i="121"/>
  <c r="F138" i="67"/>
  <c r="L129" i="121"/>
  <c r="F136" i="67"/>
  <c r="B43" i="73" l="1"/>
  <c r="B43" i="68"/>
  <c r="B43" i="66"/>
  <c r="B43" i="72"/>
  <c r="B43" i="70"/>
  <c r="B43" i="67"/>
  <c r="A40" i="121"/>
  <c r="B40" i="73"/>
  <c r="B40" i="68"/>
  <c r="B40" i="70"/>
  <c r="B40" i="66"/>
  <c r="B40" i="72"/>
  <c r="B40" i="67"/>
  <c r="B164" i="73"/>
  <c r="B164" i="68"/>
  <c r="B164" i="72"/>
  <c r="B164" i="70"/>
  <c r="B164" i="67"/>
  <c r="B164" i="66"/>
  <c r="A128" i="121"/>
  <c r="B133" i="73"/>
  <c r="B133" i="68"/>
  <c r="B133" i="66"/>
  <c r="B133" i="72"/>
  <c r="B133" i="70"/>
  <c r="B133" i="67"/>
  <c r="A79" i="121"/>
  <c r="B83" i="73"/>
  <c r="B83" i="72"/>
  <c r="B83" i="68"/>
  <c r="B83" i="70"/>
  <c r="B83" i="66"/>
  <c r="B83" i="67"/>
  <c r="A154" i="121"/>
  <c r="B165" i="68"/>
  <c r="B165" i="73"/>
  <c r="B165" i="70"/>
  <c r="B165" i="72"/>
  <c r="B165" i="67"/>
  <c r="B165" i="66"/>
  <c r="A53" i="121"/>
  <c r="B57" i="73"/>
  <c r="B57" i="70"/>
  <c r="B57" i="68"/>
  <c r="B57" i="66"/>
  <c r="B57" i="72"/>
  <c r="B57" i="67"/>
  <c r="A106" i="121"/>
  <c r="B111" i="73"/>
  <c r="B111" i="68"/>
  <c r="B111" i="70"/>
  <c r="B111" i="66"/>
  <c r="B111" i="72"/>
  <c r="B111" i="67"/>
  <c r="A8" i="55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A107" i="121" l="1"/>
  <c r="B112" i="73"/>
  <c r="B112" i="70"/>
  <c r="B112" i="68"/>
  <c r="B112" i="66"/>
  <c r="B112" i="72"/>
  <c r="B112" i="67"/>
  <c r="A129" i="121"/>
  <c r="B135" i="73"/>
  <c r="B135" i="70"/>
  <c r="B135" i="72"/>
  <c r="B135" i="68"/>
  <c r="B135" i="66"/>
  <c r="B135" i="67"/>
  <c r="A80" i="121"/>
  <c r="B84" i="73"/>
  <c r="B84" i="70"/>
  <c r="B84" i="68"/>
  <c r="B84" i="66"/>
  <c r="B84" i="72"/>
  <c r="B84" i="67"/>
  <c r="A41" i="121"/>
  <c r="B44" i="73"/>
  <c r="B44" i="70"/>
  <c r="B44" i="68"/>
  <c r="B44" i="66"/>
  <c r="B44" i="72"/>
  <c r="B44" i="67"/>
  <c r="B162" i="73"/>
  <c r="B162" i="68"/>
  <c r="B162" i="70"/>
  <c r="B162" i="72"/>
  <c r="B162" i="67"/>
  <c r="B162" i="66"/>
  <c r="B58" i="73"/>
  <c r="B58" i="70"/>
  <c r="B58" i="68"/>
  <c r="B58" i="72"/>
  <c r="B58" i="66"/>
  <c r="B58" i="67"/>
  <c r="A56" i="121"/>
  <c r="A54" i="121"/>
  <c r="D50" i="122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130" i="121" l="1"/>
  <c r="B136" i="73"/>
  <c r="B136" i="68"/>
  <c r="B136" i="70"/>
  <c r="B136" i="66"/>
  <c r="B136" i="72"/>
  <c r="B136" i="67"/>
  <c r="A82" i="121"/>
  <c r="B85" i="73"/>
  <c r="B85" i="70"/>
  <c r="B85" i="68"/>
  <c r="B85" i="72"/>
  <c r="B85" i="66"/>
  <c r="B85" i="67"/>
  <c r="B59" i="73"/>
  <c r="B59" i="68"/>
  <c r="B59" i="66"/>
  <c r="B59" i="70"/>
  <c r="B59" i="72"/>
  <c r="B59" i="67"/>
  <c r="A42" i="121"/>
  <c r="B45" i="73"/>
  <c r="B45" i="68"/>
  <c r="B45" i="70"/>
  <c r="B45" i="66"/>
  <c r="B45" i="72"/>
  <c r="B45" i="67"/>
  <c r="A57" i="121"/>
  <c r="B61" i="73"/>
  <c r="B61" i="72"/>
  <c r="B61" i="68"/>
  <c r="B61" i="70"/>
  <c r="B61" i="66"/>
  <c r="B61" i="67"/>
  <c r="A109" i="121"/>
  <c r="B113" i="68"/>
  <c r="B113" i="73"/>
  <c r="B113" i="70"/>
  <c r="B113" i="66"/>
  <c r="B113" i="72"/>
  <c r="B113" i="67"/>
  <c r="A34" i="55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A58" i="121" l="1"/>
  <c r="B62" i="73"/>
  <c r="B62" i="70"/>
  <c r="B62" i="68"/>
  <c r="B62" i="66"/>
  <c r="B62" i="72"/>
  <c r="B62" i="67"/>
  <c r="A83" i="121"/>
  <c r="B87" i="73"/>
  <c r="B87" i="68"/>
  <c r="B87" i="66"/>
  <c r="B87" i="72"/>
  <c r="B87" i="70"/>
  <c r="B87" i="67"/>
  <c r="A110" i="121"/>
  <c r="B115" i="73"/>
  <c r="B115" i="70"/>
  <c r="B115" i="66"/>
  <c r="B115" i="68"/>
  <c r="B115" i="72"/>
  <c r="B115" i="67"/>
  <c r="A43" i="121"/>
  <c r="B46" i="73"/>
  <c r="B46" i="66"/>
  <c r="B46" i="68"/>
  <c r="B46" i="70"/>
  <c r="B46" i="72"/>
  <c r="B46" i="67"/>
  <c r="A131" i="121"/>
  <c r="B137" i="73"/>
  <c r="B137" i="68"/>
  <c r="B137" i="70"/>
  <c r="B137" i="72"/>
  <c r="B137" i="66"/>
  <c r="B137" i="67"/>
  <c r="R148" i="46"/>
  <c r="A84" i="121" l="1"/>
  <c r="B88" i="73"/>
  <c r="B88" i="70"/>
  <c r="B88" i="72"/>
  <c r="B88" i="68"/>
  <c r="B88" i="66"/>
  <c r="B88" i="67"/>
  <c r="A111" i="121"/>
  <c r="B116" i="73"/>
  <c r="B116" i="68"/>
  <c r="B116" i="70"/>
  <c r="B116" i="66"/>
  <c r="B116" i="72"/>
  <c r="B116" i="67"/>
  <c r="A44" i="121"/>
  <c r="B47" i="73"/>
  <c r="B47" i="68"/>
  <c r="B47" i="70"/>
  <c r="B47" i="66"/>
  <c r="B47" i="72"/>
  <c r="B47" i="67"/>
  <c r="A132" i="121"/>
  <c r="B138" i="73"/>
  <c r="B138" i="68"/>
  <c r="B138" i="70"/>
  <c r="B138" i="66"/>
  <c r="B138" i="72"/>
  <c r="B138" i="67"/>
  <c r="A59" i="121"/>
  <c r="B63" i="73"/>
  <c r="B63" i="70"/>
  <c r="B63" i="72"/>
  <c r="B63" i="68"/>
  <c r="B63" i="66"/>
  <c r="B63" i="67"/>
  <c r="D26" i="111"/>
  <c r="E26" i="111" s="1"/>
  <c r="D25" i="111"/>
  <c r="E25" i="111" s="1"/>
  <c r="A1" i="111"/>
  <c r="A3" i="111"/>
  <c r="A4" i="111"/>
  <c r="A112" i="121" l="1"/>
  <c r="B117" i="73"/>
  <c r="B117" i="70"/>
  <c r="B117" i="68"/>
  <c r="B117" i="66"/>
  <c r="B117" i="72"/>
  <c r="B117" i="67"/>
  <c r="B48" i="73"/>
  <c r="B48" i="70"/>
  <c r="B48" i="68"/>
  <c r="B48" i="66"/>
  <c r="B48" i="72"/>
  <c r="B48" i="67"/>
  <c r="A133" i="121"/>
  <c r="B139" i="73"/>
  <c r="B139" i="70"/>
  <c r="B139" i="72"/>
  <c r="B139" i="68"/>
  <c r="B139" i="66"/>
  <c r="B139" i="67"/>
  <c r="A60" i="121"/>
  <c r="B64" i="73"/>
  <c r="B64" i="68"/>
  <c r="B64" i="70"/>
  <c r="B64" i="66"/>
  <c r="B64" i="72"/>
  <c r="B64" i="67"/>
  <c r="A85" i="121"/>
  <c r="B89" i="73"/>
  <c r="B89" i="70"/>
  <c r="B89" i="68"/>
  <c r="B89" i="66"/>
  <c r="B89" i="72"/>
  <c r="B89" i="67"/>
  <c r="D24" i="111"/>
  <c r="E24" i="111" s="1"/>
  <c r="E13" i="111"/>
  <c r="F10" i="112"/>
  <c r="E14" i="111"/>
  <c r="E15" i="111"/>
  <c r="A86" i="121" l="1"/>
  <c r="B90" i="73"/>
  <c r="B90" i="70"/>
  <c r="B90" i="72"/>
  <c r="B90" i="68"/>
  <c r="B90" i="66"/>
  <c r="B90" i="67"/>
  <c r="B140" i="73"/>
  <c r="B140" i="68"/>
  <c r="B140" i="70"/>
  <c r="B140" i="66"/>
  <c r="B140" i="72"/>
  <c r="B140" i="67"/>
  <c r="A134" i="121"/>
  <c r="A135" i="121"/>
  <c r="A62" i="121"/>
  <c r="B65" i="73"/>
  <c r="B65" i="72"/>
  <c r="B65" i="68"/>
  <c r="B65" i="70"/>
  <c r="B65" i="66"/>
  <c r="B65" i="67"/>
  <c r="A113" i="121"/>
  <c r="B118" i="68"/>
  <c r="B118" i="73"/>
  <c r="B118" i="66"/>
  <c r="B118" i="72"/>
  <c r="B118" i="70"/>
  <c r="B118" i="67"/>
  <c r="E14" i="110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A63" i="121" l="1"/>
  <c r="B67" i="73"/>
  <c r="B67" i="70"/>
  <c r="B67" i="68"/>
  <c r="B67" i="66"/>
  <c r="B67" i="72"/>
  <c r="B67" i="67"/>
  <c r="A114" i="121"/>
  <c r="B119" i="73"/>
  <c r="B119" i="68"/>
  <c r="B119" i="66"/>
  <c r="B119" i="70"/>
  <c r="B119" i="72"/>
  <c r="B119" i="67"/>
  <c r="B142" i="73"/>
  <c r="B142" i="68"/>
  <c r="B142" i="72"/>
  <c r="B142" i="70"/>
  <c r="B142" i="66"/>
  <c r="B142" i="67"/>
  <c r="A136" i="121"/>
  <c r="B141" i="73"/>
  <c r="B141" i="72"/>
  <c r="B141" i="68"/>
  <c r="B141" i="70"/>
  <c r="B141" i="66"/>
  <c r="B141" i="67"/>
  <c r="A87" i="121"/>
  <c r="B91" i="73"/>
  <c r="B91" i="68"/>
  <c r="B91" i="70"/>
  <c r="B91" i="66"/>
  <c r="B91" i="72"/>
  <c r="B91" i="67"/>
  <c r="O21" i="54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A89" i="121" l="1"/>
  <c r="B92" i="73"/>
  <c r="B92" i="72"/>
  <c r="B92" i="68"/>
  <c r="B92" i="70"/>
  <c r="B92" i="66"/>
  <c r="B92" i="67"/>
  <c r="B120" i="73"/>
  <c r="B120" i="68"/>
  <c r="B120" i="70"/>
  <c r="B120" i="66"/>
  <c r="B120" i="72"/>
  <c r="B120" i="67"/>
  <c r="A116" i="121"/>
  <c r="A115" i="121"/>
  <c r="B143" i="73"/>
  <c r="B143" i="70"/>
  <c r="B143" i="72"/>
  <c r="B143" i="68"/>
  <c r="B143" i="66"/>
  <c r="B143" i="67"/>
  <c r="A64" i="121"/>
  <c r="B68" i="73"/>
  <c r="B68" i="70"/>
  <c r="B68" i="68"/>
  <c r="B68" i="72"/>
  <c r="B68" i="66"/>
  <c r="B68" i="67"/>
  <c r="F126" i="67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A117" i="121" l="1"/>
  <c r="B121" i="73"/>
  <c r="B121" i="70"/>
  <c r="B121" i="68"/>
  <c r="B121" i="66"/>
  <c r="B121" i="72"/>
  <c r="B121" i="67"/>
  <c r="A65" i="121"/>
  <c r="B69" i="73"/>
  <c r="B69" i="68"/>
  <c r="B69" i="66"/>
  <c r="B69" i="70"/>
  <c r="B69" i="72"/>
  <c r="B69" i="67"/>
  <c r="B122" i="68"/>
  <c r="B122" i="73"/>
  <c r="B122" i="70"/>
  <c r="B122" i="66"/>
  <c r="B122" i="72"/>
  <c r="B122" i="67"/>
  <c r="A90" i="121"/>
  <c r="B94" i="73"/>
  <c r="B94" i="70"/>
  <c r="B94" i="68"/>
  <c r="B94" i="66"/>
  <c r="B94" i="72"/>
  <c r="B94" i="67"/>
  <c r="G12" i="54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A66" i="121" l="1"/>
  <c r="B70" i="73"/>
  <c r="B70" i="72"/>
  <c r="B70" i="68"/>
  <c r="B70" i="70"/>
  <c r="B70" i="66"/>
  <c r="B70" i="67"/>
  <c r="A91" i="121"/>
  <c r="B95" i="73"/>
  <c r="B95" i="70"/>
  <c r="B95" i="68"/>
  <c r="B95" i="72"/>
  <c r="B95" i="66"/>
  <c r="B95" i="67"/>
  <c r="B123" i="73"/>
  <c r="B123" i="70"/>
  <c r="B123" i="66"/>
  <c r="B123" i="68"/>
  <c r="B123" i="72"/>
  <c r="B123" i="67"/>
  <c r="F26" i="67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A92" i="121" l="1"/>
  <c r="B96" i="73"/>
  <c r="B96" i="68"/>
  <c r="B96" i="66"/>
  <c r="B96" i="72"/>
  <c r="B96" i="70"/>
  <c r="B96" i="67"/>
  <c r="A67" i="121"/>
  <c r="B71" i="73"/>
  <c r="B71" i="70"/>
  <c r="B71" i="68"/>
  <c r="B71" i="66"/>
  <c r="B71" i="72"/>
  <c r="B71" i="67"/>
  <c r="F30" i="67"/>
  <c r="L57" i="121"/>
  <c r="F62" i="67"/>
  <c r="L58" i="121"/>
  <c r="F63" i="67"/>
  <c r="L60" i="121"/>
  <c r="F65" i="67"/>
  <c r="L59" i="121"/>
  <c r="F64" i="67"/>
  <c r="H56" i="121"/>
  <c r="F87" i="67"/>
  <c r="F42" i="67"/>
  <c r="B72" i="73" l="1"/>
  <c r="B72" i="70"/>
  <c r="B72" i="72"/>
  <c r="B72" i="68"/>
  <c r="B72" i="66"/>
  <c r="B72" i="67"/>
  <c r="A69" i="121"/>
  <c r="A68" i="121"/>
  <c r="A93" i="121"/>
  <c r="B97" i="73"/>
  <c r="B97" i="70"/>
  <c r="B97" i="72"/>
  <c r="B97" i="68"/>
  <c r="B97" i="66"/>
  <c r="B97" i="67"/>
  <c r="L56" i="121"/>
  <c r="F61" i="67"/>
  <c r="B73" i="73" l="1"/>
  <c r="B73" i="68"/>
  <c r="B73" i="70"/>
  <c r="B73" i="66"/>
  <c r="B73" i="72"/>
  <c r="B73" i="67"/>
  <c r="A70" i="121"/>
  <c r="B74" i="73"/>
  <c r="B74" i="72"/>
  <c r="B74" i="68"/>
  <c r="B74" i="70"/>
  <c r="B74" i="66"/>
  <c r="B74" i="67"/>
  <c r="A94" i="121"/>
  <c r="B98" i="73"/>
  <c r="B98" i="70"/>
  <c r="B98" i="68"/>
  <c r="B98" i="66"/>
  <c r="B98" i="72"/>
  <c r="B98" i="67"/>
  <c r="E11" i="37"/>
  <c r="E25" i="54"/>
  <c r="E13" i="55"/>
  <c r="E9" i="55"/>
  <c r="B75" i="73" l="1"/>
  <c r="B75" i="70"/>
  <c r="B75" i="68"/>
  <c r="B75" i="66"/>
  <c r="B75" i="72"/>
  <c r="B75" i="67"/>
  <c r="A95" i="121"/>
  <c r="B99" i="73"/>
  <c r="B99" i="70"/>
  <c r="B99" i="72"/>
  <c r="B99" i="68"/>
  <c r="B99" i="66"/>
  <c r="B99" i="67"/>
  <c r="A1" i="106"/>
  <c r="A4" i="106"/>
  <c r="A5" i="106"/>
  <c r="D8" i="121"/>
  <c r="D10" i="121"/>
  <c r="A12" i="106"/>
  <c r="A13" i="106" s="1"/>
  <c r="C12" i="106"/>
  <c r="C11" i="121" s="1"/>
  <c r="D11" i="121"/>
  <c r="C13" i="106"/>
  <c r="C12" i="121" s="1"/>
  <c r="D12" i="121"/>
  <c r="J15" i="106"/>
  <c r="N14" i="121" s="1"/>
  <c r="A16" i="106"/>
  <c r="A17" i="106" s="1"/>
  <c r="A18" i="106" s="1"/>
  <c r="D15" i="12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A96" i="121" l="1"/>
  <c r="B100" i="73"/>
  <c r="B100" i="68"/>
  <c r="B100" i="70"/>
  <c r="B100" i="66"/>
  <c r="B100" i="72"/>
  <c r="B100" i="67"/>
  <c r="J12" i="12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G66" i="33" s="1"/>
  <c r="R105" i="46"/>
  <c r="G65" i="33" s="1"/>
  <c r="R104" i="46"/>
  <c r="G64" i="33" s="1"/>
  <c r="R103" i="46"/>
  <c r="G63" i="33" s="1"/>
  <c r="R102" i="46"/>
  <c r="G62" i="33" s="1"/>
  <c r="R101" i="46"/>
  <c r="G61" i="33" s="1"/>
  <c r="R100" i="46"/>
  <c r="G60" i="33" s="1"/>
  <c r="R99" i="46"/>
  <c r="G59" i="33" s="1"/>
  <c r="R97" i="46"/>
  <c r="G56" i="33" s="1"/>
  <c r="R96" i="46"/>
  <c r="G55" i="33" s="1"/>
  <c r="R95" i="46"/>
  <c r="G54" i="33" s="1"/>
  <c r="R94" i="46"/>
  <c r="G53" i="33" s="1"/>
  <c r="R93" i="46"/>
  <c r="G52" i="33" s="1"/>
  <c r="R92" i="46"/>
  <c r="G51" i="33" s="1"/>
  <c r="R90" i="46"/>
  <c r="G48" i="33" s="1"/>
  <c r="R89" i="46"/>
  <c r="G47" i="33" s="1"/>
  <c r="R88" i="46"/>
  <c r="G46" i="33" s="1"/>
  <c r="R87" i="46"/>
  <c r="G45" i="33" s="1"/>
  <c r="R86" i="46"/>
  <c r="G44" i="33" s="1"/>
  <c r="R85" i="46"/>
  <c r="G43" i="33" s="1"/>
  <c r="R84" i="46"/>
  <c r="G42" i="33" s="1"/>
  <c r="R83" i="46"/>
  <c r="G41" i="33" s="1"/>
  <c r="R82" i="46"/>
  <c r="G40" i="33" s="1"/>
  <c r="R80" i="46"/>
  <c r="G37" i="33" s="1"/>
  <c r="R79" i="46"/>
  <c r="G36" i="33" s="1"/>
  <c r="R78" i="46"/>
  <c r="G35" i="33" s="1"/>
  <c r="R77" i="46"/>
  <c r="G34" i="33" s="1"/>
  <c r="R76" i="46"/>
  <c r="G33" i="33" s="1"/>
  <c r="R75" i="46"/>
  <c r="G32" i="33" s="1"/>
  <c r="R74" i="46"/>
  <c r="G31" i="33" s="1"/>
  <c r="R73" i="46"/>
  <c r="G30" i="33" s="1"/>
  <c r="R72" i="46"/>
  <c r="G29" i="33" s="1"/>
  <c r="R70" i="46"/>
  <c r="G26" i="33" s="1"/>
  <c r="R69" i="46"/>
  <c r="G25" i="33" s="1"/>
  <c r="R68" i="46"/>
  <c r="G24" i="33" s="1"/>
  <c r="R67" i="46"/>
  <c r="G23" i="33" s="1"/>
  <c r="R66" i="46"/>
  <c r="G22" i="33" s="1"/>
  <c r="R64" i="46"/>
  <c r="G19" i="33" s="1"/>
  <c r="R63" i="46"/>
  <c r="G18" i="33" s="1"/>
  <c r="R62" i="46"/>
  <c r="G17" i="33" s="1"/>
  <c r="R61" i="46"/>
  <c r="G16" i="33" s="1"/>
  <c r="R60" i="46"/>
  <c r="G15" i="33" s="1"/>
  <c r="R59" i="46"/>
  <c r="G14" i="33" s="1"/>
  <c r="R58" i="46"/>
  <c r="G13" i="33" s="1"/>
  <c r="R57" i="46"/>
  <c r="G12" i="33" s="1"/>
  <c r="R56" i="46"/>
  <c r="G11" i="33" s="1"/>
  <c r="R54" i="46"/>
  <c r="G27" i="32" s="1"/>
  <c r="R53" i="46"/>
  <c r="G26" i="32" s="1"/>
  <c r="R52" i="46"/>
  <c r="G25" i="32" s="1"/>
  <c r="R51" i="46"/>
  <c r="G24" i="32" s="1"/>
  <c r="R50" i="46"/>
  <c r="G23" i="32" s="1"/>
  <c r="R49" i="46"/>
  <c r="G22" i="32" s="1"/>
  <c r="R48" i="46"/>
  <c r="G21" i="32" s="1"/>
  <c r="R46" i="46"/>
  <c r="G18" i="32" s="1"/>
  <c r="R45" i="46"/>
  <c r="G17" i="32" s="1"/>
  <c r="R44" i="46"/>
  <c r="G16" i="32" s="1"/>
  <c r="R43" i="46"/>
  <c r="G15" i="32" s="1"/>
  <c r="R42" i="46"/>
  <c r="G14" i="32" s="1"/>
  <c r="R41" i="46"/>
  <c r="G13" i="32" s="1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G21" i="30" s="1"/>
  <c r="R19" i="46"/>
  <c r="G20" i="30" s="1"/>
  <c r="R18" i="46"/>
  <c r="G19" i="30" s="1"/>
  <c r="R15" i="46"/>
  <c r="G16" i="30" s="1"/>
  <c r="R14" i="46"/>
  <c r="G15" i="30" s="1"/>
  <c r="R13" i="46"/>
  <c r="G14" i="30" s="1"/>
  <c r="A97" i="121" l="1"/>
  <c r="B101" i="73"/>
  <c r="B101" i="72"/>
  <c r="B101" i="68"/>
  <c r="B101" i="70"/>
  <c r="B101" i="66"/>
  <c r="B101" i="67"/>
  <c r="C46" i="73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B102" i="73" l="1"/>
  <c r="B102" i="70"/>
  <c r="B102" i="68"/>
  <c r="B102" i="66"/>
  <c r="B102" i="72"/>
  <c r="B102" i="67"/>
  <c r="C48" i="73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27" i="46" l="1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A20" i="67" l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28" i="46"/>
  <c r="A29" i="46" s="1"/>
  <c r="A30" i="46" s="1"/>
  <c r="A31" i="46" s="1"/>
  <c r="A32" i="46" s="1"/>
  <c r="A33" i="46" s="1"/>
  <c r="A34" i="46" s="1"/>
  <c r="A35" i="46" l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l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l="1"/>
  <c r="A100" i="46" s="1"/>
  <c r="A101" i="46" s="1"/>
  <c r="A102" i="46" s="1"/>
  <c r="A103" i="46" s="1"/>
  <c r="A104" i="46" s="1"/>
  <c r="A105" i="46" s="1"/>
  <c r="A106" i="46" s="1"/>
  <c r="A107" i="46" s="1"/>
  <c r="A108" i="46" l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l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B12" i="30" l="1"/>
  <c r="D12" i="30"/>
  <c r="B13" i="56"/>
  <c r="D57" i="33"/>
  <c r="D49" i="33"/>
  <c r="D27" i="33"/>
  <c r="D20" i="33"/>
  <c r="D20" i="34"/>
  <c r="Q9" i="43" l="1"/>
  <c r="G36" i="36" l="1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A11" i="35" l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C15" i="55" l="1"/>
  <c r="E19" i="33" l="1"/>
  <c r="F19" i="33"/>
  <c r="I19" i="33" l="1"/>
  <c r="J19" i="33"/>
  <c r="F36" i="36" l="1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J30" i="35" l="1"/>
  <c r="H13" i="47"/>
  <c r="D22" i="126" s="1"/>
  <c r="E10" i="68"/>
  <c r="E10" i="72"/>
  <c r="C21" i="53" l="1"/>
  <c r="D25" i="53"/>
  <c r="C29" i="53" s="1"/>
  <c r="C33" i="53" s="1"/>
  <c r="I30" i="35" l="1"/>
  <c r="J51" i="36" l="1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E18" i="53" l="1"/>
  <c r="F18" i="53" l="1"/>
  <c r="D26" i="53" l="1"/>
  <c r="C30" i="53" s="1"/>
  <c r="C34" i="53" s="1"/>
  <c r="C39" i="53" s="1"/>
  <c r="C41" i="53" s="1"/>
  <c r="D13" i="122" s="1"/>
  <c r="D29" i="53" l="1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O18" i="54" l="1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N21" i="54" l="1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N12" i="54"/>
  <c r="Q17" i="54" l="1"/>
  <c r="Q13" i="54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51" i="36" l="1"/>
  <c r="A52" i="36" s="1"/>
  <c r="A53" i="36" s="1"/>
  <c r="A23" i="34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24" i="33"/>
  <c r="A17" i="31"/>
  <c r="A18" i="31" s="1"/>
  <c r="A19" i="31" s="1"/>
  <c r="A20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57" i="33" l="1"/>
  <c r="C17" i="37" l="1"/>
  <c r="C24" i="126" s="1"/>
  <c r="B12" i="36"/>
  <c r="B19" i="36" s="1"/>
  <c r="I31" i="34"/>
  <c r="B26" i="41"/>
  <c r="J19" i="121" s="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A13" i="37" s="1"/>
  <c r="A14" i="37" s="1"/>
  <c r="A15" i="37" s="1"/>
  <c r="A16" i="37" s="1"/>
  <c r="A17" i="37" s="1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B23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l="1"/>
  <c r="A24" i="30" s="1"/>
  <c r="A25" i="30" s="1"/>
  <c r="D43" i="122"/>
  <c r="I30" i="32"/>
  <c r="D18" i="126" s="1"/>
  <c r="I70" i="33"/>
  <c r="D19" i="126" s="1"/>
  <c r="K23" i="54"/>
  <c r="I25" i="30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20" i="34"/>
  <c r="D19" i="30"/>
  <c r="D20" i="30" s="1"/>
  <c r="D21" i="30" s="1"/>
  <c r="D22" i="30" s="1"/>
  <c r="D23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61" i="33" s="1"/>
  <c r="B62" i="33" s="1"/>
  <c r="B63" i="33" s="1"/>
  <c r="B64" i="33" s="1"/>
  <c r="B65" i="33" s="1"/>
  <c r="B66" i="33" s="1"/>
  <c r="B67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G25" i="128" l="1"/>
  <c r="I25" i="128"/>
  <c r="H25" i="128"/>
  <c r="C25" i="128" l="1"/>
  <c r="Z59" i="60" l="1"/>
  <c r="F23" i="128"/>
  <c r="C39" i="128"/>
  <c r="D12" i="128" l="1"/>
  <c r="E12" i="128"/>
  <c r="C23" i="128"/>
  <c r="E13" i="128"/>
  <c r="D13" i="128"/>
  <c r="C13" i="128" l="1"/>
  <c r="E17" i="128"/>
  <c r="E20" i="128" s="1"/>
  <c r="C20" i="55"/>
  <c r="C36" i="55"/>
  <c r="C12" i="128"/>
  <c r="F8" i="55"/>
  <c r="C19" i="55"/>
  <c r="F9" i="55"/>
  <c r="C35" i="55"/>
  <c r="F12" i="55"/>
  <c r="F13" i="55"/>
  <c r="F15" i="55"/>
  <c r="D19" i="55" l="1"/>
  <c r="E19" i="55" s="1"/>
  <c r="C22" i="55"/>
  <c r="C37" i="55"/>
  <c r="D20" i="55"/>
  <c r="E20" i="55" s="1"/>
  <c r="F24" i="128"/>
  <c r="E22" i="55" l="1"/>
  <c r="C24" i="128"/>
  <c r="C18" i="55"/>
  <c r="C23" i="55" s="1"/>
  <c r="D22" i="55"/>
  <c r="C25" i="55" l="1"/>
  <c r="C24" i="55"/>
  <c r="D18" i="55"/>
  <c r="D23" i="55" s="1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AA59" i="60" l="1"/>
  <c r="J14" i="128" l="1"/>
  <c r="Z60" i="60"/>
  <c r="AA60" i="60" s="1"/>
  <c r="K14" i="128" l="1"/>
  <c r="J26" i="128" l="1"/>
  <c r="K26" i="128"/>
  <c r="K30" i="128" s="1"/>
  <c r="J27" i="128" l="1"/>
  <c r="J15" i="128" l="1"/>
  <c r="J16" i="128" s="1"/>
  <c r="J17" i="128" s="1"/>
  <c r="J20" i="128" s="1"/>
  <c r="K15" i="128"/>
  <c r="K16" i="128" s="1"/>
  <c r="K17" i="128" s="1"/>
  <c r="K20" i="128" s="1"/>
  <c r="F26" i="128" l="1"/>
  <c r="C26" i="128" l="1"/>
  <c r="F30" i="128"/>
  <c r="I29" i="128" l="1"/>
  <c r="I30" i="128" s="1"/>
  <c r="G29" i="128"/>
  <c r="H29" i="128"/>
  <c r="H30" i="128" s="1"/>
  <c r="D27" i="128" l="1"/>
  <c r="C29" i="128"/>
  <c r="G30" i="128"/>
  <c r="E27" i="128" l="1"/>
  <c r="C27" i="128" s="1"/>
  <c r="E28" i="128" s="1"/>
  <c r="E30" i="128" s="1"/>
  <c r="D14" i="128"/>
  <c r="D15" i="128"/>
  <c r="C15" i="128" s="1"/>
  <c r="D28" i="128" l="1"/>
  <c r="D30" i="128" s="1"/>
  <c r="J28" i="128"/>
  <c r="J30" i="128" s="1"/>
  <c r="C14" i="128"/>
  <c r="C28" i="128" l="1"/>
  <c r="C30" i="128" s="1"/>
  <c r="J31" i="128" s="1"/>
  <c r="K31" i="128" l="1"/>
  <c r="F31" i="128"/>
  <c r="I31" i="128"/>
  <c r="H31" i="128"/>
  <c r="G31" i="128"/>
  <c r="E31" i="128"/>
  <c r="D31" i="128"/>
  <c r="D16" i="128" l="1"/>
  <c r="C16" i="128" l="1"/>
  <c r="D17" i="128"/>
  <c r="D20" i="128" l="1"/>
  <c r="C17" i="128"/>
  <c r="C20" i="128" l="1"/>
  <c r="C32" i="128"/>
  <c r="J32" i="128" l="1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C33" i="128" l="1"/>
  <c r="D35" i="128"/>
  <c r="C35" i="128" s="1"/>
  <c r="D36" i="128" s="1"/>
  <c r="D39" i="128" s="1"/>
  <c r="F36" i="128" l="1"/>
  <c r="F39" i="128" s="1"/>
  <c r="E36" i="128"/>
  <c r="E39" i="128" s="1"/>
  <c r="K36" i="128"/>
  <c r="K39" i="128" s="1"/>
  <c r="G36" i="128"/>
  <c r="G39" i="128" s="1"/>
  <c r="H36" i="128"/>
  <c r="H39" i="128" s="1"/>
  <c r="C37" i="128"/>
  <c r="J36" i="128"/>
  <c r="J39" i="128" s="1"/>
  <c r="I36" i="128"/>
  <c r="I39" i="128" s="1"/>
  <c r="D37" i="128" l="1"/>
  <c r="K37" i="128"/>
  <c r="I37" i="128"/>
  <c r="J37" i="128"/>
  <c r="H37" i="128"/>
  <c r="F37" i="128"/>
  <c r="G37" i="128"/>
  <c r="E37" i="128"/>
  <c r="C41" i="128" l="1"/>
  <c r="D41" i="128" l="1"/>
  <c r="D42" i="128" s="1"/>
  <c r="G41" i="128"/>
  <c r="G42" i="128" s="1"/>
  <c r="G43" i="128" s="1"/>
  <c r="G45" i="128" s="1"/>
  <c r="E41" i="128"/>
  <c r="E42" i="128" s="1"/>
  <c r="E43" i="128" s="1"/>
  <c r="E45" i="128" s="1"/>
  <c r="K41" i="128"/>
  <c r="K42" i="128" s="1"/>
  <c r="K43" i="128" s="1"/>
  <c r="K45" i="128" s="1"/>
  <c r="H41" i="128"/>
  <c r="H42" i="128" s="1"/>
  <c r="H43" i="128" s="1"/>
  <c r="H45" i="128" s="1"/>
  <c r="I41" i="128"/>
  <c r="I42" i="128" s="1"/>
  <c r="I43" i="128" s="1"/>
  <c r="I45" i="128" s="1"/>
  <c r="J41" i="128"/>
  <c r="J42" i="128" s="1"/>
  <c r="J43" i="128" s="1"/>
  <c r="J45" i="128" s="1"/>
  <c r="E7" i="54" s="1"/>
  <c r="F41" i="128"/>
  <c r="F42" i="128" s="1"/>
  <c r="F43" i="128" s="1"/>
  <c r="F45" i="128" s="1"/>
  <c r="R12" i="43" l="1"/>
  <c r="R19" i="43"/>
  <c r="R16" i="43"/>
  <c r="R15" i="43"/>
  <c r="R13" i="43"/>
  <c r="R9" i="43"/>
  <c r="R17" i="43"/>
  <c r="R20" i="43"/>
  <c r="R10" i="43"/>
  <c r="R14" i="43"/>
  <c r="R18" i="43"/>
  <c r="R11" i="43"/>
  <c r="D43" i="128"/>
  <c r="C42" i="128"/>
  <c r="R22" i="43" l="1"/>
  <c r="R21" i="43"/>
  <c r="C43" i="128"/>
  <c r="D45" i="128"/>
  <c r="C45" i="128" s="1"/>
  <c r="I31" i="127" l="1"/>
  <c r="K31" i="127"/>
  <c r="D21" i="127" l="1"/>
  <c r="E21" i="127" l="1"/>
  <c r="D15" i="127"/>
  <c r="E15" i="127" l="1"/>
  <c r="D29" i="127"/>
  <c r="D33" i="127" s="1"/>
  <c r="E29" i="127" l="1"/>
  <c r="E33" i="127" s="1"/>
  <c r="G13" i="127" l="1"/>
  <c r="I33" i="127"/>
  <c r="G23" i="127"/>
  <c r="G19" i="127"/>
  <c r="G27" i="127"/>
  <c r="G9" i="127"/>
  <c r="G20" i="127"/>
  <c r="G18" i="127"/>
  <c r="G14" i="127"/>
  <c r="G12" i="127"/>
  <c r="G33" i="127" l="1"/>
  <c r="F36" i="127" s="1"/>
  <c r="I25" i="127" l="1"/>
  <c r="K25" i="127"/>
  <c r="I14" i="127" l="1"/>
  <c r="J14" i="127" s="1"/>
  <c r="K14" i="127" s="1"/>
  <c r="I12" i="127"/>
  <c r="J12" i="127" s="1"/>
  <c r="I27" i="127"/>
  <c r="I18" i="127"/>
  <c r="J18" i="127" s="1"/>
  <c r="I9" i="127"/>
  <c r="J9" i="127" s="1"/>
  <c r="K9" i="127" s="1"/>
  <c r="I20" i="127"/>
  <c r="J20" i="127" s="1"/>
  <c r="K20" i="127" s="1"/>
  <c r="I23" i="127"/>
  <c r="J23" i="127" s="1"/>
  <c r="K23" i="127" s="1"/>
  <c r="I19" i="127"/>
  <c r="J19" i="127" s="1"/>
  <c r="K19" i="127" s="1"/>
  <c r="I13" i="127"/>
  <c r="J13" i="127" s="1"/>
  <c r="K13" i="127" s="1"/>
  <c r="J27" i="127" l="1"/>
  <c r="C48" i="128"/>
  <c r="K12" i="127"/>
  <c r="K15" i="127" s="1"/>
  <c r="J15" i="127"/>
  <c r="J21" i="127"/>
  <c r="K18" i="127"/>
  <c r="K21" i="127" s="1"/>
  <c r="F48" i="128" l="1"/>
  <c r="F49" i="128" s="1"/>
  <c r="F51" i="128" s="1"/>
  <c r="K48" i="128"/>
  <c r="K49" i="128" s="1"/>
  <c r="K51" i="128" s="1"/>
  <c r="D119" i="122" s="1"/>
  <c r="I48" i="128"/>
  <c r="I49" i="128" s="1"/>
  <c r="I51" i="128" s="1"/>
  <c r="H48" i="128"/>
  <c r="H49" i="128" s="1"/>
  <c r="H51" i="128" s="1"/>
  <c r="D120" i="122" s="1"/>
  <c r="E48" i="128"/>
  <c r="E49" i="128" s="1"/>
  <c r="E51" i="128" s="1"/>
  <c r="G48" i="128"/>
  <c r="G49" i="128" s="1"/>
  <c r="G51" i="128" s="1"/>
  <c r="D48" i="128"/>
  <c r="D49" i="128" s="1"/>
  <c r="J48" i="128"/>
  <c r="J49" i="128" s="1"/>
  <c r="J51" i="128" s="1"/>
  <c r="K27" i="127"/>
  <c r="J29" i="127"/>
  <c r="D89" i="122" l="1"/>
  <c r="D109" i="122"/>
  <c r="D99" i="122"/>
  <c r="I29" i="127"/>
  <c r="J33" i="127"/>
  <c r="C49" i="128"/>
  <c r="D51" i="128"/>
  <c r="D81" i="122"/>
  <c r="D82" i="122" s="1"/>
  <c r="D85" i="122" s="1"/>
  <c r="D86" i="122" s="1"/>
  <c r="R175" i="121" s="1"/>
  <c r="D70" i="122"/>
  <c r="D71" i="122" s="1"/>
  <c r="D74" i="122" s="1"/>
  <c r="K29" i="127"/>
  <c r="K33" i="127" s="1"/>
  <c r="M27" i="127"/>
  <c r="O27" i="127" s="1"/>
  <c r="D90" i="122"/>
  <c r="D100" i="122"/>
  <c r="D110" i="122"/>
  <c r="D121" i="122"/>
  <c r="D123" i="122" s="1"/>
  <c r="D12" i="122"/>
  <c r="D14" i="122" s="1"/>
  <c r="D24" i="122" s="1"/>
  <c r="D26" i="122" s="1"/>
  <c r="D27" i="122" s="1"/>
  <c r="C33" i="55"/>
  <c r="D39" i="122"/>
  <c r="D41" i="122" s="1"/>
  <c r="D44" i="122" s="1"/>
  <c r="D45" i="122" s="1"/>
  <c r="D48" i="122"/>
  <c r="D57" i="122"/>
  <c r="P177" i="121" l="1"/>
  <c r="P180" i="121"/>
  <c r="P178" i="121"/>
  <c r="W175" i="121"/>
  <c r="G184" i="72"/>
  <c r="T147" i="121"/>
  <c r="T149" i="121"/>
  <c r="T173" i="121"/>
  <c r="T109" i="121"/>
  <c r="T93" i="121"/>
  <c r="T120" i="121"/>
  <c r="T175" i="121"/>
  <c r="T159" i="121"/>
  <c r="T94" i="121"/>
  <c r="T97" i="121"/>
  <c r="T10" i="121"/>
  <c r="T78" i="121"/>
  <c r="T132" i="121"/>
  <c r="T25" i="121"/>
  <c r="T31" i="121"/>
  <c r="T161" i="121"/>
  <c r="T111" i="121"/>
  <c r="T151" i="121"/>
  <c r="T148" i="121"/>
  <c r="T36" i="121"/>
  <c r="T135" i="121"/>
  <c r="T107" i="121"/>
  <c r="T143" i="121"/>
  <c r="T103" i="121"/>
  <c r="T133" i="121"/>
  <c r="T139" i="121"/>
  <c r="T53" i="121"/>
  <c r="T162" i="121"/>
  <c r="T146" i="121"/>
  <c r="T59" i="121"/>
  <c r="T136" i="121"/>
  <c r="T47" i="121"/>
  <c r="T128" i="121"/>
  <c r="T145" i="121"/>
  <c r="T27" i="121"/>
  <c r="T134" i="121"/>
  <c r="T21" i="121"/>
  <c r="T51" i="121"/>
  <c r="T102" i="121"/>
  <c r="T110" i="121"/>
  <c r="T172" i="121"/>
  <c r="T95" i="121"/>
  <c r="T48" i="121"/>
  <c r="T41" i="121"/>
  <c r="T129" i="121"/>
  <c r="T24" i="121"/>
  <c r="T67" i="121"/>
  <c r="T12" i="121"/>
  <c r="T43" i="121"/>
  <c r="T82" i="121"/>
  <c r="T74" i="121"/>
  <c r="T29" i="121"/>
  <c r="T91" i="121"/>
  <c r="T11" i="121"/>
  <c r="T165" i="121"/>
  <c r="T114" i="121"/>
  <c r="T115" i="121"/>
  <c r="T141" i="121"/>
  <c r="T23" i="121"/>
  <c r="T34" i="121"/>
  <c r="T70" i="121"/>
  <c r="T152" i="121"/>
  <c r="T66" i="121"/>
  <c r="T122" i="121"/>
  <c r="T180" i="121"/>
  <c r="T60" i="121"/>
  <c r="T65" i="121"/>
  <c r="T177" i="121"/>
  <c r="T166" i="121"/>
  <c r="T92" i="121"/>
  <c r="T96" i="121"/>
  <c r="T89" i="121"/>
  <c r="T42" i="121"/>
  <c r="T52" i="121"/>
  <c r="T50" i="121"/>
  <c r="T116" i="121"/>
  <c r="T121" i="121"/>
  <c r="T14" i="121"/>
  <c r="T169" i="121"/>
  <c r="T171" i="121"/>
  <c r="T113" i="121"/>
  <c r="T20" i="121"/>
  <c r="T26" i="121"/>
  <c r="T153" i="121"/>
  <c r="T46" i="121"/>
  <c r="T138" i="121"/>
  <c r="T84" i="121"/>
  <c r="T75" i="121"/>
  <c r="T170" i="121"/>
  <c r="T100" i="121"/>
  <c r="T30" i="121"/>
  <c r="T32" i="121"/>
  <c r="T76" i="121"/>
  <c r="T64" i="121"/>
  <c r="T62" i="121"/>
  <c r="T157" i="121"/>
  <c r="T124" i="121"/>
  <c r="T35" i="121"/>
  <c r="T77" i="121"/>
  <c r="T142" i="121"/>
  <c r="T8" i="121"/>
  <c r="T68" i="121"/>
  <c r="T63" i="121"/>
  <c r="T72" i="121"/>
  <c r="T156" i="121"/>
  <c r="T79" i="121"/>
  <c r="T44" i="121"/>
  <c r="T126" i="121"/>
  <c r="T106" i="121"/>
  <c r="T56" i="121"/>
  <c r="T49" i="121"/>
  <c r="T105" i="121"/>
  <c r="T39" i="121"/>
  <c r="T17" i="121"/>
  <c r="T130" i="121"/>
  <c r="T58" i="121"/>
  <c r="T40" i="121"/>
  <c r="T38" i="121"/>
  <c r="T86" i="121"/>
  <c r="T163" i="121"/>
  <c r="T131" i="121"/>
  <c r="T99" i="121"/>
  <c r="T154" i="121"/>
  <c r="T54" i="121"/>
  <c r="T33" i="121"/>
  <c r="T69" i="121"/>
  <c r="T117" i="121"/>
  <c r="T178" i="121"/>
  <c r="T16" i="121"/>
  <c r="T83" i="121"/>
  <c r="T123" i="121"/>
  <c r="T80" i="121"/>
  <c r="T15" i="121"/>
  <c r="T160" i="121"/>
  <c r="T140" i="121"/>
  <c r="T87" i="121"/>
  <c r="T73" i="121"/>
  <c r="T57" i="121"/>
  <c r="T19" i="121"/>
  <c r="T101" i="121"/>
  <c r="T90" i="121"/>
  <c r="T112" i="121"/>
  <c r="T119" i="121"/>
  <c r="T167" i="121"/>
  <c r="T168" i="121"/>
  <c r="T22" i="121"/>
  <c r="T164" i="121"/>
  <c r="T85" i="121"/>
  <c r="T104" i="121"/>
  <c r="D11" i="122"/>
  <c r="D15" i="122" s="1"/>
  <c r="D30" i="122" s="1"/>
  <c r="C51" i="128"/>
  <c r="C32" i="55"/>
  <c r="C34" i="55" s="1"/>
  <c r="C38" i="55" s="1"/>
  <c r="D101" i="122"/>
  <c r="D103" i="122" s="1"/>
  <c r="D105" i="122" s="1"/>
  <c r="D106" i="122" s="1"/>
  <c r="Q104" i="121"/>
  <c r="G110" i="66" s="1"/>
  <c r="Q135" i="121"/>
  <c r="Q173" i="121"/>
  <c r="Q111" i="121"/>
  <c r="G117" i="66" s="1"/>
  <c r="Q154" i="121"/>
  <c r="Q161" i="121"/>
  <c r="Q167" i="121"/>
  <c r="Q74" i="121"/>
  <c r="Q109" i="121"/>
  <c r="G115" i="66" s="1"/>
  <c r="Q79" i="121"/>
  <c r="Q58" i="121"/>
  <c r="Q166" i="121"/>
  <c r="Q113" i="121"/>
  <c r="G119" i="66" s="1"/>
  <c r="Q42" i="121"/>
  <c r="G46" i="66" s="1"/>
  <c r="Q25" i="121"/>
  <c r="G28" i="66" s="1"/>
  <c r="Q63" i="121"/>
  <c r="Q59" i="121"/>
  <c r="Q48" i="121"/>
  <c r="Q22" i="121"/>
  <c r="G25" i="66" s="1"/>
  <c r="Q56" i="121"/>
  <c r="Q53" i="121"/>
  <c r="Q84" i="121"/>
  <c r="Q93" i="121"/>
  <c r="Q117" i="121"/>
  <c r="G123" i="66" s="1"/>
  <c r="Q112" i="121"/>
  <c r="G118" i="66" s="1"/>
  <c r="Q151" i="121"/>
  <c r="Q105" i="121"/>
  <c r="G111" i="66" s="1"/>
  <c r="Q163" i="121"/>
  <c r="Q16" i="121"/>
  <c r="G18" i="66" s="1"/>
  <c r="Q126" i="121"/>
  <c r="Q89" i="121"/>
  <c r="Q153" i="121"/>
  <c r="Q138" i="121"/>
  <c r="Q129" i="121"/>
  <c r="Q114" i="121"/>
  <c r="G120" i="66" s="1"/>
  <c r="Q148" i="121"/>
  <c r="Q101" i="121"/>
  <c r="G107" i="66" s="1"/>
  <c r="Q139" i="121"/>
  <c r="Q123" i="121"/>
  <c r="Q77" i="121"/>
  <c r="Q175" i="121"/>
  <c r="G184" i="66" s="1"/>
  <c r="Q86" i="121"/>
  <c r="Q103" i="121"/>
  <c r="G109" i="66" s="1"/>
  <c r="Q156" i="121"/>
  <c r="Q92" i="121"/>
  <c r="Q170" i="121"/>
  <c r="Q149" i="121"/>
  <c r="Q41" i="121"/>
  <c r="G45" i="66" s="1"/>
  <c r="Q178" i="121"/>
  <c r="Q62" i="121"/>
  <c r="Q76" i="121"/>
  <c r="Q40" i="121"/>
  <c r="G44" i="66" s="1"/>
  <c r="Q164" i="121"/>
  <c r="Q78" i="121"/>
  <c r="Q44" i="121"/>
  <c r="G48" i="66" s="1"/>
  <c r="Q33" i="121"/>
  <c r="G37" i="66" s="1"/>
  <c r="Q65" i="121"/>
  <c r="Q21" i="121"/>
  <c r="G24" i="66" s="1"/>
  <c r="Q85" i="121"/>
  <c r="Q64" i="121"/>
  <c r="Q133" i="121"/>
  <c r="Q169" i="121"/>
  <c r="Q157" i="121"/>
  <c r="Q80" i="121"/>
  <c r="Q82" i="121"/>
  <c r="Q46" i="121"/>
  <c r="Q87" i="121"/>
  <c r="Q8" i="121"/>
  <c r="G10" i="66" s="1"/>
  <c r="Q70" i="121"/>
  <c r="Q91" i="121"/>
  <c r="Q23" i="121"/>
  <c r="G26" i="66" s="1"/>
  <c r="Q97" i="121"/>
  <c r="Q68" i="121"/>
  <c r="Q30" i="121"/>
  <c r="G34" i="66" s="1"/>
  <c r="Q20" i="121"/>
  <c r="G23" i="66" s="1"/>
  <c r="Q94" i="121"/>
  <c r="Q140" i="121"/>
  <c r="Q14" i="121"/>
  <c r="G16" i="66" s="1"/>
  <c r="Q115" i="121"/>
  <c r="G121" i="66" s="1"/>
  <c r="Q180" i="121"/>
  <c r="Q147" i="121"/>
  <c r="Q102" i="121"/>
  <c r="G108" i="66" s="1"/>
  <c r="Q107" i="121"/>
  <c r="G113" i="66" s="1"/>
  <c r="Q38" i="121"/>
  <c r="G42" i="66" s="1"/>
  <c r="Q110" i="121"/>
  <c r="G116" i="66" s="1"/>
  <c r="Q122" i="121"/>
  <c r="Q172" i="121"/>
  <c r="Q90" i="121"/>
  <c r="Q39" i="121"/>
  <c r="G43" i="66" s="1"/>
  <c r="Q141" i="121"/>
  <c r="Q177" i="121"/>
  <c r="Q66" i="121"/>
  <c r="Q52" i="121"/>
  <c r="Q69" i="121"/>
  <c r="Q136" i="121"/>
  <c r="Q168" i="121"/>
  <c r="Q51" i="121"/>
  <c r="Q73" i="121"/>
  <c r="Q124" i="121"/>
  <c r="Q121" i="121"/>
  <c r="Q162" i="121"/>
  <c r="Q132" i="121"/>
  <c r="Q72" i="121"/>
  <c r="Q10" i="121"/>
  <c r="Q145" i="121"/>
  <c r="Q11" i="121"/>
  <c r="Q32" i="121"/>
  <c r="G36" i="66" s="1"/>
  <c r="Q120" i="121"/>
  <c r="Q106" i="121"/>
  <c r="G112" i="66" s="1"/>
  <c r="Q34" i="121"/>
  <c r="G38" i="66" s="1"/>
  <c r="Q75" i="121"/>
  <c r="Q143" i="121"/>
  <c r="Q26" i="121"/>
  <c r="G29" i="66" s="1"/>
  <c r="Q24" i="121"/>
  <c r="G27" i="66" s="1"/>
  <c r="Q43" i="121"/>
  <c r="G47" i="66" s="1"/>
  <c r="Q146" i="121"/>
  <c r="Q99" i="121"/>
  <c r="G105" i="66" s="1"/>
  <c r="Q31" i="121"/>
  <c r="G35" i="66" s="1"/>
  <c r="Q50" i="121"/>
  <c r="Q17" i="121"/>
  <c r="G19" i="66" s="1"/>
  <c r="Q47" i="121"/>
  <c r="Q100" i="121"/>
  <c r="G106" i="66" s="1"/>
  <c r="Q165" i="121"/>
  <c r="Q12" i="121"/>
  <c r="Q95" i="121"/>
  <c r="Q152" i="121"/>
  <c r="Q35" i="121"/>
  <c r="G39" i="66" s="1"/>
  <c r="Q36" i="121"/>
  <c r="G40" i="66" s="1"/>
  <c r="Q96" i="121"/>
  <c r="Q15" i="121"/>
  <c r="G17" i="66" s="1"/>
  <c r="Q54" i="121"/>
  <c r="Q29" i="121"/>
  <c r="G33" i="66" s="1"/>
  <c r="Q60" i="121"/>
  <c r="Q49" i="121"/>
  <c r="Q142" i="121"/>
  <c r="Q67" i="121"/>
  <c r="Q160" i="121"/>
  <c r="Q134" i="121"/>
  <c r="Q159" i="121"/>
  <c r="Q128" i="121"/>
  <c r="Q83" i="121"/>
  <c r="Q116" i="121"/>
  <c r="G122" i="66" s="1"/>
  <c r="Q171" i="121"/>
  <c r="Q27" i="121"/>
  <c r="G30" i="66" s="1"/>
  <c r="Q131" i="121"/>
  <c r="Q57" i="121"/>
  <c r="Q130" i="121"/>
  <c r="Q19" i="121"/>
  <c r="G22" i="66" s="1"/>
  <c r="Q119" i="121"/>
  <c r="D111" i="122"/>
  <c r="D113" i="122" s="1"/>
  <c r="D115" i="122" s="1"/>
  <c r="D116" i="122" s="1"/>
  <c r="R165" i="121"/>
  <c r="R58" i="121"/>
  <c r="R65" i="121"/>
  <c r="R107" i="121"/>
  <c r="R70" i="121"/>
  <c r="R111" i="121"/>
  <c r="R29" i="121"/>
  <c r="R102" i="121"/>
  <c r="R52" i="121"/>
  <c r="R119" i="121"/>
  <c r="R154" i="121"/>
  <c r="R153" i="121"/>
  <c r="R49" i="121"/>
  <c r="R159" i="121"/>
  <c r="R124" i="121"/>
  <c r="R43" i="121"/>
  <c r="R66" i="121"/>
  <c r="R60" i="121"/>
  <c r="R157" i="121"/>
  <c r="R131" i="121"/>
  <c r="R173" i="121"/>
  <c r="R130" i="121"/>
  <c r="R172" i="121"/>
  <c r="R41" i="121"/>
  <c r="R47" i="121"/>
  <c r="R123" i="121"/>
  <c r="R10" i="121"/>
  <c r="R68" i="121"/>
  <c r="R95" i="121"/>
  <c r="R15" i="121"/>
  <c r="R166" i="121"/>
  <c r="R24" i="121"/>
  <c r="R40" i="121"/>
  <c r="R42" i="121"/>
  <c r="R89" i="121"/>
  <c r="R161" i="121"/>
  <c r="R160" i="121"/>
  <c r="R122" i="121"/>
  <c r="R50" i="121"/>
  <c r="R140" i="121"/>
  <c r="R103" i="121"/>
  <c r="R82" i="121"/>
  <c r="R21" i="121"/>
  <c r="R14" i="121"/>
  <c r="R59" i="121"/>
  <c r="R46" i="121"/>
  <c r="R32" i="121"/>
  <c r="R80" i="121"/>
  <c r="R67" i="121"/>
  <c r="R97" i="121"/>
  <c r="R26" i="121"/>
  <c r="R56" i="121"/>
  <c r="R34" i="121"/>
  <c r="R51" i="121"/>
  <c r="R30" i="121"/>
  <c r="R141" i="121"/>
  <c r="R99" i="121"/>
  <c r="R25" i="121"/>
  <c r="R113" i="121"/>
  <c r="R44" i="121"/>
  <c r="R64" i="121"/>
  <c r="R73" i="121"/>
  <c r="R63" i="121"/>
  <c r="R19" i="121"/>
  <c r="R164" i="121"/>
  <c r="R170" i="121"/>
  <c r="R74" i="121"/>
  <c r="R139" i="121"/>
  <c r="R72" i="121"/>
  <c r="R163" i="121"/>
  <c r="R96" i="121"/>
  <c r="R177" i="121"/>
  <c r="R23" i="121"/>
  <c r="R148" i="121"/>
  <c r="R168" i="121"/>
  <c r="R171" i="121"/>
  <c r="R69" i="121"/>
  <c r="R149" i="121"/>
  <c r="R77" i="121"/>
  <c r="R133" i="121"/>
  <c r="R156" i="121"/>
  <c r="R31" i="121"/>
  <c r="R100" i="121"/>
  <c r="R136" i="121"/>
  <c r="R16" i="121"/>
  <c r="R17" i="121"/>
  <c r="R147" i="121"/>
  <c r="R146" i="121"/>
  <c r="R76" i="121"/>
  <c r="R36" i="121"/>
  <c r="R83" i="121"/>
  <c r="R92" i="121"/>
  <c r="R20" i="121"/>
  <c r="R85" i="121"/>
  <c r="R132" i="121"/>
  <c r="R114" i="121"/>
  <c r="R162" i="121"/>
  <c r="R27" i="121"/>
  <c r="R105" i="121"/>
  <c r="R145" i="121"/>
  <c r="R86" i="121"/>
  <c r="R169" i="121"/>
  <c r="R135" i="121"/>
  <c r="R112" i="121"/>
  <c r="R22" i="121"/>
  <c r="R75" i="121"/>
  <c r="R54" i="121"/>
  <c r="R104" i="121"/>
  <c r="R39" i="121"/>
  <c r="R53" i="121"/>
  <c r="R87" i="121"/>
  <c r="R142" i="121"/>
  <c r="R120" i="121"/>
  <c r="R129" i="121"/>
  <c r="R33" i="121"/>
  <c r="R12" i="121"/>
  <c r="R151" i="121"/>
  <c r="R178" i="121"/>
  <c r="R57" i="121"/>
  <c r="R35" i="121"/>
  <c r="R48" i="121"/>
  <c r="R128" i="121"/>
  <c r="R138" i="121"/>
  <c r="R110" i="121"/>
  <c r="R62" i="121"/>
  <c r="R38" i="121"/>
  <c r="R115" i="121"/>
  <c r="R93" i="121"/>
  <c r="R116" i="121"/>
  <c r="R79" i="121"/>
  <c r="R8" i="121"/>
  <c r="R167" i="121"/>
  <c r="R109" i="121"/>
  <c r="R126" i="121"/>
  <c r="R134" i="121"/>
  <c r="R84" i="121"/>
  <c r="R117" i="121"/>
  <c r="R143" i="121"/>
  <c r="R101" i="121"/>
  <c r="R94" i="121"/>
  <c r="R106" i="121"/>
  <c r="R121" i="121"/>
  <c r="R152" i="121"/>
  <c r="R90" i="121"/>
  <c r="R91" i="121"/>
  <c r="R11" i="121"/>
  <c r="R180" i="121"/>
  <c r="R78" i="121"/>
  <c r="D91" i="122"/>
  <c r="D93" i="122" s="1"/>
  <c r="D95" i="122" s="1"/>
  <c r="D96" i="122" s="1"/>
  <c r="S175" i="121" s="1"/>
  <c r="W78" i="121" l="1"/>
  <c r="G83" i="72"/>
  <c r="W90" i="121"/>
  <c r="G95" i="72"/>
  <c r="W94" i="121"/>
  <c r="G99" i="72"/>
  <c r="W84" i="121"/>
  <c r="G89" i="72"/>
  <c r="G175" i="72"/>
  <c r="W167" i="121"/>
  <c r="G98" i="72"/>
  <c r="W93" i="121"/>
  <c r="G116" i="72"/>
  <c r="W110" i="121"/>
  <c r="G39" i="72"/>
  <c r="W35" i="121"/>
  <c r="W12" i="121"/>
  <c r="G14" i="72"/>
  <c r="W142" i="121"/>
  <c r="G150" i="72"/>
  <c r="W104" i="121"/>
  <c r="G110" i="72"/>
  <c r="G118" i="72"/>
  <c r="W112" i="121"/>
  <c r="G153" i="72"/>
  <c r="W145" i="121"/>
  <c r="W114" i="121"/>
  <c r="G120" i="72"/>
  <c r="W92" i="121"/>
  <c r="G97" i="72"/>
  <c r="W146" i="121"/>
  <c r="G154" i="72"/>
  <c r="G143" i="72"/>
  <c r="W136" i="121"/>
  <c r="W133" i="121"/>
  <c r="G140" i="72"/>
  <c r="W171" i="121"/>
  <c r="G179" i="72"/>
  <c r="W177" i="121"/>
  <c r="G187" i="72"/>
  <c r="W139" i="121"/>
  <c r="G147" i="72"/>
  <c r="W19" i="121"/>
  <c r="G22" i="72"/>
  <c r="W44" i="121"/>
  <c r="G48" i="72"/>
  <c r="W141" i="121"/>
  <c r="G149" i="72"/>
  <c r="G61" i="72"/>
  <c r="W56" i="121"/>
  <c r="G85" i="72"/>
  <c r="W80" i="121"/>
  <c r="W14" i="121"/>
  <c r="G16" i="72"/>
  <c r="W140" i="121"/>
  <c r="G148" i="72"/>
  <c r="W161" i="121"/>
  <c r="G169" i="72"/>
  <c r="W24" i="121"/>
  <c r="G27" i="72"/>
  <c r="W68" i="121"/>
  <c r="G73" i="72"/>
  <c r="W41" i="121"/>
  <c r="G45" i="72"/>
  <c r="G138" i="72"/>
  <c r="W131" i="121"/>
  <c r="W43" i="121"/>
  <c r="G47" i="72"/>
  <c r="G161" i="72"/>
  <c r="W153" i="121"/>
  <c r="W102" i="121"/>
  <c r="G108" i="72"/>
  <c r="W107" i="121"/>
  <c r="G113" i="72"/>
  <c r="S129" i="121"/>
  <c r="S172" i="121"/>
  <c r="S177" i="121"/>
  <c r="S168" i="121"/>
  <c r="S123" i="121"/>
  <c r="S153" i="121"/>
  <c r="S160" i="121"/>
  <c r="S140" i="121"/>
  <c r="S156" i="121"/>
  <c r="S148" i="121"/>
  <c r="S170" i="121"/>
  <c r="S133" i="121"/>
  <c r="S136" i="121"/>
  <c r="S143" i="121"/>
  <c r="S178" i="121"/>
  <c r="S119" i="121"/>
  <c r="S126" i="121"/>
  <c r="S128" i="121"/>
  <c r="S138" i="121"/>
  <c r="S145" i="121"/>
  <c r="S165" i="121"/>
  <c r="S121" i="121"/>
  <c r="S146" i="121"/>
  <c r="S164" i="121"/>
  <c r="S163" i="121"/>
  <c r="S151" i="121"/>
  <c r="S130" i="121"/>
  <c r="S167" i="121"/>
  <c r="S149" i="121"/>
  <c r="S154" i="121"/>
  <c r="S122" i="121"/>
  <c r="S161" i="121"/>
  <c r="S169" i="121"/>
  <c r="S166" i="121"/>
  <c r="S171" i="121"/>
  <c r="S120" i="121"/>
  <c r="S134" i="121"/>
  <c r="S147" i="121"/>
  <c r="S139" i="121"/>
  <c r="S159" i="121"/>
  <c r="S152" i="121"/>
  <c r="S135" i="121"/>
  <c r="S162" i="121"/>
  <c r="S142" i="121"/>
  <c r="S141" i="121"/>
  <c r="S132" i="121"/>
  <c r="S157" i="121"/>
  <c r="S180" i="121"/>
  <c r="S173" i="121"/>
  <c r="S124" i="121"/>
  <c r="S131" i="121"/>
  <c r="V57" i="121"/>
  <c r="G62" i="66"/>
  <c r="G141" i="66"/>
  <c r="V134" i="121"/>
  <c r="V49" i="121"/>
  <c r="G54" i="66"/>
  <c r="V152" i="121"/>
  <c r="G160" i="66"/>
  <c r="V11" i="121"/>
  <c r="G13" i="66"/>
  <c r="G139" i="66"/>
  <c r="V132" i="121"/>
  <c r="V73" i="121"/>
  <c r="G78" i="66"/>
  <c r="V69" i="121"/>
  <c r="G74" i="66"/>
  <c r="G149" i="66"/>
  <c r="V141" i="121"/>
  <c r="V122" i="121"/>
  <c r="G129" i="66"/>
  <c r="V91" i="121"/>
  <c r="G96" i="66"/>
  <c r="G51" i="66"/>
  <c r="V46" i="121"/>
  <c r="V169" i="121"/>
  <c r="G177" i="66"/>
  <c r="V78" i="121"/>
  <c r="G83" i="66"/>
  <c r="G67" i="66"/>
  <c r="V62" i="121"/>
  <c r="V170" i="121"/>
  <c r="G178" i="66"/>
  <c r="V86" i="121"/>
  <c r="G91" i="66"/>
  <c r="G147" i="66"/>
  <c r="V139" i="121"/>
  <c r="V129" i="121"/>
  <c r="G136" i="66"/>
  <c r="G133" i="66"/>
  <c r="V126" i="121"/>
  <c r="V151" i="121"/>
  <c r="G159" i="66"/>
  <c r="V84" i="121"/>
  <c r="G89" i="66"/>
  <c r="V48" i="121"/>
  <c r="G53" i="66"/>
  <c r="G84" i="66"/>
  <c r="V79" i="121"/>
  <c r="G169" i="66"/>
  <c r="V161" i="121"/>
  <c r="G142" i="66"/>
  <c r="V135" i="121"/>
  <c r="Y164" i="121"/>
  <c r="G172" i="68"/>
  <c r="G126" i="68"/>
  <c r="Y119" i="121"/>
  <c r="G22" i="68"/>
  <c r="Y19" i="121"/>
  <c r="G148" i="68"/>
  <c r="Y140" i="121"/>
  <c r="G130" i="68"/>
  <c r="Y123" i="121"/>
  <c r="G123" i="68"/>
  <c r="Y117" i="121"/>
  <c r="Y154" i="121"/>
  <c r="G162" i="68"/>
  <c r="G91" i="68"/>
  <c r="Y86" i="121"/>
  <c r="G137" i="68"/>
  <c r="Y130" i="121"/>
  <c r="G54" i="68"/>
  <c r="Y49" i="121"/>
  <c r="G48" i="68"/>
  <c r="Y44" i="121"/>
  <c r="G68" i="68"/>
  <c r="Y63" i="121"/>
  <c r="G82" i="68"/>
  <c r="Y77" i="121"/>
  <c r="G67" i="68"/>
  <c r="Y62" i="121"/>
  <c r="Y30" i="121"/>
  <c r="G34" i="68"/>
  <c r="Y84" i="121"/>
  <c r="G89" i="68"/>
  <c r="Y26" i="121"/>
  <c r="G29" i="68"/>
  <c r="Y169" i="121"/>
  <c r="G177" i="68"/>
  <c r="Y50" i="121"/>
  <c r="G55" i="68"/>
  <c r="Y96" i="121"/>
  <c r="G101" i="68"/>
  <c r="Y65" i="121"/>
  <c r="G70" i="68"/>
  <c r="Y66" i="121"/>
  <c r="G71" i="68"/>
  <c r="Y23" i="121"/>
  <c r="G26" i="68"/>
  <c r="Y165" i="121"/>
  <c r="G173" i="68"/>
  <c r="Y74" i="121"/>
  <c r="G79" i="68"/>
  <c r="Y67" i="121"/>
  <c r="G72" i="68"/>
  <c r="G53" i="68"/>
  <c r="Y48" i="121"/>
  <c r="Y102" i="121"/>
  <c r="G108" i="68"/>
  <c r="Y27" i="121"/>
  <c r="G30" i="68"/>
  <c r="G143" i="68"/>
  <c r="Y136" i="121"/>
  <c r="G58" i="68"/>
  <c r="Y53" i="121"/>
  <c r="Y143" i="121"/>
  <c r="G151" i="68"/>
  <c r="Y148" i="121"/>
  <c r="G156" i="68"/>
  <c r="G35" i="68"/>
  <c r="Y31" i="121"/>
  <c r="G12" i="68"/>
  <c r="Y10" i="121"/>
  <c r="Y175" i="121"/>
  <c r="G184" i="68"/>
  <c r="Y173" i="121"/>
  <c r="G181" i="68"/>
  <c r="AJ175" i="121"/>
  <c r="AD175" i="121"/>
  <c r="H184" i="72"/>
  <c r="G184" i="73" s="1"/>
  <c r="W182" i="121"/>
  <c r="W180" i="121"/>
  <c r="G190" i="72"/>
  <c r="W152" i="121"/>
  <c r="G160" i="72"/>
  <c r="W101" i="121"/>
  <c r="G107" i="72"/>
  <c r="W134" i="121"/>
  <c r="G141" i="72"/>
  <c r="W8" i="121"/>
  <c r="G10" i="72"/>
  <c r="W115" i="121"/>
  <c r="G121" i="72"/>
  <c r="W138" i="121"/>
  <c r="G146" i="72"/>
  <c r="G62" i="72"/>
  <c r="W57" i="121"/>
  <c r="W33" i="121"/>
  <c r="G37" i="72"/>
  <c r="W87" i="121"/>
  <c r="G92" i="72"/>
  <c r="G59" i="72"/>
  <c r="W54" i="121"/>
  <c r="G142" i="72"/>
  <c r="W135" i="121"/>
  <c r="W105" i="121"/>
  <c r="G111" i="72"/>
  <c r="W132" i="121"/>
  <c r="G139" i="72"/>
  <c r="W83" i="121"/>
  <c r="G88" i="72"/>
  <c r="G155" i="72"/>
  <c r="W147" i="121"/>
  <c r="W100" i="121"/>
  <c r="G106" i="72"/>
  <c r="W77" i="121"/>
  <c r="G82" i="72"/>
  <c r="W168" i="121"/>
  <c r="G176" i="72"/>
  <c r="W96" i="121"/>
  <c r="G101" i="72"/>
  <c r="W74" i="121"/>
  <c r="G79" i="72"/>
  <c r="W63" i="121"/>
  <c r="G68" i="72"/>
  <c r="W113" i="121"/>
  <c r="G119" i="72"/>
  <c r="W30" i="121"/>
  <c r="G34" i="72"/>
  <c r="W26" i="121"/>
  <c r="G29" i="72"/>
  <c r="W32" i="121"/>
  <c r="G36" i="72"/>
  <c r="G24" i="72"/>
  <c r="W21" i="121"/>
  <c r="G55" i="72"/>
  <c r="W50" i="121"/>
  <c r="G94" i="72"/>
  <c r="W89" i="121"/>
  <c r="G174" i="72"/>
  <c r="W166" i="121"/>
  <c r="W10" i="121"/>
  <c r="G12" i="72"/>
  <c r="W172" i="121"/>
  <c r="G180" i="72"/>
  <c r="W157" i="121"/>
  <c r="G165" i="72"/>
  <c r="W124" i="121"/>
  <c r="G131" i="72"/>
  <c r="W154" i="121"/>
  <c r="G162" i="72"/>
  <c r="G33" i="72"/>
  <c r="W29" i="121"/>
  <c r="W65" i="121"/>
  <c r="G70" i="72"/>
  <c r="V119" i="121"/>
  <c r="G126" i="66"/>
  <c r="G138" i="66"/>
  <c r="V131" i="121"/>
  <c r="V83" i="121"/>
  <c r="G88" i="66"/>
  <c r="V160" i="121"/>
  <c r="G168" i="66"/>
  <c r="V60" i="121"/>
  <c r="G65" i="66"/>
  <c r="G101" i="66"/>
  <c r="V96" i="121"/>
  <c r="G100" i="66"/>
  <c r="V95" i="121"/>
  <c r="V47" i="121"/>
  <c r="G52" i="66"/>
  <c r="G153" i="66"/>
  <c r="V145" i="121"/>
  <c r="V162" i="121"/>
  <c r="G170" i="66"/>
  <c r="V51" i="121"/>
  <c r="G56" i="66"/>
  <c r="G57" i="66"/>
  <c r="V52" i="121"/>
  <c r="G155" i="66"/>
  <c r="V147" i="121"/>
  <c r="V140" i="121"/>
  <c r="G148" i="66"/>
  <c r="G73" i="66"/>
  <c r="V68" i="121"/>
  <c r="V70" i="121"/>
  <c r="G75" i="66"/>
  <c r="V82" i="121"/>
  <c r="G87" i="66"/>
  <c r="G140" i="66"/>
  <c r="V133" i="121"/>
  <c r="G70" i="66"/>
  <c r="V65" i="121"/>
  <c r="V164" i="121"/>
  <c r="G172" i="66"/>
  <c r="V178" i="121"/>
  <c r="G188" i="66"/>
  <c r="V92" i="121"/>
  <c r="G97" i="66"/>
  <c r="G146" i="66"/>
  <c r="V138" i="121"/>
  <c r="G58" i="66"/>
  <c r="V53" i="121"/>
  <c r="G64" i="66"/>
  <c r="V59" i="121"/>
  <c r="G162" i="66"/>
  <c r="V154" i="121"/>
  <c r="Y22" i="121"/>
  <c r="G25" i="68"/>
  <c r="G118" i="68"/>
  <c r="Y112" i="121"/>
  <c r="G62" i="68"/>
  <c r="Y57" i="121"/>
  <c r="G168" i="68"/>
  <c r="Y160" i="121"/>
  <c r="G88" i="68"/>
  <c r="Y83" i="121"/>
  <c r="G74" i="68"/>
  <c r="Y69" i="121"/>
  <c r="G105" i="68"/>
  <c r="Y99" i="121"/>
  <c r="G42" i="68"/>
  <c r="Y38" i="121"/>
  <c r="G19" i="68"/>
  <c r="Y17" i="121"/>
  <c r="G61" i="68"/>
  <c r="Y56" i="121"/>
  <c r="G84" i="68"/>
  <c r="Y79" i="121"/>
  <c r="G73" i="68"/>
  <c r="Y68" i="121"/>
  <c r="G39" i="68"/>
  <c r="Y35" i="121"/>
  <c r="G69" i="68"/>
  <c r="Y64" i="121"/>
  <c r="Y100" i="121"/>
  <c r="G106" i="68"/>
  <c r="Y138" i="121"/>
  <c r="G146" i="68"/>
  <c r="G23" i="68"/>
  <c r="Y20" i="121"/>
  <c r="Y14" i="121"/>
  <c r="G16" i="68"/>
  <c r="G57" i="68"/>
  <c r="Y52" i="121"/>
  <c r="G97" i="68"/>
  <c r="Y92" i="121"/>
  <c r="G65" i="68"/>
  <c r="Y60" i="121"/>
  <c r="G160" i="68"/>
  <c r="Y152" i="121"/>
  <c r="G149" i="68"/>
  <c r="Y141" i="121"/>
  <c r="G13" i="68"/>
  <c r="Y11" i="121"/>
  <c r="G87" i="68"/>
  <c r="Y82" i="121"/>
  <c r="G27" i="68"/>
  <c r="Y24" i="121"/>
  <c r="G100" i="68"/>
  <c r="Y95" i="121"/>
  <c r="Y51" i="121"/>
  <c r="G56" i="68"/>
  <c r="G153" i="68"/>
  <c r="Y145" i="121"/>
  <c r="G64" i="68"/>
  <c r="Y59" i="121"/>
  <c r="G147" i="68"/>
  <c r="Y139" i="121"/>
  <c r="G113" i="68"/>
  <c r="Y107" i="121"/>
  <c r="G159" i="68"/>
  <c r="Y151" i="121"/>
  <c r="G28" i="68"/>
  <c r="Y25" i="121"/>
  <c r="G102" i="68"/>
  <c r="Y97" i="121"/>
  <c r="G127" i="68"/>
  <c r="Y120" i="121"/>
  <c r="Y149" i="121"/>
  <c r="G157" i="68"/>
  <c r="G188" i="67"/>
  <c r="U178" i="121"/>
  <c r="G13" i="72"/>
  <c r="W11" i="121"/>
  <c r="G128" i="72"/>
  <c r="W121" i="121"/>
  <c r="W143" i="121"/>
  <c r="G151" i="72"/>
  <c r="W126" i="121"/>
  <c r="G133" i="72"/>
  <c r="G84" i="72"/>
  <c r="W79" i="121"/>
  <c r="G42" i="72"/>
  <c r="W38" i="121"/>
  <c r="W128" i="121"/>
  <c r="G135" i="72"/>
  <c r="G188" i="72"/>
  <c r="W178" i="121"/>
  <c r="W129" i="121"/>
  <c r="G136" i="72"/>
  <c r="W53" i="121"/>
  <c r="G58" i="72"/>
  <c r="W75" i="121"/>
  <c r="G80" i="72"/>
  <c r="G177" i="72"/>
  <c r="W169" i="121"/>
  <c r="W27" i="121"/>
  <c r="G30" i="72"/>
  <c r="W85" i="121"/>
  <c r="G90" i="72"/>
  <c r="W36" i="121"/>
  <c r="G40" i="72"/>
  <c r="G19" i="72"/>
  <c r="W17" i="121"/>
  <c r="W31" i="121"/>
  <c r="G35" i="72"/>
  <c r="W149" i="121"/>
  <c r="G157" i="72"/>
  <c r="W148" i="121"/>
  <c r="G156" i="72"/>
  <c r="W163" i="121"/>
  <c r="G171" i="72"/>
  <c r="W170" i="121"/>
  <c r="G178" i="72"/>
  <c r="W73" i="121"/>
  <c r="G78" i="72"/>
  <c r="W25" i="121"/>
  <c r="G28" i="72"/>
  <c r="G56" i="72"/>
  <c r="W51" i="121"/>
  <c r="G102" i="72"/>
  <c r="W97" i="121"/>
  <c r="W46" i="121"/>
  <c r="G51" i="72"/>
  <c r="W82" i="121"/>
  <c r="G87" i="72"/>
  <c r="W122" i="121"/>
  <c r="G129" i="72"/>
  <c r="W42" i="121"/>
  <c r="G46" i="72"/>
  <c r="W15" i="121"/>
  <c r="G17" i="72"/>
  <c r="W123" i="121"/>
  <c r="G130" i="72"/>
  <c r="W130" i="121"/>
  <c r="G137" i="72"/>
  <c r="W60" i="121"/>
  <c r="G65" i="72"/>
  <c r="W159" i="121"/>
  <c r="G167" i="72"/>
  <c r="W119" i="121"/>
  <c r="G126" i="72"/>
  <c r="W111" i="121"/>
  <c r="G117" i="72"/>
  <c r="W58" i="121"/>
  <c r="G63" i="72"/>
  <c r="V128" i="121"/>
  <c r="G135" i="66"/>
  <c r="V67" i="121"/>
  <c r="G72" i="66"/>
  <c r="V12" i="121"/>
  <c r="G14" i="66"/>
  <c r="V146" i="121"/>
  <c r="G154" i="66"/>
  <c r="V143" i="121"/>
  <c r="G151" i="66"/>
  <c r="V120" i="121"/>
  <c r="G127" i="66"/>
  <c r="V10" i="121"/>
  <c r="G12" i="66"/>
  <c r="V121" i="121"/>
  <c r="G128" i="66"/>
  <c r="V168" i="121"/>
  <c r="G176" i="66"/>
  <c r="V66" i="121"/>
  <c r="G71" i="66"/>
  <c r="V90" i="121"/>
  <c r="G95" i="66"/>
  <c r="G190" i="66"/>
  <c r="V180" i="121"/>
  <c r="G99" i="66"/>
  <c r="V94" i="121"/>
  <c r="V97" i="121"/>
  <c r="G102" i="66"/>
  <c r="G85" i="66"/>
  <c r="V80" i="121"/>
  <c r="V64" i="121"/>
  <c r="G69" i="66"/>
  <c r="G164" i="66"/>
  <c r="V156" i="121"/>
  <c r="V77" i="121"/>
  <c r="G82" i="66"/>
  <c r="V148" i="121"/>
  <c r="G156" i="66"/>
  <c r="V153" i="121"/>
  <c r="G161" i="66"/>
  <c r="V163" i="121"/>
  <c r="G171" i="66"/>
  <c r="G61" i="66"/>
  <c r="V56" i="121"/>
  <c r="V63" i="121"/>
  <c r="G68" i="66"/>
  <c r="G174" i="66"/>
  <c r="V166" i="121"/>
  <c r="G79" i="66"/>
  <c r="V74" i="121"/>
  <c r="S17" i="121"/>
  <c r="S21" i="121"/>
  <c r="S52" i="121"/>
  <c r="S22" i="121"/>
  <c r="S56" i="121"/>
  <c r="S66" i="121"/>
  <c r="S30" i="121"/>
  <c r="S73" i="121"/>
  <c r="S51" i="121"/>
  <c r="S50" i="121"/>
  <c r="S116" i="121"/>
  <c r="S38" i="121"/>
  <c r="S77" i="121"/>
  <c r="S12" i="121"/>
  <c r="S57" i="121"/>
  <c r="S15" i="121"/>
  <c r="S82" i="121"/>
  <c r="S80" i="121"/>
  <c r="S58" i="121"/>
  <c r="S72" i="121"/>
  <c r="S44" i="121"/>
  <c r="S33" i="121"/>
  <c r="S75" i="121"/>
  <c r="S39" i="121"/>
  <c r="S35" i="121"/>
  <c r="S101" i="121"/>
  <c r="S115" i="121"/>
  <c r="S59" i="121"/>
  <c r="S95" i="121"/>
  <c r="S97" i="121"/>
  <c r="S100" i="121"/>
  <c r="S84" i="121"/>
  <c r="S53" i="121"/>
  <c r="S78" i="121"/>
  <c r="S43" i="121"/>
  <c r="S23" i="121"/>
  <c r="S114" i="121"/>
  <c r="S91" i="121"/>
  <c r="S106" i="121"/>
  <c r="S34" i="121"/>
  <c r="S94" i="121"/>
  <c r="S11" i="121"/>
  <c r="S113" i="121"/>
  <c r="S102" i="121"/>
  <c r="S89" i="121"/>
  <c r="S24" i="121"/>
  <c r="S49" i="121"/>
  <c r="S92" i="121"/>
  <c r="S90" i="121"/>
  <c r="S87" i="121"/>
  <c r="S111" i="121"/>
  <c r="S112" i="121"/>
  <c r="S10" i="121"/>
  <c r="S20" i="121"/>
  <c r="S26" i="121"/>
  <c r="S74" i="121"/>
  <c r="S42" i="121"/>
  <c r="S40" i="121"/>
  <c r="S60" i="121"/>
  <c r="S19" i="121"/>
  <c r="S96" i="121"/>
  <c r="S117" i="121"/>
  <c r="S46" i="121"/>
  <c r="S86" i="121"/>
  <c r="S47" i="121"/>
  <c r="S48" i="121"/>
  <c r="S64" i="121"/>
  <c r="S29" i="121"/>
  <c r="S69" i="121"/>
  <c r="S8" i="121"/>
  <c r="S54" i="121"/>
  <c r="S70" i="121"/>
  <c r="S105" i="121"/>
  <c r="S68" i="121"/>
  <c r="S67" i="121"/>
  <c r="S27" i="121"/>
  <c r="S76" i="121"/>
  <c r="S41" i="121"/>
  <c r="S85" i="121"/>
  <c r="S32" i="121"/>
  <c r="S109" i="121"/>
  <c r="S63" i="121"/>
  <c r="S104" i="121"/>
  <c r="S62" i="121"/>
  <c r="S14" i="121"/>
  <c r="S16" i="121"/>
  <c r="S79" i="121"/>
  <c r="S65" i="121"/>
  <c r="S25" i="121"/>
  <c r="S99" i="121"/>
  <c r="S93" i="121"/>
  <c r="S31" i="121"/>
  <c r="S110" i="121"/>
  <c r="S107" i="121"/>
  <c r="S36" i="121"/>
  <c r="S83" i="121"/>
  <c r="S103" i="121"/>
  <c r="G110" i="68"/>
  <c r="Y104" i="121"/>
  <c r="G176" i="68"/>
  <c r="Y168" i="121"/>
  <c r="Y90" i="121"/>
  <c r="G95" i="68"/>
  <c r="Y73" i="121"/>
  <c r="G78" i="68"/>
  <c r="Y15" i="121"/>
  <c r="G17" i="68"/>
  <c r="G18" i="68"/>
  <c r="Y16" i="121"/>
  <c r="G37" i="68"/>
  <c r="Y33" i="121"/>
  <c r="Y131" i="121"/>
  <c r="G138" i="68"/>
  <c r="G44" i="68"/>
  <c r="Y40" i="121"/>
  <c r="G43" i="68"/>
  <c r="Y39" i="121"/>
  <c r="G112" i="68"/>
  <c r="Y106" i="121"/>
  <c r="G164" i="68"/>
  <c r="Y156" i="121"/>
  <c r="G10" i="68"/>
  <c r="Y8" i="121"/>
  <c r="G131" i="68"/>
  <c r="Y124" i="121"/>
  <c r="G81" i="68"/>
  <c r="Y76" i="121"/>
  <c r="G178" i="68"/>
  <c r="Y170" i="121"/>
  <c r="Y46" i="121"/>
  <c r="G51" i="68"/>
  <c r="Y113" i="121"/>
  <c r="G119" i="68"/>
  <c r="Y121" i="121"/>
  <c r="G128" i="68"/>
  <c r="Y42" i="121"/>
  <c r="G46" i="68"/>
  <c r="Y166" i="121"/>
  <c r="G174" i="68"/>
  <c r="Y180" i="121"/>
  <c r="G190" i="68"/>
  <c r="Y70" i="121"/>
  <c r="G75" i="68"/>
  <c r="Y115" i="121"/>
  <c r="G121" i="68"/>
  <c r="Y91" i="121"/>
  <c r="G96" i="68"/>
  <c r="Y43" i="121"/>
  <c r="G47" i="68"/>
  <c r="G136" i="68"/>
  <c r="Y129" i="121"/>
  <c r="G180" i="68"/>
  <c r="Y172" i="121"/>
  <c r="Y21" i="121"/>
  <c r="G24" i="68"/>
  <c r="Y128" i="121"/>
  <c r="G135" i="68"/>
  <c r="Y146" i="121"/>
  <c r="G154" i="68"/>
  <c r="Y133" i="121"/>
  <c r="G140" i="68"/>
  <c r="G142" i="68"/>
  <c r="Y135" i="121"/>
  <c r="Y111" i="121"/>
  <c r="G117" i="68"/>
  <c r="Y132" i="121"/>
  <c r="G139" i="68"/>
  <c r="Y94" i="121"/>
  <c r="G99" i="68"/>
  <c r="G98" i="68"/>
  <c r="Y93" i="121"/>
  <c r="G155" i="68"/>
  <c r="Y147" i="121"/>
  <c r="G190" i="67"/>
  <c r="U180" i="121"/>
  <c r="X175" i="121"/>
  <c r="E184" i="70"/>
  <c r="W91" i="121"/>
  <c r="G96" i="72"/>
  <c r="W106" i="121"/>
  <c r="G112" i="72"/>
  <c r="G123" i="72"/>
  <c r="W117" i="121"/>
  <c r="G115" i="72"/>
  <c r="W109" i="121"/>
  <c r="W116" i="121"/>
  <c r="G122" i="72"/>
  <c r="W62" i="121"/>
  <c r="G67" i="72"/>
  <c r="G53" i="72"/>
  <c r="W48" i="121"/>
  <c r="G159" i="72"/>
  <c r="W151" i="121"/>
  <c r="G127" i="72"/>
  <c r="W120" i="121"/>
  <c r="W39" i="121"/>
  <c r="G43" i="72"/>
  <c r="W22" i="121"/>
  <c r="G25" i="72"/>
  <c r="G91" i="72"/>
  <c r="W86" i="121"/>
  <c r="W162" i="121"/>
  <c r="G170" i="72"/>
  <c r="W20" i="121"/>
  <c r="G23" i="72"/>
  <c r="W76" i="121"/>
  <c r="G81" i="72"/>
  <c r="G18" i="72"/>
  <c r="W16" i="121"/>
  <c r="W156" i="121"/>
  <c r="G164" i="72"/>
  <c r="W69" i="121"/>
  <c r="G74" i="72"/>
  <c r="W23" i="121"/>
  <c r="G26" i="72"/>
  <c r="W72" i="121"/>
  <c r="G77" i="72"/>
  <c r="W164" i="121"/>
  <c r="G172" i="72"/>
  <c r="W64" i="121"/>
  <c r="G69" i="72"/>
  <c r="W99" i="121"/>
  <c r="G105" i="72"/>
  <c r="W34" i="121"/>
  <c r="G38" i="72"/>
  <c r="W67" i="121"/>
  <c r="G72" i="72"/>
  <c r="G64" i="72"/>
  <c r="W59" i="121"/>
  <c r="G109" i="72"/>
  <c r="W103" i="121"/>
  <c r="G168" i="72"/>
  <c r="W160" i="121"/>
  <c r="G44" i="72"/>
  <c r="W40" i="121"/>
  <c r="G100" i="72"/>
  <c r="W95" i="121"/>
  <c r="W47" i="121"/>
  <c r="G52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V130" i="121"/>
  <c r="G137" i="66"/>
  <c r="V171" i="121"/>
  <c r="G179" i="66"/>
  <c r="G167" i="66"/>
  <c r="V159" i="121"/>
  <c r="V142" i="121"/>
  <c r="G150" i="66"/>
  <c r="V54" i="121"/>
  <c r="G59" i="66"/>
  <c r="V165" i="121"/>
  <c r="G173" i="66"/>
  <c r="G55" i="66"/>
  <c r="V50" i="121"/>
  <c r="G80" i="66"/>
  <c r="V75" i="121"/>
  <c r="G77" i="66"/>
  <c r="V72" i="121"/>
  <c r="V124" i="121"/>
  <c r="G131" i="66"/>
  <c r="V136" i="121"/>
  <c r="G143" i="66"/>
  <c r="V177" i="121"/>
  <c r="G187" i="66"/>
  <c r="V172" i="121"/>
  <c r="G180" i="66"/>
  <c r="V87" i="121"/>
  <c r="G92" i="66"/>
  <c r="G165" i="66"/>
  <c r="V157" i="121"/>
  <c r="G90" i="66"/>
  <c r="V85" i="121"/>
  <c r="V76" i="121"/>
  <c r="G81" i="66"/>
  <c r="G157" i="66"/>
  <c r="V149" i="121"/>
  <c r="V123" i="121"/>
  <c r="G130" i="66"/>
  <c r="V89" i="121"/>
  <c r="G94" i="66"/>
  <c r="G98" i="66"/>
  <c r="V93" i="121"/>
  <c r="V58" i="121"/>
  <c r="G63" i="66"/>
  <c r="V167" i="121"/>
  <c r="G175" i="66"/>
  <c r="V173" i="121"/>
  <c r="G181" i="66"/>
  <c r="C43" i="55"/>
  <c r="C39" i="55"/>
  <c r="C40" i="55"/>
  <c r="C44" i="55"/>
  <c r="D31" i="122"/>
  <c r="G90" i="68"/>
  <c r="Y85" i="121"/>
  <c r="G175" i="68"/>
  <c r="Y167" i="121"/>
  <c r="G107" i="68"/>
  <c r="Y101" i="121"/>
  <c r="G92" i="68"/>
  <c r="Y87" i="121"/>
  <c r="G85" i="68"/>
  <c r="Y80" i="121"/>
  <c r="G188" i="68"/>
  <c r="Y178" i="121"/>
  <c r="G59" i="68"/>
  <c r="Y54" i="121"/>
  <c r="G171" i="68"/>
  <c r="Y163" i="121"/>
  <c r="G63" i="68"/>
  <c r="Y58" i="121"/>
  <c r="G111" i="68"/>
  <c r="Y105" i="121"/>
  <c r="G133" i="68"/>
  <c r="Y126" i="121"/>
  <c r="G77" i="68"/>
  <c r="Y72" i="121"/>
  <c r="G150" i="68"/>
  <c r="Y142" i="121"/>
  <c r="G165" i="68"/>
  <c r="Y157" i="121"/>
  <c r="G36" i="68"/>
  <c r="Y32" i="121"/>
  <c r="G80" i="68"/>
  <c r="Y75" i="121"/>
  <c r="Y153" i="121"/>
  <c r="G161" i="68"/>
  <c r="G179" i="68"/>
  <c r="Y171" i="121"/>
  <c r="Y116" i="121"/>
  <c r="G122" i="68"/>
  <c r="G94" i="68"/>
  <c r="Y89" i="121"/>
  <c r="G187" i="68"/>
  <c r="Y177" i="121"/>
  <c r="G129" i="68"/>
  <c r="Y122" i="121"/>
  <c r="G38" i="68"/>
  <c r="Y34" i="121"/>
  <c r="G120" i="68"/>
  <c r="Y114" i="121"/>
  <c r="G33" i="68"/>
  <c r="Y29" i="121"/>
  <c r="G14" i="68"/>
  <c r="Y12" i="121"/>
  <c r="G45" i="68"/>
  <c r="Y41" i="121"/>
  <c r="G116" i="68"/>
  <c r="Y110" i="121"/>
  <c r="G141" i="68"/>
  <c r="Y134" i="121"/>
  <c r="G52" i="68"/>
  <c r="Y47" i="121"/>
  <c r="G170" i="68"/>
  <c r="Y162" i="121"/>
  <c r="G109" i="68"/>
  <c r="Y103" i="121"/>
  <c r="G40" i="68"/>
  <c r="Y36" i="121"/>
  <c r="G169" i="68"/>
  <c r="Y161" i="121"/>
  <c r="G83" i="68"/>
  <c r="Y78" i="121"/>
  <c r="G167" i="68"/>
  <c r="Y159" i="121"/>
  <c r="Y109" i="121"/>
  <c r="G115" i="68"/>
  <c r="U177" i="121"/>
  <c r="G187" i="67"/>
  <c r="H187" i="67" l="1"/>
  <c r="E187" i="73" s="1"/>
  <c r="AB177" i="121"/>
  <c r="AH177" i="121"/>
  <c r="H83" i="68"/>
  <c r="I83" i="73" s="1"/>
  <c r="AF78" i="121"/>
  <c r="AL78" i="121"/>
  <c r="AR78" i="121" s="1"/>
  <c r="H40" i="68"/>
  <c r="I40" i="73" s="1"/>
  <c r="AL36" i="121"/>
  <c r="AR36" i="121" s="1"/>
  <c r="AF36" i="121"/>
  <c r="H170" i="68"/>
  <c r="I170" i="73" s="1"/>
  <c r="AF162" i="121"/>
  <c r="AL162" i="121"/>
  <c r="AR162" i="121" s="1"/>
  <c r="AF134" i="121"/>
  <c r="H141" i="68"/>
  <c r="I141" i="73" s="1"/>
  <c r="AL134" i="121"/>
  <c r="AR134" i="121" s="1"/>
  <c r="AL41" i="121"/>
  <c r="AR41" i="121" s="1"/>
  <c r="AF41" i="121"/>
  <c r="H45" i="68"/>
  <c r="I45" i="73" s="1"/>
  <c r="H33" i="68"/>
  <c r="I33" i="73" s="1"/>
  <c r="AF29" i="121"/>
  <c r="AL29" i="121"/>
  <c r="AR29" i="121" s="1"/>
  <c r="H38" i="68"/>
  <c r="I38" i="73" s="1"/>
  <c r="AF34" i="121"/>
  <c r="AL34" i="121"/>
  <c r="AR34" i="121" s="1"/>
  <c r="AL177" i="121"/>
  <c r="AR177" i="121" s="1"/>
  <c r="H187" i="68"/>
  <c r="I187" i="73" s="1"/>
  <c r="AF177" i="121"/>
  <c r="AL32" i="121"/>
  <c r="AR32" i="121" s="1"/>
  <c r="H36" i="68"/>
  <c r="I36" i="73" s="1"/>
  <c r="AF32" i="121"/>
  <c r="AL142" i="121"/>
  <c r="AR142" i="121" s="1"/>
  <c r="H150" i="68"/>
  <c r="I150" i="73" s="1"/>
  <c r="AF142" i="121"/>
  <c r="AL126" i="121"/>
  <c r="AR126" i="121" s="1"/>
  <c r="H133" i="68"/>
  <c r="I133" i="73" s="1"/>
  <c r="AF126" i="121"/>
  <c r="AL58" i="121"/>
  <c r="AR58" i="121" s="1"/>
  <c r="H63" i="68"/>
  <c r="I63" i="73" s="1"/>
  <c r="AF58" i="121"/>
  <c r="H59" i="68"/>
  <c r="I59" i="73" s="1"/>
  <c r="AL54" i="121"/>
  <c r="AR54" i="121" s="1"/>
  <c r="AF54" i="121"/>
  <c r="AF80" i="121"/>
  <c r="AL80" i="121"/>
  <c r="AR80" i="121" s="1"/>
  <c r="H85" i="68"/>
  <c r="I85" i="73" s="1"/>
  <c r="AL101" i="121"/>
  <c r="AR101" i="121" s="1"/>
  <c r="AF101" i="121"/>
  <c r="H107" i="68"/>
  <c r="I107" i="73" s="1"/>
  <c r="H90" i="68"/>
  <c r="I90" i="73" s="1"/>
  <c r="AL85" i="121"/>
  <c r="AR85" i="121" s="1"/>
  <c r="AF85" i="121"/>
  <c r="C41" i="55"/>
  <c r="D16" i="122"/>
  <c r="D17" i="122" s="1"/>
  <c r="D20" i="122" s="1"/>
  <c r="D21" i="122" s="1"/>
  <c r="H181" i="66"/>
  <c r="F181" i="73" s="1"/>
  <c r="AI173" i="121"/>
  <c r="AO173" i="121" s="1"/>
  <c r="AC173" i="121"/>
  <c r="H63" i="66"/>
  <c r="F63" i="73" s="1"/>
  <c r="AI58" i="121"/>
  <c r="AO58" i="121" s="1"/>
  <c r="AC58" i="121"/>
  <c r="H94" i="66"/>
  <c r="F94" i="73" s="1"/>
  <c r="AI89" i="121"/>
  <c r="AC89" i="121"/>
  <c r="H92" i="66"/>
  <c r="F92" i="73" s="1"/>
  <c r="AC87" i="121"/>
  <c r="AI87" i="121"/>
  <c r="AC177" i="121"/>
  <c r="H187" i="66"/>
  <c r="F187" i="73" s="1"/>
  <c r="AI177" i="121"/>
  <c r="AO177" i="121" s="1"/>
  <c r="H131" i="66"/>
  <c r="F131" i="73" s="1"/>
  <c r="AC124" i="121"/>
  <c r="AI124" i="121"/>
  <c r="AO124" i="121" s="1"/>
  <c r="AC165" i="121"/>
  <c r="AI165" i="121"/>
  <c r="AO165" i="121" s="1"/>
  <c r="H173" i="66"/>
  <c r="F173" i="73" s="1"/>
  <c r="AC142" i="121"/>
  <c r="H150" i="66"/>
  <c r="F150" i="73" s="1"/>
  <c r="AI142" i="121"/>
  <c r="AO142" i="121" s="1"/>
  <c r="AC171" i="121"/>
  <c r="AI171" i="121"/>
  <c r="AO171" i="121" s="1"/>
  <c r="H179" i="66"/>
  <c r="F179" i="73" s="1"/>
  <c r="AJ165" i="121"/>
  <c r="AP165" i="121" s="1"/>
  <c r="AD165" i="121"/>
  <c r="H173" i="72"/>
  <c r="G173" i="73" s="1"/>
  <c r="AD52" i="121"/>
  <c r="AJ52" i="121"/>
  <c r="AP52" i="121" s="1"/>
  <c r="H57" i="72"/>
  <c r="G57" i="73" s="1"/>
  <c r="AJ66" i="121"/>
  <c r="AP66" i="121" s="1"/>
  <c r="AD66" i="121"/>
  <c r="H71" i="72"/>
  <c r="G71" i="73" s="1"/>
  <c r="AJ47" i="121"/>
  <c r="AP47" i="121" s="1"/>
  <c r="H52" i="72"/>
  <c r="G52" i="73" s="1"/>
  <c r="AD47" i="121"/>
  <c r="AD67" i="121"/>
  <c r="H72" i="72"/>
  <c r="G72" i="73" s="1"/>
  <c r="AJ67" i="121"/>
  <c r="AP67" i="121" s="1"/>
  <c r="AD99" i="121"/>
  <c r="H105" i="72"/>
  <c r="G105" i="73" s="1"/>
  <c r="AJ99" i="121"/>
  <c r="H172" i="72"/>
  <c r="G172" i="73" s="1"/>
  <c r="AJ164" i="121"/>
  <c r="AP164" i="121" s="1"/>
  <c r="AD164" i="121"/>
  <c r="H26" i="72"/>
  <c r="G26" i="73" s="1"/>
  <c r="AD23" i="121"/>
  <c r="AJ23" i="121"/>
  <c r="AJ156" i="121"/>
  <c r="AP156" i="121" s="1"/>
  <c r="H164" i="72"/>
  <c r="G164" i="73" s="1"/>
  <c r="AD156" i="121"/>
  <c r="H81" i="72"/>
  <c r="G81" i="73" s="1"/>
  <c r="AD76" i="121"/>
  <c r="AJ76" i="121"/>
  <c r="AP76" i="121" s="1"/>
  <c r="H170" i="72"/>
  <c r="G170" i="73" s="1"/>
  <c r="AD162" i="121"/>
  <c r="AJ162" i="121"/>
  <c r="AP162" i="121" s="1"/>
  <c r="AD22" i="121"/>
  <c r="H25" i="72"/>
  <c r="G25" i="73" s="1"/>
  <c r="AJ22" i="121"/>
  <c r="AJ116" i="121"/>
  <c r="H122" i="72"/>
  <c r="G122" i="73" s="1"/>
  <c r="AD116" i="121"/>
  <c r="AD91" i="121"/>
  <c r="H96" i="72"/>
  <c r="G96" i="73" s="1"/>
  <c r="AJ91" i="121"/>
  <c r="AP91" i="121" s="1"/>
  <c r="H139" i="68"/>
  <c r="I139" i="73" s="1"/>
  <c r="AL132" i="121"/>
  <c r="AR132" i="121" s="1"/>
  <c r="AF132" i="121"/>
  <c r="H154" i="68"/>
  <c r="I154" i="73" s="1"/>
  <c r="AL146" i="121"/>
  <c r="AR146" i="121" s="1"/>
  <c r="AF146" i="121"/>
  <c r="H24" i="68"/>
  <c r="I24" i="73" s="1"/>
  <c r="AF21" i="121"/>
  <c r="AL21" i="121"/>
  <c r="AR21" i="121" s="1"/>
  <c r="AL91" i="121"/>
  <c r="AR91" i="121" s="1"/>
  <c r="AF91" i="121"/>
  <c r="H96" i="68"/>
  <c r="I96" i="73" s="1"/>
  <c r="AF70" i="121"/>
  <c r="AL70" i="121"/>
  <c r="AR70" i="121" s="1"/>
  <c r="H75" i="68"/>
  <c r="I75" i="73" s="1"/>
  <c r="AF166" i="121"/>
  <c r="AL166" i="121"/>
  <c r="AR166" i="121" s="1"/>
  <c r="H174" i="68"/>
  <c r="I174" i="73" s="1"/>
  <c r="AF121" i="121"/>
  <c r="H128" i="68"/>
  <c r="I128" i="73" s="1"/>
  <c r="AL121" i="121"/>
  <c r="AR121" i="121" s="1"/>
  <c r="AL46" i="121"/>
  <c r="AR46" i="121" s="1"/>
  <c r="H51" i="68"/>
  <c r="I51" i="73" s="1"/>
  <c r="AF46" i="121"/>
  <c r="H17" i="68"/>
  <c r="I17" i="73" s="1"/>
  <c r="AL15" i="121"/>
  <c r="AR15" i="121" s="1"/>
  <c r="AF15" i="121"/>
  <c r="H95" i="68"/>
  <c r="I95" i="73" s="1"/>
  <c r="AF90" i="121"/>
  <c r="AL90" i="121"/>
  <c r="AR90" i="121" s="1"/>
  <c r="E113" i="70"/>
  <c r="X107" i="121"/>
  <c r="X99" i="121"/>
  <c r="Z99" i="121" s="1"/>
  <c r="E105" i="70"/>
  <c r="E18" i="70"/>
  <c r="X16" i="121"/>
  <c r="X63" i="121"/>
  <c r="E68" i="70"/>
  <c r="E45" i="70"/>
  <c r="X41" i="121"/>
  <c r="E73" i="70"/>
  <c r="X68" i="121"/>
  <c r="E10" i="70"/>
  <c r="X8" i="121"/>
  <c r="E53" i="70"/>
  <c r="X48" i="121"/>
  <c r="E123" i="70"/>
  <c r="X117" i="121"/>
  <c r="E44" i="70"/>
  <c r="X40" i="121"/>
  <c r="Z40" i="121" s="1"/>
  <c r="E23" i="70"/>
  <c r="X20" i="121"/>
  <c r="E92" i="70"/>
  <c r="X87" i="121"/>
  <c r="E27" i="70"/>
  <c r="X24" i="121"/>
  <c r="E13" i="70"/>
  <c r="X11" i="121"/>
  <c r="Z11" i="121" s="1"/>
  <c r="E96" i="70"/>
  <c r="X91" i="121"/>
  <c r="E83" i="70"/>
  <c r="X78" i="121"/>
  <c r="Z78" i="121" s="1"/>
  <c r="E102" i="70"/>
  <c r="X97" i="121"/>
  <c r="E107" i="70"/>
  <c r="X101" i="121"/>
  <c r="Z101" i="121" s="1"/>
  <c r="E37" i="70"/>
  <c r="X33" i="121"/>
  <c r="E85" i="70"/>
  <c r="X80" i="121"/>
  <c r="Z80" i="121" s="1"/>
  <c r="E14" i="70"/>
  <c r="X12" i="121"/>
  <c r="E55" i="70"/>
  <c r="X50" i="121"/>
  <c r="E71" i="70"/>
  <c r="X66" i="121"/>
  <c r="E24" i="70"/>
  <c r="X21" i="121"/>
  <c r="Z21" i="121" s="1"/>
  <c r="AI166" i="121"/>
  <c r="AO166" i="121" s="1"/>
  <c r="AC166" i="121"/>
  <c r="H174" i="66"/>
  <c r="F174" i="73" s="1"/>
  <c r="AI56" i="121"/>
  <c r="AO56" i="121" s="1"/>
  <c r="H61" i="66"/>
  <c r="F61" i="73" s="1"/>
  <c r="AC56" i="121"/>
  <c r="AC180" i="121"/>
  <c r="H190" i="66"/>
  <c r="F190" i="73" s="1"/>
  <c r="AI180" i="121"/>
  <c r="AO180" i="121" s="1"/>
  <c r="AD97" i="121"/>
  <c r="AJ97" i="121"/>
  <c r="AP97" i="121" s="1"/>
  <c r="H102" i="72"/>
  <c r="G102" i="73" s="1"/>
  <c r="AD79" i="121"/>
  <c r="H84" i="72"/>
  <c r="G84" i="73" s="1"/>
  <c r="AJ79" i="121"/>
  <c r="AP79" i="121" s="1"/>
  <c r="AJ11" i="121"/>
  <c r="AP11" i="121" s="1"/>
  <c r="AD11" i="121"/>
  <c r="H13" i="72"/>
  <c r="G13" i="73" s="1"/>
  <c r="H102" i="68"/>
  <c r="I102" i="73" s="1"/>
  <c r="AL97" i="121"/>
  <c r="AR97" i="121" s="1"/>
  <c r="AF97" i="121"/>
  <c r="H159" i="68"/>
  <c r="I159" i="73" s="1"/>
  <c r="AF151" i="121"/>
  <c r="AL151" i="121"/>
  <c r="AR151" i="121" s="1"/>
  <c r="H147" i="68"/>
  <c r="I147" i="73" s="1"/>
  <c r="AL139" i="121"/>
  <c r="AR139" i="121" s="1"/>
  <c r="AF139" i="121"/>
  <c r="AF145" i="121"/>
  <c r="H153" i="68"/>
  <c r="I153" i="73" s="1"/>
  <c r="AL145" i="121"/>
  <c r="AR145" i="121" s="1"/>
  <c r="H100" i="68"/>
  <c r="I100" i="73" s="1"/>
  <c r="AL95" i="121"/>
  <c r="AR95" i="121" s="1"/>
  <c r="AF95" i="121"/>
  <c r="AF82" i="121"/>
  <c r="AL82" i="121"/>
  <c r="AR82" i="121" s="1"/>
  <c r="H87" i="68"/>
  <c r="I87" i="73" s="1"/>
  <c r="AF141" i="121"/>
  <c r="AL141" i="121"/>
  <c r="AR141" i="121" s="1"/>
  <c r="H149" i="68"/>
  <c r="I149" i="73" s="1"/>
  <c r="AL60" i="121"/>
  <c r="AR60" i="121" s="1"/>
  <c r="AF60" i="121"/>
  <c r="H65" i="68"/>
  <c r="I65" i="73" s="1"/>
  <c r="AF52" i="121"/>
  <c r="AL52" i="121"/>
  <c r="AR52" i="121" s="1"/>
  <c r="H57" i="68"/>
  <c r="I57" i="73" s="1"/>
  <c r="AL20" i="121"/>
  <c r="AR20" i="121" s="1"/>
  <c r="H23" i="68"/>
  <c r="I23" i="73" s="1"/>
  <c r="AF20" i="121"/>
  <c r="AL35" i="121"/>
  <c r="AR35" i="121" s="1"/>
  <c r="AF35" i="121"/>
  <c r="H39" i="68"/>
  <c r="I39" i="73" s="1"/>
  <c r="AF79" i="121"/>
  <c r="AL79" i="121"/>
  <c r="AR79" i="121" s="1"/>
  <c r="H84" i="68"/>
  <c r="I84" i="73" s="1"/>
  <c r="AF17" i="121"/>
  <c r="AL17" i="121"/>
  <c r="AR17" i="121" s="1"/>
  <c r="H19" i="68"/>
  <c r="I19" i="73" s="1"/>
  <c r="H105" i="68"/>
  <c r="I105" i="73" s="1"/>
  <c r="AL99" i="121"/>
  <c r="AR99" i="121" s="1"/>
  <c r="AF99" i="121"/>
  <c r="H88" i="68"/>
  <c r="I88" i="73" s="1"/>
  <c r="AF83" i="121"/>
  <c r="AL83" i="121"/>
  <c r="AR83" i="121" s="1"/>
  <c r="AF57" i="121"/>
  <c r="AL57" i="121"/>
  <c r="AR57" i="121" s="1"/>
  <c r="H62" i="68"/>
  <c r="I62" i="73" s="1"/>
  <c r="AC59" i="121"/>
  <c r="H64" i="66"/>
  <c r="F64" i="73" s="1"/>
  <c r="AI59" i="121"/>
  <c r="AO59" i="121" s="1"/>
  <c r="AI138" i="121"/>
  <c r="AO138" i="121" s="1"/>
  <c r="H146" i="66"/>
  <c r="F146" i="73" s="1"/>
  <c r="AC138" i="121"/>
  <c r="H70" i="66"/>
  <c r="F70" i="73" s="1"/>
  <c r="AC65" i="121"/>
  <c r="AI65" i="121"/>
  <c r="AO65" i="121" s="1"/>
  <c r="H73" i="66"/>
  <c r="F73" i="73" s="1"/>
  <c r="AI68" i="121"/>
  <c r="AO68" i="121" s="1"/>
  <c r="AC68" i="121"/>
  <c r="H155" i="66"/>
  <c r="F155" i="73" s="1"/>
  <c r="AI147" i="121"/>
  <c r="AO147" i="121" s="1"/>
  <c r="AC147" i="121"/>
  <c r="AC145" i="121"/>
  <c r="AI145" i="121"/>
  <c r="AO145" i="121" s="1"/>
  <c r="H153" i="66"/>
  <c r="F153" i="73" s="1"/>
  <c r="AI95" i="121"/>
  <c r="AC95" i="121"/>
  <c r="H100" i="66"/>
  <c r="F100" i="73" s="1"/>
  <c r="AD29" i="121"/>
  <c r="AJ29" i="121"/>
  <c r="H33" i="72"/>
  <c r="G33" i="73" s="1"/>
  <c r="AD166" i="121"/>
  <c r="AJ166" i="121"/>
  <c r="AP166" i="121" s="1"/>
  <c r="H174" i="72"/>
  <c r="G174" i="73" s="1"/>
  <c r="AJ50" i="121"/>
  <c r="AP50" i="121" s="1"/>
  <c r="H55" i="72"/>
  <c r="G55" i="73" s="1"/>
  <c r="AD50" i="121"/>
  <c r="AJ147" i="121"/>
  <c r="AP147" i="121" s="1"/>
  <c r="AD147" i="121"/>
  <c r="H155" i="72"/>
  <c r="G155" i="73" s="1"/>
  <c r="AJ135" i="121"/>
  <c r="AP135" i="121" s="1"/>
  <c r="H142" i="72"/>
  <c r="G142" i="73" s="1"/>
  <c r="AD135" i="121"/>
  <c r="AD57" i="121"/>
  <c r="H62" i="72"/>
  <c r="G62" i="73" s="1"/>
  <c r="AJ57" i="121"/>
  <c r="AP57" i="121" s="1"/>
  <c r="AP175" i="121"/>
  <c r="AF175" i="121"/>
  <c r="AL175" i="121"/>
  <c r="AR175" i="121" s="1"/>
  <c r="H184" i="68"/>
  <c r="I184" i="73" s="1"/>
  <c r="AL143" i="121"/>
  <c r="AR143" i="121" s="1"/>
  <c r="AF143" i="121"/>
  <c r="H151" i="68"/>
  <c r="I151" i="73" s="1"/>
  <c r="AL102" i="121"/>
  <c r="AR102" i="121" s="1"/>
  <c r="H108" i="68"/>
  <c r="I108" i="73" s="1"/>
  <c r="AF102" i="121"/>
  <c r="AL67" i="121"/>
  <c r="AR67" i="121" s="1"/>
  <c r="H72" i="68"/>
  <c r="I72" i="73" s="1"/>
  <c r="AF67" i="121"/>
  <c r="AL165" i="121"/>
  <c r="AR165" i="121" s="1"/>
  <c r="H173" i="68"/>
  <c r="I173" i="73" s="1"/>
  <c r="AF165" i="121"/>
  <c r="AF66" i="121"/>
  <c r="H71" i="68"/>
  <c r="I71" i="73" s="1"/>
  <c r="AL66" i="121"/>
  <c r="AR66" i="121" s="1"/>
  <c r="AF96" i="121"/>
  <c r="H101" i="68"/>
  <c r="I101" i="73" s="1"/>
  <c r="AL96" i="121"/>
  <c r="AR96" i="121" s="1"/>
  <c r="AF169" i="121"/>
  <c r="H177" i="68"/>
  <c r="I177" i="73" s="1"/>
  <c r="AL169" i="121"/>
  <c r="AR169" i="121" s="1"/>
  <c r="H89" i="68"/>
  <c r="I89" i="73" s="1"/>
  <c r="AF84" i="121"/>
  <c r="AL84" i="121"/>
  <c r="AR84" i="121" s="1"/>
  <c r="AI84" i="121"/>
  <c r="H89" i="66"/>
  <c r="F89" i="73" s="1"/>
  <c r="AC84" i="121"/>
  <c r="H178" i="66"/>
  <c r="F178" i="73" s="1"/>
  <c r="AC170" i="121"/>
  <c r="AI170" i="121"/>
  <c r="AO170" i="121" s="1"/>
  <c r="H83" i="66"/>
  <c r="F83" i="73" s="1"/>
  <c r="AC78" i="121"/>
  <c r="AI78" i="121"/>
  <c r="AI122" i="121"/>
  <c r="AO122" i="121" s="1"/>
  <c r="AC122" i="121"/>
  <c r="H129" i="66"/>
  <c r="F129" i="73" s="1"/>
  <c r="AI69" i="121"/>
  <c r="AO69" i="121" s="1"/>
  <c r="H74" i="66"/>
  <c r="F74" i="73" s="1"/>
  <c r="AC69" i="121"/>
  <c r="AC152" i="121"/>
  <c r="AI152" i="121"/>
  <c r="AO152" i="121" s="1"/>
  <c r="H160" i="66"/>
  <c r="F160" i="73" s="1"/>
  <c r="E131" i="70"/>
  <c r="X124" i="121"/>
  <c r="E139" i="70"/>
  <c r="X132" i="121"/>
  <c r="E142" i="70"/>
  <c r="X135" i="121"/>
  <c r="E155" i="70"/>
  <c r="X147" i="121"/>
  <c r="E174" i="70"/>
  <c r="X166" i="121"/>
  <c r="E162" i="70"/>
  <c r="X154" i="121"/>
  <c r="E159" i="70"/>
  <c r="X151" i="121"/>
  <c r="E128" i="70"/>
  <c r="X121" i="121"/>
  <c r="E135" i="70"/>
  <c r="X128" i="121"/>
  <c r="E151" i="70"/>
  <c r="X143" i="121"/>
  <c r="E156" i="70"/>
  <c r="X148" i="121"/>
  <c r="E161" i="70"/>
  <c r="X153" i="121"/>
  <c r="E180" i="70"/>
  <c r="X172" i="121"/>
  <c r="AD80" i="121"/>
  <c r="AJ80" i="121"/>
  <c r="AP80" i="121" s="1"/>
  <c r="H85" i="72"/>
  <c r="G85" i="73" s="1"/>
  <c r="AJ112" i="121"/>
  <c r="H118" i="72"/>
  <c r="G118" i="73" s="1"/>
  <c r="AD112" i="121"/>
  <c r="AD35" i="121"/>
  <c r="H39" i="72"/>
  <c r="G39" i="73" s="1"/>
  <c r="AJ35" i="121"/>
  <c r="AJ93" i="121"/>
  <c r="AP93" i="121" s="1"/>
  <c r="AD93" i="121"/>
  <c r="H98" i="72"/>
  <c r="G98" i="73" s="1"/>
  <c r="AF116" i="121"/>
  <c r="AL116" i="121"/>
  <c r="AR116" i="121" s="1"/>
  <c r="H122" i="68"/>
  <c r="I122" i="73" s="1"/>
  <c r="AL153" i="121"/>
  <c r="AR153" i="121" s="1"/>
  <c r="H161" i="68"/>
  <c r="I161" i="73" s="1"/>
  <c r="AF153" i="121"/>
  <c r="F15" i="56"/>
  <c r="F11" i="56"/>
  <c r="H98" i="66"/>
  <c r="F98" i="73" s="1"/>
  <c r="AI93" i="121"/>
  <c r="AC93" i="121"/>
  <c r="AI157" i="121"/>
  <c r="AO157" i="121" s="1"/>
  <c r="AC157" i="121"/>
  <c r="H165" i="66"/>
  <c r="F165" i="73" s="1"/>
  <c r="AI72" i="121"/>
  <c r="AC72" i="121"/>
  <c r="H77" i="66"/>
  <c r="F77" i="73" s="1"/>
  <c r="H55" i="66"/>
  <c r="F55" i="73" s="1"/>
  <c r="AC50" i="121"/>
  <c r="AI50" i="121"/>
  <c r="AO50" i="121" s="1"/>
  <c r="AI159" i="121"/>
  <c r="AO159" i="121" s="1"/>
  <c r="H167" i="66"/>
  <c r="F167" i="73" s="1"/>
  <c r="AC159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D59" i="121"/>
  <c r="AJ59" i="121"/>
  <c r="AP59" i="121" s="1"/>
  <c r="H64" i="72"/>
  <c r="G64" i="73" s="1"/>
  <c r="Z16" i="121"/>
  <c r="AD16" i="121"/>
  <c r="H18" i="72"/>
  <c r="G18" i="73" s="1"/>
  <c r="AJ16" i="121"/>
  <c r="AD86" i="121"/>
  <c r="H91" i="72"/>
  <c r="G91" i="73" s="1"/>
  <c r="AJ86" i="121"/>
  <c r="AP86" i="121" s="1"/>
  <c r="H159" i="72"/>
  <c r="G159" i="73" s="1"/>
  <c r="AD151" i="121"/>
  <c r="AJ151" i="121"/>
  <c r="AP151" i="121" s="1"/>
  <c r="AJ109" i="121"/>
  <c r="H115" i="72"/>
  <c r="G115" i="73" s="1"/>
  <c r="AD109" i="121"/>
  <c r="AL147" i="121"/>
  <c r="AR147" i="121" s="1"/>
  <c r="AF147" i="121"/>
  <c r="H155" i="68"/>
  <c r="I155" i="73" s="1"/>
  <c r="H180" i="68"/>
  <c r="I180" i="73" s="1"/>
  <c r="AL172" i="121"/>
  <c r="AR172" i="121" s="1"/>
  <c r="AF172" i="121"/>
  <c r="AF170" i="121"/>
  <c r="AL170" i="121"/>
  <c r="AR170" i="121" s="1"/>
  <c r="H178" i="68"/>
  <c r="I178" i="73" s="1"/>
  <c r="AL124" i="121"/>
  <c r="AR124" i="121" s="1"/>
  <c r="AF124" i="121"/>
  <c r="H131" i="68"/>
  <c r="I131" i="73" s="1"/>
  <c r="AF156" i="121"/>
  <c r="AL156" i="121"/>
  <c r="AR156" i="121" s="1"/>
  <c r="H164" i="68"/>
  <c r="I164" i="73" s="1"/>
  <c r="AF39" i="121"/>
  <c r="AL39" i="121"/>
  <c r="AR39" i="121" s="1"/>
  <c r="H43" i="68"/>
  <c r="I43" i="73" s="1"/>
  <c r="H18" i="68"/>
  <c r="I18" i="73" s="1"/>
  <c r="AL16" i="121"/>
  <c r="AR16" i="121" s="1"/>
  <c r="AF16" i="121"/>
  <c r="AL168" i="121"/>
  <c r="AR168" i="121" s="1"/>
  <c r="H176" i="68"/>
  <c r="I176" i="73" s="1"/>
  <c r="AF168" i="121"/>
  <c r="E109" i="70"/>
  <c r="X103" i="121"/>
  <c r="E116" i="70"/>
  <c r="X110" i="121"/>
  <c r="E28" i="70"/>
  <c r="X25" i="121"/>
  <c r="E16" i="70"/>
  <c r="X14" i="121"/>
  <c r="E115" i="70"/>
  <c r="X109" i="121"/>
  <c r="X76" i="121"/>
  <c r="Z76" i="121" s="1"/>
  <c r="E81" i="70"/>
  <c r="E111" i="70"/>
  <c r="X105" i="121"/>
  <c r="E74" i="70"/>
  <c r="X69" i="121"/>
  <c r="E52" i="70"/>
  <c r="X47" i="121"/>
  <c r="E101" i="70"/>
  <c r="X96" i="121"/>
  <c r="E46" i="70"/>
  <c r="X42" i="121"/>
  <c r="E12" i="70"/>
  <c r="X10" i="121"/>
  <c r="Z10" i="121" s="1"/>
  <c r="E95" i="70"/>
  <c r="X90" i="121"/>
  <c r="E94" i="70"/>
  <c r="X89" i="121"/>
  <c r="E99" i="70"/>
  <c r="X94" i="121"/>
  <c r="E120" i="70"/>
  <c r="X114" i="121"/>
  <c r="Z114" i="121" s="1"/>
  <c r="E58" i="70"/>
  <c r="X53" i="121"/>
  <c r="E100" i="70"/>
  <c r="X95" i="121"/>
  <c r="E39" i="70"/>
  <c r="X35" i="121"/>
  <c r="Z35" i="121" s="1"/>
  <c r="E48" i="70"/>
  <c r="X44" i="121"/>
  <c r="X82" i="121"/>
  <c r="Z82" i="121" s="1"/>
  <c r="E87" i="70"/>
  <c r="X77" i="121"/>
  <c r="E82" i="70"/>
  <c r="X51" i="121"/>
  <c r="E56" i="70"/>
  <c r="E61" i="70"/>
  <c r="X56" i="121"/>
  <c r="E19" i="70"/>
  <c r="X17" i="121"/>
  <c r="H161" i="66"/>
  <c r="F161" i="73" s="1"/>
  <c r="AC153" i="121"/>
  <c r="AI153" i="121"/>
  <c r="AO153" i="121" s="1"/>
  <c r="AC77" i="121"/>
  <c r="Z77" i="121"/>
  <c r="AI77" i="121"/>
  <c r="H82" i="66"/>
  <c r="F82" i="73" s="1"/>
  <c r="AI64" i="121"/>
  <c r="AO64" i="121" s="1"/>
  <c r="H69" i="66"/>
  <c r="F69" i="73" s="1"/>
  <c r="AC64" i="121"/>
  <c r="AI97" i="121"/>
  <c r="H102" i="66"/>
  <c r="F102" i="73" s="1"/>
  <c r="AC97" i="121"/>
  <c r="Z97" i="121"/>
  <c r="H71" i="66"/>
  <c r="F71" i="73" s="1"/>
  <c r="AC66" i="121"/>
  <c r="AI66" i="121"/>
  <c r="AO66" i="121" s="1"/>
  <c r="AC121" i="121"/>
  <c r="AI121" i="121"/>
  <c r="AO121" i="121" s="1"/>
  <c r="H128" i="66"/>
  <c r="F128" i="73" s="1"/>
  <c r="H127" i="66"/>
  <c r="F127" i="73" s="1"/>
  <c r="AC120" i="121"/>
  <c r="AI120" i="121"/>
  <c r="AO120" i="121" s="1"/>
  <c r="AI146" i="121"/>
  <c r="AO146" i="121" s="1"/>
  <c r="H154" i="66"/>
  <c r="F154" i="73" s="1"/>
  <c r="AC146" i="121"/>
  <c r="H72" i="66"/>
  <c r="F72" i="73" s="1"/>
  <c r="AI67" i="121"/>
  <c r="AO67" i="121" s="1"/>
  <c r="AC67" i="121"/>
  <c r="H63" i="72"/>
  <c r="G63" i="73" s="1"/>
  <c r="AD58" i="121"/>
  <c r="AJ58" i="121"/>
  <c r="AP58" i="121" s="1"/>
  <c r="AJ119" i="121"/>
  <c r="AP119" i="121" s="1"/>
  <c r="AD119" i="121"/>
  <c r="H126" i="72"/>
  <c r="G126" i="73" s="1"/>
  <c r="AD60" i="121"/>
  <c r="H65" i="72"/>
  <c r="G65" i="73" s="1"/>
  <c r="AJ60" i="121"/>
  <c r="AP60" i="121" s="1"/>
  <c r="H130" i="72"/>
  <c r="G130" i="73" s="1"/>
  <c r="AJ123" i="121"/>
  <c r="AP123" i="121" s="1"/>
  <c r="AD123" i="121"/>
  <c r="AJ42" i="121"/>
  <c r="Z42" i="121"/>
  <c r="H46" i="72"/>
  <c r="G46" i="73" s="1"/>
  <c r="AD42" i="121"/>
  <c r="H87" i="72"/>
  <c r="G87" i="73" s="1"/>
  <c r="AJ82" i="121"/>
  <c r="AP82" i="121" s="1"/>
  <c r="AD82" i="121"/>
  <c r="AJ25" i="121"/>
  <c r="Z25" i="121"/>
  <c r="AD25" i="121"/>
  <c r="H28" i="72"/>
  <c r="G28" i="73" s="1"/>
  <c r="AD170" i="121"/>
  <c r="AJ170" i="121"/>
  <c r="AP170" i="121" s="1"/>
  <c r="H178" i="72"/>
  <c r="G178" i="73" s="1"/>
  <c r="H156" i="72"/>
  <c r="G156" i="73" s="1"/>
  <c r="AJ148" i="121"/>
  <c r="AP148" i="121" s="1"/>
  <c r="AD148" i="121"/>
  <c r="AJ31" i="121"/>
  <c r="AD31" i="121"/>
  <c r="H35" i="72"/>
  <c r="G35" i="73" s="1"/>
  <c r="AJ36" i="121"/>
  <c r="AD36" i="121"/>
  <c r="H40" i="72"/>
  <c r="G40" i="73" s="1"/>
  <c r="H30" i="72"/>
  <c r="G30" i="73" s="1"/>
  <c r="AD27" i="121"/>
  <c r="AJ27" i="121"/>
  <c r="AD75" i="121"/>
  <c r="AJ75" i="121"/>
  <c r="AP75" i="121" s="1"/>
  <c r="H80" i="72"/>
  <c r="G80" i="73" s="1"/>
  <c r="AJ129" i="121"/>
  <c r="AP129" i="121" s="1"/>
  <c r="H136" i="72"/>
  <c r="G136" i="73" s="1"/>
  <c r="AD129" i="121"/>
  <c r="H135" i="72"/>
  <c r="G135" i="73" s="1"/>
  <c r="AJ128" i="121"/>
  <c r="AP128" i="121" s="1"/>
  <c r="AD128" i="121"/>
  <c r="AJ143" i="121"/>
  <c r="AP143" i="121" s="1"/>
  <c r="H151" i="72"/>
  <c r="G151" i="73" s="1"/>
  <c r="AD143" i="121"/>
  <c r="AL149" i="121"/>
  <c r="AR149" i="121" s="1"/>
  <c r="H157" i="68"/>
  <c r="I157" i="73" s="1"/>
  <c r="AF149" i="121"/>
  <c r="H106" i="68"/>
  <c r="I106" i="73" s="1"/>
  <c r="AF100" i="121"/>
  <c r="AL100" i="121"/>
  <c r="AR100" i="121" s="1"/>
  <c r="AF22" i="121"/>
  <c r="AL22" i="121"/>
  <c r="AR22" i="121" s="1"/>
  <c r="H25" i="68"/>
  <c r="I25" i="73" s="1"/>
  <c r="AI178" i="121"/>
  <c r="AO178" i="121" s="1"/>
  <c r="AC178" i="121"/>
  <c r="H188" i="66"/>
  <c r="F188" i="73" s="1"/>
  <c r="H87" i="66"/>
  <c r="F87" i="73" s="1"/>
  <c r="AI82" i="121"/>
  <c r="AC82" i="121"/>
  <c r="AI51" i="121"/>
  <c r="AO51" i="121" s="1"/>
  <c r="H56" i="66"/>
  <c r="F56" i="73" s="1"/>
  <c r="AC51" i="121"/>
  <c r="AI60" i="121"/>
  <c r="AO60" i="121" s="1"/>
  <c r="H65" i="66"/>
  <c r="F65" i="73" s="1"/>
  <c r="AC60" i="121"/>
  <c r="AC83" i="121"/>
  <c r="AI83" i="121"/>
  <c r="H88" i="66"/>
  <c r="F88" i="73" s="1"/>
  <c r="AC119" i="121"/>
  <c r="AI119" i="121"/>
  <c r="AO119" i="121" s="1"/>
  <c r="H126" i="66"/>
  <c r="F126" i="73" s="1"/>
  <c r="H131" i="72"/>
  <c r="G131" i="73" s="1"/>
  <c r="AJ124" i="121"/>
  <c r="AP124" i="121" s="1"/>
  <c r="AD124" i="121"/>
  <c r="H180" i="72"/>
  <c r="G180" i="73" s="1"/>
  <c r="AD172" i="121"/>
  <c r="AJ172" i="121"/>
  <c r="AP172" i="121" s="1"/>
  <c r="H36" i="72"/>
  <c r="G36" i="73" s="1"/>
  <c r="AJ32" i="121"/>
  <c r="AD32" i="121"/>
  <c r="AJ30" i="121"/>
  <c r="AD30" i="121"/>
  <c r="H34" i="72"/>
  <c r="G34" i="73" s="1"/>
  <c r="AD63" i="121"/>
  <c r="H68" i="72"/>
  <c r="G68" i="73" s="1"/>
  <c r="AJ63" i="121"/>
  <c r="AP63" i="121" s="1"/>
  <c r="AD96" i="121"/>
  <c r="AJ96" i="121"/>
  <c r="AP96" i="121" s="1"/>
  <c r="H101" i="72"/>
  <c r="G101" i="73" s="1"/>
  <c r="H82" i="72"/>
  <c r="G82" i="73" s="1"/>
  <c r="AD77" i="121"/>
  <c r="AJ77" i="121"/>
  <c r="AP77" i="121" s="1"/>
  <c r="AD132" i="121"/>
  <c r="H139" i="72"/>
  <c r="G139" i="73" s="1"/>
  <c r="AJ132" i="121"/>
  <c r="AP132" i="121" s="1"/>
  <c r="H92" i="72"/>
  <c r="G92" i="73" s="1"/>
  <c r="AJ87" i="121"/>
  <c r="AP87" i="121" s="1"/>
  <c r="AD87" i="121"/>
  <c r="AJ115" i="121"/>
  <c r="AD115" i="121"/>
  <c r="H121" i="72"/>
  <c r="G121" i="73" s="1"/>
  <c r="AJ134" i="121"/>
  <c r="AP134" i="121" s="1"/>
  <c r="AD134" i="121"/>
  <c r="H141" i="72"/>
  <c r="G141" i="73" s="1"/>
  <c r="AJ152" i="121"/>
  <c r="AP152" i="121" s="1"/>
  <c r="AD152" i="121"/>
  <c r="H160" i="72"/>
  <c r="G160" i="73" s="1"/>
  <c r="H12" i="68"/>
  <c r="I12" i="73" s="1"/>
  <c r="AL10" i="121"/>
  <c r="AR10" i="121" s="1"/>
  <c r="AF10" i="121"/>
  <c r="H58" i="68"/>
  <c r="I58" i="73" s="1"/>
  <c r="AL53" i="121"/>
  <c r="AR53" i="121" s="1"/>
  <c r="AF53" i="121"/>
  <c r="AL48" i="121"/>
  <c r="AR48" i="121" s="1"/>
  <c r="AF48" i="121"/>
  <c r="H53" i="68"/>
  <c r="I53" i="73" s="1"/>
  <c r="AF77" i="121"/>
  <c r="AL77" i="121"/>
  <c r="AR77" i="121" s="1"/>
  <c r="H82" i="68"/>
  <c r="I82" i="73" s="1"/>
  <c r="AL44" i="121"/>
  <c r="AR44" i="121" s="1"/>
  <c r="AF44" i="121"/>
  <c r="H48" i="68"/>
  <c r="I48" i="73" s="1"/>
  <c r="AL130" i="121"/>
  <c r="AR130" i="121" s="1"/>
  <c r="AF130" i="121"/>
  <c r="H137" i="68"/>
  <c r="I137" i="73" s="1"/>
  <c r="AL123" i="121"/>
  <c r="AR123" i="121" s="1"/>
  <c r="H130" i="68"/>
  <c r="I130" i="73" s="1"/>
  <c r="AF123" i="121"/>
  <c r="H22" i="68"/>
  <c r="I22" i="73" s="1"/>
  <c r="AL19" i="121"/>
  <c r="AR19" i="121" s="1"/>
  <c r="AF19" i="121"/>
  <c r="H169" i="66"/>
  <c r="F169" i="73" s="1"/>
  <c r="AC161" i="121"/>
  <c r="AI161" i="121"/>
  <c r="AO161" i="121" s="1"/>
  <c r="H67" i="66"/>
  <c r="F67" i="73" s="1"/>
  <c r="AI62" i="121"/>
  <c r="AO62" i="121" s="1"/>
  <c r="AC62" i="121"/>
  <c r="H149" i="66"/>
  <c r="F149" i="73" s="1"/>
  <c r="AI141" i="121"/>
  <c r="AO141" i="121" s="1"/>
  <c r="AC141" i="121"/>
  <c r="E181" i="70"/>
  <c r="X173" i="121"/>
  <c r="E149" i="70"/>
  <c r="X141" i="121"/>
  <c r="E160" i="70"/>
  <c r="X152" i="121"/>
  <c r="X134" i="121"/>
  <c r="E141" i="70"/>
  <c r="X169" i="121"/>
  <c r="E177" i="70"/>
  <c r="X149" i="121"/>
  <c r="E157" i="70"/>
  <c r="E171" i="70"/>
  <c r="X163" i="121"/>
  <c r="E173" i="70"/>
  <c r="X165" i="121"/>
  <c r="E133" i="70"/>
  <c r="X126" i="121"/>
  <c r="E143" i="70"/>
  <c r="X136" i="121"/>
  <c r="E164" i="70"/>
  <c r="X156" i="121"/>
  <c r="E130" i="70"/>
  <c r="X123" i="121"/>
  <c r="E136" i="70"/>
  <c r="X129" i="121"/>
  <c r="H108" i="72"/>
  <c r="G108" i="73" s="1"/>
  <c r="AD102" i="121"/>
  <c r="AJ102" i="121"/>
  <c r="AJ43" i="121"/>
  <c r="H47" i="72"/>
  <c r="G47" i="73" s="1"/>
  <c r="AD43" i="121"/>
  <c r="H45" i="72"/>
  <c r="G45" i="73" s="1"/>
  <c r="Z41" i="121"/>
  <c r="AD41" i="121"/>
  <c r="AJ41" i="121"/>
  <c r="AJ24" i="121"/>
  <c r="Z24" i="121"/>
  <c r="H27" i="72"/>
  <c r="G27" i="73" s="1"/>
  <c r="AD24" i="121"/>
  <c r="AJ140" i="121"/>
  <c r="AP140" i="121" s="1"/>
  <c r="H148" i="72"/>
  <c r="G148" i="73" s="1"/>
  <c r="AD140" i="121"/>
  <c r="H149" i="72"/>
  <c r="G149" i="73" s="1"/>
  <c r="AD141" i="121"/>
  <c r="AJ141" i="121"/>
  <c r="AP141" i="121" s="1"/>
  <c r="AJ19" i="121"/>
  <c r="H22" i="72"/>
  <c r="G22" i="73" s="1"/>
  <c r="AD19" i="121"/>
  <c r="AD177" i="121"/>
  <c r="AJ177" i="121"/>
  <c r="AP177" i="121" s="1"/>
  <c r="H187" i="72"/>
  <c r="G187" i="73" s="1"/>
  <c r="AJ133" i="121"/>
  <c r="AP133" i="121" s="1"/>
  <c r="AD133" i="121"/>
  <c r="H140" i="72"/>
  <c r="G140" i="73" s="1"/>
  <c r="AD146" i="121"/>
  <c r="AJ146" i="121"/>
  <c r="AP146" i="121" s="1"/>
  <c r="H154" i="72"/>
  <c r="G154" i="73" s="1"/>
  <c r="AD114" i="121"/>
  <c r="H120" i="72"/>
  <c r="G120" i="73" s="1"/>
  <c r="AJ114" i="121"/>
  <c r="AD142" i="121"/>
  <c r="H150" i="72"/>
  <c r="G150" i="73" s="1"/>
  <c r="AJ142" i="121"/>
  <c r="AP142" i="121" s="1"/>
  <c r="H89" i="72"/>
  <c r="G89" i="73" s="1"/>
  <c r="AD84" i="121"/>
  <c r="AJ84" i="121"/>
  <c r="AP84" i="121" s="1"/>
  <c r="AD90" i="121"/>
  <c r="AJ90" i="121"/>
  <c r="AP90" i="121" s="1"/>
  <c r="H95" i="72"/>
  <c r="G95" i="73" s="1"/>
  <c r="AF109" i="121"/>
  <c r="AL109" i="121"/>
  <c r="AR109" i="121" s="1"/>
  <c r="H115" i="68"/>
  <c r="I115" i="73" s="1"/>
  <c r="AL159" i="121"/>
  <c r="AR159" i="121" s="1"/>
  <c r="H167" i="68"/>
  <c r="I167" i="73" s="1"/>
  <c r="AF159" i="121"/>
  <c r="AF161" i="121"/>
  <c r="H169" i="68"/>
  <c r="I169" i="73" s="1"/>
  <c r="AL161" i="121"/>
  <c r="AR161" i="121" s="1"/>
  <c r="AF103" i="121"/>
  <c r="H109" i="68"/>
  <c r="I109" i="73" s="1"/>
  <c r="AL103" i="121"/>
  <c r="AR103" i="121" s="1"/>
  <c r="H52" i="68"/>
  <c r="I52" i="73" s="1"/>
  <c r="AF47" i="121"/>
  <c r="AL47" i="121"/>
  <c r="AR47" i="121" s="1"/>
  <c r="H116" i="68"/>
  <c r="I116" i="73" s="1"/>
  <c r="AL110" i="121"/>
  <c r="AR110" i="121" s="1"/>
  <c r="AF110" i="121"/>
  <c r="AL12" i="121"/>
  <c r="AR12" i="121" s="1"/>
  <c r="AF12" i="121"/>
  <c r="H14" i="68"/>
  <c r="I14" i="73" s="1"/>
  <c r="AL114" i="121"/>
  <c r="AR114" i="121" s="1"/>
  <c r="AF114" i="121"/>
  <c r="H120" i="68"/>
  <c r="I120" i="73" s="1"/>
  <c r="AL122" i="121"/>
  <c r="AR122" i="121" s="1"/>
  <c r="AF122" i="121"/>
  <c r="H129" i="68"/>
  <c r="I129" i="73" s="1"/>
  <c r="AF89" i="121"/>
  <c r="AL89" i="121"/>
  <c r="AR89" i="121" s="1"/>
  <c r="H94" i="68"/>
  <c r="I94" i="73" s="1"/>
  <c r="AL171" i="121"/>
  <c r="AR171" i="121" s="1"/>
  <c r="AF171" i="121"/>
  <c r="H179" i="68"/>
  <c r="I179" i="73" s="1"/>
  <c r="AF75" i="121"/>
  <c r="AL75" i="121"/>
  <c r="AR75" i="121" s="1"/>
  <c r="H80" i="68"/>
  <c r="I80" i="73" s="1"/>
  <c r="H165" i="68"/>
  <c r="I165" i="73" s="1"/>
  <c r="AF157" i="121"/>
  <c r="AL157" i="121"/>
  <c r="AR157" i="121" s="1"/>
  <c r="H77" i="68"/>
  <c r="I77" i="73" s="1"/>
  <c r="AL72" i="121"/>
  <c r="AR72" i="121" s="1"/>
  <c r="AF72" i="121"/>
  <c r="H111" i="68"/>
  <c r="I111" i="73" s="1"/>
  <c r="AF105" i="121"/>
  <c r="AL105" i="121"/>
  <c r="AR105" i="121" s="1"/>
  <c r="H171" i="68"/>
  <c r="I171" i="73" s="1"/>
  <c r="AL163" i="121"/>
  <c r="AR163" i="121" s="1"/>
  <c r="AF163" i="121"/>
  <c r="H188" i="68"/>
  <c r="I188" i="73" s="1"/>
  <c r="AF178" i="121"/>
  <c r="AL178" i="121"/>
  <c r="AR17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D33" i="122"/>
  <c r="D34" i="122"/>
  <c r="D35" i="122" s="1"/>
  <c r="AI167" i="121"/>
  <c r="AO167" i="121" s="1"/>
  <c r="AC167" i="121"/>
  <c r="H175" i="66"/>
  <c r="F175" i="73" s="1"/>
  <c r="AC123" i="121"/>
  <c r="AI123" i="121"/>
  <c r="AO123" i="121" s="1"/>
  <c r="H130" i="66"/>
  <c r="F130" i="73" s="1"/>
  <c r="AC76" i="121"/>
  <c r="AI76" i="121"/>
  <c r="H81" i="66"/>
  <c r="F81" i="73" s="1"/>
  <c r="H180" i="66"/>
  <c r="F180" i="73" s="1"/>
  <c r="AC172" i="121"/>
  <c r="AI172" i="121"/>
  <c r="AO172" i="121" s="1"/>
  <c r="H143" i="66"/>
  <c r="F143" i="73" s="1"/>
  <c r="AC136" i="121"/>
  <c r="AI136" i="121"/>
  <c r="AO136" i="121" s="1"/>
  <c r="H59" i="66"/>
  <c r="F59" i="73" s="1"/>
  <c r="AI54" i="121"/>
  <c r="AO54" i="121" s="1"/>
  <c r="AC54" i="121"/>
  <c r="H137" i="66"/>
  <c r="F137" i="73" s="1"/>
  <c r="AI130" i="121"/>
  <c r="AO130" i="121" s="1"/>
  <c r="AC130" i="121"/>
  <c r="AJ70" i="121"/>
  <c r="AP70" i="121" s="1"/>
  <c r="H75" i="72"/>
  <c r="G75" i="73" s="1"/>
  <c r="AD70" i="121"/>
  <c r="AD49" i="121"/>
  <c r="AJ49" i="121"/>
  <c r="AP49" i="121" s="1"/>
  <c r="H54" i="72"/>
  <c r="G54" i="73" s="1"/>
  <c r="AJ173" i="121"/>
  <c r="AP173" i="121" s="1"/>
  <c r="H181" i="72"/>
  <c r="G181" i="73" s="1"/>
  <c r="AD173" i="121"/>
  <c r="AJ34" i="121"/>
  <c r="H38" i="72"/>
  <c r="G38" i="73" s="1"/>
  <c r="AD34" i="121"/>
  <c r="AJ64" i="121"/>
  <c r="AP64" i="121" s="1"/>
  <c r="H69" i="72"/>
  <c r="G69" i="73" s="1"/>
  <c r="AD64" i="121"/>
  <c r="AD72" i="121"/>
  <c r="AJ72" i="121"/>
  <c r="AP72" i="121" s="1"/>
  <c r="H77" i="72"/>
  <c r="G77" i="73" s="1"/>
  <c r="AD69" i="121"/>
  <c r="H74" i="72"/>
  <c r="G74" i="73" s="1"/>
  <c r="AJ69" i="121"/>
  <c r="AP69" i="121" s="1"/>
  <c r="Z20" i="121"/>
  <c r="AD20" i="121"/>
  <c r="AJ20" i="121"/>
  <c r="H23" i="72"/>
  <c r="G23" i="73" s="1"/>
  <c r="AJ39" i="121"/>
  <c r="AD39" i="121"/>
  <c r="H43" i="72"/>
  <c r="G43" i="73" s="1"/>
  <c r="AJ62" i="121"/>
  <c r="AP62" i="121" s="1"/>
  <c r="AD62" i="121"/>
  <c r="H67" i="72"/>
  <c r="G67" i="73" s="1"/>
  <c r="AJ106" i="121"/>
  <c r="H112" i="72"/>
  <c r="G112" i="73" s="1"/>
  <c r="AD106" i="121"/>
  <c r="AK175" i="121"/>
  <c r="AQ175" i="121" s="1"/>
  <c r="X182" i="121"/>
  <c r="AE175" i="121"/>
  <c r="F184" i="70"/>
  <c r="H184" i="73" s="1"/>
  <c r="J184" i="73" s="1"/>
  <c r="AL94" i="121"/>
  <c r="AR94" i="121" s="1"/>
  <c r="H99" i="68"/>
  <c r="I99" i="73" s="1"/>
  <c r="AF94" i="121"/>
  <c r="AL111" i="121"/>
  <c r="AR111" i="121" s="1"/>
  <c r="H117" i="68"/>
  <c r="I117" i="73" s="1"/>
  <c r="AF111" i="121"/>
  <c r="AF133" i="121"/>
  <c r="H140" i="68"/>
  <c r="I140" i="73" s="1"/>
  <c r="AL133" i="121"/>
  <c r="AR133" i="121" s="1"/>
  <c r="AL128" i="121"/>
  <c r="AR128" i="121" s="1"/>
  <c r="H135" i="68"/>
  <c r="I135" i="73" s="1"/>
  <c r="AF128" i="121"/>
  <c r="H47" i="68"/>
  <c r="I47" i="73" s="1"/>
  <c r="AL43" i="121"/>
  <c r="AR43" i="121" s="1"/>
  <c r="AF43" i="121"/>
  <c r="H121" i="68"/>
  <c r="I121" i="73" s="1"/>
  <c r="AL115" i="121"/>
  <c r="AR115" i="121" s="1"/>
  <c r="AF115" i="121"/>
  <c r="H190" i="68"/>
  <c r="I190" i="73" s="1"/>
  <c r="AL180" i="121"/>
  <c r="AR180" i="121" s="1"/>
  <c r="AF180" i="121"/>
  <c r="H46" i="68"/>
  <c r="I46" i="73" s="1"/>
  <c r="AL42" i="121"/>
  <c r="AR42" i="121" s="1"/>
  <c r="AF42" i="121"/>
  <c r="H119" i="68"/>
  <c r="I119" i="73" s="1"/>
  <c r="AF113" i="121"/>
  <c r="AL113" i="121"/>
  <c r="AR113" i="121" s="1"/>
  <c r="AL131" i="121"/>
  <c r="AR131" i="121" s="1"/>
  <c r="H138" i="68"/>
  <c r="I138" i="73" s="1"/>
  <c r="AF131" i="121"/>
  <c r="AF73" i="121"/>
  <c r="AL73" i="121"/>
  <c r="AR73" i="121" s="1"/>
  <c r="H78" i="68"/>
  <c r="I78" i="73" s="1"/>
  <c r="E88" i="70"/>
  <c r="X83" i="121"/>
  <c r="E35" i="70"/>
  <c r="X31" i="121"/>
  <c r="Z31" i="121" s="1"/>
  <c r="X65" i="121"/>
  <c r="E70" i="70"/>
  <c r="E67" i="70"/>
  <c r="X62" i="121"/>
  <c r="E36" i="70"/>
  <c r="X32" i="121"/>
  <c r="E30" i="70"/>
  <c r="X27" i="121"/>
  <c r="E75" i="70"/>
  <c r="X70" i="121"/>
  <c r="E33" i="70"/>
  <c r="X29" i="121"/>
  <c r="Z29" i="121" s="1"/>
  <c r="E91" i="70"/>
  <c r="X86" i="121"/>
  <c r="E22" i="70"/>
  <c r="X19" i="121"/>
  <c r="E79" i="70"/>
  <c r="X74" i="121"/>
  <c r="E118" i="70"/>
  <c r="X112" i="121"/>
  <c r="E97" i="70"/>
  <c r="X92" i="121"/>
  <c r="E108" i="70"/>
  <c r="X102" i="121"/>
  <c r="Z102" i="121" s="1"/>
  <c r="E38" i="70"/>
  <c r="X34" i="121"/>
  <c r="Z34" i="121" s="1"/>
  <c r="E26" i="70"/>
  <c r="X23" i="121"/>
  <c r="Z23" i="121" s="1"/>
  <c r="E89" i="70"/>
  <c r="X84" i="121"/>
  <c r="Z84" i="121" s="1"/>
  <c r="E64" i="70"/>
  <c r="X59" i="121"/>
  <c r="E43" i="70"/>
  <c r="X39" i="121"/>
  <c r="E77" i="70"/>
  <c r="X72" i="121"/>
  <c r="Z72" i="121" s="1"/>
  <c r="E17" i="70"/>
  <c r="X15" i="121"/>
  <c r="E42" i="70"/>
  <c r="X38" i="121"/>
  <c r="E78" i="70"/>
  <c r="X73" i="121"/>
  <c r="E25" i="70"/>
  <c r="X22" i="121"/>
  <c r="Z22" i="121" s="1"/>
  <c r="AI74" i="121"/>
  <c r="Z74" i="121"/>
  <c r="H79" i="66"/>
  <c r="F79" i="73" s="1"/>
  <c r="AC74" i="121"/>
  <c r="AI156" i="121"/>
  <c r="AO156" i="121" s="1"/>
  <c r="H164" i="66"/>
  <c r="F164" i="73" s="1"/>
  <c r="AC156" i="121"/>
  <c r="AC80" i="121"/>
  <c r="AI80" i="121"/>
  <c r="H85" i="66"/>
  <c r="F85" i="73" s="1"/>
  <c r="AI94" i="121"/>
  <c r="AC94" i="121"/>
  <c r="H99" i="66"/>
  <c r="F99" i="73" s="1"/>
  <c r="Z94" i="121"/>
  <c r="AJ51" i="121"/>
  <c r="AP51" i="121" s="1"/>
  <c r="AD51" i="121"/>
  <c r="H56" i="72"/>
  <c r="G56" i="73" s="1"/>
  <c r="H19" i="72"/>
  <c r="G19" i="73" s="1"/>
  <c r="AD17" i="121"/>
  <c r="AJ17" i="121"/>
  <c r="Z17" i="121"/>
  <c r="AJ169" i="121"/>
  <c r="AP169" i="121" s="1"/>
  <c r="AD169" i="121"/>
  <c r="H177" i="72"/>
  <c r="G177" i="73" s="1"/>
  <c r="AD178" i="121"/>
  <c r="AJ178" i="121"/>
  <c r="AP178" i="121" s="1"/>
  <c r="H188" i="72"/>
  <c r="G188" i="73" s="1"/>
  <c r="Z38" i="121"/>
  <c r="AD38" i="121"/>
  <c r="AJ38" i="121"/>
  <c r="H42" i="72"/>
  <c r="G42" i="73" s="1"/>
  <c r="AD121" i="121"/>
  <c r="H128" i="72"/>
  <c r="G128" i="73" s="1"/>
  <c r="AJ121" i="121"/>
  <c r="AP121" i="121" s="1"/>
  <c r="H188" i="67"/>
  <c r="E188" i="73" s="1"/>
  <c r="AB178" i="121"/>
  <c r="AH178" i="121"/>
  <c r="AL120" i="121"/>
  <c r="AR120" i="121" s="1"/>
  <c r="H127" i="68"/>
  <c r="I127" i="73" s="1"/>
  <c r="AF120" i="121"/>
  <c r="AF25" i="121"/>
  <c r="AL25" i="121"/>
  <c r="AR25" i="121" s="1"/>
  <c r="H28" i="68"/>
  <c r="I28" i="73" s="1"/>
  <c r="AF107" i="121"/>
  <c r="AL107" i="121"/>
  <c r="AR107" i="121" s="1"/>
  <c r="H113" i="68"/>
  <c r="I113" i="73" s="1"/>
  <c r="H64" i="68"/>
  <c r="I64" i="73" s="1"/>
  <c r="AL59" i="121"/>
  <c r="AR59" i="121" s="1"/>
  <c r="AF59" i="121"/>
  <c r="H27" i="68"/>
  <c r="I27" i="73" s="1"/>
  <c r="AF24" i="121"/>
  <c r="AL24" i="121"/>
  <c r="AR24" i="121" s="1"/>
  <c r="H13" i="68"/>
  <c r="I13" i="73" s="1"/>
  <c r="AF11" i="121"/>
  <c r="AL11" i="121"/>
  <c r="AR11" i="121" s="1"/>
  <c r="H160" i="68"/>
  <c r="I160" i="73" s="1"/>
  <c r="AF152" i="121"/>
  <c r="AL152" i="121"/>
  <c r="AR152" i="121" s="1"/>
  <c r="H97" i="68"/>
  <c r="I97" i="73" s="1"/>
  <c r="AL92" i="121"/>
  <c r="AR92" i="121" s="1"/>
  <c r="AF92" i="121"/>
  <c r="H69" i="68"/>
  <c r="I69" i="73" s="1"/>
  <c r="AL64" i="121"/>
  <c r="AR64" i="121" s="1"/>
  <c r="AF64" i="121"/>
  <c r="H73" i="68"/>
  <c r="I73" i="73" s="1"/>
  <c r="AL68" i="121"/>
  <c r="AR68" i="121" s="1"/>
  <c r="AF68" i="121"/>
  <c r="H61" i="68"/>
  <c r="I61" i="73" s="1"/>
  <c r="AL56" i="121"/>
  <c r="AR56" i="121" s="1"/>
  <c r="AF56" i="121"/>
  <c r="H42" i="68"/>
  <c r="I42" i="73" s="1"/>
  <c r="AF38" i="121"/>
  <c r="AL38" i="121"/>
  <c r="AR38" i="121" s="1"/>
  <c r="H74" i="68"/>
  <c r="I74" i="73" s="1"/>
  <c r="AL69" i="121"/>
  <c r="AR69" i="121" s="1"/>
  <c r="AF69" i="121"/>
  <c r="H168" i="68"/>
  <c r="I168" i="73" s="1"/>
  <c r="AF160" i="121"/>
  <c r="AL160" i="121"/>
  <c r="AR160" i="121" s="1"/>
  <c r="AL112" i="121"/>
  <c r="AR112" i="121" s="1"/>
  <c r="AF112" i="121"/>
  <c r="H118" i="68"/>
  <c r="I118" i="73" s="1"/>
  <c r="AI154" i="121"/>
  <c r="AO154" i="121" s="1"/>
  <c r="AC154" i="121"/>
  <c r="H162" i="66"/>
  <c r="F162" i="73" s="1"/>
  <c r="AI53" i="121"/>
  <c r="AO53" i="121" s="1"/>
  <c r="AC53" i="121"/>
  <c r="H58" i="66"/>
  <c r="F58" i="73" s="1"/>
  <c r="AI133" i="121"/>
  <c r="AO133" i="121" s="1"/>
  <c r="H140" i="66"/>
  <c r="F140" i="73" s="1"/>
  <c r="AC133" i="121"/>
  <c r="AI52" i="121"/>
  <c r="AO52" i="121" s="1"/>
  <c r="H57" i="66"/>
  <c r="F57" i="73" s="1"/>
  <c r="AC52" i="121"/>
  <c r="H101" i="66"/>
  <c r="F101" i="73" s="1"/>
  <c r="Z96" i="121"/>
  <c r="AC96" i="121"/>
  <c r="AI96" i="121"/>
  <c r="H138" i="66"/>
  <c r="F138" i="73" s="1"/>
  <c r="AI131" i="121"/>
  <c r="AO131" i="121" s="1"/>
  <c r="AC131" i="121"/>
  <c r="AJ89" i="121"/>
  <c r="AP89" i="121" s="1"/>
  <c r="AD89" i="121"/>
  <c r="H94" i="72"/>
  <c r="G94" i="73" s="1"/>
  <c r="AD21" i="121"/>
  <c r="H24" i="72"/>
  <c r="G24" i="73" s="1"/>
  <c r="AJ21" i="121"/>
  <c r="AD54" i="121"/>
  <c r="AJ54" i="121"/>
  <c r="AP54" i="121" s="1"/>
  <c r="H59" i="72"/>
  <c r="G59" i="73" s="1"/>
  <c r="Z175" i="121"/>
  <c r="AF173" i="121"/>
  <c r="H181" i="68"/>
  <c r="I181" i="73" s="1"/>
  <c r="AL173" i="121"/>
  <c r="AR173" i="121" s="1"/>
  <c r="H156" i="68"/>
  <c r="I156" i="73" s="1"/>
  <c r="AF148" i="121"/>
  <c r="AL148" i="121"/>
  <c r="AR148" i="121" s="1"/>
  <c r="H30" i="68"/>
  <c r="I30" i="73" s="1"/>
  <c r="AL27" i="121"/>
  <c r="AR27" i="121" s="1"/>
  <c r="AF27" i="121"/>
  <c r="H79" i="68"/>
  <c r="I79" i="73" s="1"/>
  <c r="AF74" i="121"/>
  <c r="AL74" i="121"/>
  <c r="AR74" i="121" s="1"/>
  <c r="H26" i="68"/>
  <c r="I26" i="73" s="1"/>
  <c r="AF23" i="121"/>
  <c r="AL23" i="121"/>
  <c r="AR23" i="121" s="1"/>
  <c r="H70" i="68"/>
  <c r="I70" i="73" s="1"/>
  <c r="AF65" i="121"/>
  <c r="AL65" i="121"/>
  <c r="AR65" i="121" s="1"/>
  <c r="H55" i="68"/>
  <c r="I55" i="73" s="1"/>
  <c r="AF50" i="121"/>
  <c r="AL50" i="121"/>
  <c r="AR50" i="121" s="1"/>
  <c r="H29" i="68"/>
  <c r="I29" i="73" s="1"/>
  <c r="AL26" i="121"/>
  <c r="AR26" i="121" s="1"/>
  <c r="AF26" i="121"/>
  <c r="AL30" i="121"/>
  <c r="AR30" i="121" s="1"/>
  <c r="H34" i="68"/>
  <c r="I34" i="73" s="1"/>
  <c r="AF30" i="121"/>
  <c r="H162" i="68"/>
  <c r="I162" i="73" s="1"/>
  <c r="AF154" i="121"/>
  <c r="AL154" i="121"/>
  <c r="AR154" i="121" s="1"/>
  <c r="AF164" i="121"/>
  <c r="H172" i="68"/>
  <c r="I172" i="73" s="1"/>
  <c r="AL164" i="121"/>
  <c r="AR164" i="121" s="1"/>
  <c r="H53" i="66"/>
  <c r="F53" i="73" s="1"/>
  <c r="AC48" i="121"/>
  <c r="AI48" i="121"/>
  <c r="AO48" i="121" s="1"/>
  <c r="H159" i="66"/>
  <c r="F159" i="73" s="1"/>
  <c r="AC151" i="121"/>
  <c r="AI151" i="121"/>
  <c r="AO151" i="121" s="1"/>
  <c r="AI129" i="121"/>
  <c r="AO129" i="121" s="1"/>
  <c r="AC129" i="121"/>
  <c r="H136" i="66"/>
  <c r="F136" i="73" s="1"/>
  <c r="Z86" i="121"/>
  <c r="H91" i="66"/>
  <c r="F91" i="73" s="1"/>
  <c r="AC86" i="121"/>
  <c r="AI86" i="121"/>
  <c r="H177" i="66"/>
  <c r="F177" i="73" s="1"/>
  <c r="AI169" i="121"/>
  <c r="AO169" i="121" s="1"/>
  <c r="AC169" i="121"/>
  <c r="H96" i="66"/>
  <c r="F96" i="73" s="1"/>
  <c r="Z91" i="121"/>
  <c r="AC91" i="121"/>
  <c r="AI91" i="121"/>
  <c r="AI73" i="121"/>
  <c r="Z73" i="121"/>
  <c r="H78" i="66"/>
  <c r="F78" i="73" s="1"/>
  <c r="AC73" i="121"/>
  <c r="AC11" i="121"/>
  <c r="AI11" i="121"/>
  <c r="H13" i="66"/>
  <c r="F13" i="73" s="1"/>
  <c r="AI49" i="121"/>
  <c r="AO49" i="121" s="1"/>
  <c r="H54" i="66"/>
  <c r="F54" i="73" s="1"/>
  <c r="AC49" i="121"/>
  <c r="H62" i="66"/>
  <c r="F62" i="73" s="1"/>
  <c r="AC57" i="121"/>
  <c r="AI57" i="121"/>
  <c r="AO57" i="121" s="1"/>
  <c r="E190" i="70"/>
  <c r="X180" i="121"/>
  <c r="E150" i="70"/>
  <c r="X142" i="121"/>
  <c r="E167" i="70"/>
  <c r="X159" i="121"/>
  <c r="E127" i="70"/>
  <c r="X120" i="121"/>
  <c r="E169" i="70"/>
  <c r="X161" i="121"/>
  <c r="E175" i="70"/>
  <c r="X167" i="121"/>
  <c r="E172" i="70"/>
  <c r="X164" i="121"/>
  <c r="E153" i="70"/>
  <c r="X145" i="121"/>
  <c r="E126" i="70"/>
  <c r="X119" i="121"/>
  <c r="E140" i="70"/>
  <c r="X133" i="121"/>
  <c r="E148" i="70"/>
  <c r="X140" i="121"/>
  <c r="E176" i="70"/>
  <c r="X168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AD56" i="121"/>
  <c r="AJ56" i="121"/>
  <c r="AP56" i="121" s="1"/>
  <c r="H61" i="72"/>
  <c r="G61" i="73" s="1"/>
  <c r="AD136" i="121"/>
  <c r="H143" i="72"/>
  <c r="G143" i="73" s="1"/>
  <c r="AJ136" i="121"/>
  <c r="AP136" i="121" s="1"/>
  <c r="AJ145" i="121"/>
  <c r="AP145" i="121" s="1"/>
  <c r="H153" i="72"/>
  <c r="G153" i="73" s="1"/>
  <c r="AD145" i="121"/>
  <c r="Z110" i="121"/>
  <c r="AD110" i="121"/>
  <c r="H116" i="72"/>
  <c r="G116" i="73" s="1"/>
  <c r="AJ110" i="121"/>
  <c r="H175" i="72"/>
  <c r="G175" i="73" s="1"/>
  <c r="AJ167" i="121"/>
  <c r="AP167" i="121" s="1"/>
  <c r="AD167" i="121"/>
  <c r="AC149" i="121"/>
  <c r="H157" i="66"/>
  <c r="F157" i="73" s="1"/>
  <c r="AI149" i="121"/>
  <c r="AO149" i="121" s="1"/>
  <c r="AC85" i="121"/>
  <c r="H90" i="66"/>
  <c r="F90" i="73" s="1"/>
  <c r="AI85" i="121"/>
  <c r="AC75" i="121"/>
  <c r="H80" i="66"/>
  <c r="F80" i="73" s="1"/>
  <c r="AI75" i="121"/>
  <c r="AD40" i="121"/>
  <c r="AJ40" i="121"/>
  <c r="H44" i="72"/>
  <c r="G44" i="73" s="1"/>
  <c r="Z103" i="121"/>
  <c r="AJ103" i="121"/>
  <c r="AD103" i="121"/>
  <c r="H109" i="72"/>
  <c r="G109" i="73" s="1"/>
  <c r="AD120" i="121"/>
  <c r="AJ120" i="121"/>
  <c r="AP120" i="121" s="1"/>
  <c r="H127" i="72"/>
  <c r="G127" i="73" s="1"/>
  <c r="H53" i="72"/>
  <c r="G53" i="73" s="1"/>
  <c r="AJ48" i="121"/>
  <c r="AP48" i="121" s="1"/>
  <c r="AD48" i="121"/>
  <c r="Z117" i="121"/>
  <c r="AJ117" i="121"/>
  <c r="H123" i="72"/>
  <c r="G123" i="73" s="1"/>
  <c r="AD117" i="121"/>
  <c r="Z180" i="121"/>
  <c r="AB180" i="121"/>
  <c r="AH180" i="121"/>
  <c r="H190" i="67"/>
  <c r="E190" i="73" s="1"/>
  <c r="AL93" i="121"/>
  <c r="AR93" i="121" s="1"/>
  <c r="H98" i="68"/>
  <c r="I98" i="73" s="1"/>
  <c r="AF93" i="121"/>
  <c r="H142" i="68"/>
  <c r="I142" i="73" s="1"/>
  <c r="AF135" i="121"/>
  <c r="AL135" i="121"/>
  <c r="AR135" i="121" s="1"/>
  <c r="H136" i="68"/>
  <c r="I136" i="73" s="1"/>
  <c r="AL129" i="121"/>
  <c r="AR129" i="121" s="1"/>
  <c r="AF129" i="121"/>
  <c r="AF76" i="121"/>
  <c r="H81" i="68"/>
  <c r="I81" i="73" s="1"/>
  <c r="AL76" i="121"/>
  <c r="AR76" i="121" s="1"/>
  <c r="AL8" i="121"/>
  <c r="H10" i="68"/>
  <c r="I10" i="73" s="1"/>
  <c r="AF8" i="121"/>
  <c r="AL106" i="121"/>
  <c r="AR106" i="121" s="1"/>
  <c r="H112" i="68"/>
  <c r="I112" i="73" s="1"/>
  <c r="AF106" i="121"/>
  <c r="AL40" i="121"/>
  <c r="AR40" i="121" s="1"/>
  <c r="H44" i="68"/>
  <c r="I44" i="73" s="1"/>
  <c r="AF40" i="121"/>
  <c r="AF33" i="121"/>
  <c r="H37" i="68"/>
  <c r="I37" i="73" s="1"/>
  <c r="AL33" i="121"/>
  <c r="AR33" i="121" s="1"/>
  <c r="AL104" i="121"/>
  <c r="AR104" i="121" s="1"/>
  <c r="H110" i="68"/>
  <c r="I110" i="73" s="1"/>
  <c r="AF104" i="121"/>
  <c r="E40" i="70"/>
  <c r="X36" i="121"/>
  <c r="Z36" i="121" s="1"/>
  <c r="E98" i="70"/>
  <c r="X93" i="121"/>
  <c r="E84" i="70"/>
  <c r="X79" i="121"/>
  <c r="E110" i="70"/>
  <c r="X104" i="121"/>
  <c r="Z104" i="121" s="1"/>
  <c r="E90" i="70"/>
  <c r="X85" i="121"/>
  <c r="Z85" i="121" s="1"/>
  <c r="E72" i="70"/>
  <c r="X67" i="121"/>
  <c r="E59" i="70"/>
  <c r="X54" i="121"/>
  <c r="E69" i="70"/>
  <c r="X64" i="121"/>
  <c r="E51" i="70"/>
  <c r="X46" i="121"/>
  <c r="E65" i="70"/>
  <c r="X60" i="121"/>
  <c r="E29" i="70"/>
  <c r="X26" i="121"/>
  <c r="Z26" i="121" s="1"/>
  <c r="E117" i="70"/>
  <c r="X111" i="121"/>
  <c r="Z111" i="121" s="1"/>
  <c r="E54" i="70"/>
  <c r="X49" i="121"/>
  <c r="E119" i="70"/>
  <c r="X113" i="121"/>
  <c r="Z113" i="121" s="1"/>
  <c r="E112" i="70"/>
  <c r="X106" i="121"/>
  <c r="E47" i="70"/>
  <c r="X43" i="121"/>
  <c r="Z43" i="121" s="1"/>
  <c r="E106" i="70"/>
  <c r="X100" i="121"/>
  <c r="Z100" i="121" s="1"/>
  <c r="E121" i="70"/>
  <c r="X115" i="121"/>
  <c r="E80" i="70"/>
  <c r="X75" i="121"/>
  <c r="Z75" i="121" s="1"/>
  <c r="X58" i="121"/>
  <c r="E63" i="70"/>
  <c r="X57" i="121"/>
  <c r="E62" i="70"/>
  <c r="X116" i="121"/>
  <c r="E122" i="70"/>
  <c r="X30" i="121"/>
  <c r="Z30" i="121" s="1"/>
  <c r="E34" i="70"/>
  <c r="E57" i="70"/>
  <c r="X52" i="121"/>
  <c r="H68" i="66"/>
  <c r="F68" i="73" s="1"/>
  <c r="AI63" i="121"/>
  <c r="AO63" i="121" s="1"/>
  <c r="AC63" i="121"/>
  <c r="H171" i="66"/>
  <c r="F171" i="73" s="1"/>
  <c r="AI163" i="121"/>
  <c r="AO163" i="121" s="1"/>
  <c r="AC163" i="121"/>
  <c r="AI148" i="121"/>
  <c r="AO148" i="121" s="1"/>
  <c r="H156" i="66"/>
  <c r="F156" i="73" s="1"/>
  <c r="AC148" i="121"/>
  <c r="AI90" i="121"/>
  <c r="AC90" i="121"/>
  <c r="Z90" i="121"/>
  <c r="H95" i="66"/>
  <c r="F95" i="73" s="1"/>
  <c r="H176" i="66"/>
  <c r="F176" i="73" s="1"/>
  <c r="AI168" i="121"/>
  <c r="AO168" i="121" s="1"/>
  <c r="AC168" i="121"/>
  <c r="AI10" i="121"/>
  <c r="AC10" i="121"/>
  <c r="H12" i="66"/>
  <c r="F12" i="73" s="1"/>
  <c r="AC143" i="121"/>
  <c r="H151" i="66"/>
  <c r="F151" i="73" s="1"/>
  <c r="AI143" i="121"/>
  <c r="AO143" i="121" s="1"/>
  <c r="AC12" i="121"/>
  <c r="Z12" i="121"/>
  <c r="H14" i="66"/>
  <c r="F14" i="73" s="1"/>
  <c r="AI12" i="121"/>
  <c r="AC128" i="121"/>
  <c r="H135" i="66"/>
  <c r="F135" i="73" s="1"/>
  <c r="AI128" i="121"/>
  <c r="AO128" i="121" s="1"/>
  <c r="H117" i="72"/>
  <c r="G117" i="73" s="1"/>
  <c r="AJ111" i="121"/>
  <c r="AD111" i="121"/>
  <c r="H167" i="72"/>
  <c r="G167" i="73" s="1"/>
  <c r="AJ159" i="121"/>
  <c r="AP159" i="121" s="1"/>
  <c r="AD159" i="121"/>
  <c r="H137" i="72"/>
  <c r="G137" i="73" s="1"/>
  <c r="AJ130" i="121"/>
  <c r="AP130" i="121" s="1"/>
  <c r="AD130" i="121"/>
  <c r="H17" i="72"/>
  <c r="G17" i="73" s="1"/>
  <c r="Z15" i="121"/>
  <c r="AJ15" i="121"/>
  <c r="AD15" i="121"/>
  <c r="AD122" i="121"/>
  <c r="H129" i="72"/>
  <c r="G129" i="73" s="1"/>
  <c r="AJ122" i="121"/>
  <c r="AP122" i="121" s="1"/>
  <c r="AJ46" i="121"/>
  <c r="AP46" i="121" s="1"/>
  <c r="AD46" i="121"/>
  <c r="H51" i="72"/>
  <c r="G51" i="73" s="1"/>
  <c r="AJ73" i="121"/>
  <c r="AP73" i="121" s="1"/>
  <c r="AD73" i="121"/>
  <c r="H78" i="72"/>
  <c r="G78" i="73" s="1"/>
  <c r="AJ163" i="121"/>
  <c r="AP163" i="121" s="1"/>
  <c r="AD163" i="121"/>
  <c r="H171" i="72"/>
  <c r="G171" i="73" s="1"/>
  <c r="H157" i="72"/>
  <c r="G157" i="73" s="1"/>
  <c r="AD149" i="121"/>
  <c r="AJ149" i="121"/>
  <c r="AP149" i="121" s="1"/>
  <c r="AJ85" i="121"/>
  <c r="AP85" i="121" s="1"/>
  <c r="H90" i="72"/>
  <c r="G90" i="73" s="1"/>
  <c r="AD85" i="121"/>
  <c r="AD53" i="121"/>
  <c r="H58" i="72"/>
  <c r="G58" i="73" s="1"/>
  <c r="AJ53" i="121"/>
  <c r="AP53" i="121" s="1"/>
  <c r="AD126" i="121"/>
  <c r="AJ126" i="121"/>
  <c r="AP126" i="121" s="1"/>
  <c r="H133" i="72"/>
  <c r="G133" i="73" s="1"/>
  <c r="AL51" i="121"/>
  <c r="AR51" i="121" s="1"/>
  <c r="AF51" i="121"/>
  <c r="H56" i="68"/>
  <c r="I56" i="73" s="1"/>
  <c r="AL14" i="121"/>
  <c r="AR14" i="121" s="1"/>
  <c r="AF14" i="121"/>
  <c r="H16" i="68"/>
  <c r="I16" i="73" s="1"/>
  <c r="AL138" i="121"/>
  <c r="AR138" i="121" s="1"/>
  <c r="AF138" i="121"/>
  <c r="H146" i="68"/>
  <c r="I146" i="73" s="1"/>
  <c r="Z92" i="121"/>
  <c r="AC92" i="121"/>
  <c r="AI92" i="121"/>
  <c r="H97" i="66"/>
  <c r="F97" i="73" s="1"/>
  <c r="H172" i="66"/>
  <c r="F172" i="73" s="1"/>
  <c r="AC164" i="121"/>
  <c r="AI164" i="121"/>
  <c r="AO164" i="121" s="1"/>
  <c r="AC70" i="121"/>
  <c r="H75" i="66"/>
  <c r="F75" i="73" s="1"/>
  <c r="AI70" i="121"/>
  <c r="AO70" i="121" s="1"/>
  <c r="AC140" i="121"/>
  <c r="H148" i="66"/>
  <c r="F148" i="73" s="1"/>
  <c r="AI140" i="121"/>
  <c r="AO140" i="121" s="1"/>
  <c r="H170" i="66"/>
  <c r="F170" i="73" s="1"/>
  <c r="AC162" i="121"/>
  <c r="AI162" i="121"/>
  <c r="AO162" i="121" s="1"/>
  <c r="H52" i="66"/>
  <c r="F52" i="73" s="1"/>
  <c r="AC47" i="121"/>
  <c r="AI47" i="121"/>
  <c r="AO47" i="121" s="1"/>
  <c r="AC160" i="121"/>
  <c r="H168" i="66"/>
  <c r="F168" i="73" s="1"/>
  <c r="AI160" i="121"/>
  <c r="AO160" i="121" s="1"/>
  <c r="H70" i="72"/>
  <c r="G70" i="73" s="1"/>
  <c r="AD65" i="121"/>
  <c r="AJ65" i="121"/>
  <c r="AP65" i="121" s="1"/>
  <c r="H162" i="72"/>
  <c r="G162" i="73" s="1"/>
  <c r="AJ154" i="121"/>
  <c r="AP154" i="121" s="1"/>
  <c r="AD154" i="121"/>
  <c r="AJ157" i="121"/>
  <c r="AP157" i="121" s="1"/>
  <c r="H165" i="72"/>
  <c r="G165" i="73" s="1"/>
  <c r="AD157" i="121"/>
  <c r="AJ10" i="121"/>
  <c r="AP10" i="121" s="1"/>
  <c r="H12" i="72"/>
  <c r="G12" i="73" s="1"/>
  <c r="AD10" i="121"/>
  <c r="AJ26" i="121"/>
  <c r="AD26" i="121"/>
  <c r="H29" i="72"/>
  <c r="G29" i="73" s="1"/>
  <c r="AD113" i="121"/>
  <c r="H119" i="72"/>
  <c r="G119" i="73" s="1"/>
  <c r="AJ113" i="121"/>
  <c r="AJ74" i="121"/>
  <c r="AP74" i="121" s="1"/>
  <c r="AD74" i="121"/>
  <c r="H79" i="72"/>
  <c r="G79" i="73" s="1"/>
  <c r="AJ168" i="121"/>
  <c r="AP168" i="121" s="1"/>
  <c r="H176" i="72"/>
  <c r="G176" i="73" s="1"/>
  <c r="AD168" i="121"/>
  <c r="H106" i="72"/>
  <c r="G106" i="73" s="1"/>
  <c r="AD100" i="121"/>
  <c r="AJ100" i="121"/>
  <c r="H88" i="72"/>
  <c r="G88" i="73" s="1"/>
  <c r="AD83" i="121"/>
  <c r="AJ83" i="121"/>
  <c r="AP83" i="121" s="1"/>
  <c r="H111" i="72"/>
  <c r="G111" i="73" s="1"/>
  <c r="AJ105" i="121"/>
  <c r="AD105" i="121"/>
  <c r="Z105" i="121"/>
  <c r="Z33" i="121"/>
  <c r="AJ33" i="121"/>
  <c r="H37" i="72"/>
  <c r="G37" i="73" s="1"/>
  <c r="AD33" i="121"/>
  <c r="AD138" i="121"/>
  <c r="AJ138" i="121"/>
  <c r="AP138" i="121" s="1"/>
  <c r="H146" i="72"/>
  <c r="G146" i="73" s="1"/>
  <c r="AD8" i="121"/>
  <c r="AJ8" i="121"/>
  <c r="H10" i="72"/>
  <c r="G10" i="73" s="1"/>
  <c r="Z8" i="121"/>
  <c r="H107" i="72"/>
  <c r="G107" i="73" s="1"/>
  <c r="AD101" i="121"/>
  <c r="AJ101" i="121"/>
  <c r="AJ180" i="121"/>
  <c r="AP180" i="121" s="1"/>
  <c r="H190" i="72"/>
  <c r="G190" i="73" s="1"/>
  <c r="AD180" i="121"/>
  <c r="AG175" i="121"/>
  <c r="AF31" i="121"/>
  <c r="AL31" i="121"/>
  <c r="AR31" i="121" s="1"/>
  <c r="H35" i="68"/>
  <c r="I35" i="73" s="1"/>
  <c r="AF136" i="121"/>
  <c r="AL136" i="121"/>
  <c r="AR136" i="121" s="1"/>
  <c r="H143" i="68"/>
  <c r="I143" i="73" s="1"/>
  <c r="H67" i="68"/>
  <c r="I67" i="73" s="1"/>
  <c r="AF62" i="121"/>
  <c r="AL62" i="121"/>
  <c r="AR62" i="121" s="1"/>
  <c r="H68" i="68"/>
  <c r="I68" i="73" s="1"/>
  <c r="AL63" i="121"/>
  <c r="AR63" i="121" s="1"/>
  <c r="AF63" i="121"/>
  <c r="H54" i="68"/>
  <c r="I54" i="73" s="1"/>
  <c r="AL49" i="121"/>
  <c r="AR49" i="121" s="1"/>
  <c r="AF49" i="121"/>
  <c r="H91" i="68"/>
  <c r="I91" i="73" s="1"/>
  <c r="AF86" i="121"/>
  <c r="AL86" i="121"/>
  <c r="AR86" i="121" s="1"/>
  <c r="AF117" i="121"/>
  <c r="AL117" i="121"/>
  <c r="AR117" i="121" s="1"/>
  <c r="H123" i="68"/>
  <c r="I123" i="73" s="1"/>
  <c r="AF140" i="121"/>
  <c r="H148" i="68"/>
  <c r="I148" i="73" s="1"/>
  <c r="AL140" i="121"/>
  <c r="AR140" i="121" s="1"/>
  <c r="H126" i="68"/>
  <c r="I126" i="73" s="1"/>
  <c r="AF119" i="121"/>
  <c r="AL119" i="121"/>
  <c r="AR119" i="121" s="1"/>
  <c r="AI135" i="121"/>
  <c r="AO135" i="121" s="1"/>
  <c r="H142" i="66"/>
  <c r="F142" i="73" s="1"/>
  <c r="AC135" i="121"/>
  <c r="Z79" i="121"/>
  <c r="AC79" i="121"/>
  <c r="H84" i="66"/>
  <c r="F84" i="73" s="1"/>
  <c r="AI79" i="121"/>
  <c r="AI126" i="121"/>
  <c r="AO126" i="121" s="1"/>
  <c r="H133" i="66"/>
  <c r="F133" i="73" s="1"/>
  <c r="AC126" i="121"/>
  <c r="AC139" i="121"/>
  <c r="AI139" i="121"/>
  <c r="AO139" i="121" s="1"/>
  <c r="H147" i="66"/>
  <c r="F147" i="73" s="1"/>
  <c r="H51" i="66"/>
  <c r="F51" i="73" s="1"/>
  <c r="AC46" i="121"/>
  <c r="AI46" i="121"/>
  <c r="AO46" i="121" s="1"/>
  <c r="H139" i="66"/>
  <c r="F139" i="73" s="1"/>
  <c r="AI132" i="121"/>
  <c r="AO132" i="121" s="1"/>
  <c r="AC132" i="121"/>
  <c r="AI134" i="121"/>
  <c r="AO134" i="121" s="1"/>
  <c r="AC134" i="121"/>
  <c r="H141" i="66"/>
  <c r="F141" i="73" s="1"/>
  <c r="E138" i="70"/>
  <c r="X131" i="121"/>
  <c r="E165" i="70"/>
  <c r="X157" i="121"/>
  <c r="E170" i="70"/>
  <c r="X162" i="121"/>
  <c r="E147" i="70"/>
  <c r="X139" i="121"/>
  <c r="X171" i="121"/>
  <c r="E179" i="70"/>
  <c r="X122" i="121"/>
  <c r="E129" i="70"/>
  <c r="X130" i="121"/>
  <c r="E137" i="70"/>
  <c r="E154" i="70"/>
  <c r="X146" i="121"/>
  <c r="X138" i="121"/>
  <c r="E146" i="70"/>
  <c r="E188" i="70"/>
  <c r="X178" i="121"/>
  <c r="Z178" i="121" s="1"/>
  <c r="E178" i="70"/>
  <c r="X170" i="121"/>
  <c r="E168" i="70"/>
  <c r="X160" i="121"/>
  <c r="E187" i="70"/>
  <c r="X177" i="121"/>
  <c r="AJ107" i="121"/>
  <c r="Z107" i="121"/>
  <c r="AD107" i="121"/>
  <c r="H113" i="72"/>
  <c r="G113" i="73" s="1"/>
  <c r="AD68" i="121"/>
  <c r="H73" i="72"/>
  <c r="G73" i="73" s="1"/>
  <c r="AJ68" i="121"/>
  <c r="AP68" i="121" s="1"/>
  <c r="AJ161" i="121"/>
  <c r="AP161" i="121" s="1"/>
  <c r="AD161" i="121"/>
  <c r="H169" i="72"/>
  <c r="G169" i="73" s="1"/>
  <c r="AD14" i="121"/>
  <c r="Z14" i="121"/>
  <c r="H16" i="72"/>
  <c r="G16" i="73" s="1"/>
  <c r="AJ14" i="121"/>
  <c r="AD44" i="121"/>
  <c r="H48" i="72"/>
  <c r="G48" i="73" s="1"/>
  <c r="Z44" i="121"/>
  <c r="AJ44" i="121"/>
  <c r="H147" i="72"/>
  <c r="G147" i="73" s="1"/>
  <c r="AD139" i="121"/>
  <c r="AJ139" i="121"/>
  <c r="AP139" i="121" s="1"/>
  <c r="AJ171" i="121"/>
  <c r="AP171" i="121" s="1"/>
  <c r="AD171" i="121"/>
  <c r="H179" i="72"/>
  <c r="G179" i="73" s="1"/>
  <c r="H97" i="72"/>
  <c r="G97" i="73" s="1"/>
  <c r="AJ92" i="121"/>
  <c r="AP92" i="121" s="1"/>
  <c r="AD92" i="121"/>
  <c r="AD104" i="121"/>
  <c r="H110" i="72"/>
  <c r="G110" i="73" s="1"/>
  <c r="AJ104" i="121"/>
  <c r="AD12" i="121"/>
  <c r="H14" i="72"/>
  <c r="G14" i="73" s="1"/>
  <c r="AJ12" i="121"/>
  <c r="AP12" i="121" s="1"/>
  <c r="AD94" i="121"/>
  <c r="AJ94" i="121"/>
  <c r="AP94" i="121" s="1"/>
  <c r="H99" i="72"/>
  <c r="G99" i="73" s="1"/>
  <c r="AJ78" i="121"/>
  <c r="AP78" i="121" s="1"/>
  <c r="AD78" i="121"/>
  <c r="H83" i="72"/>
  <c r="G83" i="73" s="1"/>
  <c r="H12" i="34" l="1"/>
  <c r="H18" i="32"/>
  <c r="H44" i="33"/>
  <c r="H14" i="31"/>
  <c r="H15" i="31"/>
  <c r="H14" i="34"/>
  <c r="H11" i="32"/>
  <c r="H13" i="32"/>
  <c r="H17" i="32"/>
  <c r="H11" i="34"/>
  <c r="H43" i="33"/>
  <c r="H18" i="31"/>
  <c r="H54" i="33"/>
  <c r="H12" i="32"/>
  <c r="H24" i="34"/>
  <c r="F112" i="70"/>
  <c r="H112" i="73" s="1"/>
  <c r="AE106" i="121"/>
  <c r="AK106" i="121"/>
  <c r="AQ106" i="121" s="1"/>
  <c r="AK46" i="121"/>
  <c r="AQ46" i="121" s="1"/>
  <c r="AE46" i="121"/>
  <c r="F51" i="70"/>
  <c r="H51" i="73" s="1"/>
  <c r="AK79" i="121"/>
  <c r="AQ79" i="121" s="1"/>
  <c r="F84" i="70"/>
  <c r="H84" i="73" s="1"/>
  <c r="AE79" i="121"/>
  <c r="F14" i="37"/>
  <c r="AP40" i="121"/>
  <c r="H23" i="34"/>
  <c r="F175" i="70"/>
  <c r="H175" i="73" s="1"/>
  <c r="AK167" i="121"/>
  <c r="AQ167" i="121" s="1"/>
  <c r="AE167" i="121"/>
  <c r="H61" i="33"/>
  <c r="H13" i="31"/>
  <c r="F12" i="37"/>
  <c r="H16" i="34"/>
  <c r="F137" i="70"/>
  <c r="H137" i="73" s="1"/>
  <c r="AE130" i="121"/>
  <c r="AK130" i="121"/>
  <c r="AQ130" i="121" s="1"/>
  <c r="AO79" i="121"/>
  <c r="AM79" i="121"/>
  <c r="AS79" i="121" s="1"/>
  <c r="AP104" i="121"/>
  <c r="AP44" i="121"/>
  <c r="AP14" i="121"/>
  <c r="H19" i="34"/>
  <c r="AK160" i="121"/>
  <c r="AQ160" i="121" s="1"/>
  <c r="AE160" i="121"/>
  <c r="F168" i="70"/>
  <c r="H168" i="73" s="1"/>
  <c r="F188" i="70"/>
  <c r="H188" i="73" s="1"/>
  <c r="AK178" i="121"/>
  <c r="AQ178" i="121" s="1"/>
  <c r="AE178" i="121"/>
  <c r="AE146" i="121"/>
  <c r="F154" i="70"/>
  <c r="H154" i="73" s="1"/>
  <c r="AK146" i="121"/>
  <c r="AQ146" i="121" s="1"/>
  <c r="AE139" i="121"/>
  <c r="AK139" i="121"/>
  <c r="AQ139" i="121" s="1"/>
  <c r="F147" i="70"/>
  <c r="H147" i="73" s="1"/>
  <c r="F165" i="70"/>
  <c r="H165" i="73" s="1"/>
  <c r="AE157" i="121"/>
  <c r="AK157" i="121"/>
  <c r="AQ157" i="121" s="1"/>
  <c r="J84" i="73"/>
  <c r="H13" i="34"/>
  <c r="H17" i="34"/>
  <c r="H26" i="34"/>
  <c r="AO92" i="121"/>
  <c r="AP111" i="121"/>
  <c r="H60" i="33"/>
  <c r="AK52" i="121"/>
  <c r="AQ52" i="121" s="1"/>
  <c r="AE52" i="121"/>
  <c r="F57" i="70"/>
  <c r="H57" i="73" s="1"/>
  <c r="F121" i="70"/>
  <c r="H121" i="73" s="1"/>
  <c r="AE115" i="121"/>
  <c r="AK115" i="121"/>
  <c r="AQ115" i="121" s="1"/>
  <c r="F47" i="70"/>
  <c r="H47" i="73" s="1"/>
  <c r="AE43" i="121"/>
  <c r="AK43" i="121"/>
  <c r="AQ43" i="121" s="1"/>
  <c r="AE113" i="121"/>
  <c r="AG113" i="121" s="1"/>
  <c r="F119" i="70"/>
  <c r="H119" i="73" s="1"/>
  <c r="AK113" i="121"/>
  <c r="AQ113" i="121" s="1"/>
  <c r="AK111" i="121"/>
  <c r="AQ111" i="121" s="1"/>
  <c r="F117" i="70"/>
  <c r="H117" i="73" s="1"/>
  <c r="J117" i="73" s="1"/>
  <c r="AE111" i="121"/>
  <c r="F65" i="70"/>
  <c r="H65" i="73" s="1"/>
  <c r="AK60" i="121"/>
  <c r="AQ60" i="121" s="1"/>
  <c r="AE60" i="121"/>
  <c r="F69" i="70"/>
  <c r="H69" i="73" s="1"/>
  <c r="AK64" i="121"/>
  <c r="AQ64" i="121" s="1"/>
  <c r="AE64" i="121"/>
  <c r="AK67" i="121"/>
  <c r="AQ67" i="121" s="1"/>
  <c r="AE67" i="121"/>
  <c r="F72" i="70"/>
  <c r="H72" i="73" s="1"/>
  <c r="F110" i="70"/>
  <c r="H110" i="73" s="1"/>
  <c r="AK104" i="121"/>
  <c r="AQ104" i="121" s="1"/>
  <c r="AE104" i="121"/>
  <c r="AG104" i="121" s="1"/>
  <c r="AK93" i="121"/>
  <c r="AQ93" i="121" s="1"/>
  <c r="AE93" i="121"/>
  <c r="F98" i="70"/>
  <c r="H98" i="73" s="1"/>
  <c r="AN180" i="121"/>
  <c r="H15" i="34"/>
  <c r="H23" i="32"/>
  <c r="AE140" i="121"/>
  <c r="AK140" i="121"/>
  <c r="AQ140" i="121" s="1"/>
  <c r="F148" i="70"/>
  <c r="H148" i="73" s="1"/>
  <c r="AK119" i="121"/>
  <c r="AQ119" i="121" s="1"/>
  <c r="AE119" i="121"/>
  <c r="F126" i="70"/>
  <c r="H126" i="73" s="1"/>
  <c r="AE164" i="121"/>
  <c r="AK164" i="121"/>
  <c r="AQ164" i="121" s="1"/>
  <c r="F172" i="70"/>
  <c r="H172" i="73" s="1"/>
  <c r="AE161" i="121"/>
  <c r="F169" i="70"/>
  <c r="H169" i="73" s="1"/>
  <c r="AK161" i="121"/>
  <c r="AQ161" i="121" s="1"/>
  <c r="F167" i="70"/>
  <c r="H167" i="73" s="1"/>
  <c r="AK159" i="121"/>
  <c r="AQ159" i="121" s="1"/>
  <c r="AE159" i="121"/>
  <c r="AK180" i="121"/>
  <c r="AQ180" i="121" s="1"/>
  <c r="F190" i="70"/>
  <c r="H190" i="73" s="1"/>
  <c r="J190" i="73" s="1"/>
  <c r="AE180" i="121"/>
  <c r="AO91" i="121"/>
  <c r="AN178" i="121"/>
  <c r="AM178" i="121"/>
  <c r="AS178" i="121" s="1"/>
  <c r="AP38" i="121"/>
  <c r="H64" i="33"/>
  <c r="AG106" i="121"/>
  <c r="AP20" i="121"/>
  <c r="H16" i="31"/>
  <c r="H24" i="32"/>
  <c r="J47" i="73"/>
  <c r="F130" i="70"/>
  <c r="H130" i="73" s="1"/>
  <c r="AK123" i="121"/>
  <c r="AQ123" i="121" s="1"/>
  <c r="AE123" i="121"/>
  <c r="F143" i="70"/>
  <c r="H143" i="73" s="1"/>
  <c r="AE136" i="121"/>
  <c r="AK136" i="121"/>
  <c r="AQ136" i="121" s="1"/>
  <c r="F173" i="70"/>
  <c r="H173" i="73" s="1"/>
  <c r="AK165" i="121"/>
  <c r="AQ165" i="121" s="1"/>
  <c r="AE165" i="121"/>
  <c r="AE141" i="121"/>
  <c r="AK141" i="121"/>
  <c r="AQ141" i="121" s="1"/>
  <c r="F149" i="70"/>
  <c r="H149" i="73" s="1"/>
  <c r="Z115" i="121"/>
  <c r="AP32" i="121"/>
  <c r="AP36" i="121"/>
  <c r="H25" i="32"/>
  <c r="AO97" i="121"/>
  <c r="F56" i="70"/>
  <c r="H56" i="73" s="1"/>
  <c r="AE51" i="121"/>
  <c r="AK51" i="121"/>
  <c r="AQ51" i="121" s="1"/>
  <c r="F87" i="70"/>
  <c r="H87" i="73" s="1"/>
  <c r="J87" i="73" s="1"/>
  <c r="AE82" i="121"/>
  <c r="AK82" i="121"/>
  <c r="AQ82" i="121" s="1"/>
  <c r="AP109" i="121"/>
  <c r="J98" i="73"/>
  <c r="AO84" i="121"/>
  <c r="AM175" i="121"/>
  <c r="AS175" i="121" s="1"/>
  <c r="AO95" i="121"/>
  <c r="AO87" i="121"/>
  <c r="AN177" i="121"/>
  <c r="AK177" i="121"/>
  <c r="AQ177" i="121" s="1"/>
  <c r="F187" i="70"/>
  <c r="H187" i="73" s="1"/>
  <c r="AE177" i="121"/>
  <c r="AG177" i="121" s="1"/>
  <c r="H47" i="33"/>
  <c r="H62" i="33"/>
  <c r="AO90" i="121"/>
  <c r="AK100" i="121"/>
  <c r="AQ100" i="121" s="1"/>
  <c r="F106" i="70"/>
  <c r="H106" i="73" s="1"/>
  <c r="J106" i="73" s="1"/>
  <c r="AE100" i="121"/>
  <c r="AK26" i="121"/>
  <c r="AQ26" i="121" s="1"/>
  <c r="F29" i="70"/>
  <c r="H29" i="73" s="1"/>
  <c r="AE26" i="121"/>
  <c r="AG26" i="121" s="1"/>
  <c r="F90" i="70"/>
  <c r="H90" i="73" s="1"/>
  <c r="AE85" i="121"/>
  <c r="AG85" i="121" s="1"/>
  <c r="AK85" i="121"/>
  <c r="AQ85" i="121" s="1"/>
  <c r="AL181" i="121"/>
  <c r="AR8" i="121"/>
  <c r="AR181" i="121" s="1"/>
  <c r="H30" i="34"/>
  <c r="F153" i="70"/>
  <c r="H153" i="73" s="1"/>
  <c r="AK145" i="121"/>
  <c r="AQ145" i="121" s="1"/>
  <c r="AE145" i="121"/>
  <c r="AE142" i="121"/>
  <c r="F150" i="70"/>
  <c r="H150" i="73" s="1"/>
  <c r="AK142" i="121"/>
  <c r="AQ142" i="121" s="1"/>
  <c r="AO74" i="121"/>
  <c r="F146" i="70"/>
  <c r="H146" i="73" s="1"/>
  <c r="AE138" i="121"/>
  <c r="AK138" i="121"/>
  <c r="AQ138" i="121" s="1"/>
  <c r="AP8" i="121"/>
  <c r="AP100" i="121"/>
  <c r="AM100" i="121"/>
  <c r="AS100" i="121" s="1"/>
  <c r="AP26" i="121"/>
  <c r="J110" i="73"/>
  <c r="H27" i="32"/>
  <c r="AP107" i="121"/>
  <c r="AK122" i="121"/>
  <c r="AQ122" i="121" s="1"/>
  <c r="AE122" i="121"/>
  <c r="F129" i="70"/>
  <c r="H129" i="73" s="1"/>
  <c r="AG79" i="121"/>
  <c r="AP101" i="121"/>
  <c r="H11" i="30"/>
  <c r="AG100" i="121"/>
  <c r="AP113" i="121"/>
  <c r="AM113" i="121"/>
  <c r="AS113" i="121" s="1"/>
  <c r="J29" i="73"/>
  <c r="AP15" i="121"/>
  <c r="AO12" i="121"/>
  <c r="F122" i="70"/>
  <c r="H122" i="73" s="1"/>
  <c r="J122" i="73" s="1"/>
  <c r="AE116" i="121"/>
  <c r="AK116" i="121"/>
  <c r="AQ116" i="121" s="1"/>
  <c r="F63" i="70"/>
  <c r="H63" i="73" s="1"/>
  <c r="AK58" i="121"/>
  <c r="AQ58" i="121" s="1"/>
  <c r="AE58" i="121"/>
  <c r="AG180" i="121"/>
  <c r="AP117" i="121"/>
  <c r="AO75" i="121"/>
  <c r="AM85" i="121"/>
  <c r="AS85" i="121" s="1"/>
  <c r="AO85" i="121"/>
  <c r="AO11" i="121"/>
  <c r="G11" i="47"/>
  <c r="AT175" i="121"/>
  <c r="AP21" i="121"/>
  <c r="H66" i="33"/>
  <c r="AG178" i="121"/>
  <c r="H22" i="30"/>
  <c r="H48" i="33"/>
  <c r="H42" i="33"/>
  <c r="AE73" i="121"/>
  <c r="AG73" i="121" s="1"/>
  <c r="F78" i="70"/>
  <c r="H78" i="73" s="1"/>
  <c r="J78" i="73" s="1"/>
  <c r="AK73" i="121"/>
  <c r="AQ73" i="121" s="1"/>
  <c r="F17" i="70"/>
  <c r="H17" i="73" s="1"/>
  <c r="AK15" i="121"/>
  <c r="AQ15" i="121" s="1"/>
  <c r="AE15" i="121"/>
  <c r="AG15" i="121" s="1"/>
  <c r="AK39" i="121"/>
  <c r="AQ39" i="121" s="1"/>
  <c r="F43" i="70"/>
  <c r="H43" i="73" s="1"/>
  <c r="AE39" i="121"/>
  <c r="AG39" i="121" s="1"/>
  <c r="AE84" i="121"/>
  <c r="AK84" i="121"/>
  <c r="AQ84" i="121" s="1"/>
  <c r="F89" i="70"/>
  <c r="H89" i="73" s="1"/>
  <c r="F38" i="70"/>
  <c r="H38" i="73" s="1"/>
  <c r="AK34" i="121"/>
  <c r="AQ34" i="121" s="1"/>
  <c r="AE34" i="121"/>
  <c r="AG34" i="121" s="1"/>
  <c r="AE92" i="121"/>
  <c r="AG92" i="121" s="1"/>
  <c r="AK92" i="121"/>
  <c r="AQ92" i="121" s="1"/>
  <c r="F97" i="70"/>
  <c r="H97" i="73" s="1"/>
  <c r="J97" i="73" s="1"/>
  <c r="F79" i="70"/>
  <c r="H79" i="73" s="1"/>
  <c r="J79" i="73" s="1"/>
  <c r="AK74" i="121"/>
  <c r="AQ74" i="121" s="1"/>
  <c r="AE74" i="121"/>
  <c r="AG74" i="121" s="1"/>
  <c r="F91" i="70"/>
  <c r="H91" i="73" s="1"/>
  <c r="J91" i="73" s="1"/>
  <c r="AK86" i="121"/>
  <c r="AQ86" i="121" s="1"/>
  <c r="AE86" i="121"/>
  <c r="AG86" i="121" s="1"/>
  <c r="AK70" i="121"/>
  <c r="AQ70" i="121" s="1"/>
  <c r="F75" i="70"/>
  <c r="H75" i="73" s="1"/>
  <c r="AE70" i="121"/>
  <c r="AK32" i="121"/>
  <c r="AQ32" i="121" s="1"/>
  <c r="AE32" i="121"/>
  <c r="AG32" i="121" s="1"/>
  <c r="F36" i="70"/>
  <c r="H36" i="73" s="1"/>
  <c r="Z83" i="121"/>
  <c r="AE83" i="121"/>
  <c r="AK83" i="121"/>
  <c r="AQ83" i="121" s="1"/>
  <c r="F88" i="70"/>
  <c r="H88" i="73" s="1"/>
  <c r="J88" i="73" s="1"/>
  <c r="J112" i="73"/>
  <c r="Z39" i="121"/>
  <c r="J38" i="73"/>
  <c r="H27" i="34"/>
  <c r="AP24" i="121"/>
  <c r="AP43" i="121"/>
  <c r="AM43" i="121"/>
  <c r="AS43" i="121" s="1"/>
  <c r="F157" i="70"/>
  <c r="H157" i="73" s="1"/>
  <c r="AK149" i="121"/>
  <c r="AQ149" i="121" s="1"/>
  <c r="AE149" i="121"/>
  <c r="F141" i="70"/>
  <c r="H141" i="73" s="1"/>
  <c r="AE134" i="121"/>
  <c r="AK134" i="121"/>
  <c r="AQ134" i="121" s="1"/>
  <c r="J121" i="73"/>
  <c r="AP30" i="121"/>
  <c r="Z32" i="121"/>
  <c r="AO83" i="121"/>
  <c r="AG82" i="121"/>
  <c r="AP27" i="121"/>
  <c r="H17" i="31"/>
  <c r="AP42" i="121"/>
  <c r="H67" i="33"/>
  <c r="AO77" i="121"/>
  <c r="AK56" i="121"/>
  <c r="AQ56" i="121" s="1"/>
  <c r="F61" i="70"/>
  <c r="H61" i="73" s="1"/>
  <c r="AE56" i="121"/>
  <c r="F48" i="70"/>
  <c r="H48" i="73" s="1"/>
  <c r="J48" i="73" s="1"/>
  <c r="AE44" i="121"/>
  <c r="AG44" i="121" s="1"/>
  <c r="AK44" i="121"/>
  <c r="AQ44" i="121" s="1"/>
  <c r="AK95" i="121"/>
  <c r="AQ95" i="121" s="1"/>
  <c r="AE95" i="121"/>
  <c r="F100" i="70"/>
  <c r="H100" i="73" s="1"/>
  <c r="J100" i="73" s="1"/>
  <c r="AK114" i="121"/>
  <c r="AQ114" i="121" s="1"/>
  <c r="AE114" i="121"/>
  <c r="F120" i="70"/>
  <c r="H120" i="73" s="1"/>
  <c r="J120" i="73" s="1"/>
  <c r="F94" i="70"/>
  <c r="H94" i="73" s="1"/>
  <c r="AK89" i="121"/>
  <c r="AQ89" i="121" s="1"/>
  <c r="AE89" i="121"/>
  <c r="AG89" i="121" s="1"/>
  <c r="F12" i="70"/>
  <c r="H12" i="73" s="1"/>
  <c r="J12" i="73" s="1"/>
  <c r="AE10" i="121"/>
  <c r="AG10" i="121" s="1"/>
  <c r="AK10" i="121"/>
  <c r="AQ10" i="121" s="1"/>
  <c r="AE96" i="121"/>
  <c r="AG96" i="121" s="1"/>
  <c r="AK96" i="121"/>
  <c r="AQ96" i="121" s="1"/>
  <c r="F101" i="70"/>
  <c r="H101" i="73" s="1"/>
  <c r="J101" i="73" s="1"/>
  <c r="AE69" i="121"/>
  <c r="AK69" i="121"/>
  <c r="AQ69" i="121" s="1"/>
  <c r="F74" i="70"/>
  <c r="H74" i="73" s="1"/>
  <c r="AK14" i="121"/>
  <c r="AQ14" i="121" s="1"/>
  <c r="F16" i="70"/>
  <c r="H16" i="73" s="1"/>
  <c r="J16" i="73" s="1"/>
  <c r="AE14" i="121"/>
  <c r="F116" i="70"/>
  <c r="H116" i="73" s="1"/>
  <c r="J116" i="73" s="1"/>
  <c r="AK110" i="121"/>
  <c r="AQ110" i="121" s="1"/>
  <c r="AE110" i="121"/>
  <c r="AG110" i="121" s="1"/>
  <c r="AO72" i="121"/>
  <c r="Z93" i="121"/>
  <c r="I11" i="56"/>
  <c r="G20" i="130"/>
  <c r="H20" i="130" s="1"/>
  <c r="AP35" i="121"/>
  <c r="AE153" i="121"/>
  <c r="AK153" i="121"/>
  <c r="AQ153" i="121" s="1"/>
  <c r="F161" i="70"/>
  <c r="H161" i="73" s="1"/>
  <c r="AK143" i="121"/>
  <c r="AQ143" i="121" s="1"/>
  <c r="F151" i="70"/>
  <c r="H151" i="73" s="1"/>
  <c r="AE143" i="121"/>
  <c r="AE121" i="121"/>
  <c r="F128" i="70"/>
  <c r="H128" i="73" s="1"/>
  <c r="AK121" i="121"/>
  <c r="AQ121" i="121" s="1"/>
  <c r="AK154" i="121"/>
  <c r="AQ154" i="121" s="1"/>
  <c r="AE154" i="121"/>
  <c r="F162" i="70"/>
  <c r="H162" i="73" s="1"/>
  <c r="F155" i="70"/>
  <c r="H155" i="73" s="1"/>
  <c r="AE147" i="121"/>
  <c r="AK147" i="121"/>
  <c r="AQ147" i="121" s="1"/>
  <c r="AE132" i="121"/>
  <c r="AK132" i="121"/>
  <c r="AQ132" i="121" s="1"/>
  <c r="F139" i="70"/>
  <c r="H139" i="73" s="1"/>
  <c r="AG84" i="121"/>
  <c r="Z95" i="121"/>
  <c r="AE21" i="121"/>
  <c r="AG21" i="121" s="1"/>
  <c r="F24" i="70"/>
  <c r="H24" i="73" s="1"/>
  <c r="AK21" i="121"/>
  <c r="AQ21" i="121" s="1"/>
  <c r="AE50" i="121"/>
  <c r="AK50" i="121"/>
  <c r="AQ50" i="121" s="1"/>
  <c r="F55" i="70"/>
  <c r="H55" i="73" s="1"/>
  <c r="AE80" i="121"/>
  <c r="F85" i="70"/>
  <c r="H85" i="73" s="1"/>
  <c r="J85" i="73" s="1"/>
  <c r="AK80" i="121"/>
  <c r="AQ80" i="121" s="1"/>
  <c r="AE101" i="121"/>
  <c r="F107" i="70"/>
  <c r="H107" i="73" s="1"/>
  <c r="AK101" i="121"/>
  <c r="AQ101" i="121" s="1"/>
  <c r="AK78" i="121"/>
  <c r="AQ78" i="121" s="1"/>
  <c r="F83" i="70"/>
  <c r="H83" i="73" s="1"/>
  <c r="J83" i="73" s="1"/>
  <c r="AE78" i="121"/>
  <c r="AG78" i="121" s="1"/>
  <c r="F13" i="70"/>
  <c r="H13" i="73" s="1"/>
  <c r="J13" i="73" s="1"/>
  <c r="AK11" i="121"/>
  <c r="AQ11" i="121" s="1"/>
  <c r="AE11" i="121"/>
  <c r="F92" i="70"/>
  <c r="H92" i="73" s="1"/>
  <c r="AE87" i="121"/>
  <c r="AK87" i="121"/>
  <c r="AQ87" i="121" s="1"/>
  <c r="F44" i="70"/>
  <c r="H44" i="73" s="1"/>
  <c r="J44" i="73" s="1"/>
  <c r="AE40" i="121"/>
  <c r="AK40" i="121"/>
  <c r="AQ40" i="121" s="1"/>
  <c r="AE48" i="121"/>
  <c r="AK48" i="121"/>
  <c r="AQ48" i="121" s="1"/>
  <c r="F53" i="70"/>
  <c r="H53" i="73" s="1"/>
  <c r="F73" i="70"/>
  <c r="H73" i="73" s="1"/>
  <c r="AE68" i="121"/>
  <c r="AK68" i="121"/>
  <c r="AQ68" i="121" s="1"/>
  <c r="AM116" i="121"/>
  <c r="AS116" i="121" s="1"/>
  <c r="AP116" i="121"/>
  <c r="AG87" i="121"/>
  <c r="AM89" i="121"/>
  <c r="AS89" i="121" s="1"/>
  <c r="AO89" i="121"/>
  <c r="Z177" i="121"/>
  <c r="H19" i="30"/>
  <c r="F138" i="70"/>
  <c r="H138" i="73" s="1"/>
  <c r="AK131" i="121"/>
  <c r="AQ131" i="121" s="1"/>
  <c r="AE131" i="121"/>
  <c r="AP105" i="121"/>
  <c r="H14" i="30"/>
  <c r="F54" i="70"/>
  <c r="H54" i="73" s="1"/>
  <c r="AK49" i="121"/>
  <c r="AQ49" i="121" s="1"/>
  <c r="AE49" i="121"/>
  <c r="AE54" i="121"/>
  <c r="F59" i="70"/>
  <c r="H59" i="73" s="1"/>
  <c r="AK54" i="121"/>
  <c r="AQ54" i="121" s="1"/>
  <c r="AE36" i="121"/>
  <c r="AG36" i="121" s="1"/>
  <c r="F40" i="70"/>
  <c r="H40" i="73" s="1"/>
  <c r="J40" i="73" s="1"/>
  <c r="AK36" i="121"/>
  <c r="AQ36" i="121" s="1"/>
  <c r="F140" i="70"/>
  <c r="H140" i="73" s="1"/>
  <c r="AE133" i="121"/>
  <c r="AK133" i="121"/>
  <c r="AQ133" i="121" s="1"/>
  <c r="F127" i="70"/>
  <c r="H127" i="73" s="1"/>
  <c r="AK120" i="121"/>
  <c r="AQ120" i="121" s="1"/>
  <c r="AE120" i="121"/>
  <c r="AG11" i="121"/>
  <c r="H21" i="32"/>
  <c r="AP17" i="121"/>
  <c r="AE65" i="121"/>
  <c r="AK65" i="121"/>
  <c r="AQ65" i="121" s="1"/>
  <c r="F70" i="70"/>
  <c r="H70" i="73" s="1"/>
  <c r="Z106" i="121"/>
  <c r="AP39" i="121"/>
  <c r="AM39" i="121"/>
  <c r="AS39" i="121" s="1"/>
  <c r="H12" i="31"/>
  <c r="AM34" i="121"/>
  <c r="AS34" i="121" s="1"/>
  <c r="AP34" i="121"/>
  <c r="AG114" i="121"/>
  <c r="AP19" i="121"/>
  <c r="AP41" i="121"/>
  <c r="H26" i="32"/>
  <c r="AP102" i="121"/>
  <c r="AE129" i="121"/>
  <c r="F136" i="70"/>
  <c r="H136" i="73" s="1"/>
  <c r="AK129" i="121"/>
  <c r="AQ129" i="121" s="1"/>
  <c r="AE156" i="121"/>
  <c r="F164" i="70"/>
  <c r="H164" i="73" s="1"/>
  <c r="AK156" i="121"/>
  <c r="AQ156" i="121" s="1"/>
  <c r="F133" i="70"/>
  <c r="H133" i="73" s="1"/>
  <c r="AE126" i="121"/>
  <c r="AK126" i="121"/>
  <c r="AQ126" i="121" s="1"/>
  <c r="F171" i="70"/>
  <c r="H171" i="73" s="1"/>
  <c r="AE163" i="121"/>
  <c r="AK163" i="121"/>
  <c r="AQ163" i="121" s="1"/>
  <c r="AE152" i="121"/>
  <c r="AK152" i="121"/>
  <c r="AQ152" i="121" s="1"/>
  <c r="F160" i="70"/>
  <c r="H160" i="73" s="1"/>
  <c r="F181" i="70"/>
  <c r="H181" i="73" s="1"/>
  <c r="AE173" i="121"/>
  <c r="AK173" i="121"/>
  <c r="AQ173" i="121" s="1"/>
  <c r="AG115" i="121"/>
  <c r="J36" i="73"/>
  <c r="AG83" i="121"/>
  <c r="AM82" i="121"/>
  <c r="AS82" i="121" s="1"/>
  <c r="AO82" i="121"/>
  <c r="AP25" i="121"/>
  <c r="H45" i="33"/>
  <c r="AK77" i="121"/>
  <c r="AQ77" i="121" s="1"/>
  <c r="AE77" i="121"/>
  <c r="F82" i="70"/>
  <c r="H82" i="73" s="1"/>
  <c r="J82" i="73" s="1"/>
  <c r="AK76" i="121"/>
  <c r="AQ76" i="121" s="1"/>
  <c r="AE76" i="121"/>
  <c r="AG76" i="121" s="1"/>
  <c r="F81" i="70"/>
  <c r="H81" i="73" s="1"/>
  <c r="J81" i="73" s="1"/>
  <c r="H21" i="30"/>
  <c r="H40" i="33"/>
  <c r="AG93" i="121"/>
  <c r="G33" i="130"/>
  <c r="H33" i="130" s="1"/>
  <c r="I15" i="56"/>
  <c r="AP112" i="121"/>
  <c r="H46" i="33"/>
  <c r="H53" i="33"/>
  <c r="AP29" i="121"/>
  <c r="F68" i="70"/>
  <c r="H68" i="73" s="1"/>
  <c r="AK63" i="121"/>
  <c r="AQ63" i="121" s="1"/>
  <c r="AE63" i="121"/>
  <c r="AE99" i="121"/>
  <c r="AG99" i="121" s="1"/>
  <c r="AK99" i="121"/>
  <c r="AQ99" i="121" s="1"/>
  <c r="F105" i="70"/>
  <c r="H105" i="73" s="1"/>
  <c r="Z116" i="121"/>
  <c r="AP22" i="121"/>
  <c r="AP99" i="121"/>
  <c r="J92" i="73"/>
  <c r="Z89" i="121"/>
  <c r="P96" i="121"/>
  <c r="G101" i="67" s="1"/>
  <c r="P67" i="121"/>
  <c r="P89" i="121"/>
  <c r="G94" i="67" s="1"/>
  <c r="P97" i="121"/>
  <c r="G102" i="67" s="1"/>
  <c r="P66" i="121"/>
  <c r="P109" i="121"/>
  <c r="G115" i="67" s="1"/>
  <c r="P142" i="121"/>
  <c r="P46" i="121"/>
  <c r="P157" i="121"/>
  <c r="P101" i="121"/>
  <c r="G107" i="67" s="1"/>
  <c r="P75" i="121"/>
  <c r="G80" i="67" s="1"/>
  <c r="P163" i="121"/>
  <c r="P33" i="121"/>
  <c r="G37" i="67" s="1"/>
  <c r="P82" i="121"/>
  <c r="G87" i="67" s="1"/>
  <c r="P140" i="121"/>
  <c r="P26" i="121"/>
  <c r="G29" i="67" s="1"/>
  <c r="P23" i="121"/>
  <c r="G26" i="67" s="1"/>
  <c r="P30" i="121"/>
  <c r="G34" i="67" s="1"/>
  <c r="P143" i="121"/>
  <c r="P120" i="121"/>
  <c r="P117" i="121"/>
  <c r="G123" i="67" s="1"/>
  <c r="P124" i="121"/>
  <c r="P80" i="121"/>
  <c r="G85" i="67" s="1"/>
  <c r="P51" i="121"/>
  <c r="P121" i="121"/>
  <c r="P129" i="121"/>
  <c r="P49" i="121"/>
  <c r="P131" i="121"/>
  <c r="P83" i="121"/>
  <c r="G88" i="67" s="1"/>
  <c r="P161" i="121"/>
  <c r="P173" i="121"/>
  <c r="P135" i="121"/>
  <c r="P122" i="121"/>
  <c r="P35" i="121"/>
  <c r="G39" i="67" s="1"/>
  <c r="P20" i="121"/>
  <c r="G23" i="67" s="1"/>
  <c r="P86" i="121"/>
  <c r="G91" i="67" s="1"/>
  <c r="P168" i="121"/>
  <c r="P64" i="121"/>
  <c r="P171" i="121"/>
  <c r="P115" i="121"/>
  <c r="G121" i="67" s="1"/>
  <c r="P119" i="121"/>
  <c r="P153" i="121"/>
  <c r="P84" i="121"/>
  <c r="G89" i="67" s="1"/>
  <c r="P10" i="121"/>
  <c r="G12" i="67" s="1"/>
  <c r="P147" i="121"/>
  <c r="P141" i="121"/>
  <c r="P57" i="121"/>
  <c r="P17" i="121"/>
  <c r="G19" i="67" s="1"/>
  <c r="P146" i="121"/>
  <c r="P62" i="121"/>
  <c r="P70" i="121"/>
  <c r="P92" i="121"/>
  <c r="G97" i="67" s="1"/>
  <c r="P63" i="121"/>
  <c r="P69" i="121"/>
  <c r="P103" i="121"/>
  <c r="G109" i="67" s="1"/>
  <c r="P151" i="121"/>
  <c r="P139" i="121"/>
  <c r="P169" i="121"/>
  <c r="P77" i="121"/>
  <c r="G82" i="67" s="1"/>
  <c r="P31" i="121"/>
  <c r="G35" i="67" s="1"/>
  <c r="P164" i="121"/>
  <c r="P99" i="121"/>
  <c r="G105" i="67" s="1"/>
  <c r="P74" i="121"/>
  <c r="G79" i="67" s="1"/>
  <c r="P38" i="121"/>
  <c r="G42" i="67" s="1"/>
  <c r="P47" i="121"/>
  <c r="P76" i="121"/>
  <c r="G81" i="67" s="1"/>
  <c r="P152" i="121"/>
  <c r="P159" i="121"/>
  <c r="P132" i="121"/>
  <c r="P136" i="121"/>
  <c r="P116" i="121"/>
  <c r="G122" i="67" s="1"/>
  <c r="P123" i="121"/>
  <c r="P148" i="121"/>
  <c r="P166" i="121"/>
  <c r="P160" i="121"/>
  <c r="P102" i="121"/>
  <c r="G108" i="67" s="1"/>
  <c r="P21" i="121"/>
  <c r="G24" i="67" s="1"/>
  <c r="P52" i="121"/>
  <c r="P39" i="121"/>
  <c r="G43" i="67" s="1"/>
  <c r="P145" i="121"/>
  <c r="P175" i="121"/>
  <c r="G184" i="67" s="1"/>
  <c r="P29" i="121"/>
  <c r="G33" i="67" s="1"/>
  <c r="P149" i="121"/>
  <c r="P48" i="121"/>
  <c r="P87" i="121"/>
  <c r="G92" i="67" s="1"/>
  <c r="P15" i="121"/>
  <c r="G17" i="67" s="1"/>
  <c r="P68" i="121"/>
  <c r="P93" i="121"/>
  <c r="G98" i="67" s="1"/>
  <c r="P54" i="121"/>
  <c r="P154" i="121"/>
  <c r="P50" i="121"/>
  <c r="P56" i="121"/>
  <c r="P41" i="121"/>
  <c r="G45" i="67" s="1"/>
  <c r="P106" i="121"/>
  <c r="G112" i="67" s="1"/>
  <c r="P40" i="121"/>
  <c r="G44" i="67" s="1"/>
  <c r="P11" i="121"/>
  <c r="G13" i="67" s="1"/>
  <c r="P170" i="121"/>
  <c r="P58" i="121"/>
  <c r="P65" i="121"/>
  <c r="P90" i="121"/>
  <c r="G95" i="67" s="1"/>
  <c r="P95" i="121"/>
  <c r="G100" i="67" s="1"/>
  <c r="P91" i="121"/>
  <c r="G96" i="67" s="1"/>
  <c r="P133" i="121"/>
  <c r="P34" i="121"/>
  <c r="G38" i="67" s="1"/>
  <c r="P111" i="121"/>
  <c r="G117" i="67" s="1"/>
  <c r="P134" i="121"/>
  <c r="P126" i="121"/>
  <c r="P72" i="121"/>
  <c r="G77" i="67" s="1"/>
  <c r="P107" i="121"/>
  <c r="G113" i="67" s="1"/>
  <c r="P19" i="121"/>
  <c r="G22" i="67" s="1"/>
  <c r="P12" i="121"/>
  <c r="G14" i="67" s="1"/>
  <c r="P32" i="121"/>
  <c r="G36" i="67" s="1"/>
  <c r="P156" i="121"/>
  <c r="P24" i="121"/>
  <c r="G27" i="67" s="1"/>
  <c r="P14" i="121"/>
  <c r="G16" i="67" s="1"/>
  <c r="P78" i="121"/>
  <c r="G83" i="67" s="1"/>
  <c r="P130" i="121"/>
  <c r="P105" i="121"/>
  <c r="G111" i="67" s="1"/>
  <c r="P22" i="121"/>
  <c r="G25" i="67" s="1"/>
  <c r="P36" i="121"/>
  <c r="G40" i="67" s="1"/>
  <c r="P59" i="121"/>
  <c r="P165" i="121"/>
  <c r="P113" i="121"/>
  <c r="G119" i="67" s="1"/>
  <c r="P110" i="121"/>
  <c r="G116" i="67" s="1"/>
  <c r="P172" i="121"/>
  <c r="P16" i="121"/>
  <c r="G18" i="67" s="1"/>
  <c r="P104" i="121"/>
  <c r="G110" i="67" s="1"/>
  <c r="P43" i="121"/>
  <c r="G47" i="67" s="1"/>
  <c r="P112" i="121"/>
  <c r="G118" i="67" s="1"/>
  <c r="P100" i="121"/>
  <c r="G106" i="67" s="1"/>
  <c r="P25" i="121"/>
  <c r="G28" i="67" s="1"/>
  <c r="P162" i="121"/>
  <c r="P44" i="121"/>
  <c r="G48" i="67" s="1"/>
  <c r="P60" i="121"/>
  <c r="P94" i="121"/>
  <c r="G99" i="67" s="1"/>
  <c r="P138" i="121"/>
  <c r="P128" i="121"/>
  <c r="P8" i="121"/>
  <c r="G10" i="67" s="1"/>
  <c r="P73" i="121"/>
  <c r="G78" i="67" s="1"/>
  <c r="P85" i="121"/>
  <c r="G90" i="67" s="1"/>
  <c r="P114" i="121"/>
  <c r="G120" i="67" s="1"/>
  <c r="P27" i="121"/>
  <c r="G30" i="67" s="1"/>
  <c r="P42" i="121"/>
  <c r="G46" i="67" s="1"/>
  <c r="P167" i="121"/>
  <c r="P79" i="121"/>
  <c r="G84" i="67" s="1"/>
  <c r="P53" i="121"/>
  <c r="F178" i="70"/>
  <c r="H178" i="73" s="1"/>
  <c r="AK170" i="121"/>
  <c r="AQ170" i="121" s="1"/>
  <c r="AE170" i="121"/>
  <c r="F170" i="70"/>
  <c r="H170" i="73" s="1"/>
  <c r="AK162" i="121"/>
  <c r="AQ162" i="121" s="1"/>
  <c r="AE162" i="121"/>
  <c r="AG101" i="121"/>
  <c r="AP33" i="121"/>
  <c r="J119" i="73"/>
  <c r="H20" i="30"/>
  <c r="AK75" i="121"/>
  <c r="AQ75" i="121" s="1"/>
  <c r="AE75" i="121"/>
  <c r="F80" i="70"/>
  <c r="H80" i="73" s="1"/>
  <c r="J80" i="73" s="1"/>
  <c r="F176" i="70"/>
  <c r="H176" i="73" s="1"/>
  <c r="AK168" i="121"/>
  <c r="AQ168" i="121" s="1"/>
  <c r="AE168" i="121"/>
  <c r="H41" i="33"/>
  <c r="H55" i="33"/>
  <c r="AO80" i="121"/>
  <c r="AG14" i="121"/>
  <c r="F179" i="70"/>
  <c r="H179" i="73" s="1"/>
  <c r="AE171" i="121"/>
  <c r="AK171" i="121"/>
  <c r="AQ171" i="121" s="1"/>
  <c r="J107" i="73"/>
  <c r="H15" i="32"/>
  <c r="J17" i="73"/>
  <c r="AG111" i="121"/>
  <c r="H16" i="30"/>
  <c r="AM10" i="121"/>
  <c r="AS10" i="121" s="1"/>
  <c r="AI181" i="121"/>
  <c r="AO10" i="121"/>
  <c r="AE30" i="121"/>
  <c r="AG30" i="121" s="1"/>
  <c r="F34" i="70"/>
  <c r="H34" i="73" s="1"/>
  <c r="AK30" i="121"/>
  <c r="AQ30" i="121" s="1"/>
  <c r="AE57" i="121"/>
  <c r="AK57" i="121"/>
  <c r="AQ57" i="121" s="1"/>
  <c r="F62" i="70"/>
  <c r="H62" i="73" s="1"/>
  <c r="AP103" i="121"/>
  <c r="AG40" i="121"/>
  <c r="AG75" i="121"/>
  <c r="J90" i="73"/>
  <c r="AM110" i="121"/>
  <c r="AS110" i="121" s="1"/>
  <c r="AP110" i="121"/>
  <c r="H15" i="30"/>
  <c r="AO73" i="121"/>
  <c r="AM73" i="121"/>
  <c r="AS73" i="121" s="1"/>
  <c r="AM86" i="121"/>
  <c r="AS86" i="121" s="1"/>
  <c r="AO86" i="121"/>
  <c r="J24" i="73"/>
  <c r="AO96" i="121"/>
  <c r="J188" i="73"/>
  <c r="AO94" i="121"/>
  <c r="AG80" i="121"/>
  <c r="F25" i="70"/>
  <c r="H25" i="73" s="1"/>
  <c r="J25" i="73" s="1"/>
  <c r="AK22" i="121"/>
  <c r="AQ22" i="121" s="1"/>
  <c r="AE22" i="121"/>
  <c r="AG22" i="121" s="1"/>
  <c r="AK38" i="121"/>
  <c r="AQ38" i="121" s="1"/>
  <c r="AE38" i="121"/>
  <c r="AG38" i="121" s="1"/>
  <c r="F42" i="70"/>
  <c r="H42" i="73" s="1"/>
  <c r="J42" i="73" s="1"/>
  <c r="AK72" i="121"/>
  <c r="AQ72" i="121" s="1"/>
  <c r="F77" i="70"/>
  <c r="H77" i="73" s="1"/>
  <c r="AE72" i="121"/>
  <c r="AG72" i="121" s="1"/>
  <c r="F64" i="70"/>
  <c r="H64" i="73" s="1"/>
  <c r="AK59" i="121"/>
  <c r="AQ59" i="121" s="1"/>
  <c r="AE59" i="121"/>
  <c r="F26" i="70"/>
  <c r="H26" i="73" s="1"/>
  <c r="J26" i="73" s="1"/>
  <c r="AK23" i="121"/>
  <c r="AQ23" i="121" s="1"/>
  <c r="AE23" i="121"/>
  <c r="AG23" i="121" s="1"/>
  <c r="F108" i="70"/>
  <c r="H108" i="73" s="1"/>
  <c r="J108" i="73" s="1"/>
  <c r="AK102" i="121"/>
  <c r="AQ102" i="121" s="1"/>
  <c r="AE102" i="121"/>
  <c r="AG102" i="121" s="1"/>
  <c r="F118" i="70"/>
  <c r="H118" i="73" s="1"/>
  <c r="J118" i="73" s="1"/>
  <c r="AK112" i="121"/>
  <c r="AQ112" i="121" s="1"/>
  <c r="AE112" i="121"/>
  <c r="AG112" i="121" s="1"/>
  <c r="F22" i="70"/>
  <c r="H22" i="73" s="1"/>
  <c r="J22" i="73" s="1"/>
  <c r="AK19" i="121"/>
  <c r="AQ19" i="121" s="1"/>
  <c r="AE19" i="121"/>
  <c r="AG19" i="121" s="1"/>
  <c r="F33" i="70"/>
  <c r="H33" i="73" s="1"/>
  <c r="J33" i="73" s="1"/>
  <c r="AK29" i="121"/>
  <c r="AQ29" i="121" s="1"/>
  <c r="AE29" i="121"/>
  <c r="F30" i="70"/>
  <c r="H30" i="73" s="1"/>
  <c r="J30" i="73" s="1"/>
  <c r="AK27" i="121"/>
  <c r="AQ27" i="121" s="1"/>
  <c r="AE27" i="121"/>
  <c r="AG27" i="121" s="1"/>
  <c r="AK62" i="121"/>
  <c r="AQ62" i="121" s="1"/>
  <c r="F67" i="70"/>
  <c r="H67" i="73" s="1"/>
  <c r="AE62" i="121"/>
  <c r="F35" i="70"/>
  <c r="H35" i="73" s="1"/>
  <c r="J35" i="73" s="1"/>
  <c r="AK31" i="121"/>
  <c r="AQ31" i="121" s="1"/>
  <c r="AE31" i="121"/>
  <c r="AG31" i="121" s="1"/>
  <c r="AP106" i="121"/>
  <c r="AM106" i="121"/>
  <c r="AS106" i="121" s="1"/>
  <c r="J43" i="73"/>
  <c r="H16" i="32"/>
  <c r="AT34" i="121"/>
  <c r="AO76" i="121"/>
  <c r="AP114" i="121"/>
  <c r="AM114" i="121"/>
  <c r="AS114" i="121" s="1"/>
  <c r="Z19" i="121"/>
  <c r="AG43" i="121"/>
  <c r="AE169" i="121"/>
  <c r="F177" i="70"/>
  <c r="H177" i="73" s="1"/>
  <c r="AK169" i="121"/>
  <c r="AQ169" i="121" s="1"/>
  <c r="AP115" i="121"/>
  <c r="J34" i="73"/>
  <c r="H51" i="33"/>
  <c r="Z27" i="121"/>
  <c r="AP31" i="121"/>
  <c r="AG77" i="121"/>
  <c r="F19" i="70"/>
  <c r="H19" i="73" s="1"/>
  <c r="J19" i="73" s="1"/>
  <c r="AK17" i="121"/>
  <c r="AQ17" i="121" s="1"/>
  <c r="AE17" i="121"/>
  <c r="AG17" i="121" s="1"/>
  <c r="F39" i="70"/>
  <c r="H39" i="73" s="1"/>
  <c r="J39" i="73" s="1"/>
  <c r="AK35" i="121"/>
  <c r="AQ35" i="121" s="1"/>
  <c r="AE35" i="121"/>
  <c r="AG35" i="121" s="1"/>
  <c r="F58" i="70"/>
  <c r="H58" i="73" s="1"/>
  <c r="AK53" i="121"/>
  <c r="AQ53" i="121" s="1"/>
  <c r="AE53" i="121"/>
  <c r="AE94" i="121"/>
  <c r="AG94" i="121" s="1"/>
  <c r="AK94" i="121"/>
  <c r="AQ94" i="121" s="1"/>
  <c r="F99" i="70"/>
  <c r="H99" i="73" s="1"/>
  <c r="J99" i="73" s="1"/>
  <c r="AK90" i="121"/>
  <c r="AQ90" i="121" s="1"/>
  <c r="AE90" i="121"/>
  <c r="AG90" i="121" s="1"/>
  <c r="F95" i="70"/>
  <c r="H95" i="73" s="1"/>
  <c r="J95" i="73" s="1"/>
  <c r="AK42" i="121"/>
  <c r="AQ42" i="121" s="1"/>
  <c r="F46" i="70"/>
  <c r="H46" i="73" s="1"/>
  <c r="J46" i="73" s="1"/>
  <c r="AE42" i="121"/>
  <c r="AG42" i="121" s="1"/>
  <c r="F52" i="70"/>
  <c r="H52" i="73" s="1"/>
  <c r="AK47" i="121"/>
  <c r="AQ47" i="121" s="1"/>
  <c r="AE47" i="121"/>
  <c r="AE105" i="121"/>
  <c r="AG105" i="121" s="1"/>
  <c r="AK105" i="121"/>
  <c r="AQ105" i="121" s="1"/>
  <c r="F111" i="70"/>
  <c r="H111" i="73" s="1"/>
  <c r="J111" i="73" s="1"/>
  <c r="F115" i="70"/>
  <c r="H115" i="73" s="1"/>
  <c r="J115" i="73" s="1"/>
  <c r="AE109" i="121"/>
  <c r="AG109" i="121" s="1"/>
  <c r="AK109" i="121"/>
  <c r="AQ109" i="121" s="1"/>
  <c r="F28" i="70"/>
  <c r="H28" i="73" s="1"/>
  <c r="J28" i="73" s="1"/>
  <c r="AE25" i="121"/>
  <c r="AG25" i="121" s="1"/>
  <c r="AK25" i="121"/>
  <c r="AQ25" i="121" s="1"/>
  <c r="F109" i="70"/>
  <c r="H109" i="73" s="1"/>
  <c r="J109" i="73" s="1"/>
  <c r="AE103" i="121"/>
  <c r="AG103" i="121" s="1"/>
  <c r="AK103" i="121"/>
  <c r="AQ103" i="121" s="1"/>
  <c r="Z109" i="121"/>
  <c r="AP16" i="121"/>
  <c r="J77" i="73"/>
  <c r="AM93" i="121"/>
  <c r="AS93" i="121" s="1"/>
  <c r="AO93" i="121"/>
  <c r="Z112" i="121"/>
  <c r="F180" i="70"/>
  <c r="H180" i="73" s="1"/>
  <c r="AK172" i="121"/>
  <c r="AQ172" i="121" s="1"/>
  <c r="AE172" i="121"/>
  <c r="F156" i="70"/>
  <c r="H156" i="73" s="1"/>
  <c r="AE148" i="121"/>
  <c r="AK148" i="121"/>
  <c r="AQ148" i="121" s="1"/>
  <c r="F135" i="70"/>
  <c r="H135" i="73" s="1"/>
  <c r="AE128" i="121"/>
  <c r="AK128" i="121"/>
  <c r="AQ128" i="121" s="1"/>
  <c r="F159" i="70"/>
  <c r="H159" i="73" s="1"/>
  <c r="AK151" i="121"/>
  <c r="AQ151" i="121" s="1"/>
  <c r="AE151" i="121"/>
  <c r="F174" i="70"/>
  <c r="H174" i="73" s="1"/>
  <c r="AE166" i="121"/>
  <c r="AK166" i="121"/>
  <c r="AQ166" i="121" s="1"/>
  <c r="AK135" i="121"/>
  <c r="AQ135" i="121" s="1"/>
  <c r="F142" i="70"/>
  <c r="H142" i="73" s="1"/>
  <c r="AE135" i="121"/>
  <c r="AK124" i="121"/>
  <c r="AQ124" i="121" s="1"/>
  <c r="F131" i="70"/>
  <c r="H131" i="73" s="1"/>
  <c r="AE124" i="121"/>
  <c r="AO78" i="121"/>
  <c r="J89" i="73"/>
  <c r="AG29" i="121"/>
  <c r="AG95" i="121"/>
  <c r="AE66" i="121"/>
  <c r="F71" i="70"/>
  <c r="H71" i="73" s="1"/>
  <c r="AK66" i="121"/>
  <c r="AQ66" i="121" s="1"/>
  <c r="AE12" i="121"/>
  <c r="AG12" i="121" s="1"/>
  <c r="F14" i="70"/>
  <c r="H14" i="73" s="1"/>
  <c r="J14" i="73" s="1"/>
  <c r="AK12" i="121"/>
  <c r="AQ12" i="121" s="1"/>
  <c r="F37" i="70"/>
  <c r="H37" i="73" s="1"/>
  <c r="J37" i="73" s="1"/>
  <c r="AK33" i="121"/>
  <c r="AQ33" i="121" s="1"/>
  <c r="AE33" i="121"/>
  <c r="AG33" i="121" s="1"/>
  <c r="F102" i="70"/>
  <c r="H102" i="73" s="1"/>
  <c r="J102" i="73" s="1"/>
  <c r="AK97" i="121"/>
  <c r="AQ97" i="121" s="1"/>
  <c r="AE97" i="121"/>
  <c r="AG97" i="121" s="1"/>
  <c r="AK91" i="121"/>
  <c r="AQ91" i="121" s="1"/>
  <c r="F96" i="70"/>
  <c r="H96" i="73" s="1"/>
  <c r="J96" i="73" s="1"/>
  <c r="AE91" i="121"/>
  <c r="AG91" i="121" s="1"/>
  <c r="AK24" i="121"/>
  <c r="AQ24" i="121" s="1"/>
  <c r="AE24" i="121"/>
  <c r="AG24" i="121" s="1"/>
  <c r="F27" i="70"/>
  <c r="H27" i="73" s="1"/>
  <c r="J27" i="73" s="1"/>
  <c r="F23" i="70"/>
  <c r="H23" i="73" s="1"/>
  <c r="J23" i="73" s="1"/>
  <c r="AE20" i="121"/>
  <c r="AG20" i="121" s="1"/>
  <c r="AK20" i="121"/>
  <c r="AQ20" i="121" s="1"/>
  <c r="F123" i="70"/>
  <c r="H123" i="73" s="1"/>
  <c r="J123" i="73" s="1"/>
  <c r="AK117" i="121"/>
  <c r="AQ117" i="121" s="1"/>
  <c r="AE117" i="121"/>
  <c r="AG117" i="121" s="1"/>
  <c r="F10" i="70"/>
  <c r="H10" i="73" s="1"/>
  <c r="J10" i="73" s="1"/>
  <c r="AK8" i="121"/>
  <c r="AE8" i="121"/>
  <c r="AG8" i="121" s="1"/>
  <c r="AK41" i="121"/>
  <c r="AQ41" i="121" s="1"/>
  <c r="AE41" i="121"/>
  <c r="AG41" i="121" s="1"/>
  <c r="F45" i="70"/>
  <c r="H45" i="73" s="1"/>
  <c r="J45" i="73" s="1"/>
  <c r="F18" i="70"/>
  <c r="H18" i="73" s="1"/>
  <c r="J18" i="73" s="1"/>
  <c r="AK16" i="121"/>
  <c r="AQ16" i="121" s="1"/>
  <c r="AE16" i="121"/>
  <c r="AG16" i="121" s="1"/>
  <c r="AE107" i="121"/>
  <c r="AG107" i="121" s="1"/>
  <c r="AK107" i="121"/>
  <c r="AQ107" i="121" s="1"/>
  <c r="F113" i="70"/>
  <c r="H113" i="73" s="1"/>
  <c r="J113" i="73" s="1"/>
  <c r="AG116" i="121"/>
  <c r="AM23" i="121"/>
  <c r="AS23" i="121" s="1"/>
  <c r="AP23" i="121"/>
  <c r="J105" i="73"/>
  <c r="Z87" i="121"/>
  <c r="J94" i="73"/>
  <c r="J187" i="73"/>
  <c r="AM99" i="121" l="1"/>
  <c r="AS99" i="121" s="1"/>
  <c r="AT82" i="121"/>
  <c r="AM115" i="121"/>
  <c r="AS115" i="121" s="1"/>
  <c r="AM96" i="121"/>
  <c r="AS96" i="121" s="1"/>
  <c r="AM26" i="121"/>
  <c r="AS26" i="121" s="1"/>
  <c r="AM76" i="121"/>
  <c r="AS76" i="121" s="1"/>
  <c r="AM80" i="121"/>
  <c r="AS80" i="121" s="1"/>
  <c r="AT79" i="121"/>
  <c r="AM78" i="121"/>
  <c r="AS78" i="121" s="1"/>
  <c r="AT43" i="121"/>
  <c r="AM83" i="121"/>
  <c r="AS83" i="121" s="1"/>
  <c r="AM31" i="121"/>
  <c r="AS31" i="121" s="1"/>
  <c r="H22" i="34"/>
  <c r="K16" i="32"/>
  <c r="G41" i="130"/>
  <c r="H41" i="130" s="1"/>
  <c r="AM94" i="121"/>
  <c r="AT73" i="121"/>
  <c r="G175" i="67"/>
  <c r="U167" i="121"/>
  <c r="G146" i="67"/>
  <c r="U138" i="121"/>
  <c r="U162" i="121"/>
  <c r="G170" i="67"/>
  <c r="G61" i="67"/>
  <c r="U56" i="121"/>
  <c r="U48" i="121"/>
  <c r="G53" i="67"/>
  <c r="U145" i="121"/>
  <c r="G153" i="67"/>
  <c r="G130" i="67"/>
  <c r="U123" i="121"/>
  <c r="G167" i="67"/>
  <c r="U159" i="121"/>
  <c r="G159" i="67"/>
  <c r="U151" i="121"/>
  <c r="G142" i="67"/>
  <c r="U135" i="121"/>
  <c r="G138" i="67"/>
  <c r="U131" i="121"/>
  <c r="G56" i="67"/>
  <c r="U51" i="121"/>
  <c r="U120" i="121"/>
  <c r="G127" i="67"/>
  <c r="U163" i="121"/>
  <c r="G171" i="67"/>
  <c r="G51" i="67"/>
  <c r="U46" i="121"/>
  <c r="H59" i="33"/>
  <c r="AT89" i="121"/>
  <c r="AM112" i="121"/>
  <c r="AS112" i="121" s="1"/>
  <c r="G50" i="130"/>
  <c r="H50" i="130" s="1"/>
  <c r="K26" i="32"/>
  <c r="G10" i="130"/>
  <c r="H10" i="130" s="1"/>
  <c r="K14" i="30"/>
  <c r="G15" i="130"/>
  <c r="H15" i="130" s="1"/>
  <c r="K19" i="30"/>
  <c r="J11" i="56"/>
  <c r="K11" i="56"/>
  <c r="I13" i="56"/>
  <c r="AM42" i="121"/>
  <c r="AM24" i="121"/>
  <c r="H22" i="32"/>
  <c r="AT39" i="121"/>
  <c r="AM21" i="121"/>
  <c r="AM117" i="121"/>
  <c r="AP181" i="121"/>
  <c r="AM109" i="121"/>
  <c r="AS109" i="121" s="1"/>
  <c r="G49" i="130"/>
  <c r="H49" i="130" s="1"/>
  <c r="K25" i="32"/>
  <c r="K24" i="32"/>
  <c r="G48" i="130"/>
  <c r="H48" i="130" s="1"/>
  <c r="K23" i="32"/>
  <c r="G47" i="130"/>
  <c r="H47" i="130" s="1"/>
  <c r="G112" i="130"/>
  <c r="H112" i="130" s="1"/>
  <c r="K17" i="34"/>
  <c r="G108" i="130"/>
  <c r="H108" i="130" s="1"/>
  <c r="K13" i="34"/>
  <c r="AT178" i="121"/>
  <c r="AM40" i="121"/>
  <c r="AT26" i="121"/>
  <c r="AT99" i="121"/>
  <c r="H56" i="33"/>
  <c r="AK181" i="121"/>
  <c r="AQ8" i="121"/>
  <c r="AQ181" i="121" s="1"/>
  <c r="H25" i="34"/>
  <c r="AT112" i="121"/>
  <c r="H19" i="31"/>
  <c r="G11" i="130"/>
  <c r="H11" i="130" s="1"/>
  <c r="K15" i="30"/>
  <c r="K41" i="33"/>
  <c r="G80" i="130"/>
  <c r="H80" i="130" s="1"/>
  <c r="G16" i="130"/>
  <c r="H16" i="130" s="1"/>
  <c r="K20" i="30"/>
  <c r="G133" i="67"/>
  <c r="U126" i="121"/>
  <c r="U133" i="121"/>
  <c r="G140" i="67"/>
  <c r="U65" i="121"/>
  <c r="G70" i="67"/>
  <c r="G55" i="67"/>
  <c r="U50" i="121"/>
  <c r="U68" i="121"/>
  <c r="G73" i="67"/>
  <c r="U149" i="121"/>
  <c r="G157" i="67"/>
  <c r="U160" i="121"/>
  <c r="G168" i="67"/>
  <c r="U152" i="121"/>
  <c r="G160" i="67"/>
  <c r="G75" i="67"/>
  <c r="U70" i="121"/>
  <c r="U57" i="121"/>
  <c r="G62" i="67"/>
  <c r="G179" i="67"/>
  <c r="U171" i="121"/>
  <c r="U173" i="121"/>
  <c r="G181" i="67"/>
  <c r="G54" i="67"/>
  <c r="U49" i="121"/>
  <c r="G151" i="67"/>
  <c r="U143" i="121"/>
  <c r="G148" i="67"/>
  <c r="U140" i="121"/>
  <c r="G150" i="67"/>
  <c r="U142" i="121"/>
  <c r="AM22" i="121"/>
  <c r="G91" i="130"/>
  <c r="H91" i="130" s="1"/>
  <c r="K53" i="33"/>
  <c r="K21" i="30"/>
  <c r="G17" i="130"/>
  <c r="H17" i="130" s="1"/>
  <c r="AM25" i="121"/>
  <c r="AM102" i="121"/>
  <c r="H18" i="34"/>
  <c r="AT106" i="121"/>
  <c r="G45" i="130"/>
  <c r="H45" i="130" s="1"/>
  <c r="K21" i="32"/>
  <c r="AM105" i="121"/>
  <c r="F11" i="37"/>
  <c r="H63" i="33"/>
  <c r="AT93" i="121"/>
  <c r="AM77" i="121"/>
  <c r="AM27" i="121"/>
  <c r="AS27" i="121" s="1"/>
  <c r="AT114" i="121"/>
  <c r="H52" i="33"/>
  <c r="AT83" i="121"/>
  <c r="G81" i="130"/>
  <c r="H81" i="130" s="1"/>
  <c r="K42" i="33"/>
  <c r="AM101" i="121"/>
  <c r="G51" i="130"/>
  <c r="H51" i="130" s="1"/>
  <c r="K27" i="32"/>
  <c r="AM74" i="121"/>
  <c r="AM84" i="121"/>
  <c r="AM97" i="121"/>
  <c r="H28" i="34"/>
  <c r="AT115" i="121"/>
  <c r="AM38" i="121"/>
  <c r="AM180" i="121"/>
  <c r="K60" i="33"/>
  <c r="G97" i="130"/>
  <c r="H97" i="130" s="1"/>
  <c r="AM111" i="121"/>
  <c r="AT113" i="121"/>
  <c r="AM44" i="121"/>
  <c r="I12" i="37"/>
  <c r="G146" i="130"/>
  <c r="H146" i="130" s="1"/>
  <c r="K61" i="33"/>
  <c r="G98" i="130"/>
  <c r="H98" i="130" s="1"/>
  <c r="AT110" i="121"/>
  <c r="K12" i="32"/>
  <c r="G37" i="130"/>
  <c r="H37" i="130" s="1"/>
  <c r="G30" i="130"/>
  <c r="H30" i="130" s="1"/>
  <c r="K18" i="31"/>
  <c r="G106" i="130"/>
  <c r="H106" i="130" s="1"/>
  <c r="K11" i="34"/>
  <c r="G38" i="130"/>
  <c r="H38" i="130" s="1"/>
  <c r="K13" i="32"/>
  <c r="G109" i="130"/>
  <c r="H109" i="130" s="1"/>
  <c r="K14" i="34"/>
  <c r="G26" i="130"/>
  <c r="H26" i="130" s="1"/>
  <c r="K14" i="31"/>
  <c r="K18" i="32"/>
  <c r="G43" i="130"/>
  <c r="H43" i="130" s="1"/>
  <c r="AM16" i="121"/>
  <c r="H11" i="31"/>
  <c r="AO181" i="121"/>
  <c r="K16" i="30"/>
  <c r="G12" i="130"/>
  <c r="H12" i="130" s="1"/>
  <c r="G40" i="130"/>
  <c r="H40" i="130" s="1"/>
  <c r="K15" i="32"/>
  <c r="AT86" i="121"/>
  <c r="G58" i="67"/>
  <c r="U53" i="121"/>
  <c r="U60" i="121"/>
  <c r="G65" i="67"/>
  <c r="G173" i="67"/>
  <c r="U165" i="121"/>
  <c r="U134" i="121"/>
  <c r="G141" i="67"/>
  <c r="G63" i="67"/>
  <c r="U58" i="121"/>
  <c r="U154" i="121"/>
  <c r="G162" i="67"/>
  <c r="G57" i="67"/>
  <c r="U52" i="121"/>
  <c r="G174" i="67"/>
  <c r="U166" i="121"/>
  <c r="U136" i="121"/>
  <c r="G143" i="67"/>
  <c r="G177" i="67"/>
  <c r="U169" i="121"/>
  <c r="U69" i="121"/>
  <c r="G74" i="67"/>
  <c r="G67" i="67"/>
  <c r="U62" i="121"/>
  <c r="G149" i="67"/>
  <c r="U141" i="121"/>
  <c r="U153" i="121"/>
  <c r="G161" i="67"/>
  <c r="U64" i="121"/>
  <c r="G69" i="67"/>
  <c r="U161" i="121"/>
  <c r="G169" i="67"/>
  <c r="U129" i="121"/>
  <c r="G136" i="67"/>
  <c r="G131" i="67"/>
  <c r="U124" i="121"/>
  <c r="G72" i="67"/>
  <c r="U67" i="121"/>
  <c r="AM29" i="121"/>
  <c r="AT78" i="121"/>
  <c r="G84" i="130"/>
  <c r="H84" i="130" s="1"/>
  <c r="K45" i="33"/>
  <c r="AM41" i="121"/>
  <c r="G24" i="130"/>
  <c r="H24" i="130" s="1"/>
  <c r="K12" i="31"/>
  <c r="AM17" i="121"/>
  <c r="AM35" i="121"/>
  <c r="AM72" i="121"/>
  <c r="H14" i="32"/>
  <c r="G121" i="130"/>
  <c r="H121" i="130" s="1"/>
  <c r="K27" i="34"/>
  <c r="AT80" i="121"/>
  <c r="G18" i="130"/>
  <c r="H18" i="130" s="1"/>
  <c r="K22" i="30"/>
  <c r="G103" i="130"/>
  <c r="H103" i="130" s="1"/>
  <c r="K66" i="33"/>
  <c r="G148" i="130"/>
  <c r="H148" i="130" s="1"/>
  <c r="J11" i="47"/>
  <c r="AM11" i="121"/>
  <c r="AM15" i="121"/>
  <c r="G86" i="130"/>
  <c r="H86" i="130" s="1"/>
  <c r="K47" i="33"/>
  <c r="AM87" i="121"/>
  <c r="AS87" i="121" s="1"/>
  <c r="AM36" i="121"/>
  <c r="G28" i="130"/>
  <c r="H28" i="130" s="1"/>
  <c r="K16" i="31"/>
  <c r="G101" i="130"/>
  <c r="H101" i="130" s="1"/>
  <c r="K64" i="33"/>
  <c r="G110" i="130"/>
  <c r="H110" i="130" s="1"/>
  <c r="K15" i="34"/>
  <c r="G120" i="130"/>
  <c r="H120" i="130" s="1"/>
  <c r="K26" i="34"/>
  <c r="G114" i="130"/>
  <c r="H114" i="130" s="1"/>
  <c r="K19" i="34"/>
  <c r="G117" i="130"/>
  <c r="H117" i="130" s="1"/>
  <c r="K23" i="34"/>
  <c r="G118" i="130"/>
  <c r="H118" i="130" s="1"/>
  <c r="K24" i="34"/>
  <c r="AT85" i="121"/>
  <c r="G27" i="130"/>
  <c r="H27" i="130" s="1"/>
  <c r="K15" i="31"/>
  <c r="AT76" i="121"/>
  <c r="AT100" i="121"/>
  <c r="K51" i="33"/>
  <c r="G89" i="130"/>
  <c r="H89" i="130" s="1"/>
  <c r="AM103" i="121"/>
  <c r="G93" i="130"/>
  <c r="H93" i="130" s="1"/>
  <c r="K55" i="33"/>
  <c r="AM33" i="121"/>
  <c r="U128" i="121"/>
  <c r="G135" i="67"/>
  <c r="G180" i="67"/>
  <c r="U172" i="121"/>
  <c r="G64" i="67"/>
  <c r="U59" i="121"/>
  <c r="U130" i="121"/>
  <c r="G137" i="67"/>
  <c r="U156" i="121"/>
  <c r="G164" i="67"/>
  <c r="U170" i="121"/>
  <c r="G178" i="67"/>
  <c r="U54" i="121"/>
  <c r="G59" i="67"/>
  <c r="U148" i="121"/>
  <c r="G156" i="67"/>
  <c r="U132" i="121"/>
  <c r="G139" i="67"/>
  <c r="G52" i="67"/>
  <c r="U47" i="121"/>
  <c r="U164" i="121"/>
  <c r="G172" i="67"/>
  <c r="U139" i="121"/>
  <c r="G147" i="67"/>
  <c r="U63" i="121"/>
  <c r="G68" i="67"/>
  <c r="G154" i="67"/>
  <c r="U146" i="121"/>
  <c r="G155" i="67"/>
  <c r="U147" i="121"/>
  <c r="G126" i="67"/>
  <c r="U119" i="121"/>
  <c r="G176" i="67"/>
  <c r="U168" i="121"/>
  <c r="U122" i="121"/>
  <c r="G129" i="67"/>
  <c r="G128" i="67"/>
  <c r="U121" i="121"/>
  <c r="U157" i="121"/>
  <c r="G165" i="67"/>
  <c r="U66" i="121"/>
  <c r="G71" i="67"/>
  <c r="H29" i="34"/>
  <c r="AT116" i="121"/>
  <c r="K46" i="33"/>
  <c r="G85" i="130"/>
  <c r="H85" i="130" s="1"/>
  <c r="J15" i="56"/>
  <c r="K15" i="56"/>
  <c r="I17" i="56"/>
  <c r="G79" i="130"/>
  <c r="H79" i="130" s="1"/>
  <c r="K40" i="33"/>
  <c r="AM19" i="121"/>
  <c r="AS19" i="121" s="1"/>
  <c r="AT10" i="121"/>
  <c r="H65" i="33"/>
  <c r="K67" i="33"/>
  <c r="G104" i="130"/>
  <c r="H104" i="130" s="1"/>
  <c r="G29" i="130"/>
  <c r="H29" i="130" s="1"/>
  <c r="K17" i="31"/>
  <c r="AM30" i="121"/>
  <c r="K48" i="33"/>
  <c r="G87" i="130"/>
  <c r="H87" i="130" s="1"/>
  <c r="AM75" i="121"/>
  <c r="AM12" i="121"/>
  <c r="G8" i="130"/>
  <c r="H8" i="130" s="1"/>
  <c r="K11" i="30"/>
  <c r="AM107" i="121"/>
  <c r="AM8" i="121"/>
  <c r="G124" i="130"/>
  <c r="H124" i="130" s="1"/>
  <c r="K30" i="34"/>
  <c r="AM90" i="121"/>
  <c r="K62" i="33"/>
  <c r="G99" i="130"/>
  <c r="H99" i="130" s="1"/>
  <c r="AM177" i="121"/>
  <c r="AS177" i="121" s="1"/>
  <c r="AM95" i="121"/>
  <c r="AS95" i="121" s="1"/>
  <c r="AM32" i="121"/>
  <c r="AS32" i="121" s="1"/>
  <c r="AM20" i="121"/>
  <c r="AM91" i="121"/>
  <c r="AM92" i="121"/>
  <c r="AM14" i="121"/>
  <c r="AM104" i="121"/>
  <c r="G111" i="130"/>
  <c r="H111" i="130" s="1"/>
  <c r="K16" i="34"/>
  <c r="G25" i="130"/>
  <c r="H25" i="130" s="1"/>
  <c r="K13" i="31"/>
  <c r="I14" i="37"/>
  <c r="G188" i="130"/>
  <c r="H188" i="130" s="1"/>
  <c r="K54" i="33"/>
  <c r="G92" i="130"/>
  <c r="H92" i="130" s="1"/>
  <c r="K43" i="33"/>
  <c r="G82" i="130"/>
  <c r="H82" i="130" s="1"/>
  <c r="G42" i="130"/>
  <c r="H42" i="130" s="1"/>
  <c r="K17" i="32"/>
  <c r="G36" i="130"/>
  <c r="H36" i="130" s="1"/>
  <c r="K11" i="32"/>
  <c r="AT23" i="121"/>
  <c r="G83" i="130"/>
  <c r="H83" i="130" s="1"/>
  <c r="K44" i="33"/>
  <c r="G107" i="130"/>
  <c r="H107" i="130" s="1"/>
  <c r="K12" i="34"/>
  <c r="AT31" i="121" l="1"/>
  <c r="AT96" i="121"/>
  <c r="L13" i="31"/>
  <c r="N13" i="31" s="1"/>
  <c r="M13" i="31"/>
  <c r="O13" i="31" s="1"/>
  <c r="L62" i="33"/>
  <c r="N62" i="33" s="1"/>
  <c r="M62" i="33"/>
  <c r="O62" i="33" s="1"/>
  <c r="M44" i="33"/>
  <c r="O44" i="33" s="1"/>
  <c r="L44" i="33"/>
  <c r="N44" i="33" s="1"/>
  <c r="M43" i="33"/>
  <c r="O43" i="33" s="1"/>
  <c r="L43" i="33"/>
  <c r="N43" i="33" s="1"/>
  <c r="K14" i="37"/>
  <c r="M14" i="37" s="1"/>
  <c r="J14" i="37"/>
  <c r="L14" i="37" s="1"/>
  <c r="AS91" i="121"/>
  <c r="AT91" i="121"/>
  <c r="M30" i="34"/>
  <c r="O30" i="34" s="1"/>
  <c r="L30" i="34"/>
  <c r="N30" i="34" s="1"/>
  <c r="M11" i="30"/>
  <c r="L11" i="30"/>
  <c r="K12" i="30"/>
  <c r="K65" i="33"/>
  <c r="G102" i="130"/>
  <c r="H102" i="130" s="1"/>
  <c r="AB121" i="121"/>
  <c r="AG121" i="121" s="1"/>
  <c r="AH121" i="121"/>
  <c r="H128" i="67"/>
  <c r="E128" i="73" s="1"/>
  <c r="J128" i="73" s="1"/>
  <c r="Z121" i="121"/>
  <c r="AH168" i="121"/>
  <c r="H176" i="67"/>
  <c r="E176" i="73" s="1"/>
  <c r="J176" i="73" s="1"/>
  <c r="Z168" i="121"/>
  <c r="AB168" i="121"/>
  <c r="AG168" i="121" s="1"/>
  <c r="AH147" i="121"/>
  <c r="AB147" i="121"/>
  <c r="AG147" i="121" s="1"/>
  <c r="Z147" i="121"/>
  <c r="H155" i="67"/>
  <c r="E155" i="73" s="1"/>
  <c r="J155" i="73" s="1"/>
  <c r="Z59" i="121"/>
  <c r="H64" i="67"/>
  <c r="E64" i="73" s="1"/>
  <c r="J64" i="73" s="1"/>
  <c r="AH59" i="121"/>
  <c r="AB59" i="121"/>
  <c r="AG59" i="121" s="1"/>
  <c r="AS11" i="121"/>
  <c r="AT11" i="121"/>
  <c r="L27" i="34"/>
  <c r="N27" i="34" s="1"/>
  <c r="M27" i="34"/>
  <c r="O27" i="34" s="1"/>
  <c r="AS72" i="121"/>
  <c r="AT72" i="121"/>
  <c r="H131" i="67"/>
  <c r="E131" i="73" s="1"/>
  <c r="J131" i="73" s="1"/>
  <c r="AB124" i="121"/>
  <c r="AG124" i="121" s="1"/>
  <c r="Z124" i="121"/>
  <c r="AH124" i="121"/>
  <c r="AH62" i="121"/>
  <c r="AB62" i="121"/>
  <c r="AG62" i="121" s="1"/>
  <c r="H67" i="67"/>
  <c r="E67" i="73" s="1"/>
  <c r="J67" i="73" s="1"/>
  <c r="Z62" i="121"/>
  <c r="H177" i="67"/>
  <c r="E177" i="73" s="1"/>
  <c r="J177" i="73" s="1"/>
  <c r="AH169" i="121"/>
  <c r="Z169" i="121"/>
  <c r="AB169" i="121"/>
  <c r="AG169" i="121" s="1"/>
  <c r="AH166" i="121"/>
  <c r="Z166" i="121"/>
  <c r="AB166" i="121"/>
  <c r="AG166" i="121" s="1"/>
  <c r="H174" i="67"/>
  <c r="E174" i="73" s="1"/>
  <c r="J174" i="73" s="1"/>
  <c r="M16" i="30"/>
  <c r="O16" i="30" s="1"/>
  <c r="L16" i="30"/>
  <c r="N16" i="30" s="1"/>
  <c r="AS16" i="121"/>
  <c r="AT16" i="121"/>
  <c r="AS44" i="121"/>
  <c r="AT44" i="121"/>
  <c r="L60" i="33"/>
  <c r="N60" i="33" s="1"/>
  <c r="M60" i="33"/>
  <c r="O60" i="33" s="1"/>
  <c r="K28" i="34"/>
  <c r="G122" i="130"/>
  <c r="H122" i="130" s="1"/>
  <c r="M27" i="32"/>
  <c r="O27" i="32" s="1"/>
  <c r="L27" i="32"/>
  <c r="N27" i="32" s="1"/>
  <c r="L42" i="33"/>
  <c r="N42" i="33" s="1"/>
  <c r="M42" i="33"/>
  <c r="O42" i="33" s="1"/>
  <c r="K63" i="33"/>
  <c r="G100" i="130"/>
  <c r="H100" i="130" s="1"/>
  <c r="M21" i="32"/>
  <c r="L21" i="32"/>
  <c r="AS102" i="121"/>
  <c r="AT102" i="121"/>
  <c r="M53" i="33"/>
  <c r="O53" i="33" s="1"/>
  <c r="L53" i="33"/>
  <c r="N53" i="33" s="1"/>
  <c r="H181" i="67"/>
  <c r="E181" i="73" s="1"/>
  <c r="J181" i="73" s="1"/>
  <c r="Z173" i="121"/>
  <c r="AB173" i="121"/>
  <c r="AG173" i="121" s="1"/>
  <c r="AH173" i="121"/>
  <c r="Z57" i="121"/>
  <c r="AB57" i="121"/>
  <c r="AG57" i="121" s="1"/>
  <c r="H62" i="67"/>
  <c r="E62" i="73" s="1"/>
  <c r="J62" i="73" s="1"/>
  <c r="AH57" i="121"/>
  <c r="H160" i="67"/>
  <c r="E160" i="73" s="1"/>
  <c r="J160" i="73" s="1"/>
  <c r="AB152" i="121"/>
  <c r="AG152" i="121" s="1"/>
  <c r="Z152" i="121"/>
  <c r="AH152" i="121"/>
  <c r="H157" i="67"/>
  <c r="E157" i="73" s="1"/>
  <c r="J157" i="73" s="1"/>
  <c r="AB149" i="121"/>
  <c r="AG149" i="121" s="1"/>
  <c r="AH149" i="121"/>
  <c r="Z149" i="121"/>
  <c r="AB133" i="121"/>
  <c r="AG133" i="121" s="1"/>
  <c r="H140" i="67"/>
  <c r="E140" i="73" s="1"/>
  <c r="J140" i="73" s="1"/>
  <c r="Z133" i="121"/>
  <c r="AH133" i="121"/>
  <c r="G119" i="130"/>
  <c r="H119" i="130" s="1"/>
  <c r="K25" i="34"/>
  <c r="K56" i="33"/>
  <c r="G94" i="130"/>
  <c r="H94" i="130" s="1"/>
  <c r="AS40" i="121"/>
  <c r="AT40" i="121"/>
  <c r="L17" i="34"/>
  <c r="N17" i="34" s="1"/>
  <c r="M17" i="34"/>
  <c r="O17" i="34" s="1"/>
  <c r="E16" i="11"/>
  <c r="F16" i="11" s="1"/>
  <c r="G16" i="11" s="1"/>
  <c r="E16" i="126"/>
  <c r="F16" i="126" s="1"/>
  <c r="G16" i="126" s="1"/>
  <c r="I19" i="56"/>
  <c r="AH46" i="121"/>
  <c r="AB46" i="121"/>
  <c r="AG46" i="121" s="1"/>
  <c r="Z46" i="121"/>
  <c r="H51" i="67"/>
  <c r="E51" i="73" s="1"/>
  <c r="J51" i="73" s="1"/>
  <c r="AB131" i="121"/>
  <c r="AG131" i="121" s="1"/>
  <c r="H138" i="67"/>
  <c r="E138" i="73" s="1"/>
  <c r="J138" i="73" s="1"/>
  <c r="Z131" i="121"/>
  <c r="AH131" i="121"/>
  <c r="AH151" i="121"/>
  <c r="H159" i="67"/>
  <c r="E159" i="73" s="1"/>
  <c r="J159" i="73" s="1"/>
  <c r="AB151" i="121"/>
  <c r="AG151" i="121" s="1"/>
  <c r="Z151" i="121"/>
  <c r="H130" i="67"/>
  <c r="E130" i="73" s="1"/>
  <c r="J130" i="73" s="1"/>
  <c r="Z123" i="121"/>
  <c r="AH123" i="121"/>
  <c r="AB123" i="121"/>
  <c r="AG123" i="121" s="1"/>
  <c r="Z167" i="121"/>
  <c r="H175" i="67"/>
  <c r="E175" i="73" s="1"/>
  <c r="J175" i="73" s="1"/>
  <c r="AB167" i="121"/>
  <c r="AG167" i="121" s="1"/>
  <c r="AH167" i="121"/>
  <c r="L17" i="32"/>
  <c r="N17" i="32" s="1"/>
  <c r="M17" i="32"/>
  <c r="O17" i="32" s="1"/>
  <c r="AS104" i="121"/>
  <c r="AT104" i="121"/>
  <c r="AS20" i="121"/>
  <c r="AT20" i="121"/>
  <c r="L48" i="33"/>
  <c r="N48" i="33" s="1"/>
  <c r="M48" i="33"/>
  <c r="O48" i="33" s="1"/>
  <c r="E17" i="126"/>
  <c r="F17" i="126" s="1"/>
  <c r="G17" i="126" s="1"/>
  <c r="E17" i="11"/>
  <c r="F17" i="11" s="1"/>
  <c r="G17" i="11" s="1"/>
  <c r="L46" i="33"/>
  <c r="N46" i="33" s="1"/>
  <c r="M46" i="33"/>
  <c r="O46" i="33" s="1"/>
  <c r="AH66" i="121"/>
  <c r="AB66" i="121"/>
  <c r="AG66" i="121" s="1"/>
  <c r="H71" i="67"/>
  <c r="E71" i="73" s="1"/>
  <c r="J71" i="73" s="1"/>
  <c r="Z66" i="121"/>
  <c r="Z63" i="121"/>
  <c r="AH63" i="121"/>
  <c r="AB63" i="121"/>
  <c r="AG63" i="121" s="1"/>
  <c r="H68" i="67"/>
  <c r="E68" i="73" s="1"/>
  <c r="J68" i="73" s="1"/>
  <c r="H172" i="67"/>
  <c r="E172" i="73" s="1"/>
  <c r="J172" i="73" s="1"/>
  <c r="Z164" i="121"/>
  <c r="AB164" i="121"/>
  <c r="AG164" i="121" s="1"/>
  <c r="AH164" i="121"/>
  <c r="AH132" i="121"/>
  <c r="Z132" i="121"/>
  <c r="AB132" i="121"/>
  <c r="AG132" i="121" s="1"/>
  <c r="H139" i="67"/>
  <c r="E139" i="73" s="1"/>
  <c r="J139" i="73" s="1"/>
  <c r="Z54" i="121"/>
  <c r="H59" i="67"/>
  <c r="E59" i="73" s="1"/>
  <c r="J59" i="73" s="1"/>
  <c r="AH54" i="121"/>
  <c r="AB54" i="121"/>
  <c r="AG54" i="121" s="1"/>
  <c r="Z156" i="121"/>
  <c r="AB156" i="121"/>
  <c r="AG156" i="121" s="1"/>
  <c r="AH156" i="121"/>
  <c r="H164" i="67"/>
  <c r="E164" i="73" s="1"/>
  <c r="J164" i="73" s="1"/>
  <c r="Z128" i="121"/>
  <c r="AH128" i="121"/>
  <c r="AB128" i="121"/>
  <c r="AG128" i="121" s="1"/>
  <c r="H135" i="67"/>
  <c r="E135" i="73" s="1"/>
  <c r="J135" i="73" s="1"/>
  <c r="AS103" i="121"/>
  <c r="AT103" i="121"/>
  <c r="M24" i="34"/>
  <c r="O24" i="34" s="1"/>
  <c r="L24" i="34"/>
  <c r="N24" i="34" s="1"/>
  <c r="L19" i="34"/>
  <c r="N19" i="34" s="1"/>
  <c r="M19" i="34"/>
  <c r="O19" i="34" s="1"/>
  <c r="M15" i="34"/>
  <c r="O15" i="34" s="1"/>
  <c r="L15" i="34"/>
  <c r="N15" i="34" s="1"/>
  <c r="M16" i="31"/>
  <c r="O16" i="31" s="1"/>
  <c r="L16" i="31"/>
  <c r="N16" i="31" s="1"/>
  <c r="M47" i="33"/>
  <c r="O47" i="33" s="1"/>
  <c r="L47" i="33"/>
  <c r="N47" i="33" s="1"/>
  <c r="J13" i="47"/>
  <c r="L11" i="47"/>
  <c r="K11" i="47"/>
  <c r="M22" i="30"/>
  <c r="O22" i="30" s="1"/>
  <c r="L22" i="30"/>
  <c r="N22" i="30" s="1"/>
  <c r="AS35" i="121"/>
  <c r="AT35" i="121"/>
  <c r="AS41" i="121"/>
  <c r="AT41" i="121"/>
  <c r="AS29" i="121"/>
  <c r="AT29" i="121"/>
  <c r="H169" i="67"/>
  <c r="E169" i="73" s="1"/>
  <c r="J169" i="73" s="1"/>
  <c r="AB161" i="121"/>
  <c r="AG161" i="121" s="1"/>
  <c r="AH161" i="121"/>
  <c r="Z161" i="121"/>
  <c r="Z153" i="121"/>
  <c r="AB153" i="121"/>
  <c r="AG153" i="121" s="1"/>
  <c r="AH153" i="121"/>
  <c r="H161" i="67"/>
  <c r="E161" i="73" s="1"/>
  <c r="J161" i="73" s="1"/>
  <c r="Z154" i="121"/>
  <c r="AH154" i="121"/>
  <c r="AB154" i="121"/>
  <c r="AG154" i="121" s="1"/>
  <c r="H162" i="67"/>
  <c r="E162" i="73" s="1"/>
  <c r="J162" i="73" s="1"/>
  <c r="Z134" i="121"/>
  <c r="AB134" i="121"/>
  <c r="AG134" i="121" s="1"/>
  <c r="H141" i="67"/>
  <c r="E141" i="73" s="1"/>
  <c r="J141" i="73" s="1"/>
  <c r="AH134" i="121"/>
  <c r="Z60" i="121"/>
  <c r="H65" i="67"/>
  <c r="E65" i="73" s="1"/>
  <c r="J65" i="73" s="1"/>
  <c r="AB60" i="121"/>
  <c r="AG60" i="121" s="1"/>
  <c r="AH60" i="121"/>
  <c r="M15" i="32"/>
  <c r="O15" i="32" s="1"/>
  <c r="L15" i="32"/>
  <c r="N15" i="32" s="1"/>
  <c r="L14" i="34"/>
  <c r="N14" i="34" s="1"/>
  <c r="M14" i="34"/>
  <c r="O14" i="34" s="1"/>
  <c r="M11" i="34"/>
  <c r="L11" i="34"/>
  <c r="L61" i="33"/>
  <c r="N61" i="33" s="1"/>
  <c r="M61" i="33"/>
  <c r="O61" i="33" s="1"/>
  <c r="AS180" i="121"/>
  <c r="AT180" i="121"/>
  <c r="AS97" i="121"/>
  <c r="AT97" i="121"/>
  <c r="AT177" i="121"/>
  <c r="AS25" i="121"/>
  <c r="AT25" i="121"/>
  <c r="Z140" i="121"/>
  <c r="AH140" i="121"/>
  <c r="H148" i="67"/>
  <c r="E148" i="73" s="1"/>
  <c r="J148" i="73" s="1"/>
  <c r="AB140" i="121"/>
  <c r="AG140" i="121" s="1"/>
  <c r="AH49" i="121"/>
  <c r="AB49" i="121"/>
  <c r="AG49" i="121" s="1"/>
  <c r="H54" i="67"/>
  <c r="E54" i="73" s="1"/>
  <c r="J54" i="73" s="1"/>
  <c r="Z49" i="121"/>
  <c r="Z171" i="121"/>
  <c r="AB171" i="121"/>
  <c r="AG171" i="121" s="1"/>
  <c r="H179" i="67"/>
  <c r="E179" i="73" s="1"/>
  <c r="J179" i="73" s="1"/>
  <c r="AH171" i="121"/>
  <c r="H75" i="67"/>
  <c r="E75" i="73" s="1"/>
  <c r="J75" i="73" s="1"/>
  <c r="Z70" i="121"/>
  <c r="AB70" i="121"/>
  <c r="AG70" i="121" s="1"/>
  <c r="AH70" i="121"/>
  <c r="AH126" i="121"/>
  <c r="AB126" i="121"/>
  <c r="AG126" i="121" s="1"/>
  <c r="Z126" i="121"/>
  <c r="H133" i="67"/>
  <c r="E133" i="73" s="1"/>
  <c r="J133" i="73" s="1"/>
  <c r="AT27" i="121"/>
  <c r="M24" i="32"/>
  <c r="O24" i="32" s="1"/>
  <c r="L24" i="32"/>
  <c r="N24" i="32" s="1"/>
  <c r="G46" i="130"/>
  <c r="H46" i="130" s="1"/>
  <c r="K22" i="32"/>
  <c r="K28" i="32" s="1"/>
  <c r="K13" i="56"/>
  <c r="M11" i="56"/>
  <c r="K17" i="30"/>
  <c r="L14" i="30"/>
  <c r="M14" i="30"/>
  <c r="AH120" i="121"/>
  <c r="AB120" i="121"/>
  <c r="AG120" i="121" s="1"/>
  <c r="H127" i="67"/>
  <c r="E127" i="73" s="1"/>
  <c r="J127" i="73" s="1"/>
  <c r="Z120" i="121"/>
  <c r="Z48" i="121"/>
  <c r="AB48" i="121"/>
  <c r="AG48" i="121" s="1"/>
  <c r="AH48" i="121"/>
  <c r="H53" i="67"/>
  <c r="E53" i="73" s="1"/>
  <c r="J53" i="73" s="1"/>
  <c r="AH162" i="121"/>
  <c r="AB162" i="121"/>
  <c r="AG162" i="121" s="1"/>
  <c r="H170" i="67"/>
  <c r="E170" i="73" s="1"/>
  <c r="J170" i="73" s="1"/>
  <c r="Z162" i="121"/>
  <c r="L16" i="32"/>
  <c r="N16" i="32" s="1"/>
  <c r="M16" i="32"/>
  <c r="O16" i="32" s="1"/>
  <c r="M12" i="34"/>
  <c r="O12" i="34" s="1"/>
  <c r="L12" i="34"/>
  <c r="N12" i="34" s="1"/>
  <c r="M54" i="33"/>
  <c r="O54" i="33" s="1"/>
  <c r="L54" i="33"/>
  <c r="N54" i="33" s="1"/>
  <c r="AS12" i="121"/>
  <c r="AT12" i="121"/>
  <c r="AS30" i="121"/>
  <c r="AT30" i="121"/>
  <c r="L67" i="33"/>
  <c r="N67" i="33" s="1"/>
  <c r="M67" i="33"/>
  <c r="O67" i="33" s="1"/>
  <c r="M15" i="56"/>
  <c r="K17" i="56"/>
  <c r="M17" i="56" s="1"/>
  <c r="H126" i="67"/>
  <c r="E126" i="73" s="1"/>
  <c r="J126" i="73" s="1"/>
  <c r="AH119" i="121"/>
  <c r="AB119" i="121"/>
  <c r="AG119" i="121" s="1"/>
  <c r="Z119" i="121"/>
  <c r="H154" i="67"/>
  <c r="E154" i="73" s="1"/>
  <c r="J154" i="73" s="1"/>
  <c r="Z146" i="121"/>
  <c r="AH146" i="121"/>
  <c r="AB146" i="121"/>
  <c r="AG146" i="121" s="1"/>
  <c r="H52" i="67"/>
  <c r="E52" i="73" s="1"/>
  <c r="J52" i="73" s="1"/>
  <c r="AH47" i="121"/>
  <c r="Z47" i="121"/>
  <c r="AB47" i="121"/>
  <c r="AG47" i="121" s="1"/>
  <c r="Z172" i="121"/>
  <c r="AB172" i="121"/>
  <c r="AG172" i="121" s="1"/>
  <c r="H180" i="67"/>
  <c r="E180" i="73" s="1"/>
  <c r="J180" i="73" s="1"/>
  <c r="AH172" i="121"/>
  <c r="AS33" i="121"/>
  <c r="AT33" i="121"/>
  <c r="M15" i="31"/>
  <c r="O15" i="31" s="1"/>
  <c r="L15" i="31"/>
  <c r="N15" i="31" s="1"/>
  <c r="AT32" i="121"/>
  <c r="AS17" i="121"/>
  <c r="AT17" i="121"/>
  <c r="M45" i="33"/>
  <c r="O45" i="33" s="1"/>
  <c r="L45" i="33"/>
  <c r="N45" i="33" s="1"/>
  <c r="H72" i="67"/>
  <c r="E72" i="73" s="1"/>
  <c r="J72" i="73" s="1"/>
  <c r="AH67" i="121"/>
  <c r="Z67" i="121"/>
  <c r="AB67" i="121"/>
  <c r="AG67" i="121" s="1"/>
  <c r="H149" i="67"/>
  <c r="E149" i="73" s="1"/>
  <c r="J149" i="73" s="1"/>
  <c r="AB141" i="121"/>
  <c r="AG141" i="121" s="1"/>
  <c r="AH141" i="121"/>
  <c r="Z141" i="121"/>
  <c r="H57" i="67"/>
  <c r="E57" i="73" s="1"/>
  <c r="J57" i="73" s="1"/>
  <c r="Z52" i="121"/>
  <c r="AB52" i="121"/>
  <c r="AG52" i="121" s="1"/>
  <c r="AH52" i="121"/>
  <c r="AH58" i="121"/>
  <c r="H63" i="67"/>
  <c r="E63" i="73" s="1"/>
  <c r="J63" i="73" s="1"/>
  <c r="Z58" i="121"/>
  <c r="AB58" i="121"/>
  <c r="AG58" i="121" s="1"/>
  <c r="Z165" i="121"/>
  <c r="AH165" i="121"/>
  <c r="AB165" i="121"/>
  <c r="AG165" i="121" s="1"/>
  <c r="H173" i="67"/>
  <c r="E173" i="73" s="1"/>
  <c r="J173" i="73" s="1"/>
  <c r="H58" i="67"/>
  <c r="E58" i="73" s="1"/>
  <c r="J58" i="73" s="1"/>
  <c r="AH53" i="121"/>
  <c r="Z53" i="121"/>
  <c r="AB53" i="121"/>
  <c r="AG53" i="121" s="1"/>
  <c r="AT19" i="121"/>
  <c r="L18" i="32"/>
  <c r="N18" i="32" s="1"/>
  <c r="M18" i="32"/>
  <c r="O18" i="32" s="1"/>
  <c r="M12" i="32"/>
  <c r="O12" i="32" s="1"/>
  <c r="L12" i="32"/>
  <c r="N12" i="32" s="1"/>
  <c r="AS111" i="121"/>
  <c r="AT111" i="121"/>
  <c r="AS38" i="121"/>
  <c r="AT38" i="121"/>
  <c r="AS84" i="121"/>
  <c r="AT84" i="121"/>
  <c r="AS101" i="121"/>
  <c r="AT101" i="121"/>
  <c r="AS77" i="121"/>
  <c r="AT77" i="121"/>
  <c r="I11" i="37"/>
  <c r="G145" i="130"/>
  <c r="H145" i="130" s="1"/>
  <c r="AS22" i="121"/>
  <c r="AT22" i="121"/>
  <c r="Z160" i="121"/>
  <c r="AB160" i="121"/>
  <c r="AG160" i="121" s="1"/>
  <c r="AH160" i="121"/>
  <c r="H168" i="67"/>
  <c r="E168" i="73" s="1"/>
  <c r="J168" i="73" s="1"/>
  <c r="Z68" i="121"/>
  <c r="AH68" i="121"/>
  <c r="AB68" i="121"/>
  <c r="AG68" i="121" s="1"/>
  <c r="H73" i="67"/>
  <c r="E73" i="73" s="1"/>
  <c r="J73" i="73" s="1"/>
  <c r="Z65" i="121"/>
  <c r="AH65" i="121"/>
  <c r="H70" i="67"/>
  <c r="E70" i="73" s="1"/>
  <c r="J70" i="73" s="1"/>
  <c r="AB65" i="121"/>
  <c r="AG65" i="121" s="1"/>
  <c r="L41" i="33"/>
  <c r="N41" i="33" s="1"/>
  <c r="M41" i="33"/>
  <c r="O41" i="33" s="1"/>
  <c r="G31" i="130"/>
  <c r="H31" i="130" s="1"/>
  <c r="K19" i="31"/>
  <c r="L13" i="34"/>
  <c r="N13" i="34" s="1"/>
  <c r="M13" i="34"/>
  <c r="O13" i="34" s="1"/>
  <c r="L25" i="32"/>
  <c r="N25" i="32" s="1"/>
  <c r="M25" i="32"/>
  <c r="O25" i="32" s="1"/>
  <c r="AS117" i="121"/>
  <c r="AT117" i="121"/>
  <c r="AS24" i="121"/>
  <c r="AT24" i="121"/>
  <c r="L11" i="56"/>
  <c r="J13" i="56"/>
  <c r="Z51" i="121"/>
  <c r="AH51" i="121"/>
  <c r="AB51" i="121"/>
  <c r="AG51" i="121" s="1"/>
  <c r="H56" i="67"/>
  <c r="E56" i="73" s="1"/>
  <c r="J56" i="73" s="1"/>
  <c r="AB135" i="121"/>
  <c r="AG135" i="121" s="1"/>
  <c r="AH135" i="121"/>
  <c r="H142" i="67"/>
  <c r="E142" i="73" s="1"/>
  <c r="J142" i="73" s="1"/>
  <c r="Z135" i="121"/>
  <c r="AH159" i="121"/>
  <c r="AB159" i="121"/>
  <c r="AG159" i="121" s="1"/>
  <c r="H167" i="67"/>
  <c r="E167" i="73" s="1"/>
  <c r="J167" i="73" s="1"/>
  <c r="Z159" i="121"/>
  <c r="H61" i="67"/>
  <c r="E61" i="73" s="1"/>
  <c r="J61" i="73" s="1"/>
  <c r="AH56" i="121"/>
  <c r="AB56" i="121"/>
  <c r="AG56" i="121" s="1"/>
  <c r="Z56" i="121"/>
  <c r="H146" i="67"/>
  <c r="E146" i="73" s="1"/>
  <c r="J146" i="73" s="1"/>
  <c r="AH138" i="121"/>
  <c r="Z138" i="121"/>
  <c r="AB138" i="121"/>
  <c r="AG138" i="121" s="1"/>
  <c r="AT109" i="121"/>
  <c r="AS14" i="121"/>
  <c r="AT14" i="121"/>
  <c r="AS8" i="121"/>
  <c r="AT8" i="121"/>
  <c r="M11" i="32"/>
  <c r="L11" i="32"/>
  <c r="L16" i="34"/>
  <c r="N16" i="34" s="1"/>
  <c r="M16" i="34"/>
  <c r="O16" i="34" s="1"/>
  <c r="AS92" i="121"/>
  <c r="AT92" i="121"/>
  <c r="AS90" i="121"/>
  <c r="AT90" i="121"/>
  <c r="AS107" i="121"/>
  <c r="AT107" i="121"/>
  <c r="AS75" i="121"/>
  <c r="AT75" i="121"/>
  <c r="L17" i="31"/>
  <c r="N17" i="31" s="1"/>
  <c r="M17" i="31"/>
  <c r="O17" i="31" s="1"/>
  <c r="AT95" i="121"/>
  <c r="M40" i="33"/>
  <c r="K49" i="33"/>
  <c r="L40" i="33"/>
  <c r="J17" i="56"/>
  <c r="L17" i="56" s="1"/>
  <c r="L15" i="56"/>
  <c r="G123" i="130"/>
  <c r="H123" i="130" s="1"/>
  <c r="K29" i="34"/>
  <c r="AH157" i="121"/>
  <c r="AB157" i="121"/>
  <c r="AG157" i="121" s="1"/>
  <c r="H165" i="67"/>
  <c r="E165" i="73" s="1"/>
  <c r="J165" i="73" s="1"/>
  <c r="Z157" i="121"/>
  <c r="H129" i="67"/>
  <c r="E129" i="73" s="1"/>
  <c r="J129" i="73" s="1"/>
  <c r="AH122" i="121"/>
  <c r="AB122" i="121"/>
  <c r="AG122" i="121" s="1"/>
  <c r="Z122" i="121"/>
  <c r="AB139" i="121"/>
  <c r="AG139" i="121" s="1"/>
  <c r="H147" i="67"/>
  <c r="E147" i="73" s="1"/>
  <c r="J147" i="73" s="1"/>
  <c r="Z139" i="121"/>
  <c r="AH139" i="121"/>
  <c r="Z148" i="121"/>
  <c r="AB148" i="121"/>
  <c r="AG148" i="121" s="1"/>
  <c r="AH148" i="121"/>
  <c r="H156" i="67"/>
  <c r="E156" i="73" s="1"/>
  <c r="J156" i="73" s="1"/>
  <c r="Z170" i="121"/>
  <c r="AH170" i="121"/>
  <c r="H178" i="67"/>
  <c r="E178" i="73" s="1"/>
  <c r="J178" i="73" s="1"/>
  <c r="AB170" i="121"/>
  <c r="AG170" i="121" s="1"/>
  <c r="AB130" i="121"/>
  <c r="AG130" i="121" s="1"/>
  <c r="AH130" i="121"/>
  <c r="H137" i="67"/>
  <c r="E137" i="73" s="1"/>
  <c r="J137" i="73" s="1"/>
  <c r="Z130" i="121"/>
  <c r="L55" i="33"/>
  <c r="N55" i="33" s="1"/>
  <c r="M55" i="33"/>
  <c r="O55" i="33" s="1"/>
  <c r="L51" i="33"/>
  <c r="M51" i="33"/>
  <c r="L23" i="34"/>
  <c r="N23" i="34" s="1"/>
  <c r="M23" i="34"/>
  <c r="O23" i="34" s="1"/>
  <c r="M26" i="34"/>
  <c r="O26" i="34" s="1"/>
  <c r="L26" i="34"/>
  <c r="N26" i="34" s="1"/>
  <c r="M64" i="33"/>
  <c r="O64" i="33" s="1"/>
  <c r="L64" i="33"/>
  <c r="N64" i="33" s="1"/>
  <c r="AS36" i="121"/>
  <c r="AT36" i="121"/>
  <c r="AS15" i="121"/>
  <c r="AT15" i="121"/>
  <c r="M66" i="33"/>
  <c r="O66" i="33" s="1"/>
  <c r="L66" i="33"/>
  <c r="N66" i="33" s="1"/>
  <c r="G39" i="130"/>
  <c r="H39" i="130" s="1"/>
  <c r="K14" i="32"/>
  <c r="K19" i="32" s="1"/>
  <c r="M12" i="31"/>
  <c r="O12" i="31" s="1"/>
  <c r="L12" i="31"/>
  <c r="N12" i="31" s="1"/>
  <c r="Z129" i="121"/>
  <c r="AB129" i="121"/>
  <c r="AG129" i="121" s="1"/>
  <c r="AH129" i="121"/>
  <c r="H136" i="67"/>
  <c r="E136" i="73" s="1"/>
  <c r="J136" i="73" s="1"/>
  <c r="H69" i="67"/>
  <c r="E69" i="73" s="1"/>
  <c r="J69" i="73" s="1"/>
  <c r="AH64" i="121"/>
  <c r="AB64" i="121"/>
  <c r="AG64" i="121" s="1"/>
  <c r="Z64" i="121"/>
  <c r="AH69" i="121"/>
  <c r="Z69" i="121"/>
  <c r="AB69" i="121"/>
  <c r="AG69" i="121" s="1"/>
  <c r="H74" i="67"/>
  <c r="E74" i="73" s="1"/>
  <c r="J74" i="73" s="1"/>
  <c r="Z136" i="121"/>
  <c r="AH136" i="121"/>
  <c r="H143" i="67"/>
  <c r="E143" i="73" s="1"/>
  <c r="J143" i="73" s="1"/>
  <c r="AB136" i="121"/>
  <c r="AG136" i="121" s="1"/>
  <c r="G23" i="130"/>
  <c r="H23" i="130" s="1"/>
  <c r="K11" i="31"/>
  <c r="M14" i="31"/>
  <c r="O14" i="31" s="1"/>
  <c r="L14" i="31"/>
  <c r="N14" i="31" s="1"/>
  <c r="M13" i="32"/>
  <c r="O13" i="32" s="1"/>
  <c r="L13" i="32"/>
  <c r="N13" i="32" s="1"/>
  <c r="L18" i="31"/>
  <c r="N18" i="31" s="1"/>
  <c r="M18" i="31"/>
  <c r="O18" i="31" s="1"/>
  <c r="K12" i="37"/>
  <c r="J12" i="37"/>
  <c r="I16" i="37"/>
  <c r="AS74" i="121"/>
  <c r="AT74" i="121"/>
  <c r="G90" i="130"/>
  <c r="H90" i="130" s="1"/>
  <c r="K52" i="33"/>
  <c r="AS105" i="121"/>
  <c r="AT105" i="121"/>
  <c r="K18" i="34"/>
  <c r="G113" i="130"/>
  <c r="H113" i="130" s="1"/>
  <c r="L21" i="30"/>
  <c r="N21" i="30" s="1"/>
  <c r="M21" i="30"/>
  <c r="O21" i="30" s="1"/>
  <c r="Z142" i="121"/>
  <c r="AH142" i="121"/>
  <c r="AB142" i="121"/>
  <c r="AG142" i="121" s="1"/>
  <c r="H150" i="67"/>
  <c r="E150" i="73" s="1"/>
  <c r="J150" i="73" s="1"/>
  <c r="H151" i="67"/>
  <c r="E151" i="73" s="1"/>
  <c r="J151" i="73" s="1"/>
  <c r="AH143" i="121"/>
  <c r="AB143" i="121"/>
  <c r="AG143" i="121" s="1"/>
  <c r="Z143" i="121"/>
  <c r="AH50" i="121"/>
  <c r="AB50" i="121"/>
  <c r="AG50" i="121" s="1"/>
  <c r="H55" i="67"/>
  <c r="E55" i="73" s="1"/>
  <c r="J55" i="73" s="1"/>
  <c r="Z50" i="121"/>
  <c r="M20" i="30"/>
  <c r="O20" i="30" s="1"/>
  <c r="L20" i="30"/>
  <c r="N20" i="30" s="1"/>
  <c r="L15" i="30"/>
  <c r="N15" i="30" s="1"/>
  <c r="M15" i="30"/>
  <c r="O15" i="30" s="1"/>
  <c r="AT87" i="121"/>
  <c r="L23" i="32"/>
  <c r="N23" i="32" s="1"/>
  <c r="M23" i="32"/>
  <c r="O23" i="32" s="1"/>
  <c r="AS21" i="121"/>
  <c r="AT21" i="121"/>
  <c r="AS42" i="121"/>
  <c r="AT42" i="121"/>
  <c r="K23" i="30"/>
  <c r="L19" i="30"/>
  <c r="M19" i="30"/>
  <c r="L26" i="32"/>
  <c r="N26" i="32" s="1"/>
  <c r="M26" i="32"/>
  <c r="O26" i="32" s="1"/>
  <c r="K59" i="33"/>
  <c r="G96" i="130"/>
  <c r="H96" i="130" s="1"/>
  <c r="Z163" i="121"/>
  <c r="H171" i="67"/>
  <c r="E171" i="73" s="1"/>
  <c r="J171" i="73" s="1"/>
  <c r="AB163" i="121"/>
  <c r="AG163" i="121" s="1"/>
  <c r="AH163" i="121"/>
  <c r="Z145" i="121"/>
  <c r="AB145" i="121"/>
  <c r="AG145" i="121" s="1"/>
  <c r="AH145" i="121"/>
  <c r="H153" i="67"/>
  <c r="E153" i="73" s="1"/>
  <c r="J153" i="73" s="1"/>
  <c r="AS94" i="121"/>
  <c r="AT94" i="121"/>
  <c r="G116" i="130"/>
  <c r="H116" i="130" s="1"/>
  <c r="K22" i="34"/>
  <c r="H31" i="33" l="1"/>
  <c r="AM157" i="121"/>
  <c r="AS157" i="121" s="1"/>
  <c r="AN157" i="121"/>
  <c r="M22" i="34"/>
  <c r="L22" i="34"/>
  <c r="K31" i="34"/>
  <c r="E25" i="11"/>
  <c r="F25" i="11" s="1"/>
  <c r="G25" i="11" s="1"/>
  <c r="E25" i="126"/>
  <c r="F25" i="126" s="1"/>
  <c r="G25" i="126" s="1"/>
  <c r="AM129" i="121"/>
  <c r="AS129" i="121" s="1"/>
  <c r="AN129" i="121"/>
  <c r="AM145" i="121"/>
  <c r="AS145" i="121" s="1"/>
  <c r="AN145" i="121"/>
  <c r="L59" i="33"/>
  <c r="M59" i="33"/>
  <c r="K68" i="33"/>
  <c r="N19" i="30"/>
  <c r="L23" i="30"/>
  <c r="N23" i="30" s="1"/>
  <c r="AM50" i="121"/>
  <c r="AS50" i="121" s="1"/>
  <c r="AN50" i="121"/>
  <c r="I15" i="36"/>
  <c r="M18" i="34"/>
  <c r="O18" i="34" s="1"/>
  <c r="L18" i="34"/>
  <c r="N18" i="34" s="1"/>
  <c r="J16" i="37"/>
  <c r="L16" i="37" s="1"/>
  <c r="L12" i="37"/>
  <c r="M11" i="31"/>
  <c r="K20" i="31"/>
  <c r="L11" i="31"/>
  <c r="AN136" i="121"/>
  <c r="AM136" i="121"/>
  <c r="AS136" i="121" s="1"/>
  <c r="H36" i="33"/>
  <c r="AM64" i="121"/>
  <c r="AS64" i="121" s="1"/>
  <c r="AN64" i="121"/>
  <c r="M14" i="32"/>
  <c r="O14" i="32" s="1"/>
  <c r="L14" i="32"/>
  <c r="N14" i="32" s="1"/>
  <c r="N51" i="33"/>
  <c r="AN148" i="121"/>
  <c r="AM148" i="121"/>
  <c r="AS148" i="121" s="1"/>
  <c r="I12" i="36"/>
  <c r="N11" i="32"/>
  <c r="H22" i="33"/>
  <c r="I36" i="36"/>
  <c r="H28" i="35"/>
  <c r="L13" i="56"/>
  <c r="J19" i="56"/>
  <c r="L19" i="56" s="1"/>
  <c r="AN65" i="121"/>
  <c r="AM65" i="121"/>
  <c r="AS65" i="121" s="1"/>
  <c r="AN68" i="121"/>
  <c r="AM68" i="121"/>
  <c r="AS68" i="121" s="1"/>
  <c r="I42" i="36"/>
  <c r="AN58" i="121"/>
  <c r="AM58" i="121"/>
  <c r="AS58" i="121" s="1"/>
  <c r="AN47" i="121"/>
  <c r="AM47" i="121"/>
  <c r="AS47" i="121" s="1"/>
  <c r="I20" i="36"/>
  <c r="AM119" i="121"/>
  <c r="AS119" i="121" s="1"/>
  <c r="AN119" i="121"/>
  <c r="I39" i="36"/>
  <c r="H11" i="35"/>
  <c r="O14" i="30"/>
  <c r="M17" i="30"/>
  <c r="O17" i="30" s="1"/>
  <c r="K19" i="56"/>
  <c r="M19" i="56" s="1"/>
  <c r="M13" i="56"/>
  <c r="H37" i="33"/>
  <c r="AN140" i="121"/>
  <c r="AM140" i="121"/>
  <c r="AS140" i="121" s="1"/>
  <c r="K20" i="34"/>
  <c r="K33" i="34" s="1"/>
  <c r="AN154" i="121"/>
  <c r="AM154" i="121"/>
  <c r="AS154" i="121" s="1"/>
  <c r="E22" i="126"/>
  <c r="F22" i="126" s="1"/>
  <c r="G22" i="126" s="1"/>
  <c r="E22" i="11"/>
  <c r="F22" i="11" s="1"/>
  <c r="G22" i="11" s="1"/>
  <c r="H21" i="35"/>
  <c r="I32" i="36"/>
  <c r="H19" i="33"/>
  <c r="AM132" i="121"/>
  <c r="AS132" i="121" s="1"/>
  <c r="AN132" i="121"/>
  <c r="H30" i="33"/>
  <c r="AM66" i="121"/>
  <c r="AS66" i="121" s="1"/>
  <c r="AN66" i="121"/>
  <c r="I44" i="36"/>
  <c r="AN151" i="121"/>
  <c r="AM151" i="121"/>
  <c r="AS151" i="121" s="1"/>
  <c r="AN46" i="121"/>
  <c r="AH181" i="121"/>
  <c r="AM46" i="121"/>
  <c r="AT46" i="121" s="1"/>
  <c r="AN133" i="121"/>
  <c r="AM133" i="121"/>
  <c r="AS133" i="121" s="1"/>
  <c r="I23" i="36"/>
  <c r="AM152" i="121"/>
  <c r="AS152" i="121" s="1"/>
  <c r="AN152" i="121"/>
  <c r="AN57" i="121"/>
  <c r="AM57" i="121"/>
  <c r="AS57" i="121" s="1"/>
  <c r="AN173" i="121"/>
  <c r="AM173" i="121"/>
  <c r="AS173" i="121" s="1"/>
  <c r="L63" i="33"/>
  <c r="N63" i="33" s="1"/>
  <c r="M63" i="33"/>
  <c r="O63" i="33" s="1"/>
  <c r="I46" i="36"/>
  <c r="H15" i="35"/>
  <c r="H25" i="33"/>
  <c r="AN147" i="121"/>
  <c r="AM147" i="121"/>
  <c r="AS147" i="121" s="1"/>
  <c r="AN168" i="121"/>
  <c r="AM168" i="121"/>
  <c r="AS168" i="121" s="1"/>
  <c r="L12" i="30"/>
  <c r="N11" i="30"/>
  <c r="E14" i="126"/>
  <c r="F14" i="126" s="1"/>
  <c r="G14" i="126" s="1"/>
  <c r="E14" i="11"/>
  <c r="F14" i="11" s="1"/>
  <c r="G14" i="11" s="1"/>
  <c r="H15" i="33"/>
  <c r="AT50" i="121"/>
  <c r="H29" i="35"/>
  <c r="AT136" i="121"/>
  <c r="AN69" i="121"/>
  <c r="AM69" i="121"/>
  <c r="AS69" i="121" s="1"/>
  <c r="H22" i="35"/>
  <c r="AT129" i="121"/>
  <c r="AM130" i="121"/>
  <c r="AS130" i="121" s="1"/>
  <c r="AN130" i="121"/>
  <c r="AM170" i="121"/>
  <c r="AS170" i="121" s="1"/>
  <c r="AN170" i="121"/>
  <c r="AN122" i="121"/>
  <c r="AM122" i="121"/>
  <c r="AS122" i="121" s="1"/>
  <c r="M49" i="33"/>
  <c r="O49" i="33" s="1"/>
  <c r="O40" i="33"/>
  <c r="O11" i="32"/>
  <c r="M19" i="32"/>
  <c r="I11" i="36"/>
  <c r="H32" i="33"/>
  <c r="AT65" i="121"/>
  <c r="H35" i="33"/>
  <c r="I37" i="36"/>
  <c r="K11" i="37"/>
  <c r="J11" i="37"/>
  <c r="I17" i="37"/>
  <c r="AM52" i="121"/>
  <c r="AS52" i="121" s="1"/>
  <c r="AN52" i="121"/>
  <c r="I14" i="36"/>
  <c r="I49" i="36"/>
  <c r="AN48" i="121"/>
  <c r="AM48" i="121"/>
  <c r="AS48" i="121" s="1"/>
  <c r="L17" i="30"/>
  <c r="N17" i="30" s="1"/>
  <c r="N14" i="30"/>
  <c r="M22" i="32"/>
  <c r="O22" i="32" s="1"/>
  <c r="L22" i="32"/>
  <c r="N22" i="32" s="1"/>
  <c r="AN126" i="121"/>
  <c r="AM126" i="121"/>
  <c r="AS126" i="121" s="1"/>
  <c r="I48" i="36"/>
  <c r="AN49" i="121"/>
  <c r="AM49" i="121"/>
  <c r="AS49" i="121" s="1"/>
  <c r="I13" i="36"/>
  <c r="AT140" i="121"/>
  <c r="M20" i="34"/>
  <c r="O11" i="34"/>
  <c r="H26" i="33"/>
  <c r="H27" i="35"/>
  <c r="I29" i="36"/>
  <c r="AT154" i="121"/>
  <c r="I28" i="36"/>
  <c r="AM164" i="121"/>
  <c r="AS164" i="121" s="1"/>
  <c r="AN164" i="121"/>
  <c r="H33" i="33"/>
  <c r="AT66" i="121"/>
  <c r="AM167" i="121"/>
  <c r="AS167" i="121" s="1"/>
  <c r="AN167" i="121"/>
  <c r="I26" i="36"/>
  <c r="AT151" i="121"/>
  <c r="AN131" i="121"/>
  <c r="AM131" i="121"/>
  <c r="AS131" i="121" s="1"/>
  <c r="M56" i="33"/>
  <c r="O56" i="33" s="1"/>
  <c r="L56" i="33"/>
  <c r="N56" i="33" s="1"/>
  <c r="H26" i="35"/>
  <c r="AT133" i="121"/>
  <c r="AN149" i="121"/>
  <c r="AM149" i="121"/>
  <c r="AS149" i="121" s="1"/>
  <c r="I27" i="36"/>
  <c r="N21" i="32"/>
  <c r="I43" i="36"/>
  <c r="AM169" i="121"/>
  <c r="AS169" i="121" s="1"/>
  <c r="AN169" i="121"/>
  <c r="H12" i="35"/>
  <c r="O11" i="30"/>
  <c r="M12" i="30"/>
  <c r="I16" i="36"/>
  <c r="I19" i="36"/>
  <c r="O51" i="33"/>
  <c r="I47" i="36"/>
  <c r="AT170" i="121"/>
  <c r="AM138" i="121"/>
  <c r="AS138" i="121" s="1"/>
  <c r="AN138" i="121"/>
  <c r="AN56" i="121"/>
  <c r="AM56" i="121"/>
  <c r="AS56" i="121" s="1"/>
  <c r="AN135" i="121"/>
  <c r="AM135" i="121"/>
  <c r="AS135" i="121" s="1"/>
  <c r="AM51" i="121"/>
  <c r="AS51" i="121" s="1"/>
  <c r="AN51" i="121"/>
  <c r="L19" i="31"/>
  <c r="N19" i="31" s="1"/>
  <c r="M19" i="31"/>
  <c r="O19" i="31" s="1"/>
  <c r="H18" i="33"/>
  <c r="H24" i="33"/>
  <c r="AM141" i="121"/>
  <c r="AS141" i="121" s="1"/>
  <c r="AN141" i="121"/>
  <c r="H34" i="33"/>
  <c r="AM172" i="121"/>
  <c r="AS172" i="121" s="1"/>
  <c r="AN172" i="121"/>
  <c r="H10" i="35"/>
  <c r="E13" i="11"/>
  <c r="F13" i="11" s="1"/>
  <c r="G13" i="11" s="1"/>
  <c r="E13" i="126"/>
  <c r="F13" i="126" s="1"/>
  <c r="G13" i="126" s="1"/>
  <c r="AN70" i="121"/>
  <c r="AM70" i="121"/>
  <c r="AS70" i="121" s="1"/>
  <c r="AN171" i="121"/>
  <c r="AM171" i="121"/>
  <c r="AS171" i="121" s="1"/>
  <c r="H14" i="33"/>
  <c r="AM60" i="121"/>
  <c r="AS60" i="121" s="1"/>
  <c r="AN60" i="121"/>
  <c r="AM134" i="121"/>
  <c r="AS134" i="121" s="1"/>
  <c r="AN134" i="121"/>
  <c r="I38" i="36"/>
  <c r="K13" i="47"/>
  <c r="M11" i="47"/>
  <c r="M13" i="47" s="1"/>
  <c r="AN156" i="121"/>
  <c r="AM156" i="121"/>
  <c r="AS156" i="121" s="1"/>
  <c r="AM54" i="121"/>
  <c r="AS54" i="121" s="1"/>
  <c r="AN54" i="121"/>
  <c r="AN123" i="121"/>
  <c r="AM123" i="121"/>
  <c r="AS123" i="121" s="1"/>
  <c r="H24" i="35"/>
  <c r="AT131" i="121"/>
  <c r="H11" i="33"/>
  <c r="L25" i="34"/>
  <c r="N25" i="34" s="1"/>
  <c r="M25" i="34"/>
  <c r="O25" i="34" s="1"/>
  <c r="I50" i="36"/>
  <c r="AT173" i="121"/>
  <c r="M28" i="32"/>
  <c r="O28" i="32" s="1"/>
  <c r="O21" i="32"/>
  <c r="L28" i="34"/>
  <c r="N28" i="34" s="1"/>
  <c r="M28" i="34"/>
  <c r="O28" i="34" s="1"/>
  <c r="AN166" i="121"/>
  <c r="AM166" i="121"/>
  <c r="AS166" i="121" s="1"/>
  <c r="AN62" i="121"/>
  <c r="AM62" i="121"/>
  <c r="AS62" i="121" s="1"/>
  <c r="AM59" i="121"/>
  <c r="AS59" i="121" s="1"/>
  <c r="AN59" i="121"/>
  <c r="I21" i="36"/>
  <c r="I45" i="36"/>
  <c r="AT168" i="121"/>
  <c r="L65" i="33"/>
  <c r="N65" i="33" s="1"/>
  <c r="M65" i="33"/>
  <c r="O65" i="33" s="1"/>
  <c r="K16" i="37"/>
  <c r="M16" i="37" s="1"/>
  <c r="M12" i="37"/>
  <c r="I40" i="36"/>
  <c r="I22" i="36"/>
  <c r="AT148" i="121"/>
  <c r="AN163" i="121"/>
  <c r="AM163" i="121"/>
  <c r="AS163" i="121" s="1"/>
  <c r="M23" i="30"/>
  <c r="O23" i="30" s="1"/>
  <c r="O19" i="30"/>
  <c r="AM143" i="121"/>
  <c r="AS143" i="121" s="1"/>
  <c r="AN143" i="121"/>
  <c r="AN142" i="121"/>
  <c r="AM142" i="121"/>
  <c r="AS142" i="121" s="1"/>
  <c r="M52" i="33"/>
  <c r="O52" i="33" s="1"/>
  <c r="L52" i="33"/>
  <c r="N52" i="33" s="1"/>
  <c r="K57" i="33"/>
  <c r="H23" i="35"/>
  <c r="AT130" i="121"/>
  <c r="AM139" i="121"/>
  <c r="AS139" i="121" s="1"/>
  <c r="AN139" i="121"/>
  <c r="H13" i="35"/>
  <c r="AT122" i="121"/>
  <c r="I33" i="36"/>
  <c r="AT157" i="121"/>
  <c r="L29" i="34"/>
  <c r="N29" i="34" s="1"/>
  <c r="M29" i="34"/>
  <c r="O29" i="34" s="1"/>
  <c r="L49" i="33"/>
  <c r="N49" i="33" s="1"/>
  <c r="N40" i="33"/>
  <c r="K30" i="32"/>
  <c r="AM159" i="121"/>
  <c r="AS159" i="121" s="1"/>
  <c r="AN159" i="121"/>
  <c r="H16" i="33"/>
  <c r="AM160" i="121"/>
  <c r="AS160" i="121" s="1"/>
  <c r="AN160" i="121"/>
  <c r="AN53" i="121"/>
  <c r="AM53" i="121"/>
  <c r="AS53" i="121" s="1"/>
  <c r="AN165" i="121"/>
  <c r="AM165" i="121"/>
  <c r="AS165" i="121" s="1"/>
  <c r="H17" i="33"/>
  <c r="AT52" i="121"/>
  <c r="AN67" i="121"/>
  <c r="AM67" i="121"/>
  <c r="AS67" i="121" s="1"/>
  <c r="H12" i="33"/>
  <c r="AT47" i="121"/>
  <c r="AM146" i="121"/>
  <c r="AS146" i="121" s="1"/>
  <c r="AN146" i="121"/>
  <c r="AN162" i="121"/>
  <c r="AM162" i="121"/>
  <c r="AS162" i="121" s="1"/>
  <c r="H13" i="33"/>
  <c r="AN120" i="121"/>
  <c r="AM120" i="121"/>
  <c r="AS120" i="121" s="1"/>
  <c r="H18" i="35"/>
  <c r="AT126" i="121"/>
  <c r="N11" i="34"/>
  <c r="L20" i="34"/>
  <c r="AN153" i="121"/>
  <c r="AM153" i="121"/>
  <c r="AS153" i="121" s="1"/>
  <c r="AN161" i="121"/>
  <c r="AM161" i="121"/>
  <c r="AS161" i="121" s="1"/>
  <c r="L13" i="47"/>
  <c r="N13" i="47" s="1"/>
  <c r="N11" i="47"/>
  <c r="AN128" i="121"/>
  <c r="AM128" i="121"/>
  <c r="AS128" i="121" s="1"/>
  <c r="H25" i="35"/>
  <c r="AT132" i="121"/>
  <c r="I41" i="36"/>
  <c r="AT164" i="121"/>
  <c r="AM63" i="121"/>
  <c r="AS63" i="121" s="1"/>
  <c r="AN63" i="121"/>
  <c r="H14" i="35"/>
  <c r="AT123" i="121"/>
  <c r="H23" i="33"/>
  <c r="H29" i="33"/>
  <c r="AT62" i="121"/>
  <c r="AM124" i="121"/>
  <c r="AS124" i="121" s="1"/>
  <c r="AN124" i="121"/>
  <c r="AM121" i="121"/>
  <c r="AS121" i="121" s="1"/>
  <c r="AN121" i="121"/>
  <c r="K25" i="30"/>
  <c r="E12" i="126"/>
  <c r="E12" i="11"/>
  <c r="AT147" i="121" l="1"/>
  <c r="AT58" i="121"/>
  <c r="AT145" i="121"/>
  <c r="AT51" i="121"/>
  <c r="AT152" i="121"/>
  <c r="AT57" i="121"/>
  <c r="AT48" i="121"/>
  <c r="AT49" i="121"/>
  <c r="AT119" i="121"/>
  <c r="L28" i="32"/>
  <c r="N28" i="32" s="1"/>
  <c r="AT68" i="121"/>
  <c r="L19" i="32"/>
  <c r="N19" i="32" s="1"/>
  <c r="G177" i="130"/>
  <c r="H177" i="130" s="1"/>
  <c r="L41" i="36"/>
  <c r="F12" i="126"/>
  <c r="G170" i="130"/>
  <c r="H170" i="130" s="1"/>
  <c r="L33" i="36"/>
  <c r="AT163" i="121"/>
  <c r="AT161" i="121"/>
  <c r="AT53" i="121"/>
  <c r="M25" i="30"/>
  <c r="O25" i="30" s="1"/>
  <c r="O12" i="30"/>
  <c r="AT153" i="121"/>
  <c r="AT134" i="121"/>
  <c r="AT172" i="121"/>
  <c r="K17" i="37"/>
  <c r="M17" i="37" s="1"/>
  <c r="M11" i="37"/>
  <c r="K35" i="33"/>
  <c r="G75" i="130"/>
  <c r="H75" i="130" s="1"/>
  <c r="L11" i="36"/>
  <c r="G151" i="130"/>
  <c r="H151" i="130" s="1"/>
  <c r="G136" i="130"/>
  <c r="H136" i="130" s="1"/>
  <c r="K22" i="35"/>
  <c r="G143" i="130"/>
  <c r="H143" i="130" s="1"/>
  <c r="K29" i="35"/>
  <c r="K25" i="33"/>
  <c r="G66" i="130"/>
  <c r="H66" i="130" s="1"/>
  <c r="L46" i="36"/>
  <c r="G182" i="130"/>
  <c r="H182" i="130" s="1"/>
  <c r="AT156" i="121"/>
  <c r="E20" i="11"/>
  <c r="F20" i="11" s="1"/>
  <c r="G20" i="11" s="1"/>
  <c r="E20" i="126"/>
  <c r="F20" i="126" s="1"/>
  <c r="G20" i="126" s="1"/>
  <c r="G77" i="130"/>
  <c r="H77" i="130" s="1"/>
  <c r="K37" i="33"/>
  <c r="L39" i="36"/>
  <c r="G175" i="130"/>
  <c r="H175" i="130" s="1"/>
  <c r="L20" i="36"/>
  <c r="G164" i="130"/>
  <c r="H164" i="130" s="1"/>
  <c r="G172" i="130"/>
  <c r="H172" i="130" s="1"/>
  <c r="L36" i="36"/>
  <c r="K36" i="33"/>
  <c r="G76" i="130"/>
  <c r="H76" i="130" s="1"/>
  <c r="E15" i="11"/>
  <c r="F15" i="11" s="1"/>
  <c r="G15" i="11" s="1"/>
  <c r="E15" i="126"/>
  <c r="F15" i="126" s="1"/>
  <c r="G15" i="126" s="1"/>
  <c r="F12" i="11"/>
  <c r="G64" i="130"/>
  <c r="H64" i="130" s="1"/>
  <c r="K23" i="33"/>
  <c r="G139" i="130"/>
  <c r="H139" i="130" s="1"/>
  <c r="K25" i="35"/>
  <c r="G133" i="130"/>
  <c r="H133" i="130" s="1"/>
  <c r="K18" i="35"/>
  <c r="K13" i="33"/>
  <c r="G55" i="130"/>
  <c r="H55" i="130" s="1"/>
  <c r="L40" i="36"/>
  <c r="G176" i="130"/>
  <c r="H176" i="130" s="1"/>
  <c r="G165" i="130"/>
  <c r="H165" i="130" s="1"/>
  <c r="L21" i="36"/>
  <c r="L50" i="36"/>
  <c r="G186" i="130"/>
  <c r="H186" i="130" s="1"/>
  <c r="G53" i="130"/>
  <c r="H53" i="130" s="1"/>
  <c r="K11" i="33"/>
  <c r="L38" i="36"/>
  <c r="G174" i="130"/>
  <c r="H174" i="130" s="1"/>
  <c r="K18" i="33"/>
  <c r="G60" i="130"/>
  <c r="H60" i="130" s="1"/>
  <c r="G183" i="130"/>
  <c r="H183" i="130" s="1"/>
  <c r="L47" i="36"/>
  <c r="G163" i="130"/>
  <c r="H163" i="130" s="1"/>
  <c r="L19" i="36"/>
  <c r="G158" i="130"/>
  <c r="H158" i="130" s="1"/>
  <c r="L26" i="36"/>
  <c r="G73" i="130"/>
  <c r="H73" i="130" s="1"/>
  <c r="K33" i="33"/>
  <c r="L28" i="36"/>
  <c r="G160" i="130"/>
  <c r="H160" i="130" s="1"/>
  <c r="K27" i="35"/>
  <c r="G141" i="130"/>
  <c r="H141" i="130" s="1"/>
  <c r="O20" i="34"/>
  <c r="G185" i="130"/>
  <c r="H185" i="130" s="1"/>
  <c r="L49" i="36"/>
  <c r="AT160" i="121"/>
  <c r="O19" i="32"/>
  <c r="M30" i="32"/>
  <c r="O30" i="32" s="1"/>
  <c r="AT124" i="121"/>
  <c r="AT149" i="121"/>
  <c r="AS46" i="121"/>
  <c r="AS181" i="121" s="1"/>
  <c r="AS182" i="121" s="1"/>
  <c r="AS183" i="121" s="1"/>
  <c r="AM181" i="121"/>
  <c r="L32" i="36"/>
  <c r="G169" i="130"/>
  <c r="H169" i="130" s="1"/>
  <c r="AT120" i="121"/>
  <c r="AT165" i="121"/>
  <c r="AT135" i="121"/>
  <c r="AT56" i="121"/>
  <c r="AT139" i="121"/>
  <c r="L57" i="33"/>
  <c r="N57" i="33" s="1"/>
  <c r="O11" i="31"/>
  <c r="M20" i="31"/>
  <c r="O20" i="31" s="1"/>
  <c r="M68" i="33"/>
  <c r="O68" i="33" s="1"/>
  <c r="O59" i="33"/>
  <c r="G69" i="130"/>
  <c r="H69" i="130" s="1"/>
  <c r="K29" i="33"/>
  <c r="N20" i="34"/>
  <c r="E18" i="11"/>
  <c r="F18" i="11" s="1"/>
  <c r="G18" i="11" s="1"/>
  <c r="E18" i="126"/>
  <c r="F18" i="126" s="1"/>
  <c r="G18" i="126" s="1"/>
  <c r="K13" i="35"/>
  <c r="G129" i="130"/>
  <c r="H129" i="130" s="1"/>
  <c r="G137" i="130"/>
  <c r="H137" i="130" s="1"/>
  <c r="K23" i="35"/>
  <c r="AT67" i="121"/>
  <c r="M57" i="33"/>
  <c r="O57" i="33" s="1"/>
  <c r="AT143" i="121"/>
  <c r="AT121" i="121"/>
  <c r="AT166" i="121"/>
  <c r="AT60" i="121"/>
  <c r="AT171" i="121"/>
  <c r="AT141" i="121"/>
  <c r="E24" i="11"/>
  <c r="F24" i="11" s="1"/>
  <c r="G24" i="11" s="1"/>
  <c r="E24" i="126"/>
  <c r="F24" i="126" s="1"/>
  <c r="G24" i="126" s="1"/>
  <c r="G173" i="130"/>
  <c r="H173" i="130" s="1"/>
  <c r="L37" i="36"/>
  <c r="G72" i="130"/>
  <c r="H72" i="130" s="1"/>
  <c r="K32" i="33"/>
  <c r="G57" i="130"/>
  <c r="H57" i="130" s="1"/>
  <c r="K15" i="33"/>
  <c r="N12" i="30"/>
  <c r="L25" i="30"/>
  <c r="N25" i="30" s="1"/>
  <c r="G131" i="130"/>
  <c r="H131" i="130" s="1"/>
  <c r="K15" i="35"/>
  <c r="L23" i="36"/>
  <c r="G167" i="130"/>
  <c r="H167" i="130" s="1"/>
  <c r="AT167" i="121"/>
  <c r="AT63" i="121"/>
  <c r="AT54" i="121"/>
  <c r="AT128" i="121"/>
  <c r="K11" i="35"/>
  <c r="G127" i="130"/>
  <c r="H127" i="130" s="1"/>
  <c r="G178" i="130"/>
  <c r="H178" i="130" s="1"/>
  <c r="L42" i="36"/>
  <c r="G142" i="130"/>
  <c r="H142" i="130" s="1"/>
  <c r="K28" i="35"/>
  <c r="G63" i="130"/>
  <c r="H63" i="130" s="1"/>
  <c r="K22" i="33"/>
  <c r="G152" i="130"/>
  <c r="H152" i="130" s="1"/>
  <c r="L12" i="36"/>
  <c r="AT142" i="121"/>
  <c r="N59" i="33"/>
  <c r="L68" i="33"/>
  <c r="N68" i="33" s="1"/>
  <c r="L31" i="34"/>
  <c r="N31" i="34" s="1"/>
  <c r="N22" i="34"/>
  <c r="AT64" i="121"/>
  <c r="G130" i="130"/>
  <c r="H130" i="130" s="1"/>
  <c r="K14" i="35"/>
  <c r="K12" i="33"/>
  <c r="G54" i="130"/>
  <c r="H54" i="130" s="1"/>
  <c r="K17" i="33"/>
  <c r="G59" i="130"/>
  <c r="H59" i="130" s="1"/>
  <c r="G58" i="130"/>
  <c r="H58" i="130" s="1"/>
  <c r="K16" i="33"/>
  <c r="L22" i="36"/>
  <c r="G166" i="130"/>
  <c r="H166" i="130" s="1"/>
  <c r="G181" i="130"/>
  <c r="H181" i="130" s="1"/>
  <c r="L45" i="36"/>
  <c r="G138" i="130"/>
  <c r="H138" i="130" s="1"/>
  <c r="K24" i="35"/>
  <c r="G56" i="130"/>
  <c r="H56" i="130" s="1"/>
  <c r="K14" i="33"/>
  <c r="G126" i="130"/>
  <c r="H126" i="130" s="1"/>
  <c r="K10" i="35"/>
  <c r="G74" i="130"/>
  <c r="H74" i="130" s="1"/>
  <c r="K34" i="33"/>
  <c r="G65" i="130"/>
  <c r="H65" i="130" s="1"/>
  <c r="K24" i="33"/>
  <c r="L16" i="36"/>
  <c r="G156" i="130"/>
  <c r="H156" i="130" s="1"/>
  <c r="G128" i="130"/>
  <c r="H128" i="130" s="1"/>
  <c r="K12" i="35"/>
  <c r="L43" i="36"/>
  <c r="G179" i="130"/>
  <c r="H179" i="130" s="1"/>
  <c r="G159" i="130"/>
  <c r="H159" i="130" s="1"/>
  <c r="L27" i="36"/>
  <c r="K26" i="35"/>
  <c r="G140" i="130"/>
  <c r="H140" i="130" s="1"/>
  <c r="G161" i="130"/>
  <c r="H161" i="130" s="1"/>
  <c r="L29" i="36"/>
  <c r="G67" i="130"/>
  <c r="H67" i="130" s="1"/>
  <c r="K26" i="33"/>
  <c r="G153" i="130"/>
  <c r="H153" i="130" s="1"/>
  <c r="L13" i="36"/>
  <c r="L48" i="36"/>
  <c r="G184" i="130"/>
  <c r="H184" i="130" s="1"/>
  <c r="G154" i="130"/>
  <c r="H154" i="130" s="1"/>
  <c r="L14" i="36"/>
  <c r="J17" i="37"/>
  <c r="L17" i="37" s="1"/>
  <c r="L11" i="37"/>
  <c r="AT138" i="121"/>
  <c r="AT59" i="121"/>
  <c r="AT169" i="121"/>
  <c r="AN181" i="121"/>
  <c r="G180" i="130"/>
  <c r="H180" i="130" s="1"/>
  <c r="L44" i="36"/>
  <c r="K30" i="33"/>
  <c r="G70" i="130"/>
  <c r="H70" i="130" s="1"/>
  <c r="G61" i="130"/>
  <c r="H61" i="130" s="1"/>
  <c r="K19" i="33"/>
  <c r="G135" i="130"/>
  <c r="H135" i="130" s="1"/>
  <c r="K21" i="35"/>
  <c r="AT70" i="121"/>
  <c r="AT162" i="121"/>
  <c r="AT146" i="121"/>
  <c r="AT159" i="121"/>
  <c r="AT69" i="121"/>
  <c r="L20" i="31"/>
  <c r="N20" i="31" s="1"/>
  <c r="N11" i="31"/>
  <c r="L15" i="36"/>
  <c r="G155" i="130"/>
  <c r="H155" i="130" s="1"/>
  <c r="M31" i="34"/>
  <c r="O31" i="34" s="1"/>
  <c r="O22" i="34"/>
  <c r="G71" i="130"/>
  <c r="H71" i="130" s="1"/>
  <c r="K31" i="33"/>
  <c r="L30" i="32" l="1"/>
  <c r="N30" i="32" s="1"/>
  <c r="L21" i="35"/>
  <c r="M21" i="35"/>
  <c r="K30" i="35"/>
  <c r="L26" i="33"/>
  <c r="N26" i="33" s="1"/>
  <c r="M26" i="33"/>
  <c r="O26" i="33" s="1"/>
  <c r="L34" i="33"/>
  <c r="N34" i="33" s="1"/>
  <c r="M34" i="33"/>
  <c r="O34" i="33" s="1"/>
  <c r="M14" i="33"/>
  <c r="O14" i="33" s="1"/>
  <c r="L14" i="33"/>
  <c r="N14" i="33" s="1"/>
  <c r="N45" i="36"/>
  <c r="P45" i="36" s="1"/>
  <c r="M45" i="36"/>
  <c r="O45" i="36" s="1"/>
  <c r="M16" i="33"/>
  <c r="O16" i="33" s="1"/>
  <c r="L16" i="33"/>
  <c r="N16" i="33" s="1"/>
  <c r="L22" i="33"/>
  <c r="M22" i="33"/>
  <c r="K27" i="33"/>
  <c r="N42" i="36"/>
  <c r="P42" i="36" s="1"/>
  <c r="M42" i="36"/>
  <c r="O42" i="36" s="1"/>
  <c r="M32" i="33"/>
  <c r="O32" i="33" s="1"/>
  <c r="L32" i="33"/>
  <c r="N32" i="33" s="1"/>
  <c r="L33" i="34"/>
  <c r="N33" i="34" s="1"/>
  <c r="L27" i="35"/>
  <c r="N27" i="35" s="1"/>
  <c r="M27" i="35"/>
  <c r="O27" i="35" s="1"/>
  <c r="M18" i="33"/>
  <c r="O18" i="33" s="1"/>
  <c r="L18" i="33"/>
  <c r="N18" i="33" s="1"/>
  <c r="L13" i="33"/>
  <c r="N13" i="33" s="1"/>
  <c r="M13" i="33"/>
  <c r="O13" i="33" s="1"/>
  <c r="G12" i="11"/>
  <c r="M36" i="33"/>
  <c r="O36" i="33" s="1"/>
  <c r="L36" i="33"/>
  <c r="N36" i="33" s="1"/>
  <c r="M20" i="36"/>
  <c r="O20" i="36" s="1"/>
  <c r="N20" i="36"/>
  <c r="P20" i="36" s="1"/>
  <c r="L29" i="35"/>
  <c r="N29" i="35" s="1"/>
  <c r="M29" i="35"/>
  <c r="O29" i="35" s="1"/>
  <c r="L31" i="33"/>
  <c r="N31" i="33" s="1"/>
  <c r="M31" i="33"/>
  <c r="O31" i="33" s="1"/>
  <c r="M48" i="36"/>
  <c r="O48" i="36" s="1"/>
  <c r="N48" i="36"/>
  <c r="P48" i="36" s="1"/>
  <c r="M26" i="35"/>
  <c r="O26" i="35" s="1"/>
  <c r="L26" i="35"/>
  <c r="N26" i="35" s="1"/>
  <c r="N43" i="36"/>
  <c r="P43" i="36" s="1"/>
  <c r="M43" i="36"/>
  <c r="O43" i="36" s="1"/>
  <c r="M16" i="36"/>
  <c r="O16" i="36" s="1"/>
  <c r="N16" i="36"/>
  <c r="P16" i="36" s="1"/>
  <c r="M12" i="33"/>
  <c r="O12" i="33" s="1"/>
  <c r="L12" i="33"/>
  <c r="N12" i="33" s="1"/>
  <c r="M23" i="36"/>
  <c r="O23" i="36" s="1"/>
  <c r="N23" i="36"/>
  <c r="P23" i="36" s="1"/>
  <c r="L13" i="35"/>
  <c r="N13" i="35" s="1"/>
  <c r="M13" i="35"/>
  <c r="O13" i="35" s="1"/>
  <c r="M33" i="34"/>
  <c r="O33" i="34" s="1"/>
  <c r="L30" i="36"/>
  <c r="N26" i="36"/>
  <c r="M26" i="36"/>
  <c r="M47" i="36"/>
  <c r="O47" i="36" s="1"/>
  <c r="N47" i="36"/>
  <c r="P47" i="36" s="1"/>
  <c r="L18" i="35"/>
  <c r="K19" i="35"/>
  <c r="M18" i="35"/>
  <c r="L23" i="33"/>
  <c r="N23" i="33" s="1"/>
  <c r="M23" i="33"/>
  <c r="O23" i="33" s="1"/>
  <c r="N36" i="36"/>
  <c r="M36" i="36"/>
  <c r="L51" i="36"/>
  <c r="M46" i="36"/>
  <c r="O46" i="36" s="1"/>
  <c r="N46" i="36"/>
  <c r="P46" i="36" s="1"/>
  <c r="M11" i="36"/>
  <c r="N11" i="36"/>
  <c r="L17" i="36"/>
  <c r="G12" i="126"/>
  <c r="M30" i="33"/>
  <c r="O30" i="33" s="1"/>
  <c r="L30" i="33"/>
  <c r="N30" i="33" s="1"/>
  <c r="M15" i="36"/>
  <c r="O15" i="36" s="1"/>
  <c r="N15" i="36"/>
  <c r="P15" i="36" s="1"/>
  <c r="L19" i="33"/>
  <c r="N19" i="33" s="1"/>
  <c r="M19" i="33"/>
  <c r="O19" i="33" s="1"/>
  <c r="N44" i="36"/>
  <c r="P44" i="36" s="1"/>
  <c r="M44" i="36"/>
  <c r="O44" i="36" s="1"/>
  <c r="M14" i="36"/>
  <c r="O14" i="36" s="1"/>
  <c r="N14" i="36"/>
  <c r="P14" i="36" s="1"/>
  <c r="N13" i="36"/>
  <c r="P13" i="36" s="1"/>
  <c r="M13" i="36"/>
  <c r="O13" i="36" s="1"/>
  <c r="N29" i="36"/>
  <c r="P29" i="36" s="1"/>
  <c r="M29" i="36"/>
  <c r="O29" i="36" s="1"/>
  <c r="N27" i="36"/>
  <c r="P27" i="36" s="1"/>
  <c r="M27" i="36"/>
  <c r="O27" i="36" s="1"/>
  <c r="M12" i="35"/>
  <c r="O12" i="35" s="1"/>
  <c r="L12" i="35"/>
  <c r="N12" i="35" s="1"/>
  <c r="L24" i="33"/>
  <c r="N24" i="33" s="1"/>
  <c r="M24" i="33"/>
  <c r="O24" i="33" s="1"/>
  <c r="L10" i="35"/>
  <c r="K16" i="35"/>
  <c r="M10" i="35"/>
  <c r="L24" i="35"/>
  <c r="N24" i="35" s="1"/>
  <c r="M24" i="35"/>
  <c r="O24" i="35" s="1"/>
  <c r="M14" i="35"/>
  <c r="O14" i="35" s="1"/>
  <c r="L14" i="35"/>
  <c r="N14" i="35" s="1"/>
  <c r="M12" i="36"/>
  <c r="O12" i="36" s="1"/>
  <c r="N12" i="36"/>
  <c r="P12" i="36" s="1"/>
  <c r="M28" i="35"/>
  <c r="O28" i="35" s="1"/>
  <c r="L28" i="35"/>
  <c r="N28" i="35" s="1"/>
  <c r="M15" i="35"/>
  <c r="O15" i="35" s="1"/>
  <c r="L15" i="35"/>
  <c r="N15" i="35" s="1"/>
  <c r="L15" i="33"/>
  <c r="N15" i="33" s="1"/>
  <c r="M15" i="33"/>
  <c r="O15" i="33" s="1"/>
  <c r="N37" i="36"/>
  <c r="P37" i="36" s="1"/>
  <c r="M37" i="36"/>
  <c r="O37" i="36" s="1"/>
  <c r="L23" i="35"/>
  <c r="N23" i="35" s="1"/>
  <c r="M23" i="35"/>
  <c r="O23" i="35" s="1"/>
  <c r="L29" i="33"/>
  <c r="K38" i="33"/>
  <c r="M29" i="33"/>
  <c r="N28" i="36"/>
  <c r="P28" i="36" s="1"/>
  <c r="M28" i="36"/>
  <c r="O28" i="36" s="1"/>
  <c r="N38" i="36"/>
  <c r="P38" i="36" s="1"/>
  <c r="M38" i="36"/>
  <c r="O38" i="36" s="1"/>
  <c r="M50" i="36"/>
  <c r="O50" i="36" s="1"/>
  <c r="N50" i="36"/>
  <c r="P50" i="36" s="1"/>
  <c r="N40" i="36"/>
  <c r="P40" i="36" s="1"/>
  <c r="M40" i="36"/>
  <c r="O40" i="36" s="1"/>
  <c r="N39" i="36"/>
  <c r="P39" i="36" s="1"/>
  <c r="M39" i="36"/>
  <c r="O39" i="36" s="1"/>
  <c r="M22" i="35"/>
  <c r="O22" i="35" s="1"/>
  <c r="L22" i="35"/>
  <c r="N22" i="35" s="1"/>
  <c r="M33" i="36"/>
  <c r="O33" i="36" s="1"/>
  <c r="N33" i="36"/>
  <c r="P33" i="36" s="1"/>
  <c r="M41" i="36"/>
  <c r="O41" i="36" s="1"/>
  <c r="N41" i="36"/>
  <c r="P41" i="36" s="1"/>
  <c r="M22" i="36"/>
  <c r="O22" i="36" s="1"/>
  <c r="N22" i="36"/>
  <c r="P22" i="36" s="1"/>
  <c r="M17" i="33"/>
  <c r="O17" i="33" s="1"/>
  <c r="L17" i="33"/>
  <c r="N17" i="33" s="1"/>
  <c r="L11" i="35"/>
  <c r="N11" i="35" s="1"/>
  <c r="M11" i="35"/>
  <c r="O11" i="35" s="1"/>
  <c r="M32" i="36"/>
  <c r="L34" i="36"/>
  <c r="N32" i="36"/>
  <c r="M49" i="36"/>
  <c r="O49" i="36" s="1"/>
  <c r="N49" i="36"/>
  <c r="P49" i="36" s="1"/>
  <c r="M33" i="33"/>
  <c r="O33" i="33" s="1"/>
  <c r="L33" i="33"/>
  <c r="N33" i="33" s="1"/>
  <c r="N19" i="36"/>
  <c r="M19" i="36"/>
  <c r="L24" i="36"/>
  <c r="M11" i="33"/>
  <c r="K20" i="33"/>
  <c r="L11" i="33"/>
  <c r="N21" i="36"/>
  <c r="P21" i="36" s="1"/>
  <c r="M21" i="36"/>
  <c r="O21" i="36" s="1"/>
  <c r="M25" i="35"/>
  <c r="O25" i="35" s="1"/>
  <c r="L25" i="35"/>
  <c r="N25" i="35" s="1"/>
  <c r="L37" i="33"/>
  <c r="N37" i="33" s="1"/>
  <c r="M37" i="33"/>
  <c r="O37" i="33" s="1"/>
  <c r="L25" i="33"/>
  <c r="N25" i="33" s="1"/>
  <c r="M25" i="33"/>
  <c r="O25" i="33" s="1"/>
  <c r="M35" i="33"/>
  <c r="O35" i="33" s="1"/>
  <c r="L35" i="33"/>
  <c r="N35" i="33" s="1"/>
  <c r="P32" i="36" l="1"/>
  <c r="N34" i="36"/>
  <c r="P34" i="36" s="1"/>
  <c r="O10" i="35"/>
  <c r="M16" i="35"/>
  <c r="O29" i="33"/>
  <c r="M38" i="33"/>
  <c r="O38" i="33" s="1"/>
  <c r="K32" i="35"/>
  <c r="N18" i="35"/>
  <c r="L19" i="35"/>
  <c r="N19" i="35" s="1"/>
  <c r="L20" i="33"/>
  <c r="N11" i="33"/>
  <c r="O19" i="36"/>
  <c r="M24" i="36"/>
  <c r="O24" i="36" s="1"/>
  <c r="O32" i="36"/>
  <c r="M34" i="36"/>
  <c r="O34" i="36" s="1"/>
  <c r="N10" i="35"/>
  <c r="L16" i="35"/>
  <c r="P11" i="36"/>
  <c r="N17" i="36"/>
  <c r="N22" i="33"/>
  <c r="L27" i="33"/>
  <c r="N27" i="33" s="1"/>
  <c r="M30" i="35"/>
  <c r="O30" i="35" s="1"/>
  <c r="O21" i="35"/>
  <c r="M20" i="33"/>
  <c r="O11" i="33"/>
  <c r="P36" i="36"/>
  <c r="N51" i="36"/>
  <c r="P51" i="36" s="1"/>
  <c r="O26" i="36"/>
  <c r="M30" i="36"/>
  <c r="O30" i="36" s="1"/>
  <c r="L53" i="36"/>
  <c r="N30" i="36"/>
  <c r="P30" i="36" s="1"/>
  <c r="P26" i="36"/>
  <c r="O22" i="33"/>
  <c r="M27" i="33"/>
  <c r="O27" i="33" s="1"/>
  <c r="K70" i="33"/>
  <c r="P19" i="36"/>
  <c r="N24" i="36"/>
  <c r="P24" i="36" s="1"/>
  <c r="L38" i="33"/>
  <c r="N38" i="33" s="1"/>
  <c r="N29" i="33"/>
  <c r="O11" i="36"/>
  <c r="M17" i="36"/>
  <c r="O36" i="36"/>
  <c r="M51" i="36"/>
  <c r="O51" i="36" s="1"/>
  <c r="O18" i="35"/>
  <c r="M19" i="35"/>
  <c r="O19" i="35" s="1"/>
  <c r="N21" i="35"/>
  <c r="L30" i="35"/>
  <c r="N30" i="35" s="1"/>
  <c r="E19" i="11" l="1"/>
  <c r="E19" i="126"/>
  <c r="P17" i="36"/>
  <c r="N53" i="36"/>
  <c r="P53" i="36" s="1"/>
  <c r="E21" i="126"/>
  <c r="F21" i="126" s="1"/>
  <c r="G21" i="126" s="1"/>
  <c r="E21" i="11"/>
  <c r="F21" i="11" s="1"/>
  <c r="G21" i="11" s="1"/>
  <c r="E23" i="11"/>
  <c r="F23" i="11" s="1"/>
  <c r="G23" i="11" s="1"/>
  <c r="E23" i="126"/>
  <c r="F23" i="126" s="1"/>
  <c r="G23" i="126" s="1"/>
  <c r="N20" i="33"/>
  <c r="L70" i="33"/>
  <c r="N70" i="33" s="1"/>
  <c r="O20" i="33"/>
  <c r="M70" i="33"/>
  <c r="O70" i="33" s="1"/>
  <c r="M32" i="35"/>
  <c r="O32" i="35" s="1"/>
  <c r="O16" i="35"/>
  <c r="O17" i="36"/>
  <c r="M53" i="36"/>
  <c r="O53" i="36" s="1"/>
  <c r="N16" i="35"/>
  <c r="L32" i="35"/>
  <c r="N32" i="35" s="1"/>
  <c r="F19" i="126" l="1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<sst xmlns="http://schemas.openxmlformats.org/spreadsheetml/2006/main" count="6429" uniqueCount="1302">
  <si>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</si>
  <si>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</si>
  <si>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</si>
  <si>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</si>
  <si>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</si>
  <si>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</si>
  <si>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</si>
  <si>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</si>
  <si>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</si>
  <si>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</si>
  <si>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</si>
  <si>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</si>
  <si>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</si>
  <si>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</si>
  <si>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</si>
  <si>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</si>
  <si>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</si>
  <si>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</si>
  <si>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</si>
  <si>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</si>
  <si>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</si>
  <si>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</si>
  <si>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</si>
  <si>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</si>
  <si>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</si>
  <si>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</si>
  <si>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</si>
  <si>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</si>
  <si>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</si>
  <si>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</si>
  <si>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</si>
  <si>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</si>
  <si>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</si>
  <si>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</si>
  <si>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</si>
  <si>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</si>
  <si>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</si>
  <si>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</si>
  <si>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</si>
  <si>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</si>
  <si>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</si>
  <si>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</si>
  <si>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</si>
  <si>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</si>
  <si>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</si>
  <si>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</si>
  <si>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</si>
  <si>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</si>
  <si>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</si>
  <si>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</si>
  <si>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</si>
  <si>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</si>
  <si>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</si>
  <si>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</si>
  <si>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</si>
  <si>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</si>
  <si>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</si>
  <si>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</si>
  <si>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</si>
  <si>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</si>
  <si>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</si>
  <si>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</si>
  <si>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</si>
  <si>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</si>
  <si>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</si>
  <si>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</si>
  <si>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</si>
  <si>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</si>
  <si>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</si>
  <si>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</si>
  <si>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</si>
  <si>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</si>
  <si>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</si>
  <si>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</si>
  <si>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</si>
  <si>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</si>
  <si>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</si>
  <si>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</si>
  <si>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</si>
  <si>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</si>
  <si>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</si>
  <si>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</si>
  <si>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</si>
  <si>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</si>
  <si>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</si>
  <si>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</si>
  <si>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</si>
  <si>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</si>
  <si>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</si>
  <si>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</si>
  <si>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</si>
  <si>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</si>
  <si>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</si>
  <si>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</si>
  <si>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</si>
  <si>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</si>
  <si>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</si>
  <si>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</si>
  <si>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</si>
  <si>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</si>
  <si>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</si>
  <si>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</si>
  <si>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</si>
  <si>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</si>
  <si>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</si>
  <si>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</si>
  <si>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</si>
  <si>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</si>
  <si>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</si>
  <si>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</si>
  <si>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</si>
  <si>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</si>
  <si>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</si>
  <si>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</si>
  <si>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</si>
  <si>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</si>
  <si>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</si>
  <si>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</si>
  <si>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</si>
  <si>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</si>
  <si>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</si>
  <si>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</si>
  <si>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</si>
  <si>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</si>
  <si>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</si>
  <si>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</si>
  <si>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</si>
  <si>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</si>
  <si>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</si>
  <si>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</si>
  <si>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</si>
  <si>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</si>
  <si>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</si>
  <si>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</si>
  <si>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</si>
  <si>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</si>
  <si>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</si>
  <si>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</si>
  <si>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</si>
  <si>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</si>
  <si>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</si>
  <si>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</si>
  <si>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</si>
  <si>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</si>
  <si>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</si>
  <si>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</si>
  <si>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</si>
  <si>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</si>
  <si>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</si>
  <si>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</si>
  <si>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</si>
  <si>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</si>
  <si>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</si>
  <si>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</si>
  <si>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</si>
  <si>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</si>
  <si>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</si>
  <si>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</si>
  <si>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</si>
  <si>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</si>
  <si>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</si>
  <si>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</si>
  <si>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</si>
  <si>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</si>
  <si>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</si>
  <si>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</si>
  <si>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</si>
  <si>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</si>
  <si>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</si>
  <si>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</si>
  <si>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</si>
  <si>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</si>
  <si>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</si>
  <si>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</si>
  <si>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</si>
  <si>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</si>
  <si>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</si>
  <si>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</si>
  <si>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</si>
  <si>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</si>
  <si>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</si>
  <si>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</si>
  <si>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</si>
  <si>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</si>
  <si>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</si>
  <si>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</si>
  <si>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</si>
  <si>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</si>
  <si>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</si>
  <si>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</si>
  <si>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</si>
  <si>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</si>
  <si>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</si>
  <si>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</si>
  <si>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</si>
  <si>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</si>
  <si>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</si>
  <si>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</si>
  <si>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</si>
  <si>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</si>
  <si>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</si>
  <si>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</si>
  <si>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</si>
  <si>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</si>
  <si>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</si>
  <si>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</si>
  <si>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</si>
  <si>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</si>
  <si>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</si>
  <si>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</si>
  <si>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</si>
  <si>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</si>
  <si>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</si>
  <si>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</si>
  <si>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</si>
  <si>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</si>
  <si>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</si>
  <si>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</si>
  <si>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</si>
  <si>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</si>
  <si>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</si>
  <si>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</si>
  <si>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</si>
  <si>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</si>
  <si>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</si>
  <si>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</si>
  <si>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</si>
  <si>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</si>
  <si>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</si>
  <si>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</si>
  <si>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</si>
  <si>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</si>
  <si>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</si>
  <si>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</si>
  <si>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</si>
  <si>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</si>
  <si>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</si>
  <si>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</si>
  <si>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</si>
  <si>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</si>
  <si>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</si>
  <si>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</si>
  <si>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</si>
  <si>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</si>
  <si>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</si>
  <si>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</si>
  <si>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</si>
  <si>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</si>
  <si>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</si>
  <si>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</si>
  <si>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</si>
  <si>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</si>
  <si>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</si>
  <si>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</si>
  <si>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</si>
  <si>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</si>
  <si>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</si>
  <si>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</si>
  <si>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</si>
  <si>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</si>
  <si>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</si>
  <si>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</si>
  <si>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</si>
  <si>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</si>
  <si>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</si>
  <si>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</si>
  <si>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</si>
  <si>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</si>
  <si>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</si>
  <si>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</si>
  <si>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</si>
  <si>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</si>
  <si>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</si>
  <si>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</si>
  <si>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</si>
  <si>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</si>
  <si>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</si>
  <si>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</si>
  <si>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</si>
  <si>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</si>
  <si>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</si>
  <si>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</si>
  <si>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</si>
  <si>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</si>
  <si>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</si>
  <si>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</si>
  <si>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</si>
  <si>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</si>
  <si>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</si>
  <si>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</si>
  <si>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</si>
  <si>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</si>
  <si>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</si>
  <si>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</si>
  <si>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</si>
  <si>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</si>
  <si>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</si>
  <si>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</si>
  <si>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</si>
  <si>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</si>
  <si>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</si>
  <si>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</si>
  <si>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</si>
  <si>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</si>
  <si>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</si>
  <si>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</si>
  <si>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</si>
  <si>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</si>
  <si>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</si>
  <si>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</si>
  <si>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</si>
  <si>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</si>
  <si>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</si>
  <si>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</si>
  <si>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</si>
  <si>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</si>
  <si>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</si>
  <si>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</si>
  <si>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</si>
  <si>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</si>
  <si>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</si>
  <si>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</si>
  <si>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</si>
  <si>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</si>
  <si>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</si>
  <si>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</si>
  <si>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</si>
  <si>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</si>
  <si>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</si>
  <si>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</si>
  <si>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</si>
  <si>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</si>
  <si>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</si>
  <si>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</si>
  <si>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</si>
  <si>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</si>
  <si>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</si>
  <si>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</si>
  <si>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</si>
  <si>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</si>
  <si>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</si>
  <si>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</si>
  <si>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</si>
  <si>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</si>
  <si>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</si>
  <si>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</si>
  <si>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</si>
  <si>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</si>
  <si>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</si>
  <si>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</si>
  <si>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</si>
  <si>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</si>
  <si>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</si>
  <si>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</si>
  <si>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</si>
  <si>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</si>
  <si>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</si>
  <si>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</si>
  <si>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</si>
  <si>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</si>
  <si>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</si>
  <si>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</si>
  <si>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</si>
  <si>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</si>
  <si>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</si>
  <si>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</si>
  <si>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</si>
  <si>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</si>
  <si>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</si>
  <si>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</si>
  <si>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</si>
  <si>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</si>
  <si>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</si>
  <si>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</si>
  <si>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</si>
  <si>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</si>
  <si>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</si>
  <si>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</si>
  <si>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</si>
  <si>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</si>
  <si>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</si>
  <si>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</si>
  <si>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</si>
  <si>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</si>
  <si>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</si>
  <si>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</si>
  <si>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</si>
  <si>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</si>
  <si>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</si>
  <si>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</si>
  <si>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</si>
  <si>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</si>
  <si>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</si>
  <si>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</si>
  <si>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</si>
  <si>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</si>
  <si>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</si>
  <si>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</si>
  <si>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</si>
  <si>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</si>
  <si>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</si>
  <si>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</si>
  <si>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</si>
  <si>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</si>
  <si>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</si>
  <si>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</si>
  <si>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</si>
  <si>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</si>
  <si>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</si>
  <si>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</si>
  <si>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</si>
  <si>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</si>
  <si>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</si>
  <si>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</si>
  <si>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</si>
  <si>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</si>
  <si>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</si>
  <si>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</si>
  <si>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</si>
  <si>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</si>
  <si>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</si>
  <si>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</si>
  <si>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</si>
  <si>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</si>
  <si>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</si>
  <si>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</si>
  <si>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</si>
  <si>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</si>
  <si>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</si>
  <si>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</si>
  <si>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</si>
  <si>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</si>
  <si>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</si>
  <si>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</si>
  <si>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</si>
  <si>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</si>
  <si>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</si>
  <si>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</si>
  <si>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</si>
  <si>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</si>
  <si>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</si>
  <si>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</si>
  <si>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</si>
  <si>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</si>
  <si>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</si>
  <si>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</si>
  <si>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</si>
  <si>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</si>
  <si>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</si>
  <si>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</si>
  <si>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</si>
  <si>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</si>
  <si>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</si>
  <si>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</si>
  <si>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</si>
  <si>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</si>
  <si>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</si>
  <si>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</si>
  <si>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</si>
  <si>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</si>
  <si>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</si>
  <si>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</si>
  <si>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</si>
  <si>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</si>
  <si>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</si>
  <si>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</si>
  <si>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</si>
  <si>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</si>
  <si>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</si>
  <si>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</si>
  <si>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</si>
  <si>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</si>
  <si>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</si>
  <si>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</si>
  <si>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</si>
  <si>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</si>
  <si>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</si>
  <si>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</si>
  <si>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</si>
  <si>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</si>
  <si>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</si>
  <si>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</si>
  <si>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</si>
  <si>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</si>
  <si>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</si>
  <si>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</si>
  <si>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</si>
  <si>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</si>
  <si>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</si>
  <si>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</si>
  <si>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</si>
  <si>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</si>
  <si>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</si>
  <si>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</si>
  <si>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</si>
  <si>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</si>
  <si>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</si>
  <si>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</si>
  <si>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</si>
  <si>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</si>
  <si>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</si>
  <si>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</si>
  <si>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</si>
  <si>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</si>
  <si>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</si>
  <si>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</si>
  <si>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</si>
  <si>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</si>
  <si>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</si>
  <si>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</si>
  <si>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</si>
  <si>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</si>
  <si>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</si>
  <si>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</si>
  <si>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</si>
  <si>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</si>
  <si>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</si>
  <si>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</si>
  <si>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</si>
  <si>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</si>
  <si>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</si>
  <si>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</si>
  <si>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</si>
  <si>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</si>
  <si>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</si>
  <si>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</si>
  <si>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</si>
  <si>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</si>
  <si>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</si>
  <si>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</si>
  <si>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</si>
  <si>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</si>
  <si>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</si>
  <si>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</si>
  <si>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</si>
  <si>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</si>
  <si>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</si>
  <si>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</si>
  <si>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</si>
  <si>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</si>
  <si>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</si>
  <si>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</si>
  <si>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</si>
  <si>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</si>
  <si>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</si>
  <si>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</si>
  <si>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</si>
  <si>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</si>
  <si>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</si>
  <si>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</si>
  <si>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</si>
  <si>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</si>
  <si>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</si>
  <si>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</si>
  <si>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</si>
  <si>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</si>
  <si>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</si>
  <si>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</si>
  <si>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</si>
  <si>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</si>
  <si>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</si>
  <si>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</si>
  <si>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</si>
  <si>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</si>
  <si>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</si>
  <si>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</si>
  <si>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</si>
  <si>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</si>
  <si>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</si>
  <si>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</si>
  <si>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</si>
  <si>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</si>
  <si>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</si>
  <si>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</si>
  <si>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</si>
  <si>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</si>
  <si>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</si>
  <si>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</si>
  <si>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</si>
  <si>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</si>
  <si>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</si>
  <si>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</si>
  <si>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</si>
  <si>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</si>
  <si>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</si>
  <si>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</si>
  <si>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</si>
  <si>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</si>
  <si>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</si>
  <si>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</si>
  <si>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</si>
  <si>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</si>
  <si>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</si>
  <si>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</si>
  <si>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</si>
  <si>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</si>
  <si>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</si>
  <si>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</si>
  <si>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</si>
  <si>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</si>
  <si>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</si>
  <si>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</si>
  <si>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</si>
  <si>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</si>
  <si>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</si>
  <si>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</si>
  <si>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</si>
  <si>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</si>
  <si>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</si>
  <si>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</si>
  <si>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</si>
  <si>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</si>
  <si>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</si>
  <si>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</si>
  <si>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</si>
  <si>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</si>
  <si>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</si>
  <si>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</si>
  <si>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</si>
  <si>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</si>
  <si>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</si>
  <si>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</si>
  <si>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</si>
  <si>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</si>
  <si>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</si>
  <si>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</si>
  <si>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</si>
  <si>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</si>
  <si>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</si>
  <si>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</si>
  <si>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</si>
  <si>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</si>
  <si>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</si>
  <si>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</si>
  <si>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</si>
  <si>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</si>
  <si>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</si>
  <si>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</si>
  <si>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</si>
  <si>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</si>
  <si>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</si>
  <si>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</si>
  <si>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</si>
  <si>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</si>
  <si>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</si>
  <si>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</si>
  <si>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</si>
  <si>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</si>
  <si>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</si>
  <si>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</si>
  <si>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</si>
  <si>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</si>
  <si>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</si>
  <si>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</si>
  <si>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</si>
  <si>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</si>
  <si>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</si>
  <si>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</si>
  <si>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</si>
  <si>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</si>
  <si>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</si>
  <si>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</si>
  <si>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</si>
  <si>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</si>
  <si>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</si>
  <si>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</si>
  <si>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</si>
  <si>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</si>
  <si>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</si>
  <si>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</si>
  <si>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</si>
  <si>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</si>
  <si>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</si>
  <si>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</si>
  <si>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</si>
  <si>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</si>
  <si>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</si>
  <si>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</si>
  <si>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</si>
  <si>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</si>
  <si>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</si>
  <si>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</si>
  <si>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</si>
  <si>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</si>
  <si>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</si>
  <si>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</si>
  <si>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</si>
  <si>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</si>
  <si>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</si>
  <si>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</si>
  <si>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</si>
  <si>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</si>
  <si>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</si>
  <si>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</si>
  <si>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</si>
  <si>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t>LED Energy Service - Customer Owned</t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</si>
  <si>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</si>
  <si>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</si>
  <si>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</si>
  <si>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</si>
  <si>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</si>
  <si>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</si>
  <si>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</si>
  <si>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</si>
  <si>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</si>
  <si>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</si>
  <si>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</si>
  <si>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</si>
  <si>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</si>
  <si>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</si>
  <si>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</si>
  <si>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</si>
  <si>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</si>
  <si>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</si>
  <si>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</si>
  <si>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</si>
  <si>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</si>
  <si>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</si>
  <si>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</si>
  <si>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</si>
  <si>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</si>
  <si>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</si>
  <si>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</si>
  <si>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</si>
  <si>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</si>
  <si>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</si>
  <si>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</si>
  <si>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</si>
  <si>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</si>
  <si>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</si>
  <si>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</si>
  <si>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</si>
  <si>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</si>
  <si>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</si>
  <si>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</si>
  <si>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</si>
  <si>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</si>
  <si>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</si>
  <si>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</si>
  <si>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t xml:space="preserve">(j) </t>
  </si>
  <si>
    <t>Tracker/Rider</t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</si>
  <si>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</si>
  <si>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</si>
  <si>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</si>
  <si>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</si>
  <si>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</si>
  <si>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</si>
  <si>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</si>
  <si>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</si>
  <si>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</si>
  <si>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</si>
  <si>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</si>
  <si>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</si>
  <si>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</si>
  <si>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</si>
  <si>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</si>
  <si>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</si>
  <si>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</si>
  <si>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</si>
  <si>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</si>
  <si>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</si>
  <si>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</si>
  <si>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</si>
  <si>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</si>
  <si>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</si>
  <si>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</si>
  <si>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</si>
  <si>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</si>
  <si>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</si>
  <si>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</si>
  <si>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</si>
  <si>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</si>
  <si>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</si>
  <si>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</si>
  <si>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</si>
  <si>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</si>
  <si>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</si>
  <si>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</si>
  <si>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</si>
  <si>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</si>
  <si>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</si>
  <si>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</si>
  <si>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</si>
  <si>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</si>
  <si>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</si>
  <si>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</si>
  <si>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</si>
  <si>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</si>
  <si>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</si>
  <si>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</si>
  <si>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</si>
  <si>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</si>
  <si>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</si>
  <si>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</si>
  <si>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</si>
  <si>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</si>
  <si>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</si>
  <si>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</si>
  <si>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</si>
  <si>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</si>
  <si>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</si>
  <si>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</si>
  <si>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</si>
  <si>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</si>
  <si>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</si>
  <si>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</si>
  <si>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</si>
  <si>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</si>
  <si>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</si>
  <si>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</si>
  <si>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</si>
  <si>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</si>
  <si>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</si>
  <si>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</si>
  <si>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</si>
  <si>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</si>
  <si>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</si>
  <si>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</si>
  <si>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</si>
  <si>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</si>
  <si>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</si>
  <si>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</si>
  <si>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</si>
  <si>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</si>
  <si>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</si>
  <si>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</si>
  <si>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</si>
  <si>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</si>
  <si>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</si>
  <si>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</si>
  <si>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</si>
  <si>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</si>
  <si>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</si>
  <si>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</si>
  <si>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</si>
  <si>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</si>
  <si>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</si>
  <si>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</si>
  <si>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</si>
  <si>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</si>
  <si>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</si>
  <si>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</si>
  <si>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</si>
  <si>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</si>
  <si>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</si>
  <si>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</si>
  <si>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</si>
  <si>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</si>
  <si>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</si>
  <si>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</si>
  <si>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</si>
  <si>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</si>
  <si>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</si>
  <si>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</si>
  <si>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</si>
  <si>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</si>
  <si>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</si>
  <si>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</si>
  <si>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</si>
  <si>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</si>
  <si>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</si>
  <si>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</si>
  <si>
    <t>Base Rates
Effective
5-1-2018</t>
  </si>
  <si>
    <t>Schedule 95 (Variable and Power Cost) Effective 5-1-2019</t>
  </si>
  <si>
    <t>Schedule 95A  (Federal Incentive) Effective 1-1-2019</t>
  </si>
  <si>
    <t>Schedule 120 (Conservation)
Effective 5-1-2019</t>
  </si>
  <si>
    <t>Schedule 129 (Low income)
Effective 10-4-2018</t>
  </si>
  <si>
    <t>Schedule 132 (Merger Credit)
Effective 1-1-2019</t>
  </si>
  <si>
    <t>Schedule 137 (REC)
Effective 1-1-2019</t>
  </si>
  <si>
    <t>Schedule 140
(Property tax)
Effective 5-1-2019</t>
  </si>
  <si>
    <t>Schedule 141/141X
(ERF)
Effective 3-1-2019</t>
  </si>
  <si>
    <t>Schedule 141Y
(Tax Reform Credit)
Effective 5-1-2019</t>
  </si>
  <si>
    <t>Schedule 194
(BPA) Effective 10-1-2017</t>
  </si>
  <si>
    <r>
      <t>Periodic cleaning of the fixture will take place in the future, estimate every 10 years.</t>
    </r>
    <r>
      <rPr>
        <b/>
        <sz val="8"/>
        <rFont val="Arial"/>
        <family val="2"/>
      </rPr>
      <t xml:space="preserve"> Presently not included in rate</t>
    </r>
    <r>
      <rPr>
        <sz val="8"/>
        <rFont val="Arial"/>
        <family val="2"/>
      </rPr>
      <t xml:space="preserve">. Historical data for chip life and repair/replacement requirements unknown at this time, waiting on national data results.  </t>
    </r>
  </si>
  <si>
    <t>ELECTRIC COST OF SERVICE SUMMARY</t>
  </si>
  <si>
    <t>Adjusted Test Year Twelve Months ended December 2018 @ Proforma Rev Requirement</t>
  </si>
  <si>
    <t>Functional Rate Base</t>
  </si>
  <si>
    <t>Total Company</t>
  </si>
  <si>
    <t>Residential
Sch 7</t>
  </si>
  <si>
    <t>Sec Volt
Sch 24
(kW&lt; 50)</t>
  </si>
  <si>
    <t>Sec Volt
Sch 25
(kW &gt; 50 &amp; &lt; 350)</t>
  </si>
  <si>
    <t>Sec Volt
Sch 26
(kW &gt; 350)</t>
  </si>
  <si>
    <t>Pri Volt
Sch 31/35/43</t>
  </si>
  <si>
    <t>Special Contract</t>
  </si>
  <si>
    <t>High Volt
Sch 46/49</t>
  </si>
  <si>
    <t>Choice /
Retail Wheeling
Sch 448/449</t>
  </si>
  <si>
    <t>Lighting
Sch 50-59</t>
  </si>
  <si>
    <t>Pri Volt Sch 31</t>
  </si>
  <si>
    <t>Pri Volt Sch 35</t>
  </si>
  <si>
    <t>Pri Volt Sch 43</t>
  </si>
  <si>
    <t>check</t>
  </si>
  <si>
    <t>Pri Volt
Sch 31/35</t>
  </si>
  <si>
    <t>System Total</t>
  </si>
  <si>
    <t>ELECTRIC COST OF SERVICE SUMMARY - EXPENSE SUMMARY</t>
  </si>
  <si>
    <t>COS ID</t>
  </si>
  <si>
    <t>Allocation Method</t>
  </si>
  <si>
    <t>Pri Volt
Sch 31</t>
  </si>
  <si>
    <t>Pri Volt
Sch 35</t>
  </si>
  <si>
    <t>Pri Volt
Sch 43</t>
  </si>
  <si>
    <t>Pri Volt</t>
  </si>
  <si>
    <t>Pri Volt Sch 31 &amp; 35</t>
  </si>
  <si>
    <t>FUEL.ST</t>
  </si>
  <si>
    <t>Steam Prod O&amp;M - Fuel</t>
  </si>
  <si>
    <t>PP.T</t>
  </si>
  <si>
    <t>FUEL.OT</t>
  </si>
  <si>
    <t>Other Prod O&amp;M - Fuel</t>
  </si>
  <si>
    <t>Purch Pwr - Other</t>
  </si>
  <si>
    <t>_PC4</t>
  </si>
  <si>
    <t>Purch Pwr - Res Exchange</t>
  </si>
  <si>
    <t>BPAX</t>
  </si>
  <si>
    <t>Wheeling by Others - Wheeling</t>
  </si>
  <si>
    <t xml:space="preserve">Steam Prod O&amp;M </t>
  </si>
  <si>
    <t>Hydro Prod O&amp;M - O&amp;M</t>
  </si>
  <si>
    <t>Other Prod O&amp;M - O&amp;M</t>
  </si>
  <si>
    <t>System Control &amp; Load Dispatch</t>
  </si>
  <si>
    <t>Transmission O&amp;M - Washington</t>
  </si>
  <si>
    <t>_PC3</t>
  </si>
  <si>
    <t>Transmission O&amp;M - Washington GIF</t>
  </si>
  <si>
    <t>Transmission O&amp;M - Washington LIF</t>
  </si>
  <si>
    <t>DIR_449</t>
  </si>
  <si>
    <t>Transmission O&amp;M - Non-Washington</t>
  </si>
  <si>
    <t>Dist O&amp;M - Load Dispatch</t>
  </si>
  <si>
    <t>DES3.T</t>
  </si>
  <si>
    <t>Dist O&amp;M - Station</t>
  </si>
  <si>
    <t>D362.T</t>
  </si>
  <si>
    <t>Dist O&amp;M - OVHD Lines</t>
  </si>
  <si>
    <t>D364.T</t>
  </si>
  <si>
    <t>Dist O&amp;M - UNGD Lines</t>
  </si>
  <si>
    <t>D366.T</t>
  </si>
  <si>
    <t>Dist O&amp;M - Street Lighting</t>
  </si>
  <si>
    <t>DIR373.00</t>
  </si>
  <si>
    <t>Dist O&amp;M - Meter</t>
  </si>
  <si>
    <t>D370.T</t>
  </si>
  <si>
    <t>Dist O&amp;M - Cust Installations - Meters</t>
  </si>
  <si>
    <t>Dist O&amp;M - Rents</t>
  </si>
  <si>
    <t>Dist O&amp;M - Supr &amp; Eng</t>
  </si>
  <si>
    <t>DES1.T</t>
  </si>
  <si>
    <t>Dist O&amp;M - Miscellaneous</t>
  </si>
  <si>
    <t>CAE - Suprv</t>
  </si>
  <si>
    <t>CAES1.T</t>
  </si>
  <si>
    <t>CAE - Meter Reading</t>
  </si>
  <si>
    <t>CUST_4</t>
  </si>
  <si>
    <t>CAE - Records &amp; Collections</t>
  </si>
  <si>
    <t>CUST_3</t>
  </si>
  <si>
    <t>DIR904.00</t>
  </si>
  <si>
    <t>CAE - Miscellaneous</t>
  </si>
  <si>
    <t>CUST_1</t>
  </si>
  <si>
    <t>Cust Svc Exp - Cust Assistance</t>
  </si>
  <si>
    <t>RESID</t>
  </si>
  <si>
    <t>Cust Svc Exp - Weatherization</t>
  </si>
  <si>
    <t>Cust Svc Exp - Info &amp; Instruct</t>
  </si>
  <si>
    <t>Cust Svc Exp - Misc</t>
  </si>
  <si>
    <t>Cust Svc Exp - Demonstration</t>
  </si>
  <si>
    <t>Cust Svc Exp - Demonstration &amp; Selling</t>
  </si>
  <si>
    <t>Cust Svc Exp - Advertising</t>
  </si>
  <si>
    <t>Cust Svc Exp - Misc Selling</t>
  </si>
  <si>
    <t>A&amp;G Exp - Salaries</t>
  </si>
  <si>
    <t>ADJPTDCE.T</t>
  </si>
  <si>
    <t>A&amp;G Exp - Office Supplies</t>
  </si>
  <si>
    <t>A&amp;G Exp - Transf (credit)</t>
  </si>
  <si>
    <t>A&amp;G Exp - Outside Svcs</t>
  </si>
  <si>
    <t>A&amp;G Exp - Prop Insurance - Other</t>
  </si>
  <si>
    <t>PTDGP.T</t>
  </si>
  <si>
    <t>A&amp;G Exp - Injuries &amp; Damages - Other</t>
  </si>
  <si>
    <t>SW.T</t>
  </si>
  <si>
    <t>A&amp;G Exp - Pensions &amp; Benefits</t>
  </si>
  <si>
    <t>PTDE.T</t>
  </si>
  <si>
    <t>A&amp;G Exp - Miscellaneous</t>
  </si>
  <si>
    <t>A&amp;G Exp - Rents</t>
  </si>
  <si>
    <t>TOTAL OPERATING EXPENSES</t>
  </si>
  <si>
    <t>Dist O&amp;M - Structure</t>
  </si>
  <si>
    <t>D361.T</t>
  </si>
  <si>
    <t>Dist O&amp;M - Station Eqpt</t>
  </si>
  <si>
    <t>Dist O&amp;M - Lines Transformers</t>
  </si>
  <si>
    <t>D368.T</t>
  </si>
  <si>
    <t>Dist O&amp;M - Meters</t>
  </si>
  <si>
    <t>Dist O&amp;M - Supervision &amp; Maintenance</t>
  </si>
  <si>
    <t>DES2.T</t>
  </si>
  <si>
    <t>A&amp;G Exp - Maint of Gen Plant</t>
  </si>
  <si>
    <t>GP.T</t>
  </si>
  <si>
    <t>TOTAL MAINTENANCE EXPENSES</t>
  </si>
  <si>
    <t>TOTAL O &amp; M EXPENSES</t>
  </si>
  <si>
    <t>Depr Exp - Production Steam Baseload</t>
  </si>
  <si>
    <t>Depr Exp - Production Hydro</t>
  </si>
  <si>
    <t>Depr Exp - Production Other</t>
  </si>
  <si>
    <t>403.04a</t>
  </si>
  <si>
    <t>Depr Exp - Transmission - Washington</t>
  </si>
  <si>
    <t>403.04b</t>
  </si>
  <si>
    <t>Depr Exp - Transmission - Washington GIF</t>
  </si>
  <si>
    <t>403.04c</t>
  </si>
  <si>
    <t>Depr Exp - Transmission - Washington LIF</t>
  </si>
  <si>
    <t>403.04d</t>
  </si>
  <si>
    <t>Depr Exp - Transmission - Non-Washington</t>
  </si>
  <si>
    <t>403.05a</t>
  </si>
  <si>
    <t>Depr Exp - Distribution - Easements</t>
  </si>
  <si>
    <t>D360.T</t>
  </si>
  <si>
    <t>403.05b</t>
  </si>
  <si>
    <t>Depr Exp - Distribution - Structures</t>
  </si>
  <si>
    <t>403.05c</t>
  </si>
  <si>
    <t>Depr Exp - Distribution - Station Equipment</t>
  </si>
  <si>
    <t>403.05d</t>
  </si>
  <si>
    <t>Depr Exp - Distribution - Batteries</t>
  </si>
  <si>
    <t>NCP_362</t>
  </si>
  <si>
    <t>403.05e</t>
  </si>
  <si>
    <t>Depr Exp - Distribution - OH Poles</t>
  </si>
  <si>
    <t>OH_NCP</t>
  </si>
  <si>
    <t>403.05f</t>
  </si>
  <si>
    <t>Depr Exp - Distribution - OH Conductors</t>
  </si>
  <si>
    <t>403.05g</t>
  </si>
  <si>
    <t>Depr Exp - Distribution - UG Conductors</t>
  </si>
  <si>
    <t>UG_NCP</t>
  </si>
  <si>
    <t>403.05h</t>
  </si>
  <si>
    <t>Depr Exp - Distribution - UG Conduit</t>
  </si>
  <si>
    <t>403.05i</t>
  </si>
  <si>
    <t>Depr Exp - Distribution - Line Transformers</t>
  </si>
  <si>
    <t>403.05j</t>
  </si>
  <si>
    <t>Depr Exp - Distribution - Services</t>
  </si>
  <si>
    <t>D369.T</t>
  </si>
  <si>
    <t>403.05k</t>
  </si>
  <si>
    <t>Depr Exp - Distribution - Meters</t>
  </si>
  <si>
    <t>METER</t>
  </si>
  <si>
    <t>403.05l</t>
  </si>
  <si>
    <t>Depr Exp - Distribution - Lighting</t>
  </si>
  <si>
    <t>Depr Exp - General</t>
  </si>
  <si>
    <t>403.07a</t>
  </si>
  <si>
    <t>Depr Exp - FAS 143 - Prod</t>
  </si>
  <si>
    <t>403.07b</t>
  </si>
  <si>
    <t>Depr Exp - FAS 143 - Trans</t>
  </si>
  <si>
    <t>TP.T</t>
  </si>
  <si>
    <t>403.07c</t>
  </si>
  <si>
    <t>Depr Exp - FAS 143 - Dist</t>
  </si>
  <si>
    <t>DP.T</t>
  </si>
  <si>
    <t>403.07d</t>
  </si>
  <si>
    <t>Depr Exp - FAS 143 - Other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</si>
  <si>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</si>
  <si>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</si>
  <si>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</si>
  <si>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</si>
  <si>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</si>
  <si>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PTDP.T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</si>
  <si>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</si>
  <si>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</si>
  <si>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</si>
  <si>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</si>
  <si>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</si>
  <si>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</si>
  <si>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TDP.T</t>
  </si>
  <si>
    <t>Regulatory Debit / Credit - Production</t>
  </si>
  <si>
    <t>Accretion Exp - FAS 143</t>
  </si>
  <si>
    <t>Gain/Loss on Utility Plant</t>
  </si>
  <si>
    <t>Gain/Loss Disp Allowance</t>
  </si>
  <si>
    <t>TOTAL DEPRECIATION EXPENSES</t>
  </si>
  <si>
    <t>Property Taxes</t>
  </si>
  <si>
    <t>Payroll Taxes</t>
  </si>
  <si>
    <t>REVFAC1.T</t>
  </si>
  <si>
    <t>Other Taxes - Muni</t>
  </si>
  <si>
    <t>Other Taxes - Montana</t>
  </si>
  <si>
    <t>ENERGY_2</t>
  </si>
  <si>
    <t>TOTAL TAXES OTHER THAN INCOME</t>
  </si>
  <si>
    <t>409.10</t>
  </si>
  <si>
    <t>RB.T</t>
  </si>
  <si>
    <t>410.10</t>
  </si>
  <si>
    <t>Provision for Def Inc Tax</t>
  </si>
  <si>
    <t>TOTAL FIT</t>
  </si>
  <si>
    <t>Pri Volt Sch 3135</t>
  </si>
  <si>
    <t>Generation/Transmission</t>
  </si>
  <si>
    <t>Thermal Baseload Generation</t>
  </si>
  <si>
    <t>Hydro Baseload Generation</t>
  </si>
  <si>
    <t>Other Production Generation</t>
  </si>
  <si>
    <t>Washington Transmission Plant</t>
  </si>
  <si>
    <t>Washington Integrated Generation (GIF) Transmission Plant</t>
  </si>
  <si>
    <t>Washington Integrated Lease Facilities (LIF) Transmission Plant</t>
  </si>
  <si>
    <t>Non-Washington Transmission Plant</t>
  </si>
  <si>
    <t>Land &amp; Land Rights - Assigned</t>
  </si>
  <si>
    <t>DIR360.01</t>
  </si>
  <si>
    <t>Land &amp; Land Rights - Allocated</t>
  </si>
  <si>
    <t>NCP_360</t>
  </si>
  <si>
    <t>Structures &amp; Improve - Assigned</t>
  </si>
  <si>
    <t>DIR361.01</t>
  </si>
  <si>
    <t>Structures &amp; Improve - Allocated</t>
  </si>
  <si>
    <t>NCP_361</t>
  </si>
  <si>
    <t>Station Equipment - Assigned</t>
  </si>
  <si>
    <t>DIR362.01</t>
  </si>
  <si>
    <t>Station Equipment - Allocated</t>
  </si>
  <si>
    <t>Battery Storage</t>
  </si>
  <si>
    <t xml:space="preserve">Poles Towers &amp; Fixtures </t>
  </si>
  <si>
    <t>OH Lines Direct Assignment</t>
  </si>
  <si>
    <t>DIR364.01</t>
  </si>
  <si>
    <t xml:space="preserve">OVHD Cond &amp; Devices </t>
  </si>
  <si>
    <t>UG Conduit Direct Assignment</t>
  </si>
  <si>
    <t>DIR366.01</t>
  </si>
  <si>
    <t xml:space="preserve">UG Conduit </t>
  </si>
  <si>
    <t xml:space="preserve">UG Conductor &amp; Devices </t>
  </si>
  <si>
    <t>368.01</t>
  </si>
  <si>
    <t>Line Transf  OVHD</t>
  </si>
  <si>
    <t>OH_TFMR</t>
  </si>
  <si>
    <t>368.02</t>
  </si>
  <si>
    <t>Line Transf  UNGD</t>
  </si>
  <si>
    <t>UG_TFMR</t>
  </si>
  <si>
    <t>Line Transf  Assigned</t>
  </si>
  <si>
    <t>DIR368.03</t>
  </si>
  <si>
    <t>369.01</t>
  </si>
  <si>
    <t>Services - OVHD</t>
  </si>
  <si>
    <t>OH_SVC</t>
  </si>
  <si>
    <t>369.02</t>
  </si>
  <si>
    <t>Services - UNGD</t>
  </si>
  <si>
    <t>Meters</t>
  </si>
  <si>
    <t xml:space="preserve">Str &amp; Area Lighting Sys </t>
  </si>
  <si>
    <t>Asset Retirement Obligation</t>
  </si>
  <si>
    <t>LINE.T</t>
  </si>
  <si>
    <t>Land &amp; Land Rights</t>
  </si>
  <si>
    <t>Structures &amp; Improvements</t>
  </si>
  <si>
    <t>Office Furniture &amp; Equip</t>
  </si>
  <si>
    <t>Transportation Equip</t>
  </si>
  <si>
    <t>Stores Equip</t>
  </si>
  <si>
    <t>Tools &amp; Shop &amp; Garage Equip</t>
  </si>
  <si>
    <t>SWPTD.T</t>
  </si>
  <si>
    <t>Lab Equip</t>
  </si>
  <si>
    <t>Power Operated Equip</t>
  </si>
  <si>
    <t>Communication Equip</t>
  </si>
  <si>
    <t>Miscellaneous Equip</t>
  </si>
  <si>
    <t>Other Tangible Property</t>
  </si>
  <si>
    <t>Accum Amortization - Generation/Transmission</t>
  </si>
  <si>
    <t>Accum Amortization - Distribution</t>
  </si>
  <si>
    <t>Accum Amortization - Other</t>
  </si>
  <si>
    <t>Accum Depreciation Thermal Baseload Generation</t>
  </si>
  <si>
    <t>Accum Depreciation Hydro Baseload Generation</t>
  </si>
  <si>
    <t>Accum Depreciation Other Production Generation</t>
  </si>
  <si>
    <t>108.04a</t>
  </si>
  <si>
    <t>Accum Depreciation Washington Transmisson Plant</t>
  </si>
  <si>
    <t>108.04b</t>
  </si>
  <si>
    <t>Accum Depreciation Washington GIF Transmisson Plant</t>
  </si>
  <si>
    <t>108.04c</t>
  </si>
  <si>
    <t>Accum Depreciation Washington LIF Transmisson Plant</t>
  </si>
  <si>
    <t>108.04d</t>
  </si>
  <si>
    <t>Accum Depreciation Non-Washington Transmisson Plant</t>
  </si>
  <si>
    <t>108.05_360a</t>
  </si>
  <si>
    <t>Land Rights - Assigned</t>
  </si>
  <si>
    <t>DIR108.360</t>
  </si>
  <si>
    <t>108.05_360b</t>
  </si>
  <si>
    <t>Land Rights</t>
  </si>
  <si>
    <t>108.05_361a</t>
  </si>
  <si>
    <t>DIR108.361</t>
  </si>
  <si>
    <t>108.05_361b</t>
  </si>
  <si>
    <t>108.05_362a</t>
  </si>
  <si>
    <t>DIR108.362</t>
  </si>
  <si>
    <t>108.05_362b</t>
  </si>
  <si>
    <t>108.10_363</t>
  </si>
  <si>
    <t>108.10_364a</t>
  </si>
  <si>
    <t>108.10_364b</t>
  </si>
  <si>
    <t>Poles &amp; OH Conductor - Assigned</t>
  </si>
  <si>
    <t>DIR108.364</t>
  </si>
  <si>
    <t>108.10_365a</t>
  </si>
  <si>
    <t>108.10_366a</t>
  </si>
  <si>
    <t>UG Conduit &amp; Conductor - Assigned</t>
  </si>
  <si>
    <t>DIR108.366</t>
  </si>
  <si>
    <t>108.10_366b</t>
  </si>
  <si>
    <t>UG Conduit &amp; Conductor</t>
  </si>
  <si>
    <t>108.10_367a</t>
  </si>
  <si>
    <t xml:space="preserve">UNGDCond &amp; Devices </t>
  </si>
  <si>
    <t>108.10_368a</t>
  </si>
  <si>
    <t>Line Transformers - Assigned</t>
  </si>
  <si>
    <t>108.10_368b</t>
  </si>
  <si>
    <t>Line Transformers - OH</t>
  </si>
  <si>
    <t>108.10_368c</t>
  </si>
  <si>
    <t>Line Transformers - UG</t>
  </si>
  <si>
    <t>108.10_369a</t>
  </si>
  <si>
    <t>Services - OH</t>
  </si>
  <si>
    <t>108.10_369b</t>
  </si>
  <si>
    <t>Services - UG</t>
  </si>
  <si>
    <t>108.10_370</t>
  </si>
  <si>
    <t>108.10_373</t>
  </si>
  <si>
    <t>108.10_374</t>
  </si>
  <si>
    <t>Accum Depreciation General Plant</t>
  </si>
  <si>
    <t>RWIP</t>
  </si>
  <si>
    <t>WC</t>
  </si>
  <si>
    <t>Working Capital</t>
  </si>
  <si>
    <t>EPIS.T</t>
  </si>
  <si>
    <t>Misc Def Debits - Production</t>
  </si>
  <si>
    <t>Misc Def Debits - Transmission</t>
  </si>
  <si>
    <t>Misc Def Debits - Distribution</t>
  </si>
  <si>
    <t>Misc Def Debits - Other</t>
  </si>
  <si>
    <t xml:space="preserve">Accum Deferred Income Tax - Prod </t>
  </si>
  <si>
    <t>Accum Deferred Income Tax - Trans</t>
  </si>
  <si>
    <t>Accum Deferred Income Tax - General</t>
  </si>
  <si>
    <t>Customer Deposits</t>
  </si>
  <si>
    <t>Customer Deposits - Transmission</t>
  </si>
  <si>
    <t>Customer Advances</t>
  </si>
  <si>
    <t>Landlord Incentive</t>
  </si>
  <si>
    <t>Acquisition Adjustment - Production</t>
  </si>
  <si>
    <t>Acquisition Adjustment - Transmission</t>
  </si>
  <si>
    <t>Acquisition Adjustment - Distribution</t>
  </si>
  <si>
    <t>Accum Amort Acquition Adj - Production</t>
  </si>
  <si>
    <t>Accum Amort Acquition Adj - Transmission</t>
  </si>
  <si>
    <t>Accum Amort Acquition Adj - Distribution</t>
  </si>
  <si>
    <t>ARO - Production</t>
  </si>
  <si>
    <t>ARO - Transmission</t>
  </si>
  <si>
    <t>ARO - Distribution</t>
  </si>
  <si>
    <t>ARO - General</t>
  </si>
  <si>
    <t>TOTAL OTHER RATE BASE</t>
  </si>
  <si>
    <t>Account Allocation</t>
  </si>
  <si>
    <t>Residential Sch 7</t>
  </si>
  <si>
    <t>Sec Volt Sch 24 (kW&lt; 50)</t>
  </si>
  <si>
    <t>Sec Volt Sch 25 (kW &gt; 50 &amp; &lt; 350)</t>
  </si>
  <si>
    <t>Sec Volt Sch 26 (kW &gt; 350)</t>
  </si>
  <si>
    <t>Pri Volt Sch 31 (General Service)</t>
  </si>
  <si>
    <t>Pri Volt Sch 35 (Irrigation)</t>
  </si>
  <si>
    <t>Pri Volt Sch 43 (Interruptible)</t>
  </si>
  <si>
    <t>High Volt Sch 46 &amp; 49 (Interruptible &amp; Gen Svc)</t>
  </si>
  <si>
    <t>Choice/Retail Wheeling Sch 449 &amp; 459</t>
  </si>
  <si>
    <t>Street &amp; Area Lighting</t>
  </si>
  <si>
    <t>TOTAL ACCUMULATED RESERVE FOR DEPRECIATION</t>
  </si>
  <si>
    <t>S100</t>
  </si>
  <si>
    <t>Salary &amp; Wages - Prod Related</t>
  </si>
  <si>
    <t>S101</t>
  </si>
  <si>
    <t>Salary &amp; Wages - Trans Related</t>
  </si>
  <si>
    <t>S102</t>
  </si>
  <si>
    <t>Salary &amp; Wages - Dist Related</t>
  </si>
  <si>
    <t>S103</t>
  </si>
  <si>
    <t>Salary &amp; Wages - Customer Accts Related</t>
  </si>
  <si>
    <t>S104</t>
  </si>
  <si>
    <t>Salary &amp; Wages - Cust Svc Related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</si>
  <si>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</si>
  <si>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</si>
  <si>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</si>
  <si>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</si>
  <si>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</si>
  <si>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</si>
  <si>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FAS 133 Gain / Loss</t>
  </si>
  <si>
    <t>Late Payment Revenue - Interest</t>
  </si>
  <si>
    <t>Late Payment Revenue - Field Call</t>
  </si>
  <si>
    <t xml:space="preserve">Misc Service Revenue - Temporary Service </t>
  </si>
  <si>
    <t>Rental Revenue - Personal Cell Site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</si>
  <si>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</si>
  <si>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</si>
  <si>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</si>
  <si>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</si>
  <si>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</si>
  <si>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</si>
  <si>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</si>
  <si>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Pole &amp; Personal Cell Site Contacts - Transmission</t>
  </si>
  <si>
    <t>Rental Revenue - Pole &amp; Personal Cell Site Contacts - Distribution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</si>
  <si>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</si>
  <si>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</si>
  <si>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</si>
  <si>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</si>
  <si>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</si>
  <si>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</si>
  <si>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</si>
  <si>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</si>
  <si>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</si>
  <si>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</si>
  <si>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</si>
  <si>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</si>
  <si>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</si>
  <si>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 Ferndale Plant</t>
  </si>
  <si>
    <t>Other Elect Revenue - Misc</t>
  </si>
  <si>
    <t>Other Elect Revenue -  Decoupling Amortization</t>
  </si>
  <si>
    <t>Other Elect Revenue - Transmission Transportation</t>
  </si>
  <si>
    <t>Other Elect Revenue - Special Contract Wheeling</t>
  </si>
  <si>
    <t>TOTAL OTHER OPERATING INCOME</t>
  </si>
  <si>
    <t>Sales of Electricity - Non Firm Revenue</t>
  </si>
  <si>
    <t>Provision for Rate Refund</t>
  </si>
  <si>
    <t>TOTAL NON FIRM REVENUE</t>
  </si>
  <si>
    <t>TOTAL OTHER OPERATING AND NON FIRM REVENUE</t>
  </si>
  <si>
    <t>Account Inputs</t>
  </si>
  <si>
    <t>Historic Test Year Twelve Months ended December 2018</t>
  </si>
  <si>
    <t>Restating &amp; Pro Forma Adjustments</t>
  </si>
  <si>
    <t>Rate Increase Related Adjustments</t>
  </si>
  <si>
    <t>Function</t>
  </si>
  <si>
    <t>Classifier</t>
  </si>
  <si>
    <t>Internal</t>
  </si>
  <si>
    <t>F_PRODU</t>
  </si>
  <si>
    <t>DEM_2B</t>
  </si>
  <si>
    <t>F_TRANS</t>
  </si>
  <si>
    <t>DEM_2A</t>
  </si>
  <si>
    <t>ENERGY_1</t>
  </si>
  <si>
    <t>F_DISTR</t>
  </si>
  <si>
    <t>TFR</t>
  </si>
  <si>
    <t>OH_TFMRC</t>
  </si>
  <si>
    <t>UG_TFMRC</t>
  </si>
  <si>
    <t>DIR368.03C</t>
  </si>
  <si>
    <t>DIR235.00</t>
  </si>
  <si>
    <t>DIR252.00</t>
  </si>
  <si>
    <t>CAE.T</t>
  </si>
  <si>
    <t>DIR450.01</t>
  </si>
  <si>
    <t>DIR450.02</t>
  </si>
  <si>
    <t>CUST_2</t>
  </si>
  <si>
    <t>Misc Service Revenue - Reconnection Charge</t>
  </si>
  <si>
    <t>DIR451.02</t>
  </si>
  <si>
    <t>DIR451.05</t>
  </si>
  <si>
    <t>DIR451.06</t>
  </si>
  <si>
    <t>DIR454.05</t>
  </si>
  <si>
    <t>DIR_SC</t>
  </si>
  <si>
    <t>Sales of Electricity - Firm Revenue</t>
  </si>
  <si>
    <t>PROFORMA_RETAIL</t>
  </si>
  <si>
    <t>Sales of Electricity - Transportation Revenue - Retail</t>
  </si>
  <si>
    <t>Sales of Electricity - Special Contract</t>
  </si>
  <si>
    <t>Sales of Electricity - Small Firm Resale</t>
  </si>
  <si>
    <t>DIR_RESALE_SMALL</t>
  </si>
  <si>
    <t>TOTAL REVENUE</t>
  </si>
  <si>
    <t>TOTAL REVENUE - FIRM, NONFIRM &amp; OTHER OPERATING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</si>
</sst>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name val="Calibri"/>
      <family val="2"/>
      <scheme val="minor"/>
    </font>
    <font>
      <i/>
      <sz val="8"/>
      <name val="Arial"/>
      <family val="2"/>
    </font>
    <font>
      <b/>
      <sz val="11"/>
      <name val="Calibri"/>
      <family val="2"/>
      <scheme val="minor"/>
    </font>
    <font>
      <b/>
      <u/>
      <sz val="8"/>
      <name val="Arial"/>
      <family val="2"/>
    </font>
    <font>
      <u val="singleAccounting"/>
      <sz val="8"/>
      <name val="Arial"/>
      <family val="2"/>
    </font>
    <font>
      <u/>
      <sz val="8"/>
      <name val="Arial"/>
      <family val="2"/>
    </font>
    <font>
      <sz val="8"/>
      <name val="Calibri"/>
      <family val="2"/>
      <scheme val="minor"/>
    </font>
  </fonts>
  <fills count="14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1" fillId="0" borderId="0">
      <alignment horizontal="left"/>
    </xf>
    <xf numFmtId="196" fontId="92" fillId="0" borderId="0">
      <alignment horizontal="left"/>
    </xf>
    <xf numFmtId="0" fontId="93" fillId="0" borderId="47"/>
    <xf numFmtId="0" fontId="94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2" fillId="0" borderId="0" applyFont="0" applyFill="0" applyBorder="0" applyAlignment="0" applyProtection="0">
      <alignment horizontal="right"/>
    </xf>
    <xf numFmtId="0" fontId="94" fillId="0" borderId="47"/>
    <xf numFmtId="0" fontId="95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6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7" fillId="0" borderId="0"/>
    <xf numFmtId="0" fontId="97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7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7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6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4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8" fillId="0" borderId="47"/>
    <xf numFmtId="201" fontId="99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5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0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1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8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2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6" fillId="0" borderId="0"/>
    <xf numFmtId="0" fontId="8" fillId="0" borderId="0"/>
    <xf numFmtId="0" fontId="103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7" fillId="0" borderId="0"/>
    <xf numFmtId="0" fontId="97" fillId="0" borderId="0"/>
    <xf numFmtId="0" fontId="39" fillId="0" borderId="0"/>
    <xf numFmtId="0" fontId="38" fillId="0" borderId="0"/>
    <xf numFmtId="0" fontId="97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6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97" borderId="0" applyNumberFormat="0" applyProtection="0">
      <alignment horizontal="left" vertical="center" indent="1"/>
    </xf>
    <xf numFmtId="4" fontId="82" fillId="97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4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8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99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5" fillId="0" borderId="0" applyNumberFormat="0" applyProtection="0">
      <alignment horizontal="left" indent="5"/>
    </xf>
    <xf numFmtId="0" fontId="52" fillId="100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6" fillId="101" borderId="0" applyNumberFormat="0" applyBorder="0" applyAlignment="0" applyProtection="0"/>
    <xf numFmtId="0" fontId="107" fillId="0" borderId="0" applyNumberFormat="0" applyFill="0" applyBorder="0" applyAlignment="0" applyProtection="0"/>
    <xf numFmtId="0" fontId="108" fillId="101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9" fillId="102" borderId="0" applyNumberFormat="0" applyBorder="0" applyAlignment="0" applyProtection="0"/>
    <xf numFmtId="0" fontId="109" fillId="102" borderId="0" applyNumberFormat="0" applyBorder="0" applyProtection="0">
      <alignment horizontal="center"/>
    </xf>
    <xf numFmtId="0" fontId="110" fillId="102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3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1" fillId="0" borderId="0" applyNumberFormat="0" applyBorder="0" applyAlignment="0"/>
    <xf numFmtId="0" fontId="82" fillId="0" borderId="0" applyNumberFormat="0" applyBorder="0" applyAlignment="0"/>
    <xf numFmtId="0" fontId="112" fillId="0" borderId="0"/>
    <xf numFmtId="0" fontId="98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3" fillId="0" borderId="0"/>
    <xf numFmtId="173" fontId="70" fillId="0" borderId="0">
      <alignment horizontal="left" wrapText="1"/>
    </xf>
    <xf numFmtId="0" fontId="114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5" fillId="0" borderId="0">
      <alignment horizontal="left" vertical="center"/>
    </xf>
    <xf numFmtId="164" fontId="115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6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4" borderId="0" applyNumberFormat="0" applyBorder="0" applyAlignment="0" applyProtection="0"/>
    <xf numFmtId="0" fontId="28" fillId="63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50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9" fillId="106" borderId="0" applyNumberFormat="0" applyBorder="0" applyAlignment="0" applyProtection="0"/>
    <xf numFmtId="0" fontId="28" fillId="96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9" fillId="107" borderId="0" applyNumberFormat="0" applyBorder="0" applyAlignment="0" applyProtection="0"/>
    <xf numFmtId="0" fontId="28" fillId="108" borderId="0" applyNumberFormat="0" applyBorder="0" applyAlignment="0" applyProtection="0"/>
    <xf numFmtId="0" fontId="28" fillId="109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9" fillId="111" borderId="0" applyNumberFormat="0" applyBorder="0" applyAlignment="0" applyProtection="0"/>
    <xf numFmtId="0" fontId="28" fillId="96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65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9" fillId="112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9" fillId="105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46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7" fillId="0" borderId="0">
      <alignment horizontal="center"/>
    </xf>
    <xf numFmtId="0" fontId="5" fillId="0" borderId="3" applyNumberFormat="0" applyFill="0" applyAlignment="0" applyProtection="0"/>
    <xf numFmtId="0" fontId="118" fillId="0" borderId="31" applyNumberFormat="0" applyFont="0" applyFill="0" applyAlignment="0" applyProtection="0"/>
    <xf numFmtId="0" fontId="118" fillId="0" borderId="54" applyNumberFormat="0" applyFont="0" applyFill="0" applyAlignment="0" applyProtection="0"/>
    <xf numFmtId="213" fontId="119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0" fillId="115" borderId="55" applyNumberFormat="0" applyAlignment="0" applyProtection="0"/>
    <xf numFmtId="0" fontId="120" fillId="115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6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1" fillId="0" borderId="0" applyFont="0" applyFill="0" applyBorder="0" applyAlignment="0" applyProtection="0"/>
    <xf numFmtId="8" fontId="122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3" fillId="0" borderId="0" applyFill="0" applyBorder="0" applyAlignment="0" applyProtection="0"/>
    <xf numFmtId="0" fontId="48" fillId="117" borderId="0" applyNumberFormat="0" applyBorder="0" applyAlignment="0" applyProtection="0"/>
    <xf numFmtId="0" fontId="48" fillId="118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1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09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7" fillId="0" borderId="0">
      <alignment horizontal="left"/>
    </xf>
    <xf numFmtId="226" fontId="6" fillId="0" borderId="0" applyProtection="0"/>
    <xf numFmtId="227" fontId="124" fillId="0" borderId="0" applyAlignment="0">
      <alignment horizontal="right"/>
      <protection hidden="1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0" fontId="125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6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2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2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28" fillId="0" borderId="0"/>
    <xf numFmtId="0" fontId="127" fillId="0" borderId="0"/>
    <xf numFmtId="0" fontId="127" fillId="0" borderId="0"/>
    <xf numFmtId="0" fontId="52" fillId="119" borderId="0"/>
    <xf numFmtId="0" fontId="52" fillId="119" borderId="0"/>
    <xf numFmtId="0" fontId="1" fillId="0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52" fillId="119" borderId="0"/>
    <xf numFmtId="0" fontId="8" fillId="0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52" fillId="119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8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0" borderId="30" applyNumberFormat="0" applyAlignment="0" applyProtection="0"/>
    <xf numFmtId="0" fontId="74" fillId="120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0" fontId="74" fillId="115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130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1" fillId="45" borderId="50" applyNumberFormat="0" applyProtection="0">
      <alignment horizontal="left" vertical="top" indent="1"/>
    </xf>
    <xf numFmtId="0" fontId="131" fillId="45" borderId="50" applyNumberFormat="0" applyProtection="0">
      <alignment horizontal="left" vertical="top" indent="1"/>
    </xf>
    <xf numFmtId="0" fontId="131" fillId="45" borderId="50" applyNumberFormat="0" applyProtection="0">
      <alignment horizontal="left" vertical="top" indent="1"/>
    </xf>
    <xf numFmtId="0" fontId="131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121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122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3" borderId="53" applyNumberFormat="0" applyProtection="0">
      <alignment horizontal="left" vertical="center" indent="1"/>
    </xf>
    <xf numFmtId="4" fontId="52" fillId="123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3" borderId="53" applyNumberFormat="0" applyProtection="0">
      <alignment horizontal="left" vertical="center" indent="1"/>
    </xf>
    <xf numFmtId="4" fontId="52" fillId="123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98" borderId="55" applyNumberFormat="0" applyProtection="0">
      <alignment horizontal="right" vertical="center"/>
    </xf>
    <xf numFmtId="4" fontId="52" fillId="98" borderId="55" applyNumberFormat="0" applyProtection="0">
      <alignment horizontal="right" vertical="center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80" fillId="99" borderId="0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9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80" fillId="98" borderId="0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4" fontId="52" fillId="98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8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116" borderId="55" applyNumberFormat="0" applyProtection="0">
      <alignment horizontal="left" vertical="center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8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8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98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99" borderId="5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99" borderId="50" applyNumberFormat="0" applyProtection="0">
      <alignment horizontal="left" vertical="center" indent="1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99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5" applyNumberFormat="0" applyProtection="0">
      <alignment horizontal="left" vertical="center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8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8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99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0" fillId="92" borderId="23" applyNumberFormat="0" applyProtection="0">
      <alignment vertical="center"/>
    </xf>
    <xf numFmtId="4" fontId="130" fillId="92" borderId="23" applyNumberFormat="0" applyProtection="0">
      <alignment vertical="center"/>
    </xf>
    <xf numFmtId="4" fontId="130" fillId="92" borderId="23" applyNumberFormat="0" applyProtection="0">
      <alignment vertical="center"/>
    </xf>
    <xf numFmtId="4" fontId="130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130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98" borderId="50" applyNumberFormat="0" applyProtection="0">
      <alignment horizontal="left" vertical="top" indent="1"/>
    </xf>
    <xf numFmtId="0" fontId="84" fillId="0" borderId="0"/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4" fontId="132" fillId="124" borderId="53" applyNumberFormat="0" applyProtection="0">
      <alignment horizontal="left" vertical="center" indent="1"/>
    </xf>
    <xf numFmtId="0" fontId="52" fillId="100" borderId="23"/>
    <xf numFmtId="0" fontId="52" fillId="100" borderId="23"/>
    <xf numFmtId="0" fontId="52" fillId="100" borderId="23"/>
    <xf numFmtId="0" fontId="52" fillId="100" borderId="23"/>
    <xf numFmtId="0" fontId="52" fillId="100" borderId="23"/>
    <xf numFmtId="0" fontId="52" fillId="100" borderId="23"/>
    <xf numFmtId="4" fontId="133" fillId="69" borderId="55" applyNumberFormat="0" applyProtection="0">
      <alignment horizontal="right" vertical="center"/>
    </xf>
    <xf numFmtId="4" fontId="133" fillId="69" borderId="55" applyNumberFormat="0" applyProtection="0">
      <alignment horizontal="right" vertical="center"/>
    </xf>
    <xf numFmtId="4" fontId="133" fillId="69" borderId="55" applyNumberFormat="0" applyProtection="0">
      <alignment horizontal="right" vertical="center"/>
    </xf>
    <xf numFmtId="4" fontId="133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19" fillId="0" borderId="0" applyFill="0" applyBorder="0" applyAlignment="0" applyProtection="0"/>
    <xf numFmtId="234" fontId="129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4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19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5" fillId="0" borderId="0"/>
    <xf numFmtId="240" fontId="8" fillId="0" borderId="0"/>
    <xf numFmtId="168" fontId="136" fillId="0" borderId="0" applyFont="0" applyAlignment="0" applyProtection="0"/>
    <xf numFmtId="241" fontId="137" fillId="0" borderId="0">
      <alignment horizontal="left"/>
    </xf>
    <xf numFmtId="43" fontId="1" fillId="0" borderId="0" applyFont="0" applyFill="0" applyBorder="0" applyAlignment="0" applyProtection="0"/>
    <xf numFmtId="173" fontId="138" fillId="0" borderId="0">
      <alignment horizontal="left" wrapText="1"/>
    </xf>
    <xf numFmtId="43" fontId="138" fillId="0" borderId="0" applyFont="0" applyFill="0" applyBorder="0" applyAlignment="0" applyProtection="0"/>
    <xf numFmtId="44" fontId="138" fillId="0" borderId="0" applyFont="0" applyFill="0" applyBorder="0" applyAlignment="0" applyProtection="0"/>
    <xf numFmtId="10" fontId="138" fillId="0" borderId="24"/>
    <xf numFmtId="41" fontId="138" fillId="3" borderId="0"/>
    <xf numFmtId="0" fontId="140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8" fillId="0" borderId="0"/>
    <xf numFmtId="0" fontId="27" fillId="0" borderId="0"/>
    <xf numFmtId="0" fontId="1" fillId="0" borderId="0"/>
    <xf numFmtId="0" fontId="8" fillId="0" borderId="0">
      <alignment wrapText="1"/>
    </xf>
    <xf numFmtId="41" fontId="141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10" fontId="138" fillId="0" borderId="24"/>
    <xf numFmtId="44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73" fontId="138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9" fillId="0" borderId="0"/>
    <xf numFmtId="0" fontId="142" fillId="125" borderId="89" applyNumberFormat="0" applyAlignment="0" applyProtection="0">
      <alignment horizontal="left" vertical="center" indent="1"/>
    </xf>
    <xf numFmtId="242" fontId="143" fillId="0" borderId="90" applyNumberFormat="0" applyProtection="0">
      <alignment horizontal="right" vertical="center"/>
    </xf>
    <xf numFmtId="242" fontId="142" fillId="0" borderId="91" applyNumberFormat="0" applyProtection="0">
      <alignment horizontal="right" vertical="center"/>
    </xf>
    <xf numFmtId="0" fontId="144" fillId="126" borderId="91" applyNumberFormat="0" applyAlignment="0" applyProtection="0">
      <alignment horizontal="left" vertical="center" indent="1"/>
    </xf>
    <xf numFmtId="0" fontId="144" fillId="127" borderId="91" applyNumberFormat="0" applyAlignment="0" applyProtection="0">
      <alignment horizontal="left" vertical="center" indent="1"/>
    </xf>
    <xf numFmtId="242" fontId="143" fillId="128" borderId="90" applyNumberFormat="0" applyBorder="0" applyProtection="0">
      <alignment horizontal="right" vertical="center"/>
    </xf>
    <xf numFmtId="0" fontId="144" fillId="126" borderId="91" applyNumberFormat="0" applyAlignment="0" applyProtection="0">
      <alignment horizontal="left" vertical="center" indent="1"/>
    </xf>
    <xf numFmtId="242" fontId="142" fillId="127" borderId="91" applyNumberFormat="0" applyProtection="0">
      <alignment horizontal="right" vertical="center"/>
    </xf>
    <xf numFmtId="242" fontId="142" fillId="128" borderId="91" applyNumberFormat="0" applyBorder="0" applyProtection="0">
      <alignment horizontal="right" vertical="center"/>
    </xf>
    <xf numFmtId="242" fontId="145" fillId="129" borderId="92" applyNumberFormat="0" applyBorder="0" applyAlignment="0" applyProtection="0">
      <alignment horizontal="right" vertical="center" indent="1"/>
    </xf>
    <xf numFmtId="242" fontId="146" fillId="130" borderId="92" applyNumberFormat="0" applyBorder="0" applyAlignment="0" applyProtection="0">
      <alignment horizontal="right" vertical="center" indent="1"/>
    </xf>
    <xf numFmtId="242" fontId="146" fillId="131" borderId="92" applyNumberFormat="0" applyBorder="0" applyAlignment="0" applyProtection="0">
      <alignment horizontal="right" vertical="center" indent="1"/>
    </xf>
    <xf numFmtId="242" fontId="147" fillId="132" borderId="92" applyNumberFormat="0" applyBorder="0" applyAlignment="0" applyProtection="0">
      <alignment horizontal="right" vertical="center" indent="1"/>
    </xf>
    <xf numFmtId="242" fontId="147" fillId="133" borderId="92" applyNumberFormat="0" applyBorder="0" applyAlignment="0" applyProtection="0">
      <alignment horizontal="right" vertical="center" indent="1"/>
    </xf>
    <xf numFmtId="242" fontId="147" fillId="134" borderId="92" applyNumberFormat="0" applyBorder="0" applyAlignment="0" applyProtection="0">
      <alignment horizontal="right" vertical="center" indent="1"/>
    </xf>
    <xf numFmtId="242" fontId="148" fillId="135" borderId="92" applyNumberFormat="0" applyBorder="0" applyAlignment="0" applyProtection="0">
      <alignment horizontal="right" vertical="center" indent="1"/>
    </xf>
    <xf numFmtId="242" fontId="148" fillId="136" borderId="92" applyNumberFormat="0" applyBorder="0" applyAlignment="0" applyProtection="0">
      <alignment horizontal="right" vertical="center" indent="1"/>
    </xf>
    <xf numFmtId="242" fontId="148" fillId="137" borderId="92" applyNumberFormat="0" applyBorder="0" applyAlignment="0" applyProtection="0">
      <alignment horizontal="right" vertical="center" indent="1"/>
    </xf>
    <xf numFmtId="0" fontId="149" fillId="0" borderId="89" applyNumberFormat="0" applyFont="0" applyFill="0" applyAlignment="0" applyProtection="0"/>
    <xf numFmtId="242" fontId="143" fillId="138" borderId="89" applyNumberFormat="0" applyAlignment="0" applyProtection="0">
      <alignment horizontal="left" vertical="center" indent="1"/>
    </xf>
    <xf numFmtId="0" fontId="142" fillId="125" borderId="91" applyNumberFormat="0" applyAlignment="0" applyProtection="0">
      <alignment horizontal="left" vertical="center" indent="1"/>
    </xf>
    <xf numFmtId="0" fontId="144" fillId="139" borderId="89" applyNumberFormat="0" applyAlignment="0" applyProtection="0">
      <alignment horizontal="left" vertical="center" indent="1"/>
    </xf>
    <xf numFmtId="0" fontId="144" fillId="140" borderId="89" applyNumberFormat="0" applyAlignment="0" applyProtection="0">
      <alignment horizontal="left" vertical="center" indent="1"/>
    </xf>
    <xf numFmtId="0" fontId="144" fillId="141" borderId="89" applyNumberFormat="0" applyAlignment="0" applyProtection="0">
      <alignment horizontal="left" vertical="center" indent="1"/>
    </xf>
    <xf numFmtId="0" fontId="144" fillId="128" borderId="89" applyNumberFormat="0" applyAlignment="0" applyProtection="0">
      <alignment horizontal="left" vertical="center" indent="1"/>
    </xf>
    <xf numFmtId="0" fontId="144" fillId="127" borderId="91" applyNumberFormat="0" applyAlignment="0" applyProtection="0">
      <alignment horizontal="left" vertical="center" indent="1"/>
    </xf>
    <xf numFmtId="0" fontId="150" fillId="0" borderId="93" applyNumberFormat="0" applyFill="0" applyBorder="0" applyAlignment="0" applyProtection="0"/>
    <xf numFmtId="0" fontId="151" fillId="0" borderId="93" applyBorder="0" applyAlignment="0" applyProtection="0"/>
    <xf numFmtId="0" fontId="150" fillId="126" borderId="91" applyNumberFormat="0" applyAlignment="0" applyProtection="0">
      <alignment horizontal="left" vertical="center" indent="1"/>
    </xf>
    <xf numFmtId="0" fontId="150" fillId="126" borderId="91" applyNumberFormat="0" applyAlignment="0" applyProtection="0">
      <alignment horizontal="left" vertical="center" indent="1"/>
    </xf>
    <xf numFmtId="0" fontId="150" fillId="127" borderId="91" applyNumberFormat="0" applyAlignment="0" applyProtection="0">
      <alignment horizontal="left" vertical="center" indent="1"/>
    </xf>
    <xf numFmtId="242" fontId="152" fillId="127" borderId="91" applyNumberFormat="0" applyProtection="0">
      <alignment horizontal="right" vertical="center"/>
    </xf>
    <xf numFmtId="242" fontId="153" fillId="128" borderId="90" applyNumberFormat="0" applyBorder="0" applyProtection="0">
      <alignment horizontal="right" vertical="center"/>
    </xf>
    <xf numFmtId="242" fontId="152" fillId="128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749">
    <xf numFmtId="0" fontId="0" fillId="0" borderId="0" xfId="0"/>
    <xf numFmtId="0" fontId="52" fillId="0" borderId="0" xfId="11618" applyNumberFormat="1" applyFont="1" applyFill="1" applyBorder="1" applyAlignment="1">
      <alignment horizontal="left"/>
    </xf>
    <xf numFmtId="0" fontId="52" fillId="0" borderId="0" xfId="11618" applyNumberFormat="1" applyFont="1" applyFill="1" applyBorder="1" applyAlignment="1"/>
    <xf numFmtId="0" fontId="52" fillId="0" borderId="0" xfId="20188" applyNumberFormat="1" applyFont="1" applyFill="1" applyBorder="1" applyAlignment="1">
      <alignment horizontal="center"/>
    </xf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2949" applyFont="1" applyFill="1" applyAlignment="1">
      <alignment horizontal="center"/>
    </xf>
    <xf numFmtId="0" fontId="52" fillId="0" borderId="0" xfId="0" applyFont="1" applyFill="1" applyAlignment="1">
      <alignment horizontal="left" indent="1"/>
    </xf>
    <xf numFmtId="0" fontId="52" fillId="0" borderId="40" xfId="0" quotePrefix="1" applyFont="1" applyFill="1" applyBorder="1" applyAlignment="1">
      <alignment horizontal="left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44" fontId="52" fillId="0" borderId="3" xfId="20135" applyFont="1" applyFill="1" applyBorder="1"/>
    <xf numFmtId="169" fontId="52" fillId="0" borderId="0" xfId="2762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52" fillId="0" borderId="0" xfId="3021" applyNumberFormat="1" applyFont="1" applyFill="1" applyBorder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44" fontId="52" fillId="0" borderId="0" xfId="20135" applyFont="1" applyFill="1" applyAlignment="1">
      <alignment horizontal="center" wrapText="1"/>
    </xf>
    <xf numFmtId="44" fontId="52" fillId="0" borderId="45" xfId="20135" applyFont="1" applyFill="1" applyBorder="1"/>
    <xf numFmtId="44" fontId="52" fillId="0" borderId="95" xfId="20135" applyFont="1" applyFill="1" applyBorder="1"/>
    <xf numFmtId="10" fontId="52" fillId="0" borderId="23" xfId="0" applyNumberFormat="1" applyFont="1" applyFill="1" applyBorder="1"/>
    <xf numFmtId="44" fontId="52" fillId="0" borderId="31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90" fontId="52" fillId="0" borderId="3" xfId="0" applyNumberFormat="1" applyFont="1" applyFill="1" applyBorder="1"/>
    <xf numFmtId="0" fontId="61" fillId="0" borderId="0" xfId="11618" applyNumberFormat="1" applyFont="1" applyFill="1" applyAlignment="1">
      <alignment horizontal="center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0" fontId="52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9" fontId="52" fillId="0" borderId="0" xfId="1" applyFont="1" applyFill="1"/>
    <xf numFmtId="9" fontId="52" fillId="0" borderId="74" xfId="1" applyFont="1" applyFill="1" applyBorder="1"/>
    <xf numFmtId="9" fontId="52" fillId="0" borderId="70" xfId="1" applyFont="1" applyFill="1" applyBorder="1"/>
    <xf numFmtId="0" fontId="52" fillId="0" borderId="77" xfId="11732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52" fillId="0" borderId="0" xfId="2777" applyNumberFormat="1" applyFont="1" applyFill="1" applyBorder="1"/>
    <xf numFmtId="0" fontId="52" fillId="0" borderId="0" xfId="11732" applyFont="1" applyFill="1" applyBorder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168" fontId="52" fillId="0" borderId="40" xfId="20140" applyNumberFormat="1" applyFont="1" applyFill="1" applyBorder="1" applyAlignment="1">
      <alignment horizontal="center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52" fillId="0" borderId="0" xfId="20182" applyNumberFormat="1" applyFont="1" applyFill="1" applyAlignment="1"/>
    <xf numFmtId="10" fontId="52" fillId="0" borderId="0" xfId="3372" applyFont="1" applyFill="1" applyBorder="1"/>
    <xf numFmtId="44" fontId="52" fillId="0" borderId="0" xfId="2762" applyNumberFormat="1" applyFont="1" applyFill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52" fillId="0" borderId="6" xfId="20135" applyNumberFormat="1" applyFont="1" applyFill="1" applyBorder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194" fontId="52" fillId="0" borderId="0" xfId="20135" applyNumberFormat="1" applyFont="1" applyFill="1" applyBorder="1"/>
    <xf numFmtId="3" fontId="52" fillId="0" borderId="0" xfId="0" applyNumberFormat="1" applyFont="1" applyFill="1" applyBorder="1"/>
    <xf numFmtId="3" fontId="52" fillId="0" borderId="3" xfId="0" applyNumberFormat="1" applyFont="1" applyFill="1" applyBorder="1"/>
    <xf numFmtId="0" fontId="61" fillId="0" borderId="4" xfId="20192" applyNumberFormat="1" applyFont="1" applyFill="1" applyBorder="1" applyAlignment="1">
      <alignment horizontal="center" wrapText="1"/>
    </xf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43" fontId="52" fillId="0" borderId="0" xfId="20140" applyFont="1" applyFill="1"/>
    <xf numFmtId="0" fontId="61" fillId="0" borderId="23" xfId="0" applyFont="1" applyFill="1" applyBorder="1" applyAlignment="1">
      <alignment horizontal="center" wrapText="1"/>
    </xf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0" fontId="61" fillId="0" borderId="59" xfId="0" applyFont="1" applyFill="1" applyBorder="1" applyAlignment="1">
      <alignment horizontal="center" wrapText="1"/>
    </xf>
    <xf numFmtId="0" fontId="61" fillId="0" borderId="4" xfId="0" applyFont="1" applyFill="1" applyBorder="1" applyAlignment="1">
      <alignment horizontal="center" wrapText="1"/>
    </xf>
    <xf numFmtId="168" fontId="61" fillId="0" borderId="59" xfId="20140" applyNumberFormat="1" applyFont="1" applyFill="1" applyBorder="1" applyAlignment="1">
      <alignment horizontal="center" wrapText="1"/>
    </xf>
    <xf numFmtId="168" fontId="61" fillId="0" borderId="60" xfId="20140" applyNumberFormat="1" applyFont="1" applyFill="1" applyBorder="1" applyAlignment="1">
      <alignment horizontal="center" wrapText="1"/>
    </xf>
    <xf numFmtId="0" fontId="61" fillId="0" borderId="38" xfId="0" applyFont="1" applyFill="1" applyBorder="1" applyAlignment="1">
      <alignment horizontal="center"/>
    </xf>
    <xf numFmtId="0" fontId="61" fillId="0" borderId="6" xfId="0" applyFont="1" applyFill="1" applyBorder="1"/>
    <xf numFmtId="0" fontId="52" fillId="0" borderId="6" xfId="0" applyFont="1" applyFill="1" applyBorder="1"/>
    <xf numFmtId="168" fontId="52" fillId="0" borderId="38" xfId="20140" applyNumberFormat="1" applyFont="1" applyFill="1" applyBorder="1" applyAlignment="1">
      <alignment horizontal="center"/>
    </xf>
    <xf numFmtId="168" fontId="52" fillId="0" borderId="6" xfId="20140" applyNumberFormat="1" applyFont="1" applyFill="1" applyBorder="1" applyAlignment="1">
      <alignment horizontal="center"/>
    </xf>
    <xf numFmtId="0" fontId="61" fillId="0" borderId="38" xfId="0" applyNumberFormat="1" applyFont="1" applyFill="1" applyBorder="1" applyAlignment="1">
      <alignment horizontal="center"/>
    </xf>
    <xf numFmtId="0" fontId="61" fillId="0" borderId="6" xfId="0" applyNumberFormat="1" applyFont="1" applyFill="1" applyBorder="1"/>
    <xf numFmtId="0" fontId="52" fillId="0" borderId="6" xfId="0" applyFont="1" applyFill="1" applyBorder="1" applyAlignment="1">
      <alignment horizontal="left" indent="1"/>
    </xf>
    <xf numFmtId="168" fontId="52" fillId="0" borderId="6" xfId="2683" applyNumberFormat="1" applyFont="1" applyFill="1" applyBorder="1"/>
    <xf numFmtId="168" fontId="52" fillId="0" borderId="6" xfId="2683" applyNumberFormat="1" applyFont="1" applyFill="1" applyBorder="1" applyAlignment="1">
      <alignment horizontal="center"/>
    </xf>
    <xf numFmtId="0" fontId="52" fillId="0" borderId="42" xfId="0" applyFont="1" applyFill="1" applyBorder="1" applyAlignment="1">
      <alignment horizontal="center"/>
    </xf>
    <xf numFmtId="168" fontId="52" fillId="0" borderId="0" xfId="20140" applyNumberFormat="1" applyFont="1" applyFill="1" applyAlignment="1">
      <alignment horizontal="center"/>
    </xf>
    <xf numFmtId="0" fontId="52" fillId="0" borderId="63" xfId="2949" applyFont="1" applyFill="1" applyBorder="1"/>
    <xf numFmtId="0" fontId="52" fillId="0" borderId="64" xfId="2949" applyFont="1" applyFill="1" applyBorder="1"/>
    <xf numFmtId="0" fontId="61" fillId="0" borderId="65" xfId="2949" applyFont="1" applyFill="1" applyBorder="1" applyAlignment="1">
      <alignment horizontal="left" vertical="top"/>
    </xf>
    <xf numFmtId="0" fontId="61" fillId="0" borderId="83" xfId="2949" applyFont="1" applyFill="1" applyBorder="1" applyAlignment="1">
      <alignment horizontal="center" vertical="center"/>
    </xf>
    <xf numFmtId="0" fontId="61" fillId="0" borderId="79" xfId="2949" applyFont="1" applyFill="1" applyBorder="1" applyAlignment="1">
      <alignment horizontal="center" vertical="center"/>
    </xf>
    <xf numFmtId="17" fontId="61" fillId="0" borderId="79" xfId="2949" applyNumberFormat="1" applyFont="1" applyFill="1" applyBorder="1" applyAlignment="1">
      <alignment horizontal="center" vertical="center"/>
    </xf>
    <xf numFmtId="0" fontId="61" fillId="0" borderId="79" xfId="2949" applyFont="1" applyFill="1" applyBorder="1" applyAlignment="1">
      <alignment horizontal="center" vertical="center" wrapText="1"/>
    </xf>
    <xf numFmtId="0" fontId="61" fillId="0" borderId="0" xfId="2949" applyFont="1" applyFill="1" applyAlignment="1">
      <alignment horizontal="center" wrapText="1"/>
    </xf>
    <xf numFmtId="0" fontId="52" fillId="0" borderId="63" xfId="2949" applyFont="1" applyFill="1" applyBorder="1" applyAlignment="1">
      <alignment horizontal="left" vertical="top"/>
    </xf>
    <xf numFmtId="0" fontId="52" fillId="0" borderId="64" xfId="2949" applyFont="1" applyFill="1" applyBorder="1" applyAlignment="1">
      <alignment horizontal="left" vertical="top"/>
    </xf>
    <xf numFmtId="193" fontId="52" fillId="0" borderId="80" xfId="2949" applyNumberFormat="1" applyFont="1" applyFill="1" applyBorder="1" applyAlignment="1">
      <alignment horizontal="right" vertical="top"/>
    </xf>
    <xf numFmtId="171" fontId="52" fillId="0" borderId="0" xfId="2949" applyNumberFormat="1" applyFont="1" applyFill="1"/>
    <xf numFmtId="164" fontId="52" fillId="0" borderId="0" xfId="2949" applyNumberFormat="1" applyFont="1" applyFill="1"/>
    <xf numFmtId="0" fontId="52" fillId="0" borderId="66" xfId="2949" applyFont="1" applyFill="1" applyBorder="1" applyAlignment="1">
      <alignment horizontal="left" vertical="top"/>
    </xf>
    <xf numFmtId="193" fontId="52" fillId="0" borderId="81" xfId="2949" applyNumberFormat="1" applyFont="1" applyFill="1" applyBorder="1" applyAlignment="1">
      <alignment horizontal="right" vertical="top"/>
    </xf>
    <xf numFmtId="0" fontId="52" fillId="0" borderId="85" xfId="2949" applyFont="1" applyFill="1" applyBorder="1" applyAlignment="1">
      <alignment horizontal="left" vertical="top"/>
    </xf>
    <xf numFmtId="0" fontId="52" fillId="0" borderId="3" xfId="2949" applyFont="1" applyFill="1" applyBorder="1" applyAlignment="1">
      <alignment horizontal="left" vertical="top"/>
    </xf>
    <xf numFmtId="193" fontId="52" fillId="0" borderId="84" xfId="2949" applyNumberFormat="1" applyFont="1" applyFill="1" applyBorder="1" applyAlignment="1">
      <alignment horizontal="right" vertical="top"/>
    </xf>
    <xf numFmtId="193" fontId="61" fillId="0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Fill="1" applyBorder="1"/>
    <xf numFmtId="44" fontId="61" fillId="0" borderId="4" xfId="20135" applyFont="1" applyFill="1" applyBorder="1"/>
    <xf numFmtId="0" fontId="52" fillId="0" borderId="68" xfId="2949" applyFont="1" applyFill="1" applyBorder="1" applyAlignment="1">
      <alignment horizontal="left" vertical="top"/>
    </xf>
    <xf numFmtId="0" fontId="61" fillId="0" borderId="31" xfId="2949" applyFont="1" applyFill="1" applyBorder="1" applyAlignment="1">
      <alignment horizontal="left" vertical="top"/>
    </xf>
    <xf numFmtId="193" fontId="61" fillId="0" borderId="82" xfId="2949" applyNumberFormat="1" applyFont="1" applyFill="1" applyBorder="1" applyAlignment="1">
      <alignment horizontal="right" vertical="top"/>
    </xf>
    <xf numFmtId="171" fontId="61" fillId="0" borderId="5" xfId="2949" applyNumberFormat="1" applyFont="1" applyFill="1" applyBorder="1"/>
    <xf numFmtId="44" fontId="61" fillId="0" borderId="5" xfId="20135" applyFont="1" applyFill="1" applyBorder="1"/>
    <xf numFmtId="9" fontId="52" fillId="0" borderId="0" xfId="2949" applyNumberFormat="1" applyFont="1" applyFill="1"/>
    <xf numFmtId="193" fontId="52" fillId="0" borderId="0" xfId="2949" applyNumberFormat="1" applyFont="1" applyFill="1"/>
    <xf numFmtId="0" fontId="61" fillId="0" borderId="0" xfId="2949" applyFont="1" applyFill="1"/>
    <xf numFmtId="0" fontId="61" fillId="0" borderId="0" xfId="0" applyFont="1" applyFill="1"/>
    <xf numFmtId="1" fontId="52" fillId="0" borderId="0" xfId="0" applyNumberFormat="1" applyFont="1" applyFill="1" applyBorder="1" applyAlignment="1">
      <alignment horizontal="center"/>
    </xf>
    <xf numFmtId="198" fontId="52" fillId="0" borderId="0" xfId="20140" applyNumberFormat="1" applyFont="1" applyFill="1" applyBorder="1" applyAlignment="1">
      <alignment horizontal="center"/>
    </xf>
    <xf numFmtId="43" fontId="52" fillId="0" borderId="0" xfId="0" applyNumberFormat="1" applyFont="1" applyFill="1" applyBorder="1" applyAlignment="1"/>
    <xf numFmtId="44" fontId="52" fillId="0" borderId="3" xfId="20135" applyFont="1" applyFill="1" applyBorder="1" applyAlignment="1">
      <alignment horizontal="center"/>
    </xf>
    <xf numFmtId="198" fontId="52" fillId="0" borderId="3" xfId="20140" applyNumberFormat="1" applyFont="1" applyFill="1" applyBorder="1" applyAlignment="1">
      <alignment horizontal="center"/>
    </xf>
    <xf numFmtId="1" fontId="52" fillId="0" borderId="6" xfId="0" applyNumberFormat="1" applyFont="1" applyFill="1" applyBorder="1" applyAlignment="1">
      <alignment horizontal="center"/>
    </xf>
    <xf numFmtId="44" fontId="52" fillId="0" borderId="6" xfId="20135" applyFont="1" applyFill="1" applyBorder="1" applyAlignment="1">
      <alignment horizontal="center"/>
    </xf>
    <xf numFmtId="198" fontId="52" fillId="0" borderId="6" xfId="20140" applyNumberFormat="1" applyFont="1" applyFill="1" applyBorder="1" applyAlignment="1">
      <alignment horizontal="center"/>
    </xf>
    <xf numFmtId="0" fontId="52" fillId="0" borderId="0" xfId="0" applyFont="1" applyFill="1" applyBorder="1" applyAlignment="1"/>
    <xf numFmtId="1" fontId="52" fillId="0" borderId="3" xfId="0" applyNumberFormat="1" applyFont="1" applyFill="1" applyBorder="1" applyAlignment="1">
      <alignment horizontal="center"/>
    </xf>
    <xf numFmtId="43" fontId="52" fillId="0" borderId="3" xfId="0" applyNumberFormat="1" applyFont="1" applyFill="1" applyBorder="1" applyAlignment="1"/>
    <xf numFmtId="0" fontId="52" fillId="0" borderId="41" xfId="0" applyFont="1" applyFill="1" applyBorder="1" applyAlignment="1">
      <alignment horizontal="center"/>
    </xf>
    <xf numFmtId="238" fontId="61" fillId="0" borderId="0" xfId="11618" applyNumberFormat="1" applyFont="1" applyFill="1" applyAlignment="1">
      <alignment horizontal="left"/>
    </xf>
    <xf numFmtId="173" fontId="52" fillId="0" borderId="0" xfId="11618" applyFont="1" applyFill="1">
      <alignment horizontal="left" wrapText="1"/>
    </xf>
    <xf numFmtId="238" fontId="52" fillId="0" borderId="0" xfId="11618" applyNumberFormat="1" applyFont="1" applyFill="1" applyAlignment="1">
      <alignment horizontal="left"/>
    </xf>
    <xf numFmtId="173" fontId="61" fillId="0" borderId="0" xfId="11618" applyFont="1" applyFill="1">
      <alignment horizontal="left" wrapText="1"/>
    </xf>
    <xf numFmtId="238" fontId="52" fillId="0" borderId="0" xfId="11618" applyNumberFormat="1" applyFont="1" applyFill="1" applyAlignment="1">
      <alignment horizontal="left" vertical="center"/>
    </xf>
    <xf numFmtId="173" fontId="61" fillId="0" borderId="0" xfId="11618" applyFont="1" applyFill="1" applyAlignment="1">
      <alignment horizontal="left"/>
    </xf>
    <xf numFmtId="239" fontId="52" fillId="0" borderId="0" xfId="11618" applyNumberFormat="1" applyFont="1" applyFill="1" applyAlignment="1"/>
    <xf numFmtId="41" fontId="52" fillId="0" borderId="0" xfId="11618" applyNumberFormat="1" applyFont="1" applyFill="1" applyAlignment="1"/>
    <xf numFmtId="43" fontId="52" fillId="0" borderId="0" xfId="11618" applyNumberFormat="1" applyFont="1" applyFill="1" applyAlignment="1"/>
    <xf numFmtId="173" fontId="52" fillId="0" borderId="0" xfId="11618" applyFont="1" applyFill="1" applyAlignment="1">
      <alignment horizontal="left"/>
    </xf>
    <xf numFmtId="238" fontId="61" fillId="0" borderId="0" xfId="3680" applyNumberFormat="1" applyFont="1" applyFill="1" applyAlignment="1">
      <alignment horizontal="left"/>
    </xf>
    <xf numFmtId="168" fontId="61" fillId="0" borderId="0" xfId="2683" applyNumberFormat="1" applyFont="1" applyFill="1" applyAlignment="1">
      <alignment horizontal="left"/>
    </xf>
    <xf numFmtId="41" fontId="61" fillId="0" borderId="0" xfId="3680" applyFont="1" applyFill="1" applyAlignment="1">
      <alignment horizontal="left"/>
    </xf>
    <xf numFmtId="41" fontId="61" fillId="0" borderId="0" xfId="3680" applyFont="1" applyFill="1">
      <alignment horizontal="left"/>
    </xf>
    <xf numFmtId="168" fontId="52" fillId="0" borderId="0" xfId="11618" applyNumberFormat="1" applyFont="1" applyFill="1" applyAlignment="1"/>
    <xf numFmtId="2" fontId="52" fillId="0" borderId="0" xfId="11618" applyNumberFormat="1" applyFont="1" applyFill="1" applyAlignment="1">
      <alignment horizontal="center"/>
    </xf>
    <xf numFmtId="41" fontId="52" fillId="0" borderId="24" xfId="11618" applyNumberFormat="1" applyFont="1" applyFill="1" applyBorder="1" applyAlignment="1">
      <alignment horizontal="right" wrapText="1"/>
    </xf>
    <xf numFmtId="41" fontId="61" fillId="0" borderId="0" xfId="2667" applyFont="1" applyFill="1"/>
    <xf numFmtId="41" fontId="52" fillId="0" borderId="0" xfId="11618" applyNumberFormat="1" applyFont="1" applyFill="1" applyBorder="1" applyAlignment="1">
      <alignment horizontal="right" wrapText="1"/>
    </xf>
    <xf numFmtId="0" fontId="61" fillId="0" borderId="0" xfId="1161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/>
    <xf numFmtId="173" fontId="52" fillId="0" borderId="0" xfId="20188" applyFont="1" applyFill="1">
      <alignment horizontal="left" wrapText="1"/>
    </xf>
    <xf numFmtId="0" fontId="61" fillId="0" borderId="0" xfId="20188" applyNumberFormat="1" applyFont="1" applyFill="1" applyAlignment="1"/>
    <xf numFmtId="0" fontId="61" fillId="0" borderId="4" xfId="20188" applyNumberFormat="1" applyFont="1" applyFill="1" applyBorder="1" applyAlignment="1"/>
    <xf numFmtId="2" fontId="52" fillId="0" borderId="0" xfId="20188" applyNumberFormat="1" applyFont="1" applyFill="1" applyAlignment="1">
      <alignment horizontal="center"/>
    </xf>
    <xf numFmtId="0" fontId="61" fillId="0" borderId="5" xfId="20188" applyNumberFormat="1" applyFont="1" applyFill="1" applyBorder="1" applyAlignment="1"/>
    <xf numFmtId="0" fontId="52" fillId="0" borderId="0" xfId="20184" applyNumberFormat="1" applyFont="1" applyFill="1" applyAlignment="1">
      <alignment horizontal="center"/>
    </xf>
    <xf numFmtId="0" fontId="61" fillId="0" borderId="0" xfId="20184" applyNumberFormat="1" applyFont="1" applyFill="1" applyAlignment="1"/>
    <xf numFmtId="0" fontId="61" fillId="0" borderId="4" xfId="20184" applyNumberFormat="1" applyFont="1" applyFill="1" applyBorder="1" applyAlignment="1">
      <alignment horizontal="center"/>
    </xf>
    <xf numFmtId="2" fontId="52" fillId="0" borderId="0" xfId="20184" applyNumberFormat="1" applyFont="1" applyFill="1" applyAlignment="1">
      <alignment horizontal="center"/>
    </xf>
    <xf numFmtId="0" fontId="61" fillId="0" borderId="4" xfId="0" applyNumberFormat="1" applyFont="1" applyFill="1" applyBorder="1" applyAlignment="1">
      <alignment horizontal="center"/>
    </xf>
    <xf numFmtId="0" fontId="52" fillId="0" borderId="0" xfId="20184" applyNumberFormat="1" applyFont="1" applyFill="1" applyAlignment="1"/>
    <xf numFmtId="2" fontId="61" fillId="0" borderId="4" xfId="20184" applyNumberFormat="1" applyFont="1" applyFill="1" applyBorder="1" applyAlignment="1">
      <alignment horizontal="center"/>
    </xf>
    <xf numFmtId="0" fontId="61" fillId="0" borderId="5" xfId="20184" applyNumberFormat="1" applyFont="1" applyFill="1" applyBorder="1" applyAlignment="1">
      <alignment horizontal="center"/>
    </xf>
    <xf numFmtId="0" fontId="52" fillId="0" borderId="0" xfId="11618" applyNumberFormat="1" applyFont="1" applyFill="1" applyAlignment="1">
      <alignment horizontal="center"/>
    </xf>
    <xf numFmtId="2" fontId="52" fillId="0" borderId="0" xfId="11618" applyNumberFormat="1" applyFont="1" applyFill="1" applyAlignment="1"/>
    <xf numFmtId="0" fontId="61" fillId="0" borderId="0" xfId="20192" applyNumberFormat="1" applyFont="1" applyFill="1" applyAlignment="1"/>
    <xf numFmtId="0" fontId="61" fillId="0" borderId="5" xfId="0" applyNumberFormat="1" applyFont="1" applyFill="1" applyBorder="1" applyAlignment="1"/>
    <xf numFmtId="0" fontId="61" fillId="0" borderId="5" xfId="20192" applyNumberFormat="1" applyFont="1" applyFill="1" applyBorder="1" applyAlignment="1"/>
    <xf numFmtId="0" fontId="8" fillId="0" borderId="0" xfId="0" applyNumberFormat="1" applyFont="1" applyFill="1" applyBorder="1" applyAlignment="1"/>
    <xf numFmtId="0" fontId="6" fillId="0" borderId="5" xfId="0" applyNumberFormat="1" applyFont="1" applyFill="1" applyBorder="1" applyAlignment="1"/>
    <xf numFmtId="0" fontId="6" fillId="0" borderId="4" xfId="0" quotePrefix="1" applyNumberFormat="1" applyFont="1" applyFill="1" applyBorder="1" applyAlignment="1">
      <alignment horizontal="left"/>
    </xf>
    <xf numFmtId="0" fontId="61" fillId="0" borderId="0" xfId="0" applyNumberFormat="1" applyFont="1" applyFill="1" applyAlignment="1"/>
    <xf numFmtId="0" fontId="8" fillId="0" borderId="0" xfId="0" quotePrefix="1" applyNumberFormat="1" applyFont="1" applyFill="1" applyBorder="1" applyAlignment="1">
      <alignment horizontal="left"/>
    </xf>
    <xf numFmtId="43" fontId="52" fillId="0" borderId="0" xfId="20140" applyFont="1" applyFill="1" applyBorder="1" applyAlignment="1"/>
    <xf numFmtId="0" fontId="6" fillId="0" borderId="4" xfId="0" applyNumberFormat="1" applyFont="1" applyFill="1" applyBorder="1" applyAlignment="1"/>
    <xf numFmtId="0" fontId="61" fillId="0" borderId="0" xfId="20192" applyNumberFormat="1" applyFont="1" applyFill="1" applyBorder="1" applyAlignment="1">
      <alignment horizontal="center"/>
    </xf>
    <xf numFmtId="0" fontId="61" fillId="0" borderId="0" xfId="20192" applyNumberFormat="1" applyFont="1" applyFill="1" applyAlignment="1">
      <alignment horizontal="center"/>
    </xf>
    <xf numFmtId="0" fontId="61" fillId="0" borderId="0" xfId="20192" applyNumberFormat="1" applyFont="1" applyFill="1" applyBorder="1" applyAlignment="1">
      <alignment horizontal="center" wrapText="1"/>
    </xf>
    <xf numFmtId="0" fontId="52" fillId="0" borderId="0" xfId="20192" applyNumberFormat="1" applyFont="1" applyFill="1" applyBorder="1" applyAlignment="1">
      <alignment horizontal="center"/>
    </xf>
    <xf numFmtId="0" fontId="52" fillId="0" borderId="63" xfId="11618" applyNumberFormat="1" applyFont="1" applyFill="1" applyBorder="1" applyAlignment="1"/>
    <xf numFmtId="0" fontId="52" fillId="0" borderId="64" xfId="11618" applyNumberFormat="1" applyFont="1" applyFill="1" applyBorder="1" applyAlignment="1"/>
    <xf numFmtId="0" fontId="52" fillId="0" borderId="65" xfId="11618" applyNumberFormat="1" applyFont="1" applyFill="1" applyBorder="1" applyAlignment="1"/>
    <xf numFmtId="0" fontId="52" fillId="0" borderId="66" xfId="11618" applyNumberFormat="1" applyFont="1" applyFill="1" applyBorder="1" applyAlignment="1"/>
    <xf numFmtId="169" fontId="52" fillId="0" borderId="0" xfId="11618" applyNumberFormat="1" applyFont="1" applyFill="1" applyBorder="1" applyAlignment="1"/>
    <xf numFmtId="9" fontId="52" fillId="0" borderId="67" xfId="1" applyNumberFormat="1" applyFont="1" applyFill="1" applyBorder="1" applyAlignment="1"/>
    <xf numFmtId="0" fontId="52" fillId="0" borderId="68" xfId="11618" applyNumberFormat="1" applyFont="1" applyFill="1" applyBorder="1" applyAlignment="1"/>
    <xf numFmtId="0" fontId="52" fillId="0" borderId="31" xfId="11618" applyNumberFormat="1" applyFont="1" applyFill="1" applyBorder="1" applyAlignment="1"/>
    <xf numFmtId="0" fontId="52" fillId="0" borderId="69" xfId="11618" applyNumberFormat="1" applyFont="1" applyFill="1" applyBorder="1" applyAlignment="1"/>
    <xf numFmtId="0" fontId="61" fillId="0" borderId="5" xfId="0" applyNumberFormat="1" applyFont="1" applyFill="1" applyBorder="1" applyAlignment="1">
      <alignment horizontal="center"/>
    </xf>
    <xf numFmtId="0" fontId="61" fillId="0" borderId="0" xfId="20192" applyNumberFormat="1" applyFont="1" applyFill="1" applyBorder="1" applyAlignment="1">
      <alignment horizontal="center" vertical="center"/>
    </xf>
    <xf numFmtId="0" fontId="61" fillId="0" borderId="0" xfId="11618" applyNumberFormat="1" applyFont="1" applyFill="1" applyAlignment="1">
      <alignment horizontal="center" vertical="center"/>
    </xf>
    <xf numFmtId="169" fontId="52" fillId="0" borderId="0" xfId="20192" applyNumberFormat="1" applyFont="1" applyFill="1" applyAlignment="1"/>
    <xf numFmtId="0" fontId="61" fillId="0" borderId="0" xfId="20192" applyNumberFormat="1" applyFont="1" applyFill="1" applyBorder="1" applyAlignment="1">
      <alignment horizontal="center" vertical="center" wrapText="1"/>
    </xf>
    <xf numFmtId="173" fontId="52" fillId="0" borderId="0" xfId="20192" applyFont="1" applyFill="1" applyBorder="1">
      <alignment horizontal="left" wrapText="1"/>
    </xf>
    <xf numFmtId="169" fontId="52" fillId="0" borderId="5" xfId="20190" applyNumberFormat="1" applyFont="1" applyFill="1" applyBorder="1" applyAlignment="1"/>
    <xf numFmtId="0" fontId="61" fillId="0" borderId="23" xfId="20231" applyFont="1" applyFill="1" applyBorder="1" applyAlignment="1">
      <alignment horizontal="center" wrapText="1"/>
    </xf>
    <xf numFmtId="0" fontId="61" fillId="0" borderId="38" xfId="11732" applyFont="1" applyFill="1" applyBorder="1"/>
    <xf numFmtId="0" fontId="61" fillId="0" borderId="6" xfId="11732" applyFont="1" applyFill="1" applyBorder="1"/>
    <xf numFmtId="0" fontId="52" fillId="0" borderId="0" xfId="11732" applyFont="1" applyFill="1" applyAlignment="1">
      <alignment horizontal="center"/>
    </xf>
    <xf numFmtId="0" fontId="52" fillId="0" borderId="0" xfId="11732" quotePrefix="1" applyFont="1" applyFill="1" applyAlignment="1">
      <alignment horizontal="left"/>
    </xf>
    <xf numFmtId="0" fontId="52" fillId="0" borderId="0" xfId="11732" applyFont="1" applyFill="1" applyAlignment="1">
      <alignment horizontal="left"/>
    </xf>
    <xf numFmtId="44" fontId="52" fillId="0" borderId="70" xfId="11732" applyNumberFormat="1" applyFont="1" applyFill="1" applyBorder="1"/>
    <xf numFmtId="44" fontId="52" fillId="0" borderId="74" xfId="11732" applyNumberFormat="1" applyFont="1" applyFill="1" applyBorder="1"/>
    <xf numFmtId="0" fontId="61" fillId="0" borderId="0" xfId="11732" applyFont="1" applyFill="1"/>
    <xf numFmtId="37" fontId="52" fillId="0" borderId="0" xfId="11732" applyNumberFormat="1" applyFont="1" applyFill="1"/>
    <xf numFmtId="10" fontId="52" fillId="0" borderId="0" xfId="11732" applyNumberFormat="1" applyFont="1" applyFill="1"/>
    <xf numFmtId="204" fontId="52" fillId="0" borderId="0" xfId="1" applyNumberFormat="1" applyFont="1" applyFill="1"/>
    <xf numFmtId="168" fontId="52" fillId="0" borderId="0" xfId="2683" applyNumberFormat="1" applyFont="1" applyFill="1" applyBorder="1" applyAlignment="1">
      <alignment wrapText="1"/>
    </xf>
    <xf numFmtId="44" fontId="52" fillId="0" borderId="0" xfId="20135" applyFont="1" applyFill="1" applyBorder="1" applyAlignment="1">
      <alignment wrapText="1"/>
    </xf>
    <xf numFmtId="0" fontId="52" fillId="0" borderId="0" xfId="2704" applyNumberFormat="1" applyFont="1" applyFill="1" applyBorder="1" applyAlignment="1">
      <alignment horizontal="center"/>
    </xf>
    <xf numFmtId="0" fontId="52" fillId="0" borderId="0" xfId="3021" applyFont="1" applyFill="1" applyBorder="1" applyAlignment="1">
      <alignment horizontal="center"/>
    </xf>
    <xf numFmtId="168" fontId="52" fillId="0" borderId="42" xfId="20140" applyNumberFormat="1" applyFont="1" applyFill="1" applyBorder="1" applyAlignment="1">
      <alignment horizontal="center"/>
    </xf>
    <xf numFmtId="0" fontId="52" fillId="0" borderId="3" xfId="2704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 wrapText="1"/>
    </xf>
    <xf numFmtId="168" fontId="52" fillId="0" borderId="42" xfId="20140" applyNumberFormat="1" applyFont="1" applyFill="1" applyBorder="1" applyAlignment="1">
      <alignment horizontal="center" wrapText="1"/>
    </xf>
    <xf numFmtId="189" fontId="52" fillId="0" borderId="0" xfId="3378" applyNumberFormat="1" applyFont="1" applyFill="1" applyAlignment="1">
      <alignment horizontal="center"/>
    </xf>
    <xf numFmtId="194" fontId="52" fillId="0" borderId="0" xfId="2762" applyNumberFormat="1" applyFont="1" applyFill="1" applyAlignment="1">
      <alignment horizontal="center"/>
    </xf>
    <xf numFmtId="0" fontId="61" fillId="0" borderId="3" xfId="0" applyFont="1" applyFill="1" applyBorder="1" applyAlignment="1">
      <alignment wrapText="1"/>
    </xf>
    <xf numFmtId="0" fontId="52" fillId="0" borderId="0" xfId="0" applyFont="1" applyFill="1" applyAlignment="1">
      <alignment wrapText="1"/>
    </xf>
    <xf numFmtId="0" fontId="155" fillId="0" borderId="4" xfId="0" applyFont="1" applyFill="1" applyBorder="1"/>
    <xf numFmtId="44" fontId="52" fillId="0" borderId="0" xfId="0" applyNumberFormat="1" applyFont="1" applyFill="1"/>
    <xf numFmtId="164" fontId="52" fillId="0" borderId="0" xfId="0" applyNumberFormat="1" applyFont="1" applyFill="1"/>
    <xf numFmtId="0" fontId="155" fillId="0" borderId="3" xfId="0" applyFont="1" applyFill="1" applyBorder="1"/>
    <xf numFmtId="189" fontId="52" fillId="0" borderId="0" xfId="1" applyNumberFormat="1" applyFont="1" applyFill="1"/>
    <xf numFmtId="0" fontId="52" fillId="0" borderId="0" xfId="0" applyFont="1" applyFill="1" applyBorder="1" applyAlignment="1">
      <alignment horizontal="right"/>
    </xf>
    <xf numFmtId="44" fontId="52" fillId="0" borderId="5" xfId="0" applyNumberFormat="1" applyFont="1" applyFill="1" applyBorder="1"/>
    <xf numFmtId="44" fontId="52" fillId="0" borderId="5" xfId="0" applyNumberFormat="1" applyFont="1" applyFill="1" applyBorder="1" applyAlignment="1">
      <alignment horizontal="center"/>
    </xf>
    <xf numFmtId="0" fontId="61" fillId="0" borderId="3" xfId="0" applyFont="1" applyFill="1" applyBorder="1" applyAlignment="1">
      <alignment horizontal="center"/>
    </xf>
    <xf numFmtId="9" fontId="52" fillId="0" borderId="0" xfId="0" applyNumberFormat="1" applyFont="1" applyFill="1"/>
    <xf numFmtId="0" fontId="52" fillId="0" borderId="5" xfId="0" applyFont="1" applyFill="1" applyBorder="1"/>
    <xf numFmtId="189" fontId="52" fillId="0" borderId="5" xfId="0" applyNumberFormat="1" applyFont="1" applyFill="1" applyBorder="1"/>
    <xf numFmtId="189" fontId="52" fillId="0" borderId="0" xfId="20135" applyNumberFormat="1" applyFont="1" applyFill="1"/>
    <xf numFmtId="189" fontId="52" fillId="0" borderId="0" xfId="0" applyNumberFormat="1" applyFont="1" applyFill="1" applyBorder="1"/>
    <xf numFmtId="165" fontId="52" fillId="0" borderId="0" xfId="1" applyNumberFormat="1" applyFont="1" applyFill="1"/>
    <xf numFmtId="0" fontId="52" fillId="0" borderId="0" xfId="0" applyFont="1" applyFill="1" applyAlignment="1">
      <alignment horizontal="right"/>
    </xf>
    <xf numFmtId="189" fontId="52" fillId="0" borderId="0" xfId="0" applyNumberFormat="1" applyFont="1" applyFill="1"/>
    <xf numFmtId="164" fontId="52" fillId="0" borderId="6" xfId="0" applyNumberFormat="1" applyFont="1" applyFill="1" applyBorder="1"/>
    <xf numFmtId="190" fontId="52" fillId="0" borderId="0" xfId="0" applyNumberFormat="1" applyFont="1" applyFill="1"/>
    <xf numFmtId="164" fontId="52" fillId="0" borderId="62" xfId="0" applyNumberFormat="1" applyFont="1" applyFill="1" applyBorder="1"/>
    <xf numFmtId="44" fontId="52" fillId="0" borderId="0" xfId="0" applyNumberFormat="1" applyFont="1" applyFill="1" applyBorder="1"/>
    <xf numFmtId="164" fontId="52" fillId="0" borderId="6" xfId="20135" applyNumberFormat="1" applyFont="1" applyFill="1" applyBorder="1"/>
    <xf numFmtId="44" fontId="52" fillId="0" borderId="0" xfId="0" applyNumberFormat="1" applyFont="1" applyFill="1" applyBorder="1" applyAlignment="1">
      <alignment horizontal="center"/>
    </xf>
    <xf numFmtId="164" fontId="52" fillId="0" borderId="0" xfId="0" applyNumberFormat="1" applyFont="1" applyFill="1" applyBorder="1" applyAlignment="1">
      <alignment horizontal="center"/>
    </xf>
    <xf numFmtId="43" fontId="52" fillId="0" borderId="23" xfId="0" applyNumberFormat="1" applyFont="1" applyFill="1" applyBorder="1"/>
    <xf numFmtId="43" fontId="52" fillId="0" borderId="23" xfId="20140" applyNumberFormat="1" applyFont="1" applyFill="1" applyBorder="1"/>
    <xf numFmtId="44" fontId="52" fillId="0" borderId="23" xfId="0" applyNumberFormat="1" applyFont="1" applyFill="1" applyBorder="1"/>
    <xf numFmtId="37" fontId="52" fillId="0" borderId="23" xfId="0" applyNumberFormat="1" applyFont="1" applyFill="1" applyBorder="1"/>
    <xf numFmtId="43" fontId="52" fillId="0" borderId="0" xfId="0" applyNumberFormat="1" applyFont="1" applyFill="1" applyBorder="1"/>
    <xf numFmtId="10" fontId="52" fillId="0" borderId="0" xfId="0" applyNumberFormat="1" applyFont="1" applyFill="1" applyBorder="1"/>
    <xf numFmtId="39" fontId="52" fillId="0" borderId="0" xfId="0" applyNumberFormat="1" applyFont="1" applyFill="1" applyBorder="1"/>
    <xf numFmtId="0" fontId="61" fillId="0" borderId="59" xfId="3210" applyFont="1" applyFill="1" applyBorder="1" applyAlignment="1">
      <alignment horizontal="center" wrapText="1"/>
    </xf>
    <xf numFmtId="0" fontId="61" fillId="0" borderId="60" xfId="3210" applyFont="1" applyFill="1" applyBorder="1" applyAlignment="1">
      <alignment horizontal="center" wrapText="1"/>
    </xf>
    <xf numFmtId="0" fontId="61" fillId="0" borderId="23" xfId="3210" applyFont="1" applyFill="1" applyBorder="1" applyAlignment="1">
      <alignment horizontal="center" wrapText="1"/>
    </xf>
    <xf numFmtId="17" fontId="52" fillId="0" borderId="40" xfId="0" quotePrefix="1" applyNumberFormat="1" applyFont="1" applyFill="1" applyBorder="1" applyAlignment="1">
      <alignment horizontal="right" indent="1"/>
    </xf>
    <xf numFmtId="14" fontId="52" fillId="0" borderId="0" xfId="3210" applyNumberFormat="1" applyFont="1" applyFill="1" applyBorder="1" applyAlignment="1" applyProtection="1">
      <alignment vertical="center"/>
    </xf>
    <xf numFmtId="243" fontId="52" fillId="0" borderId="0" xfId="0" applyNumberFormat="1" applyFont="1" applyFill="1" applyBorder="1" applyAlignment="1">
      <alignment horizontal="center" vertical="top" wrapText="1"/>
    </xf>
    <xf numFmtId="3" fontId="52" fillId="0" borderId="0" xfId="3210" applyNumberFormat="1" applyFont="1" applyFill="1" applyBorder="1"/>
    <xf numFmtId="10" fontId="52" fillId="0" borderId="41" xfId="1" applyNumberFormat="1" applyFont="1" applyFill="1" applyBorder="1"/>
    <xf numFmtId="10" fontId="52" fillId="0" borderId="40" xfId="1" applyNumberFormat="1" applyFont="1" applyFill="1" applyBorder="1"/>
    <xf numFmtId="10" fontId="52" fillId="0" borderId="45" xfId="1" applyNumberFormat="1" applyFont="1" applyFill="1" applyBorder="1"/>
    <xf numFmtId="17" fontId="52" fillId="0" borderId="42" xfId="0" quotePrefix="1" applyNumberFormat="1" applyFont="1" applyFill="1" applyBorder="1" applyAlignment="1">
      <alignment horizontal="right" indent="1"/>
    </xf>
    <xf numFmtId="14" fontId="52" fillId="0" borderId="3" xfId="3210" applyNumberFormat="1" applyFont="1" applyFill="1" applyBorder="1" applyAlignment="1" applyProtection="1">
      <alignment vertical="center"/>
    </xf>
    <xf numFmtId="243" fontId="52" fillId="0" borderId="3" xfId="0" applyNumberFormat="1" applyFont="1" applyFill="1" applyBorder="1" applyAlignment="1">
      <alignment horizontal="center" vertical="top" wrapText="1"/>
    </xf>
    <xf numFmtId="3" fontId="52" fillId="0" borderId="3" xfId="3210" applyNumberFormat="1" applyFont="1" applyFill="1" applyBorder="1"/>
    <xf numFmtId="10" fontId="52" fillId="0" borderId="43" xfId="1" applyNumberFormat="1" applyFont="1" applyFill="1" applyBorder="1"/>
    <xf numFmtId="10" fontId="52" fillId="0" borderId="42" xfId="1" applyNumberFormat="1" applyFont="1" applyFill="1" applyBorder="1"/>
    <xf numFmtId="10" fontId="52" fillId="0" borderId="44" xfId="1" applyNumberFormat="1" applyFont="1" applyFill="1" applyBorder="1"/>
    <xf numFmtId="10" fontId="52" fillId="0" borderId="3" xfId="1" applyNumberFormat="1" applyFont="1" applyFill="1" applyBorder="1"/>
    <xf numFmtId="20" fontId="52" fillId="0" borderId="0" xfId="0" applyNumberFormat="1" applyFont="1" applyFill="1"/>
    <xf numFmtId="3" fontId="52" fillId="0" borderId="0" xfId="0" applyNumberFormat="1" applyFont="1" applyFill="1"/>
    <xf numFmtId="10" fontId="52" fillId="0" borderId="0" xfId="0" applyNumberFormat="1" applyFont="1" applyFill="1"/>
    <xf numFmtId="0" fontId="61" fillId="0" borderId="4" xfId="0" applyFont="1" applyFill="1" applyBorder="1"/>
    <xf numFmtId="20" fontId="61" fillId="0" borderId="4" xfId="0" applyNumberFormat="1" applyFont="1" applyFill="1" applyBorder="1"/>
    <xf numFmtId="3" fontId="61" fillId="0" borderId="4" xfId="0" applyNumberFormat="1" applyFont="1" applyFill="1" applyBorder="1"/>
    <xf numFmtId="0" fontId="157" fillId="0" borderId="63" xfId="0" applyFont="1" applyFill="1" applyBorder="1"/>
    <xf numFmtId="0" fontId="52" fillId="0" borderId="64" xfId="0" applyFont="1" applyFill="1" applyBorder="1"/>
    <xf numFmtId="10" fontId="52" fillId="0" borderId="64" xfId="0" applyNumberFormat="1" applyFont="1" applyFill="1" applyBorder="1"/>
    <xf numFmtId="10" fontId="52" fillId="0" borderId="65" xfId="0" applyNumberFormat="1" applyFont="1" applyFill="1" applyBorder="1"/>
    <xf numFmtId="0" fontId="52" fillId="0" borderId="68" xfId="0" applyFont="1" applyFill="1" applyBorder="1"/>
    <xf numFmtId="0" fontId="52" fillId="0" borderId="31" xfId="0" applyFont="1" applyFill="1" applyBorder="1"/>
    <xf numFmtId="10" fontId="52" fillId="0" borderId="31" xfId="1" applyNumberFormat="1" applyFont="1" applyFill="1" applyBorder="1"/>
    <xf numFmtId="10" fontId="52" fillId="0" borderId="69" xfId="1" applyNumberFormat="1" applyFont="1" applyFill="1" applyBorder="1"/>
    <xf numFmtId="3" fontId="61" fillId="0" borderId="59" xfId="0" applyNumberFormat="1" applyFont="1" applyFill="1" applyBorder="1" applyAlignment="1">
      <alignment wrapText="1"/>
    </xf>
    <xf numFmtId="3" fontId="61" fillId="0" borderId="60" xfId="0" applyNumberFormat="1" applyFont="1" applyFill="1" applyBorder="1" applyAlignment="1">
      <alignment wrapText="1"/>
    </xf>
    <xf numFmtId="10" fontId="52" fillId="0" borderId="68" xfId="0" applyNumberFormat="1" applyFont="1" applyFill="1" applyBorder="1"/>
    <xf numFmtId="10" fontId="52" fillId="0" borderId="31" xfId="0" applyNumberFormat="1" applyFont="1" applyFill="1" applyBorder="1"/>
    <xf numFmtId="0" fontId="61" fillId="0" borderId="83" xfId="0" applyFont="1" applyFill="1" applyBorder="1" applyAlignment="1">
      <alignment horizontal="center" wrapText="1"/>
    </xf>
    <xf numFmtId="0" fontId="61" fillId="0" borderId="99" xfId="0" applyFont="1" applyFill="1" applyBorder="1" applyAlignment="1">
      <alignment horizontal="center" wrapText="1"/>
    </xf>
    <xf numFmtId="164" fontId="61" fillId="0" borderId="99" xfId="0" applyNumberFormat="1" applyFont="1" applyFill="1" applyBorder="1" applyAlignment="1">
      <alignment horizontal="center" wrapText="1"/>
    </xf>
    <xf numFmtId="0" fontId="61" fillId="0" borderId="16" xfId="0" applyFont="1" applyFill="1" applyBorder="1" applyAlignment="1">
      <alignment horizontal="center" wrapText="1"/>
    </xf>
    <xf numFmtId="0" fontId="61" fillId="0" borderId="100" xfId="0" applyFont="1" applyFill="1" applyBorder="1" applyAlignment="1">
      <alignment horizontal="center" wrapText="1"/>
    </xf>
    <xf numFmtId="0" fontId="61" fillId="0" borderId="0" xfId="0" applyFont="1" applyFill="1" applyAlignment="1">
      <alignment horizontal="center" wrapText="1"/>
    </xf>
    <xf numFmtId="0" fontId="52" fillId="0" borderId="66" xfId="0" applyFont="1" applyFill="1" applyBorder="1"/>
    <xf numFmtId="0" fontId="52" fillId="0" borderId="45" xfId="0" applyFont="1" applyFill="1" applyBorder="1"/>
    <xf numFmtId="44" fontId="52" fillId="0" borderId="94" xfId="20135" applyFont="1" applyFill="1" applyBorder="1"/>
    <xf numFmtId="44" fontId="52" fillId="0" borderId="45" xfId="20135" applyFont="1" applyFill="1" applyBorder="1" applyAlignment="1">
      <alignment horizontal="center"/>
    </xf>
    <xf numFmtId="44" fontId="52" fillId="0" borderId="67" xfId="20135" applyFont="1" applyFill="1" applyBorder="1"/>
    <xf numFmtId="0" fontId="52" fillId="0" borderId="95" xfId="0" applyFont="1" applyFill="1" applyBorder="1"/>
    <xf numFmtId="44" fontId="52" fillId="0" borderId="95" xfId="20135" applyFont="1" applyFill="1" applyBorder="1" applyAlignment="1">
      <alignment horizontal="center"/>
    </xf>
    <xf numFmtId="44" fontId="52" fillId="0" borderId="69" xfId="20135" applyFont="1" applyFill="1" applyBorder="1"/>
    <xf numFmtId="0" fontId="52" fillId="0" borderId="63" xfId="0" applyFont="1" applyFill="1" applyBorder="1"/>
    <xf numFmtId="0" fontId="52" fillId="0" borderId="65" xfId="0" applyFont="1" applyFill="1" applyBorder="1"/>
    <xf numFmtId="0" fontId="61" fillId="0" borderId="63" xfId="0" applyFont="1" applyFill="1" applyBorder="1" applyAlignment="1">
      <alignment horizontal="center" wrapText="1"/>
    </xf>
    <xf numFmtId="0" fontId="61" fillId="0" borderId="64" xfId="0" applyFont="1" applyFill="1" applyBorder="1" applyAlignment="1">
      <alignment horizontal="center" wrapText="1"/>
    </xf>
    <xf numFmtId="164" fontId="61" fillId="0" borderId="64" xfId="0" applyNumberFormat="1" applyFont="1" applyFill="1" applyBorder="1" applyAlignment="1">
      <alignment horizontal="center" wrapText="1"/>
    </xf>
    <xf numFmtId="0" fontId="61" fillId="0" borderId="65" xfId="0" applyFont="1" applyFill="1" applyBorder="1" applyAlignment="1">
      <alignment horizontal="center" wrapText="1"/>
    </xf>
    <xf numFmtId="0" fontId="52" fillId="0" borderId="67" xfId="0" applyFont="1" applyFill="1" applyBorder="1"/>
    <xf numFmtId="0" fontId="155" fillId="0" borderId="96" xfId="0" applyFont="1" applyFill="1" applyBorder="1" applyAlignment="1">
      <alignment horizontal="centerContinuous"/>
    </xf>
    <xf numFmtId="0" fontId="155" fillId="0" borderId="46" xfId="0" applyFont="1" applyFill="1" applyBorder="1" applyAlignment="1">
      <alignment horizontal="centerContinuous"/>
    </xf>
    <xf numFmtId="0" fontId="52" fillId="0" borderId="66" xfId="0" applyFont="1" applyFill="1" applyBorder="1" applyAlignment="1"/>
    <xf numFmtId="0" fontId="52" fillId="0" borderId="68" xfId="0" applyFont="1" applyFill="1" applyBorder="1" applyAlignment="1"/>
    <xf numFmtId="0" fontId="52" fillId="0" borderId="31" xfId="0" applyFont="1" applyFill="1" applyBorder="1" applyAlignment="1"/>
    <xf numFmtId="44" fontId="52" fillId="0" borderId="31" xfId="20135" applyFont="1" applyFill="1" applyBorder="1" applyAlignment="1">
      <alignment horizontal="center"/>
    </xf>
    <xf numFmtId="0" fontId="155" fillId="0" borderId="96" xfId="0" applyFont="1" applyFill="1" applyBorder="1" applyAlignment="1">
      <alignment horizontal="center"/>
    </xf>
    <xf numFmtId="0" fontId="155" fillId="0" borderId="46" xfId="0" applyFont="1" applyFill="1" applyBorder="1" applyAlignment="1">
      <alignment horizontal="center"/>
    </xf>
    <xf numFmtId="0" fontId="155" fillId="0" borderId="6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55" fillId="0" borderId="67" xfId="0" applyFont="1" applyFill="1" applyBorder="1" applyAlignment="1">
      <alignment horizontal="center"/>
    </xf>
    <xf numFmtId="0" fontId="52" fillId="0" borderId="67" xfId="0" applyFont="1" applyFill="1" applyBorder="1" applyAlignment="1"/>
    <xf numFmtId="0" fontId="52" fillId="0" borderId="69" xfId="0" applyFont="1" applyFill="1" applyBorder="1" applyAlignment="1"/>
    <xf numFmtId="0" fontId="155" fillId="0" borderId="98" xfId="0" applyFont="1" applyFill="1" applyBorder="1" applyAlignment="1">
      <alignment horizontal="center"/>
    </xf>
    <xf numFmtId="0" fontId="52" fillId="0" borderId="83" xfId="0" applyFont="1" applyFill="1" applyBorder="1"/>
    <xf numFmtId="164" fontId="52" fillId="0" borderId="86" xfId="0" applyNumberFormat="1" applyFont="1" applyFill="1" applyBorder="1"/>
    <xf numFmtId="168" fontId="52" fillId="0" borderId="0" xfId="20140" applyNumberFormat="1" applyFont="1" applyFill="1" applyBorder="1"/>
    <xf numFmtId="168" fontId="52" fillId="0" borderId="0" xfId="20140" applyNumberFormat="1" applyFont="1" applyFill="1" applyBorder="1" applyAlignment="1"/>
    <xf numFmtId="0" fontId="61" fillId="0" borderId="0" xfId="0" applyFont="1" applyFill="1" applyBorder="1" applyAlignment="1">
      <alignment horizontal="center" wrapText="1"/>
    </xf>
    <xf numFmtId="168" fontId="61" fillId="0" borderId="0" xfId="20140" applyNumberFormat="1" applyFont="1" applyFill="1" applyBorder="1" applyAlignment="1">
      <alignment horizontal="center" wrapText="1"/>
    </xf>
    <xf numFmtId="44" fontId="61" fillId="0" borderId="0" xfId="20135" applyFont="1" applyFill="1" applyBorder="1" applyAlignment="1">
      <alignment horizontal="center" wrapText="1"/>
    </xf>
    <xf numFmtId="198" fontId="61" fillId="0" borderId="0" xfId="20140" applyNumberFormat="1" applyFont="1" applyFill="1" applyBorder="1" applyAlignment="1">
      <alignment horizontal="center" wrapText="1"/>
    </xf>
    <xf numFmtId="194" fontId="61" fillId="0" borderId="0" xfId="20135" applyNumberFormat="1" applyFont="1" applyFill="1" applyBorder="1" applyAlignment="1">
      <alignment horizontal="center" wrapText="1"/>
    </xf>
    <xf numFmtId="0" fontId="61" fillId="0" borderId="0" xfId="0" applyFont="1" applyFill="1" applyBorder="1" applyAlignment="1">
      <alignment horizontal="center"/>
    </xf>
    <xf numFmtId="44" fontId="61" fillId="0" borderId="23" xfId="20135" applyFont="1" applyFill="1" applyBorder="1" applyAlignment="1">
      <alignment horizontal="center" wrapText="1"/>
    </xf>
    <xf numFmtId="0" fontId="61" fillId="0" borderId="38" xfId="0" applyFont="1" applyFill="1" applyBorder="1"/>
    <xf numFmtId="0" fontId="52" fillId="0" borderId="6" xfId="0" applyFont="1" applyFill="1" applyBorder="1" applyAlignment="1">
      <alignment horizontal="right"/>
    </xf>
    <xf numFmtId="0" fontId="52" fillId="0" borderId="6" xfId="0" applyNumberFormat="1" applyFont="1" applyFill="1" applyBorder="1" applyAlignment="1">
      <alignment horizontal="center"/>
    </xf>
    <xf numFmtId="168" fontId="52" fillId="0" borderId="6" xfId="20140" applyNumberFormat="1" applyFont="1" applyFill="1" applyBorder="1" applyAlignment="1"/>
    <xf numFmtId="0" fontId="52" fillId="0" borderId="6" xfId="0" applyFont="1" applyFill="1" applyBorder="1" applyAlignment="1"/>
    <xf numFmtId="194" fontId="52" fillId="0" borderId="6" xfId="20135" applyNumberFormat="1" applyFont="1" applyFill="1" applyBorder="1"/>
    <xf numFmtId="192" fontId="52" fillId="0" borderId="0" xfId="0" applyNumberFormat="1" applyFont="1" applyFill="1" applyBorder="1"/>
    <xf numFmtId="168" fontId="52" fillId="0" borderId="0" xfId="20140" quotePrefix="1" applyNumberFormat="1" applyFont="1" applyFill="1" applyBorder="1" applyAlignment="1">
      <alignment horizontal="center"/>
    </xf>
    <xf numFmtId="210" fontId="52" fillId="0" borderId="0" xfId="0" applyNumberFormat="1" applyFont="1" applyFill="1" applyBorder="1"/>
    <xf numFmtId="168" fontId="52" fillId="0" borderId="0" xfId="20140" quotePrefix="1" applyNumberFormat="1" applyFont="1" applyFill="1" applyBorder="1" applyAlignment="1">
      <alignment wrapText="1"/>
    </xf>
    <xf numFmtId="168" fontId="52" fillId="0" borderId="0" xfId="2683" applyNumberFormat="1" applyFont="1" applyFill="1" applyBorder="1" applyAlignment="1">
      <alignment horizontal="right"/>
    </xf>
    <xf numFmtId="194" fontId="52" fillId="0" borderId="6" xfId="0" applyNumberFormat="1" applyFont="1" applyFill="1" applyBorder="1" applyAlignment="1"/>
    <xf numFmtId="0" fontId="52" fillId="0" borderId="3" xfId="0" quotePrefix="1" applyFont="1" applyFill="1" applyBorder="1" applyAlignment="1">
      <alignment horizontal="center"/>
    </xf>
    <xf numFmtId="168" fontId="52" fillId="0" borderId="3" xfId="20140" quotePrefix="1" applyNumberFormat="1" applyFont="1" applyFill="1" applyBorder="1" applyAlignment="1">
      <alignment horizontal="center"/>
    </xf>
    <xf numFmtId="0" fontId="52" fillId="0" borderId="3" xfId="0" applyFont="1" applyFill="1" applyBorder="1" applyAlignment="1">
      <alignment horizontal="center"/>
    </xf>
    <xf numFmtId="194" fontId="52" fillId="0" borderId="3" xfId="20135" applyNumberFormat="1" applyFont="1" applyFill="1" applyBorder="1"/>
    <xf numFmtId="192" fontId="52" fillId="0" borderId="3" xfId="0" applyNumberFormat="1" applyFont="1" applyFill="1" applyBorder="1"/>
    <xf numFmtId="168" fontId="52" fillId="0" borderId="5" xfId="20140" applyNumberFormat="1" applyFont="1" applyFill="1" applyBorder="1" applyAlignment="1"/>
    <xf numFmtId="44" fontId="52" fillId="0" borderId="0" xfId="20135" applyNumberFormat="1" applyFont="1" applyFill="1" applyBorder="1"/>
    <xf numFmtId="44" fontId="158" fillId="0" borderId="0" xfId="20135" applyFont="1" applyFill="1" applyBorder="1"/>
    <xf numFmtId="0" fontId="159" fillId="0" borderId="0" xfId="0" applyFont="1" applyFill="1" applyAlignment="1">
      <alignment horizontal="center" wrapText="1"/>
    </xf>
    <xf numFmtId="0" fontId="155" fillId="0" borderId="0" xfId="0" applyFont="1" applyFill="1"/>
    <xf numFmtId="0" fontId="154" fillId="0" borderId="0" xfId="0" applyFont="1" applyFill="1" applyBorder="1" applyAlignment="1">
      <alignment wrapText="1"/>
    </xf>
    <xf numFmtId="0" fontId="52" fillId="0" borderId="69" xfId="0" applyFont="1" applyFill="1" applyBorder="1"/>
    <xf numFmtId="0" fontId="157" fillId="0" borderId="0" xfId="0" applyFont="1" applyFill="1"/>
    <xf numFmtId="0" fontId="61" fillId="0" borderId="0" xfId="0" applyFont="1" applyFill="1" applyAlignment="1">
      <alignment wrapText="1"/>
    </xf>
    <xf numFmtId="0" fontId="52" fillId="0" borderId="0" xfId="0" applyFont="1" applyFill="1" applyAlignment="1">
      <alignment horizontal="center" vertical="center"/>
    </xf>
    <xf numFmtId="0" fontId="61" fillId="0" borderId="23" xfId="0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2" fillId="0" borderId="43" xfId="0" applyFont="1" applyFill="1" applyBorder="1" applyAlignment="1">
      <alignment horizontal="center"/>
    </xf>
    <xf numFmtId="0" fontId="61" fillId="0" borderId="63" xfId="0" applyFont="1" applyFill="1" applyBorder="1"/>
    <xf numFmtId="0" fontId="61" fillId="0" borderId="66" xfId="0" applyFont="1" applyFill="1" applyBorder="1"/>
    <xf numFmtId="164" fontId="52" fillId="0" borderId="67" xfId="0" applyNumberFormat="1" applyFont="1" applyFill="1" applyBorder="1"/>
    <xf numFmtId="0" fontId="157" fillId="0" borderId="66" xfId="0" applyFont="1" applyFill="1" applyBorder="1" applyAlignment="1">
      <alignment horizontal="center"/>
    </xf>
    <xf numFmtId="0" fontId="61" fillId="0" borderId="0" xfId="0" applyFont="1" applyFill="1" applyBorder="1"/>
    <xf numFmtId="0" fontId="157" fillId="0" borderId="0" xfId="0" applyFont="1" applyFill="1" applyBorder="1" applyAlignment="1">
      <alignment horizontal="center"/>
    </xf>
    <xf numFmtId="0" fontId="157" fillId="0" borderId="67" xfId="0" applyFont="1" applyFill="1" applyBorder="1" applyAlignment="1">
      <alignment horizontal="center"/>
    </xf>
    <xf numFmtId="0" fontId="52" fillId="0" borderId="66" xfId="0" applyFont="1" applyFill="1" applyBorder="1" applyAlignment="1">
      <alignment horizontal="right"/>
    </xf>
    <xf numFmtId="14" fontId="52" fillId="0" borderId="0" xfId="0" applyNumberFormat="1" applyFont="1" applyFill="1"/>
    <xf numFmtId="0" fontId="52" fillId="0" borderId="68" xfId="0" applyFont="1" applyFill="1" applyBorder="1" applyAlignment="1">
      <alignment horizontal="right"/>
    </xf>
    <xf numFmtId="168" fontId="52" fillId="0" borderId="31" xfId="20140" applyNumberFormat="1" applyFont="1" applyFill="1" applyBorder="1"/>
    <xf numFmtId="164" fontId="61" fillId="0" borderId="87" xfId="0" applyNumberFormat="1" applyFont="1" applyFill="1" applyBorder="1"/>
    <xf numFmtId="164" fontId="61" fillId="0" borderId="88" xfId="0" applyNumberFormat="1" applyFont="1" applyFill="1" applyBorder="1"/>
    <xf numFmtId="168" fontId="52" fillId="0" borderId="0" xfId="20140" applyNumberFormat="1" applyFont="1" applyFill="1"/>
    <xf numFmtId="164" fontId="52" fillId="0" borderId="4" xfId="0" applyNumberFormat="1" applyFont="1" applyFill="1" applyBorder="1"/>
    <xf numFmtId="192" fontId="52" fillId="0" borderId="0" xfId="0" applyNumberFormat="1" applyFont="1" applyFill="1"/>
    <xf numFmtId="0" fontId="52" fillId="0" borderId="38" xfId="0" applyFont="1" applyFill="1" applyBorder="1" applyAlignment="1">
      <alignment horizontal="center"/>
    </xf>
    <xf numFmtId="168" fontId="52" fillId="0" borderId="6" xfId="20140" applyNumberFormat="1" applyFont="1" applyFill="1" applyBorder="1"/>
    <xf numFmtId="0" fontId="52" fillId="0" borderId="39" xfId="0" applyFont="1" applyFill="1" applyBorder="1"/>
    <xf numFmtId="0" fontId="52" fillId="0" borderId="40" xfId="0" applyFont="1" applyFill="1" applyBorder="1" applyAlignment="1">
      <alignment horizontal="right"/>
    </xf>
    <xf numFmtId="164" fontId="52" fillId="0" borderId="41" xfId="0" applyNumberFormat="1" applyFont="1" applyFill="1" applyBorder="1"/>
    <xf numFmtId="0" fontId="52" fillId="0" borderId="42" xfId="0" applyFont="1" applyFill="1" applyBorder="1" applyAlignment="1">
      <alignment horizontal="right"/>
    </xf>
    <xf numFmtId="168" fontId="52" fillId="0" borderId="3" xfId="20140" applyNumberFormat="1" applyFont="1" applyFill="1" applyBorder="1"/>
    <xf numFmtId="164" fontId="52" fillId="0" borderId="43" xfId="0" applyNumberFormat="1" applyFont="1" applyFill="1" applyBorder="1"/>
    <xf numFmtId="168" fontId="61" fillId="0" borderId="6" xfId="20140" applyNumberFormat="1" applyFont="1" applyFill="1" applyBorder="1"/>
    <xf numFmtId="0" fontId="61" fillId="0" borderId="39" xfId="0" applyFont="1" applyFill="1" applyBorder="1"/>
    <xf numFmtId="0" fontId="61" fillId="0" borderId="40" xfId="0" applyFont="1" applyFill="1" applyBorder="1" applyAlignment="1">
      <alignment horizontal="right"/>
    </xf>
    <xf numFmtId="168" fontId="61" fillId="0" borderId="0" xfId="20140" applyNumberFormat="1" applyFont="1" applyFill="1" applyBorder="1"/>
    <xf numFmtId="164" fontId="61" fillId="0" borderId="41" xfId="0" applyNumberFormat="1" applyFont="1" applyFill="1" applyBorder="1"/>
    <xf numFmtId="0" fontId="61" fillId="0" borderId="42" xfId="0" applyFont="1" applyFill="1" applyBorder="1" applyAlignment="1">
      <alignment horizontal="right"/>
    </xf>
    <xf numFmtId="0" fontId="61" fillId="0" borderId="3" xfId="0" applyFont="1" applyFill="1" applyBorder="1"/>
    <xf numFmtId="168" fontId="61" fillId="0" borderId="3" xfId="20140" applyNumberFormat="1" applyFont="1" applyFill="1" applyBorder="1"/>
    <xf numFmtId="164" fontId="61" fillId="0" borderId="43" xfId="0" applyNumberFormat="1" applyFont="1" applyFill="1" applyBorder="1"/>
    <xf numFmtId="238" fontId="61" fillId="0" borderId="0" xfId="11618" applyNumberFormat="1" applyFont="1" applyFill="1" applyAlignment="1">
      <alignment horizontal="left" vertical="center"/>
    </xf>
    <xf numFmtId="173" fontId="61" fillId="0" borderId="0" xfId="11618" applyFont="1" applyFill="1" applyAlignment="1">
      <alignment horizontal="center" wrapText="1"/>
    </xf>
    <xf numFmtId="39" fontId="52" fillId="0" borderId="24" xfId="2683" applyNumberFormat="1" applyFont="1" applyFill="1" applyBorder="1" applyAlignment="1">
      <alignment horizontal="center"/>
    </xf>
    <xf numFmtId="173" fontId="52" fillId="0" borderId="24" xfId="11618" applyFont="1" applyFill="1" applyBorder="1" applyAlignment="1">
      <alignment horizontal="left"/>
    </xf>
    <xf numFmtId="168" fontId="52" fillId="0" borderId="24" xfId="2683" applyNumberFormat="1" applyFont="1" applyFill="1" applyBorder="1" applyAlignment="1">
      <alignment horizontal="left"/>
    </xf>
    <xf numFmtId="168" fontId="52" fillId="0" borderId="61" xfId="2683" applyNumberFormat="1" applyFont="1" applyFill="1" applyBorder="1" applyAlignment="1">
      <alignment horizontal="left"/>
    </xf>
    <xf numFmtId="173" fontId="52" fillId="0" borderId="24" xfId="11618" applyFont="1" applyFill="1" applyBorder="1" applyAlignment="1">
      <alignment horizontal="center"/>
    </xf>
    <xf numFmtId="173" fontId="52" fillId="0" borderId="24" xfId="11618" quotePrefix="1" applyFont="1" applyFill="1" applyBorder="1" applyAlignment="1">
      <alignment horizontal="left"/>
    </xf>
    <xf numFmtId="39" fontId="52" fillId="0" borderId="24" xfId="2683" quotePrefix="1" applyNumberFormat="1" applyFont="1" applyFill="1" applyBorder="1" applyAlignment="1">
      <alignment horizontal="center"/>
    </xf>
    <xf numFmtId="173" fontId="52" fillId="0" borderId="24" xfId="11618" quotePrefix="1" applyFont="1" applyFill="1" applyBorder="1" applyAlignment="1">
      <alignment horizontal="center"/>
    </xf>
    <xf numFmtId="168" fontId="160" fillId="0" borderId="0" xfId="2683" applyNumberFormat="1" applyFont="1" applyFill="1" applyAlignment="1"/>
    <xf numFmtId="173" fontId="52" fillId="0" borderId="61" xfId="11618" applyFont="1" applyFill="1" applyBorder="1" applyAlignment="1">
      <alignment horizontal="left"/>
    </xf>
    <xf numFmtId="41" fontId="52" fillId="0" borderId="0" xfId="2667" applyFont="1" applyFill="1"/>
    <xf numFmtId="0" fontId="61" fillId="0" borderId="0" xfId="2667" applyNumberFormat="1" applyFont="1" applyFill="1"/>
    <xf numFmtId="41" fontId="61" fillId="0" borderId="0" xfId="11618" applyNumberFormat="1" applyFont="1" applyFill="1" applyAlignment="1"/>
    <xf numFmtId="0" fontId="61" fillId="0" borderId="4" xfId="20188" applyNumberFormat="1" applyFont="1" applyFill="1" applyBorder="1" applyAlignment="1">
      <alignment horizontal="center" wrapText="1"/>
    </xf>
    <xf numFmtId="2" fontId="61" fillId="0" borderId="4" xfId="20188" applyNumberFormat="1" applyFont="1" applyFill="1" applyBorder="1" applyAlignment="1">
      <alignment horizontal="center"/>
    </xf>
    <xf numFmtId="0" fontId="61" fillId="0" borderId="4" xfId="20188" applyNumberFormat="1" applyFont="1" applyFill="1" applyBorder="1" applyAlignment="1">
      <alignment horizontal="center"/>
    </xf>
    <xf numFmtId="169" fontId="61" fillId="0" borderId="4" xfId="20186" applyNumberFormat="1" applyFont="1" applyFill="1" applyBorder="1" applyAlignment="1">
      <alignment horizontal="center"/>
    </xf>
    <xf numFmtId="0" fontId="61" fillId="0" borderId="0" xfId="20188" applyNumberFormat="1" applyFont="1" applyFill="1" applyAlignment="1">
      <alignment horizontal="center"/>
    </xf>
    <xf numFmtId="0" fontId="52" fillId="0" borderId="0" xfId="0" applyNumberFormat="1" applyFont="1" applyFill="1" applyAlignment="1"/>
    <xf numFmtId="169" fontId="61" fillId="0" borderId="0" xfId="20186" applyNumberFormat="1" applyFont="1" applyFill="1" applyAlignment="1">
      <alignment horizontal="center"/>
    </xf>
    <xf numFmtId="2" fontId="61" fillId="0" borderId="5" xfId="20188" applyNumberFormat="1" applyFont="1" applyFill="1" applyBorder="1" applyAlignment="1">
      <alignment horizontal="center"/>
    </xf>
    <xf numFmtId="0" fontId="61" fillId="0" borderId="5" xfId="20188" applyNumberFormat="1" applyFont="1" applyFill="1" applyBorder="1" applyAlignment="1">
      <alignment horizontal="center"/>
    </xf>
    <xf numFmtId="169" fontId="61" fillId="0" borderId="5" xfId="20186" applyNumberFormat="1" applyFont="1" applyFill="1" applyBorder="1" applyAlignment="1">
      <alignment horizontal="center"/>
    </xf>
    <xf numFmtId="169" fontId="160" fillId="0" borderId="0" xfId="2762" applyNumberFormat="1" applyFont="1" applyFill="1" applyAlignment="1"/>
    <xf numFmtId="0" fontId="61" fillId="0" borderId="4" xfId="20184" applyNumberFormat="1" applyFont="1" applyFill="1" applyBorder="1" applyAlignment="1">
      <alignment horizontal="center" wrapText="1"/>
    </xf>
    <xf numFmtId="0" fontId="61" fillId="0" borderId="4" xfId="20184" applyNumberFormat="1" applyFont="1" applyFill="1" applyBorder="1" applyAlignment="1"/>
    <xf numFmtId="169" fontId="61" fillId="0" borderId="4" xfId="20182" applyNumberFormat="1" applyFont="1" applyFill="1" applyBorder="1" applyAlignment="1"/>
    <xf numFmtId="0" fontId="52" fillId="0" borderId="0" xfId="0" applyNumberFormat="1" applyFont="1" applyFill="1" applyAlignment="1">
      <alignment horizontal="center"/>
    </xf>
    <xf numFmtId="2" fontId="61" fillId="0" borderId="5" xfId="20184" applyNumberFormat="1" applyFont="1" applyFill="1" applyBorder="1" applyAlignment="1">
      <alignment horizontal="center"/>
    </xf>
    <xf numFmtId="0" fontId="61" fillId="0" borderId="5" xfId="20184" applyNumberFormat="1" applyFont="1" applyFill="1" applyBorder="1" applyAlignment="1"/>
    <xf numFmtId="169" fontId="61" fillId="0" borderId="5" xfId="20182" applyNumberFormat="1" applyFont="1" applyFill="1" applyBorder="1" applyAlignment="1"/>
    <xf numFmtId="169" fontId="61" fillId="0" borderId="5" xfId="20190" applyNumberFormat="1" applyFont="1" applyFill="1" applyBorder="1" applyAlignment="1"/>
    <xf numFmtId="10" fontId="61" fillId="0" borderId="5" xfId="20189" applyFont="1" applyFill="1" applyBorder="1"/>
    <xf numFmtId="0" fontId="154" fillId="0" borderId="0" xfId="0" applyNumberFormat="1" applyFont="1" applyFill="1" applyAlignment="1"/>
    <xf numFmtId="169" fontId="52" fillId="0" borderId="0" xfId="2762" applyNumberFormat="1" applyFont="1" applyFill="1" applyAlignment="1"/>
    <xf numFmtId="166" fontId="52" fillId="0" borderId="0" xfId="2683" applyNumberFormat="1" applyFont="1" applyFill="1" applyAlignment="1"/>
    <xf numFmtId="169" fontId="61" fillId="0" borderId="5" xfId="2762" applyNumberFormat="1" applyFont="1" applyFill="1" applyBorder="1" applyAlignment="1"/>
    <xf numFmtId="169" fontId="52" fillId="0" borderId="0" xfId="0" applyNumberFormat="1" applyFont="1" applyFill="1" applyAlignment="1"/>
    <xf numFmtId="0" fontId="154" fillId="0" borderId="0" xfId="0" quotePrefix="1" applyNumberFormat="1" applyFont="1" applyFill="1" applyAlignment="1">
      <alignment horizontal="left"/>
    </xf>
    <xf numFmtId="43" fontId="52" fillId="0" borderId="0" xfId="20140" applyFont="1" applyFill="1" applyBorder="1"/>
    <xf numFmtId="43" fontId="52" fillId="0" borderId="0" xfId="20140" applyFont="1" applyFill="1" applyAlignment="1"/>
    <xf numFmtId="0" fontId="154" fillId="0" borderId="0" xfId="0" applyFont="1" applyFill="1" applyAlignment="1">
      <alignment horizontal="center" wrapText="1"/>
    </xf>
    <xf numFmtId="169" fontId="52" fillId="0" borderId="0" xfId="20135" applyNumberFormat="1" applyFont="1" applyFill="1" applyAlignment="1"/>
    <xf numFmtId="169" fontId="61" fillId="0" borderId="4" xfId="20135" applyNumberFormat="1" applyFont="1" applyFill="1" applyBorder="1" applyAlignment="1"/>
    <xf numFmtId="168" fontId="61" fillId="0" borderId="4" xfId="20191" applyNumberFormat="1" applyFont="1" applyFill="1" applyBorder="1" applyAlignment="1"/>
    <xf numFmtId="168" fontId="52" fillId="0" borderId="4" xfId="20195" applyNumberFormat="1" applyFont="1" applyFill="1" applyBorder="1"/>
    <xf numFmtId="9" fontId="52" fillId="0" borderId="0" xfId="20193" applyFont="1" applyFill="1"/>
    <xf numFmtId="3" fontId="52" fillId="0" borderId="0" xfId="20194" applyNumberFormat="1" applyFont="1" applyFill="1" applyBorder="1"/>
    <xf numFmtId="3" fontId="52" fillId="0" borderId="4" xfId="20194" applyNumberFormat="1" applyFont="1" applyFill="1" applyBorder="1"/>
    <xf numFmtId="169" fontId="52" fillId="0" borderId="0" xfId="20231" applyNumberFormat="1" applyFont="1" applyFill="1"/>
    <xf numFmtId="10" fontId="52" fillId="0" borderId="65" xfId="20232" applyNumberFormat="1" applyFont="1" applyFill="1" applyBorder="1"/>
    <xf numFmtId="10" fontId="52" fillId="0" borderId="67" xfId="20193" applyNumberFormat="1" applyFont="1" applyFill="1" applyBorder="1"/>
    <xf numFmtId="0" fontId="52" fillId="0" borderId="67" xfId="20232" applyFont="1" applyFill="1" applyBorder="1"/>
    <xf numFmtId="10" fontId="61" fillId="0" borderId="69" xfId="20193" applyNumberFormat="1" applyFont="1" applyFill="1" applyBorder="1"/>
    <xf numFmtId="0" fontId="154" fillId="0" borderId="0" xfId="0" applyFont="1" applyFill="1"/>
    <xf numFmtId="167" fontId="52" fillId="0" borderId="0" xfId="0" applyNumberFormat="1" applyFont="1" applyFill="1"/>
    <xf numFmtId="37" fontId="52" fillId="0" borderId="0" xfId="0" applyNumberFormat="1" applyFont="1" applyFill="1"/>
    <xf numFmtId="209" fontId="52" fillId="0" borderId="0" xfId="0" applyNumberFormat="1" applyFont="1" applyFill="1"/>
    <xf numFmtId="191" fontId="52" fillId="0" borderId="0" xfId="2762" applyNumberFormat="1" applyFont="1" applyFill="1"/>
    <xf numFmtId="169" fontId="52" fillId="0" borderId="0" xfId="0" applyNumberFormat="1" applyFont="1" applyFill="1"/>
    <xf numFmtId="168" fontId="52" fillId="0" borderId="0" xfId="0" applyNumberFormat="1" applyFont="1" applyFill="1"/>
    <xf numFmtId="168" fontId="52" fillId="0" borderId="0" xfId="0" quotePrefix="1" applyNumberFormat="1" applyFont="1" applyFill="1" applyBorder="1" applyAlignment="1">
      <alignment horizontal="right" wrapText="1"/>
    </xf>
    <xf numFmtId="189" fontId="52" fillId="0" borderId="0" xfId="0" quotePrefix="1" applyNumberFormat="1" applyFont="1" applyFill="1" applyBorder="1" applyAlignment="1">
      <alignment horizontal="center" wrapText="1"/>
    </xf>
    <xf numFmtId="189" fontId="52" fillId="0" borderId="0" xfId="3021" applyNumberFormat="1" applyFont="1" applyFill="1"/>
    <xf numFmtId="164" fontId="52" fillId="0" borderId="0" xfId="2777" applyNumberFormat="1" applyFont="1" applyFill="1"/>
    <xf numFmtId="44" fontId="61" fillId="0" borderId="3" xfId="20135" applyFont="1" applyFill="1" applyBorder="1" applyAlignment="1">
      <alignment horizontal="center" wrapText="1"/>
    </xf>
    <xf numFmtId="44" fontId="52" fillId="0" borderId="0" xfId="20135" applyNumberFormat="1" applyFont="1" applyFill="1"/>
    <xf numFmtId="171" fontId="52" fillId="0" borderId="0" xfId="3378" applyNumberFormat="1" applyFont="1" applyFill="1"/>
    <xf numFmtId="173" fontId="52" fillId="0" borderId="0" xfId="12" applyNumberFormat="1" applyFont="1" applyFill="1"/>
    <xf numFmtId="0" fontId="52" fillId="0" borderId="0" xfId="0" quotePrefix="1" applyFont="1" applyFill="1" applyBorder="1" applyAlignment="1"/>
    <xf numFmtId="190" fontId="52" fillId="0" borderId="0" xfId="0" applyNumberFormat="1" applyFont="1" applyFill="1" applyBorder="1" applyAlignment="1">
      <alignment horizontal="center"/>
    </xf>
    <xf numFmtId="168" fontId="52" fillId="0" borderId="0" xfId="20140" quotePrefix="1" applyNumberFormat="1" applyFont="1" applyFill="1" applyBorder="1" applyAlignment="1">
      <alignment horizontal="right" wrapText="1"/>
    </xf>
    <xf numFmtId="43" fontId="52" fillId="0" borderId="0" xfId="0" applyNumberFormat="1" applyFont="1" applyFill="1" applyBorder="1" applyAlignment="1">
      <alignment horizontal="center"/>
    </xf>
    <xf numFmtId="14" fontId="52" fillId="0" borderId="0" xfId="0" applyNumberFormat="1" applyFont="1" applyFill="1" applyAlignment="1">
      <alignment horizontal="center"/>
    </xf>
    <xf numFmtId="44" fontId="52" fillId="0" borderId="0" xfId="20135" applyFont="1" applyFill="1" applyAlignment="1">
      <alignment horizontal="center"/>
    </xf>
    <xf numFmtId="194" fontId="52" fillId="0" borderId="0" xfId="20135" applyNumberFormat="1" applyFont="1" applyFill="1" applyAlignment="1">
      <alignment horizontal="center"/>
    </xf>
    <xf numFmtId="194" fontId="52" fillId="0" borderId="0" xfId="20135" applyNumberFormat="1" applyFont="1" applyFill="1"/>
    <xf numFmtId="41" fontId="52" fillId="0" borderId="0" xfId="11732" applyNumberFormat="1" applyFont="1" applyFill="1"/>
    <xf numFmtId="0" fontId="52" fillId="0" borderId="0" xfId="11732" applyFont="1" applyFill="1" applyAlignment="1">
      <alignment horizontal="right"/>
    </xf>
    <xf numFmtId="169" fontId="52" fillId="0" borderId="78" xfId="2777" applyNumberFormat="1" applyFont="1" applyFill="1" applyBorder="1"/>
    <xf numFmtId="169" fontId="52" fillId="0" borderId="3" xfId="2777" applyNumberFormat="1" applyFont="1" applyFill="1" applyBorder="1"/>
    <xf numFmtId="9" fontId="52" fillId="0" borderId="0" xfId="11732" applyNumberFormat="1" applyFont="1" applyFill="1"/>
    <xf numFmtId="0" fontId="61" fillId="0" borderId="43" xfId="0" applyFont="1" applyFill="1" applyBorder="1"/>
    <xf numFmtId="0" fontId="61" fillId="0" borderId="43" xfId="0" applyFont="1" applyFill="1" applyBorder="1" applyAlignment="1"/>
    <xf numFmtId="164" fontId="52" fillId="0" borderId="40" xfId="0" applyNumberFormat="1" applyFont="1" applyFill="1" applyBorder="1"/>
    <xf numFmtId="10" fontId="52" fillId="0" borderId="40" xfId="0" applyNumberFormat="1" applyFont="1" applyFill="1" applyBorder="1"/>
    <xf numFmtId="0" fontId="52" fillId="0" borderId="0" xfId="0" applyFont="1" applyFill="1" applyBorder="1" applyAlignment="1">
      <alignment wrapText="1"/>
    </xf>
    <xf numFmtId="164" fontId="52" fillId="0" borderId="103" xfId="0" applyNumberFormat="1" applyFont="1" applyFill="1" applyBorder="1"/>
    <xf numFmtId="190" fontId="52" fillId="0" borderId="5" xfId="0" applyNumberFormat="1" applyFont="1" applyFill="1" applyBorder="1"/>
    <xf numFmtId="190" fontId="52" fillId="0" borderId="62" xfId="0" applyNumberFormat="1" applyFont="1" applyFill="1" applyBorder="1"/>
    <xf numFmtId="0" fontId="52" fillId="0" borderId="41" xfId="0" applyFont="1" applyFill="1" applyBorder="1" applyAlignment="1">
      <alignment wrapText="1"/>
    </xf>
    <xf numFmtId="10" fontId="52" fillId="0" borderId="3" xfId="0" applyNumberFormat="1" applyFont="1" applyFill="1" applyBorder="1"/>
    <xf numFmtId="10" fontId="52" fillId="0" borderId="62" xfId="0" applyNumberFormat="1" applyFont="1" applyFill="1" applyBorder="1"/>
    <xf numFmtId="0" fontId="52" fillId="0" borderId="43" xfId="0" applyFont="1" applyFill="1" applyBorder="1"/>
    <xf numFmtId="0" fontId="61" fillId="0" borderId="60" xfId="0" applyFont="1" applyFill="1" applyBorder="1" applyAlignment="1"/>
    <xf numFmtId="0" fontId="52" fillId="0" borderId="4" xfId="0" applyFont="1" applyFill="1" applyBorder="1"/>
    <xf numFmtId="4" fontId="52" fillId="0" borderId="0" xfId="0" applyNumberFormat="1" applyFont="1" applyFill="1" applyBorder="1"/>
    <xf numFmtId="204" fontId="52" fillId="0" borderId="3" xfId="0" applyNumberFormat="1" applyFont="1" applyFill="1" applyBorder="1"/>
    <xf numFmtId="204" fontId="52" fillId="0" borderId="62" xfId="0" applyNumberFormat="1" applyFont="1" applyFill="1" applyBorder="1"/>
    <xf numFmtId="204" fontId="52" fillId="0" borderId="0" xfId="0" applyNumberFormat="1" applyFont="1" applyFill="1" applyBorder="1"/>
    <xf numFmtId="1" fontId="52" fillId="0" borderId="0" xfId="0" applyNumberFormat="1" applyFont="1" applyFill="1" applyBorder="1"/>
    <xf numFmtId="0" fontId="61" fillId="0" borderId="0" xfId="0" applyFont="1" applyFill="1" applyAlignment="1">
      <alignment horizontal="center"/>
    </xf>
    <xf numFmtId="0" fontId="61" fillId="0" borderId="0" xfId="0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Fill="1" applyAlignment="1">
      <alignment horizontal="center" wrapText="1"/>
    </xf>
    <xf numFmtId="0" fontId="61" fillId="0" borderId="0" xfId="0" applyFont="1" applyFill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61" fillId="0" borderId="0" xfId="11732" applyFont="1" applyFill="1" applyAlignment="1">
      <alignment horizontal="center"/>
    </xf>
    <xf numFmtId="0" fontId="61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61" fillId="0" borderId="0" xfId="11618" applyNumberFormat="1" applyFont="1" applyFill="1" applyAlignment="1">
      <alignment horizontal="center" wrapText="1"/>
    </xf>
    <xf numFmtId="0" fontId="154" fillId="0" borderId="0" xfId="0" applyFont="1" applyFill="1" applyAlignment="1">
      <alignment horizontal="center" wrapText="1"/>
    </xf>
    <xf numFmtId="0" fontId="61" fillId="0" borderId="0" xfId="0" applyNumberFormat="1" applyFont="1" applyFill="1" applyAlignment="1"/>
    <xf numFmtId="0" fontId="156" fillId="0" borderId="0" xfId="0" applyFont="1" applyFill="1" applyAlignment="1">
      <alignment horizontal="center" wrapText="1"/>
    </xf>
    <xf numFmtId="0" fontId="52" fillId="0" borderId="0" xfId="0" applyFont="1" applyFill="1" applyAlignment="1">
      <alignment vertical="top" wrapText="1"/>
    </xf>
    <xf numFmtId="0" fontId="154" fillId="0" borderId="0" xfId="0" applyFont="1" applyFill="1" applyAlignment="1">
      <alignment vertical="top" wrapText="1"/>
    </xf>
    <xf numFmtId="0" fontId="61" fillId="0" borderId="59" xfId="0" applyFont="1" applyFill="1" applyBorder="1" applyAlignment="1">
      <alignment horizontal="center"/>
    </xf>
    <xf numFmtId="0" fontId="61" fillId="0" borderId="4" xfId="0" applyFont="1" applyFill="1" applyBorder="1" applyAlignment="1">
      <alignment horizontal="center"/>
    </xf>
    <xf numFmtId="0" fontId="61" fillId="0" borderId="60" xfId="0" applyFont="1" applyFill="1" applyBorder="1" applyAlignment="1">
      <alignment horizontal="center"/>
    </xf>
    <xf numFmtId="0" fontId="52" fillId="0" borderId="59" xfId="0" applyFont="1" applyFill="1" applyBorder="1" applyAlignment="1">
      <alignment horizontal="center"/>
    </xf>
    <xf numFmtId="0" fontId="52" fillId="0" borderId="4" xfId="0" applyFont="1" applyFill="1" applyBorder="1" applyAlignment="1">
      <alignment horizontal="center"/>
    </xf>
    <xf numFmtId="0" fontId="52" fillId="0" borderId="60" xfId="0" applyFont="1" applyFill="1" applyBorder="1" applyAlignment="1">
      <alignment horizontal="center"/>
    </xf>
    <xf numFmtId="0" fontId="52" fillId="0" borderId="59" xfId="0" applyFont="1" applyFill="1" applyBorder="1" applyAlignment="1">
      <alignment horizontal="center" wrapText="1"/>
    </xf>
    <xf numFmtId="0" fontId="52" fillId="0" borderId="4" xfId="0" applyFont="1" applyFill="1" applyBorder="1" applyAlignment="1">
      <alignment horizontal="center" wrapText="1"/>
    </xf>
    <xf numFmtId="0" fontId="52" fillId="0" borderId="60" xfId="0" applyFont="1" applyFill="1" applyBorder="1" applyAlignment="1">
      <alignment horizontal="center" wrapText="1"/>
    </xf>
    <xf numFmtId="0" fontId="154" fillId="0" borderId="0" xfId="0" applyFont="1" applyFill="1" applyAlignment="1">
      <alignment wrapText="1"/>
    </xf>
    <xf numFmtId="0" fontId="61" fillId="0" borderId="0" xfId="0" applyFont="1" applyFill="1" applyBorder="1" applyAlignment="1">
      <alignment horizontal="center" wrapText="1"/>
    </xf>
    <xf numFmtId="0" fontId="61" fillId="0" borderId="97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61" fillId="0" borderId="0" xfId="2949" applyFont="1" applyFill="1" applyAlignment="1">
      <alignment horizontal="center" vertical="top" wrapText="1"/>
    </xf>
    <xf numFmtId="0" fontId="52" fillId="0" borderId="0" xfId="0" applyFont="1" applyFill="1" applyBorder="1" applyAlignment="1">
      <alignment horizontal="left" wrapText="1"/>
    </xf>
    <xf numFmtId="0" fontId="154" fillId="0" borderId="0" xfId="0" applyFont="1" applyFill="1" applyAlignment="1">
      <alignment horizontal="left" wrapText="1"/>
    </xf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10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915-84C0-03572DDF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6-4BED-80D8-FE40683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8-464A-AF4C-3B1F2AAF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" style="49" bestFit="1" customWidth="1"/>
    <col min="2" max="2" width="20" style="29" bestFit="1" customWidth="1"/>
    <col min="3" max="3" width="18.140625" style="29" bestFit="1" customWidth="1"/>
    <col min="4" max="4" width="13.28515625" style="29" customWidth="1"/>
    <col min="5" max="5" width="10" style="29" bestFit="1" customWidth="1"/>
    <col min="6" max="6" width="13.42578125" style="29" bestFit="1" customWidth="1"/>
    <col min="7" max="7" width="14.28515625" style="29" bestFit="1" customWidth="1"/>
    <col min="8" max="8" width="8.28515625" style="29" bestFit="1" customWidth="1"/>
    <col min="9" max="16384" width="9.140625" style="29"/>
  </cols>
  <sheetData>
    <row r="1" spans="1:8">
      <c r="A1" s="710" t="str">
        <f>'O&amp;M Charge'!A1:H1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599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'O&amp;M Charge'!A3:H3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'O&amp;M Charge'!A4:H4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s="118" customFormat="1" ht="33.75">
      <c r="A6" s="4" t="s">
        <v>1</v>
      </c>
      <c r="B6" s="4" t="s">
        <v>123</v>
      </c>
      <c r="C6" s="5" t="s">
        <v>138</v>
      </c>
      <c r="D6" s="4" t="s">
        <v>237</v>
      </c>
      <c r="E6" s="4" t="s">
        <v>526</v>
      </c>
      <c r="F6" s="4" t="s">
        <v>493</v>
      </c>
      <c r="G6" s="4" t="s">
        <v>581</v>
      </c>
      <c r="H6" s="4" t="s">
        <v>608</v>
      </c>
    </row>
    <row r="7" spans="1:8">
      <c r="B7" s="24" t="s">
        <v>3</v>
      </c>
      <c r="C7" s="25" t="s">
        <v>4</v>
      </c>
      <c r="D7" s="263" t="s">
        <v>5</v>
      </c>
      <c r="E7" s="32" t="s">
        <v>6</v>
      </c>
      <c r="F7" s="32" t="s">
        <v>494</v>
      </c>
      <c r="G7" s="32" t="s">
        <v>59</v>
      </c>
      <c r="H7" s="32" t="s">
        <v>8</v>
      </c>
    </row>
    <row r="8" spans="1:8">
      <c r="A8" s="49" t="s">
        <v>507</v>
      </c>
      <c r="B8" s="24"/>
      <c r="C8" s="24"/>
      <c r="D8" s="32"/>
      <c r="E8" s="26" t="s">
        <v>508</v>
      </c>
      <c r="F8" s="32" t="s">
        <v>528</v>
      </c>
      <c r="G8" s="26" t="s">
        <v>605</v>
      </c>
      <c r="H8" s="32" t="s">
        <v>517</v>
      </c>
    </row>
    <row r="9" spans="1:8">
      <c r="A9" s="49">
        <v>1</v>
      </c>
      <c r="B9" s="38" t="str">
        <f>'WP7 Condensed Sch. Level Costs'!A7</f>
        <v>Sch 50E</v>
      </c>
      <c r="E9" s="24"/>
      <c r="F9" s="24"/>
      <c r="G9" s="24"/>
      <c r="H9" s="24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4">
        <f>4200/12</f>
        <v>350</v>
      </c>
      <c r="F10" s="24">
        <f>'WP7 Condensed Sch. Level Costs'!O8</f>
        <v>7.7</v>
      </c>
      <c r="G10" s="679">
        <f>'WP7 Condensed Sch. Level Costs'!R8</f>
        <v>2.3044958636249755E-2</v>
      </c>
      <c r="H10" s="453">
        <f>'WP7 Condensed Sch. Level Costs'!W8</f>
        <v>0.17744618149912311</v>
      </c>
    </row>
    <row r="11" spans="1:8">
      <c r="A11" s="49">
        <f t="shared" ref="A11:A77" si="0">A10+1</f>
        <v>3</v>
      </c>
      <c r="B11" s="38"/>
      <c r="C11" s="678"/>
      <c r="D11" s="61"/>
      <c r="E11" s="24"/>
      <c r="F11" s="24"/>
      <c r="G11" s="679"/>
      <c r="H11" s="453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4">
        <f t="shared" ref="E12:E77" si="1">4200/12</f>
        <v>350</v>
      </c>
      <c r="F12" s="24">
        <f>'WP7 Condensed Sch. Level Costs'!O10</f>
        <v>35</v>
      </c>
      <c r="G12" s="679">
        <f>'WP7 Condensed Sch. Level Costs'!R10</f>
        <v>2.3044958636249755E-2</v>
      </c>
      <c r="H12" s="453">
        <f>'WP7 Condensed Sch. Level Costs'!W10</f>
        <v>0.80657355226874139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4">
        <f t="shared" si="1"/>
        <v>350</v>
      </c>
      <c r="F13" s="24">
        <f>'WP7 Condensed Sch. Level Costs'!O11</f>
        <v>61.25</v>
      </c>
      <c r="G13" s="679">
        <f>'WP7 Condensed Sch. Level Costs'!R11</f>
        <v>2.3044958636249755E-2</v>
      </c>
      <c r="H13" s="453">
        <f>'WP7 Condensed Sch. Level Costs'!W11</f>
        <v>1.4115037164702975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4">
        <f t="shared" si="1"/>
        <v>350</v>
      </c>
      <c r="F14" s="24">
        <f>'WP7 Condensed Sch. Level Costs'!O12</f>
        <v>140</v>
      </c>
      <c r="G14" s="679">
        <f>'WP7 Condensed Sch. Level Costs'!R12</f>
        <v>2.3044958636249755E-2</v>
      </c>
      <c r="H14" s="453">
        <f>'WP7 Condensed Sch. Level Costs'!W12</f>
        <v>3.2262942090749656</v>
      </c>
    </row>
    <row r="15" spans="1:8">
      <c r="A15" s="49">
        <f t="shared" si="0"/>
        <v>7</v>
      </c>
      <c r="B15" s="38"/>
      <c r="C15" s="678"/>
      <c r="D15" s="61"/>
      <c r="E15" s="24"/>
      <c r="F15" s="24"/>
      <c r="G15" s="679"/>
      <c r="H15" s="453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4">
        <f t="shared" si="1"/>
        <v>350</v>
      </c>
      <c r="F16" s="24">
        <f>'WP7 Condensed Sch. Level Costs'!O14</f>
        <v>35</v>
      </c>
      <c r="G16" s="679">
        <f>'WP7 Condensed Sch. Level Costs'!R14</f>
        <v>2.3044958636249755E-2</v>
      </c>
      <c r="H16" s="453">
        <f>'WP7 Condensed Sch. Level Costs'!W14</f>
        <v>0.80657355226874139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4">
        <f t="shared" si="1"/>
        <v>350</v>
      </c>
      <c r="F17" s="24">
        <f>'WP7 Condensed Sch. Level Costs'!O15</f>
        <v>61.25</v>
      </c>
      <c r="G17" s="679">
        <f>'WP7 Condensed Sch. Level Costs'!R15</f>
        <v>2.3044958636249755E-2</v>
      </c>
      <c r="H17" s="453">
        <f>'WP7 Condensed Sch. Level Costs'!W15</f>
        <v>1.4115037164702975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4">
        <f t="shared" si="1"/>
        <v>350</v>
      </c>
      <c r="F18" s="24">
        <f>'WP7 Condensed Sch. Level Costs'!O16</f>
        <v>140</v>
      </c>
      <c r="G18" s="679">
        <f>'WP7 Condensed Sch. Level Costs'!R16</f>
        <v>2.3044958636249755E-2</v>
      </c>
      <c r="H18" s="453">
        <f>'WP7 Condensed Sch. Level Costs'!W16</f>
        <v>3.2262942090749656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4">
        <f t="shared" si="1"/>
        <v>350</v>
      </c>
      <c r="F19" s="24">
        <f>'WP7 Condensed Sch. Level Costs'!O17</f>
        <v>245</v>
      </c>
      <c r="G19" s="679">
        <f>'WP7 Condensed Sch. Level Costs'!R17</f>
        <v>2.3044958636249755E-2</v>
      </c>
      <c r="H19" s="453">
        <f>'WP7 Condensed Sch. Level Costs'!W17</f>
        <v>5.6460148658811899</v>
      </c>
    </row>
    <row r="20" spans="1:8">
      <c r="A20" s="49">
        <f t="shared" si="0"/>
        <v>12</v>
      </c>
      <c r="B20" s="38"/>
      <c r="C20" s="678"/>
      <c r="D20" s="61"/>
      <c r="E20" s="24"/>
      <c r="F20" s="24"/>
      <c r="G20" s="679"/>
      <c r="H20" s="453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4"/>
      <c r="F21" s="24"/>
      <c r="G21" s="679"/>
      <c r="H21" s="453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4">
        <f t="shared" si="1"/>
        <v>350</v>
      </c>
      <c r="F22" s="24">
        <f>'WP7 Condensed Sch. Level Costs'!O19</f>
        <v>15.75</v>
      </c>
      <c r="G22" s="679">
        <f>'WP7 Condensed Sch. Level Costs'!R19</f>
        <v>2.3044958636249755E-2</v>
      </c>
      <c r="H22" s="453">
        <f>'WP7 Condensed Sch. Level Costs'!W19</f>
        <v>0.36295809852093364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4">
        <f t="shared" si="1"/>
        <v>350</v>
      </c>
      <c r="F23" s="24">
        <f>'WP7 Condensed Sch. Level Costs'!O20</f>
        <v>26.25</v>
      </c>
      <c r="G23" s="679">
        <f>'WP7 Condensed Sch. Level Costs'!R20</f>
        <v>2.3044958636249755E-2</v>
      </c>
      <c r="H23" s="453">
        <f>'WP7 Condensed Sch. Level Costs'!W20</f>
        <v>0.6049301642015561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4">
        <f t="shared" si="1"/>
        <v>350</v>
      </c>
      <c r="F24" s="24">
        <f>'WP7 Condensed Sch. Level Costs'!O21</f>
        <v>36.75</v>
      </c>
      <c r="G24" s="679">
        <f>'WP7 Condensed Sch. Level Costs'!R21</f>
        <v>2.3044958636249755E-2</v>
      </c>
      <c r="H24" s="453">
        <f>'WP7 Condensed Sch. Level Costs'!W21</f>
        <v>0.84690222988217845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4">
        <f t="shared" si="1"/>
        <v>350</v>
      </c>
      <c r="F25" s="24">
        <f>'WP7 Condensed Sch. Level Costs'!O22</f>
        <v>47.25</v>
      </c>
      <c r="G25" s="679">
        <f>'WP7 Condensed Sch. Level Costs'!R22</f>
        <v>2.3044958636249755E-2</v>
      </c>
      <c r="H25" s="453">
        <f>'WP7 Condensed Sch. Level Costs'!W22</f>
        <v>1.088874295562801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4">
        <f t="shared" si="1"/>
        <v>350</v>
      </c>
      <c r="F26" s="24">
        <f>'WP7 Condensed Sch. Level Costs'!O23</f>
        <v>57.75</v>
      </c>
      <c r="G26" s="679">
        <f>'WP7 Condensed Sch. Level Costs'!R23</f>
        <v>2.3044958636249755E-2</v>
      </c>
      <c r="H26" s="453">
        <f>'WP7 Condensed Sch. Level Costs'!W23</f>
        <v>1.3308463612434234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4">
        <f t="shared" si="1"/>
        <v>350</v>
      </c>
      <c r="F27" s="24">
        <f>'WP7 Condensed Sch. Level Costs'!O24</f>
        <v>68.25</v>
      </c>
      <c r="G27" s="679">
        <f>'WP7 Condensed Sch. Level Costs'!R24</f>
        <v>2.3044958636249755E-2</v>
      </c>
      <c r="H27" s="453">
        <f>'WP7 Condensed Sch. Level Costs'!W24</f>
        <v>1.5728184269240457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4">
        <f t="shared" si="1"/>
        <v>350</v>
      </c>
      <c r="F28" s="24">
        <f>'WP7 Condensed Sch. Level Costs'!O25</f>
        <v>78.75</v>
      </c>
      <c r="G28" s="679">
        <f>'WP7 Condensed Sch. Level Costs'!R25</f>
        <v>2.3044958636249755E-2</v>
      </c>
      <c r="H28" s="453">
        <f>'WP7 Condensed Sch. Level Costs'!W25</f>
        <v>1.8147904926046683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4">
        <f t="shared" si="1"/>
        <v>350</v>
      </c>
      <c r="F29" s="24">
        <f>'WP7 Condensed Sch. Level Costs'!O26</f>
        <v>89.25</v>
      </c>
      <c r="G29" s="679">
        <f>'WP7 Condensed Sch. Level Costs'!R26</f>
        <v>2.3044958636249755E-2</v>
      </c>
      <c r="H29" s="453">
        <f>'WP7 Condensed Sch. Level Costs'!W26</f>
        <v>2.0567625582852904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4">
        <f t="shared" si="1"/>
        <v>350</v>
      </c>
      <c r="F30" s="24">
        <f>'WP7 Condensed Sch. Level Costs'!O27</f>
        <v>99.75</v>
      </c>
      <c r="G30" s="679">
        <f>'WP7 Condensed Sch. Level Costs'!R27</f>
        <v>2.3044958636249755E-2</v>
      </c>
      <c r="H30" s="453">
        <f>'WP7 Condensed Sch. Level Costs'!W27</f>
        <v>2.2987346239659132</v>
      </c>
    </row>
    <row r="31" spans="1:8">
      <c r="A31" s="49">
        <f t="shared" si="0"/>
        <v>23</v>
      </c>
      <c r="B31" s="38"/>
      <c r="C31" s="678"/>
      <c r="D31" s="61"/>
      <c r="E31" s="24"/>
      <c r="F31" s="24"/>
      <c r="G31" s="679"/>
      <c r="H31" s="453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4"/>
      <c r="F32" s="24"/>
      <c r="G32" s="679"/>
      <c r="H32" s="453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4">
        <f t="shared" si="1"/>
        <v>350</v>
      </c>
      <c r="F33" s="24">
        <f>'WP7 Condensed Sch. Level Costs'!O29</f>
        <v>17.5</v>
      </c>
      <c r="G33" s="679">
        <f>'WP7 Condensed Sch. Level Costs'!R29</f>
        <v>2.3044958636249755E-2</v>
      </c>
      <c r="H33" s="453">
        <f>'WP7 Condensed Sch. Level Costs'!W29</f>
        <v>0.40328677613437069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4">
        <f t="shared" si="1"/>
        <v>350</v>
      </c>
      <c r="F34" s="24">
        <f>'WP7 Condensed Sch. Level Costs'!O30</f>
        <v>24.5</v>
      </c>
      <c r="G34" s="679">
        <f>'WP7 Condensed Sch. Level Costs'!R30</f>
        <v>2.3044958636249755E-2</v>
      </c>
      <c r="H34" s="453">
        <f>'WP7 Condensed Sch. Level Costs'!W30</f>
        <v>0.56460148658811904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4">
        <f t="shared" si="1"/>
        <v>350</v>
      </c>
      <c r="F35" s="24">
        <f>'WP7 Condensed Sch. Level Costs'!O31</f>
        <v>35</v>
      </c>
      <c r="G35" s="679">
        <f>'WP7 Condensed Sch. Level Costs'!R31</f>
        <v>2.3044958636249755E-2</v>
      </c>
      <c r="H35" s="453">
        <f>'WP7 Condensed Sch. Level Costs'!W31</f>
        <v>0.80657355226874139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4">
        <f t="shared" si="1"/>
        <v>350</v>
      </c>
      <c r="F36" s="24">
        <f>'WP7 Condensed Sch. Level Costs'!O32</f>
        <v>52.5</v>
      </c>
      <c r="G36" s="679">
        <f>'WP7 Condensed Sch. Level Costs'!R32</f>
        <v>2.3044958636249755E-2</v>
      </c>
      <c r="H36" s="453">
        <f>'WP7 Condensed Sch. Level Costs'!W32</f>
        <v>1.2098603284031122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4">
        <f t="shared" si="1"/>
        <v>350</v>
      </c>
      <c r="F37" s="24">
        <f>'WP7 Condensed Sch. Level Costs'!O33</f>
        <v>70</v>
      </c>
      <c r="G37" s="679">
        <f>'WP7 Condensed Sch. Level Costs'!R33</f>
        <v>2.3044958636249755E-2</v>
      </c>
      <c r="H37" s="453">
        <f>'WP7 Condensed Sch. Level Costs'!W33</f>
        <v>1.6131471045374828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4">
        <f t="shared" si="1"/>
        <v>350</v>
      </c>
      <c r="F38" s="24">
        <f>'WP7 Condensed Sch. Level Costs'!O34</f>
        <v>87.5</v>
      </c>
      <c r="G38" s="679">
        <f>'WP7 Condensed Sch. Level Costs'!R34</f>
        <v>2.3044958636249755E-2</v>
      </c>
      <c r="H38" s="453">
        <f>'WP7 Condensed Sch. Level Costs'!W34</f>
        <v>2.0164338806718534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4">
        <f t="shared" si="1"/>
        <v>350</v>
      </c>
      <c r="F39" s="24">
        <f>'WP7 Condensed Sch. Level Costs'!O35</f>
        <v>108.5</v>
      </c>
      <c r="G39" s="679">
        <f>'WP7 Condensed Sch. Level Costs'!R35</f>
        <v>2.3044958636249755E-2</v>
      </c>
      <c r="H39" s="453">
        <f>'WP7 Condensed Sch. Level Costs'!W35</f>
        <v>2.5003780120330985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4">
        <f t="shared" si="1"/>
        <v>350</v>
      </c>
      <c r="F40" s="24">
        <f>'WP7 Condensed Sch. Level Costs'!O36</f>
        <v>140</v>
      </c>
      <c r="G40" s="679">
        <f>'WP7 Condensed Sch. Level Costs'!R36</f>
        <v>2.3044958636249755E-2</v>
      </c>
      <c r="H40" s="453">
        <f>'WP7 Condensed Sch. Level Costs'!W36</f>
        <v>3.2262942090749656</v>
      </c>
    </row>
    <row r="41" spans="1:8">
      <c r="A41" s="49">
        <f t="shared" si="0"/>
        <v>33</v>
      </c>
      <c r="B41" s="38"/>
      <c r="C41" s="678"/>
      <c r="D41" s="61"/>
      <c r="E41" s="24"/>
      <c r="F41" s="24"/>
      <c r="G41" s="679"/>
      <c r="H41" s="453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4">
        <f t="shared" si="1"/>
        <v>350</v>
      </c>
      <c r="F42" s="24">
        <f>'WP7 Condensed Sch. Level Costs'!O38</f>
        <v>24.5</v>
      </c>
      <c r="G42" s="679">
        <f>'WP7 Condensed Sch. Level Costs'!R38</f>
        <v>2.3044958636249755E-2</v>
      </c>
      <c r="H42" s="453">
        <f>'WP7 Condensed Sch. Level Costs'!W38</f>
        <v>0.56460148658811904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4">
        <f t="shared" si="1"/>
        <v>350</v>
      </c>
      <c r="F43" s="24">
        <f>'WP7 Condensed Sch. Level Costs'!O39</f>
        <v>35</v>
      </c>
      <c r="G43" s="679">
        <f>'WP7 Condensed Sch. Level Costs'!R39</f>
        <v>2.3044958636249755E-2</v>
      </c>
      <c r="H43" s="453">
        <f>'WP7 Condensed Sch. Level Costs'!W39</f>
        <v>0.80657355226874139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4">
        <f t="shared" si="1"/>
        <v>350</v>
      </c>
      <c r="F44" s="24">
        <f>'WP7 Condensed Sch. Level Costs'!O40</f>
        <v>52.5</v>
      </c>
      <c r="G44" s="679">
        <f>'WP7 Condensed Sch. Level Costs'!R40</f>
        <v>2.3044958636249755E-2</v>
      </c>
      <c r="H44" s="453">
        <f>'WP7 Condensed Sch. Level Costs'!W40</f>
        <v>1.2098603284031122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4">
        <f t="shared" si="1"/>
        <v>350</v>
      </c>
      <c r="F45" s="24">
        <f>'WP7 Condensed Sch. Level Costs'!O41</f>
        <v>61.25</v>
      </c>
      <c r="G45" s="679">
        <f>'WP7 Condensed Sch. Level Costs'!R41</f>
        <v>2.3044958636249755E-2</v>
      </c>
      <c r="H45" s="453">
        <f>'WP7 Condensed Sch. Level Costs'!W41</f>
        <v>1.4115037164702975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4">
        <f t="shared" si="1"/>
        <v>350</v>
      </c>
      <c r="F46" s="24">
        <f>'WP7 Condensed Sch. Level Costs'!O42</f>
        <v>87.5</v>
      </c>
      <c r="G46" s="679">
        <f>'WP7 Condensed Sch. Level Costs'!R42</f>
        <v>2.3044958636249755E-2</v>
      </c>
      <c r="H46" s="453">
        <f>'WP7 Condensed Sch. Level Costs'!W42</f>
        <v>2.0164338806718534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4">
        <f t="shared" si="1"/>
        <v>350</v>
      </c>
      <c r="F47" s="24">
        <f>'WP7 Condensed Sch. Level Costs'!O43</f>
        <v>140</v>
      </c>
      <c r="G47" s="679">
        <f>'WP7 Condensed Sch. Level Costs'!R43</f>
        <v>2.3044958636249755E-2</v>
      </c>
      <c r="H47" s="453">
        <f>'WP7 Condensed Sch. Level Costs'!W43</f>
        <v>3.2262942090749656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4">
        <f t="shared" si="1"/>
        <v>350</v>
      </c>
      <c r="F48" s="24">
        <f>'WP7 Condensed Sch. Level Costs'!O44</f>
        <v>350</v>
      </c>
      <c r="G48" s="679">
        <f>'WP7 Condensed Sch. Level Costs'!R44</f>
        <v>2.3044958636249755E-2</v>
      </c>
      <c r="H48" s="453">
        <f>'WP7 Condensed Sch. Level Costs'!W44</f>
        <v>8.0657355226874135</v>
      </c>
    </row>
    <row r="49" spans="1:8">
      <c r="A49" s="49">
        <f t="shared" si="0"/>
        <v>41</v>
      </c>
      <c r="B49" s="38"/>
      <c r="C49" s="678"/>
      <c r="D49" s="61"/>
      <c r="E49" s="24"/>
      <c r="F49" s="24"/>
      <c r="G49" s="679"/>
      <c r="H49" s="453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4"/>
      <c r="F50" s="24"/>
      <c r="G50" s="679"/>
      <c r="H50" s="453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4">
        <f t="shared" si="1"/>
        <v>350</v>
      </c>
      <c r="F51" s="24">
        <f>'WP7 Condensed Sch. Level Costs'!O46</f>
        <v>17.5</v>
      </c>
      <c r="G51" s="679">
        <f>'WP7 Condensed Sch. Level Costs'!R46</f>
        <v>2.3044958636249755E-2</v>
      </c>
      <c r="H51" s="453">
        <f>'WP7 Condensed Sch. Level Costs'!W46</f>
        <v>0.40328677613437069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4">
        <f t="shared" si="1"/>
        <v>350</v>
      </c>
      <c r="F52" s="24">
        <f>'WP7 Condensed Sch. Level Costs'!O47</f>
        <v>24.5</v>
      </c>
      <c r="G52" s="679">
        <f>'WP7 Condensed Sch. Level Costs'!R47</f>
        <v>2.3044958636249755E-2</v>
      </c>
      <c r="H52" s="453">
        <f>'WP7 Condensed Sch. Level Costs'!W47</f>
        <v>0.56460148658811904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4">
        <f t="shared" si="1"/>
        <v>350</v>
      </c>
      <c r="F53" s="24">
        <f>'WP7 Condensed Sch. Level Costs'!O48</f>
        <v>35</v>
      </c>
      <c r="G53" s="679">
        <f>'WP7 Condensed Sch. Level Costs'!R48</f>
        <v>2.3044958636249755E-2</v>
      </c>
      <c r="H53" s="453">
        <f>'WP7 Condensed Sch. Level Costs'!W48</f>
        <v>0.80657355226874139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4">
        <f t="shared" si="1"/>
        <v>350</v>
      </c>
      <c r="F54" s="24">
        <f>'WP7 Condensed Sch. Level Costs'!O49</f>
        <v>52.5</v>
      </c>
      <c r="G54" s="679">
        <f>'WP7 Condensed Sch. Level Costs'!R49</f>
        <v>2.3044958636249755E-2</v>
      </c>
      <c r="H54" s="453">
        <f>'WP7 Condensed Sch. Level Costs'!W49</f>
        <v>1.2098603284031122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4">
        <f t="shared" si="1"/>
        <v>350</v>
      </c>
      <c r="F55" s="24">
        <f>'WP7 Condensed Sch. Level Costs'!O50</f>
        <v>70</v>
      </c>
      <c r="G55" s="679">
        <f>'WP7 Condensed Sch. Level Costs'!R50</f>
        <v>2.3044958636249755E-2</v>
      </c>
      <c r="H55" s="453">
        <f>'WP7 Condensed Sch. Level Costs'!W50</f>
        <v>1.6131471045374828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4">
        <f t="shared" si="1"/>
        <v>350</v>
      </c>
      <c r="F56" s="24">
        <f>'WP7 Condensed Sch. Level Costs'!O51</f>
        <v>87.5</v>
      </c>
      <c r="G56" s="679">
        <f>'WP7 Condensed Sch. Level Costs'!R51</f>
        <v>2.3044958636249755E-2</v>
      </c>
      <c r="H56" s="453">
        <f>'WP7 Condensed Sch. Level Costs'!W51</f>
        <v>2.0164338806718534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4">
        <f t="shared" si="1"/>
        <v>350</v>
      </c>
      <c r="F57" s="24">
        <f>'WP7 Condensed Sch. Level Costs'!O52</f>
        <v>108.5</v>
      </c>
      <c r="G57" s="679">
        <f>'WP7 Condensed Sch. Level Costs'!R52</f>
        <v>2.3044958636249755E-2</v>
      </c>
      <c r="H57" s="453">
        <f>'WP7 Condensed Sch. Level Costs'!W52</f>
        <v>2.5003780120330985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4">
        <f t="shared" si="1"/>
        <v>350</v>
      </c>
      <c r="F58" s="24">
        <f>'WP7 Condensed Sch. Level Costs'!O53</f>
        <v>140</v>
      </c>
      <c r="G58" s="679">
        <f>'WP7 Condensed Sch. Level Costs'!R53</f>
        <v>2.3044958636249755E-2</v>
      </c>
      <c r="H58" s="453">
        <f>'WP7 Condensed Sch. Level Costs'!W53</f>
        <v>3.2262942090749656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4">
        <f t="shared" si="1"/>
        <v>350</v>
      </c>
      <c r="F59" s="24">
        <f>'WP7 Condensed Sch. Level Costs'!O54</f>
        <v>350</v>
      </c>
      <c r="G59" s="679">
        <f>'WP7 Condensed Sch. Level Costs'!R54</f>
        <v>2.3044958636249755E-2</v>
      </c>
      <c r="H59" s="453">
        <f>'WP7 Condensed Sch. Level Costs'!W54</f>
        <v>8.0657355226874135</v>
      </c>
    </row>
    <row r="60" spans="1:8">
      <c r="A60" s="49">
        <f t="shared" si="0"/>
        <v>52</v>
      </c>
      <c r="B60" s="38"/>
      <c r="C60" s="678"/>
      <c r="D60" s="61"/>
      <c r="E60" s="24"/>
      <c r="F60" s="24"/>
      <c r="G60" s="679"/>
      <c r="H60" s="453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4">
        <f t="shared" si="1"/>
        <v>350</v>
      </c>
      <c r="F61" s="24">
        <f>'WP7 Condensed Sch. Level Costs'!O56</f>
        <v>24.5</v>
      </c>
      <c r="G61" s="679">
        <f>'WP7 Condensed Sch. Level Costs'!R56</f>
        <v>2.3044958636249755E-2</v>
      </c>
      <c r="H61" s="453">
        <f>'WP7 Condensed Sch. Level Costs'!W56</f>
        <v>0.56460148658811904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4">
        <f t="shared" si="1"/>
        <v>350</v>
      </c>
      <c r="F62" s="24">
        <f>'WP7 Condensed Sch. Level Costs'!O57</f>
        <v>35</v>
      </c>
      <c r="G62" s="679">
        <f>'WP7 Condensed Sch. Level Costs'!R57</f>
        <v>2.3044958636249755E-2</v>
      </c>
      <c r="H62" s="453">
        <f>'WP7 Condensed Sch. Level Costs'!W57</f>
        <v>0.80657355226874139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4">
        <f t="shared" si="1"/>
        <v>350</v>
      </c>
      <c r="F63" s="24">
        <f>'WP7 Condensed Sch. Level Costs'!O58</f>
        <v>52.5</v>
      </c>
      <c r="G63" s="679">
        <f>'WP7 Condensed Sch. Level Costs'!R58</f>
        <v>2.3044958636249755E-2</v>
      </c>
      <c r="H63" s="453">
        <f>'WP7 Condensed Sch. Level Costs'!W58</f>
        <v>1.2098603284031122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4">
        <f t="shared" si="1"/>
        <v>350</v>
      </c>
      <c r="F64" s="24">
        <f>'WP7 Condensed Sch. Level Costs'!O59</f>
        <v>87.5</v>
      </c>
      <c r="G64" s="679">
        <f>'WP7 Condensed Sch. Level Costs'!R59</f>
        <v>2.3044958636249755E-2</v>
      </c>
      <c r="H64" s="453">
        <f>'WP7 Condensed Sch. Level Costs'!W59</f>
        <v>2.0164338806718534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4">
        <f t="shared" si="1"/>
        <v>350</v>
      </c>
      <c r="F65" s="24">
        <f>'WP7 Condensed Sch. Level Costs'!O60</f>
        <v>140</v>
      </c>
      <c r="G65" s="679">
        <f>'WP7 Condensed Sch. Level Costs'!R60</f>
        <v>2.3044958636249755E-2</v>
      </c>
      <c r="H65" s="453">
        <f>'WP7 Condensed Sch. Level Costs'!W60</f>
        <v>3.2262942090749656</v>
      </c>
    </row>
    <row r="66" spans="1:8">
      <c r="A66" s="49">
        <f t="shared" si="0"/>
        <v>58</v>
      </c>
      <c r="B66" s="38"/>
      <c r="C66" s="678"/>
      <c r="D66" s="61"/>
      <c r="E66" s="24"/>
      <c r="F66" s="24"/>
      <c r="G66" s="679"/>
      <c r="H66" s="453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4">
        <f t="shared" si="1"/>
        <v>350</v>
      </c>
      <c r="F67" s="24">
        <f>'WP7 Condensed Sch. Level Costs'!O62</f>
        <v>15.75</v>
      </c>
      <c r="G67" s="679">
        <f>'WP7 Condensed Sch. Level Costs'!R62</f>
        <v>2.3044958636249755E-2</v>
      </c>
      <c r="H67" s="453">
        <f>'WP7 Condensed Sch. Level Costs'!W62</f>
        <v>0.36295809852093364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4">
        <f t="shared" si="1"/>
        <v>350</v>
      </c>
      <c r="F68" s="24">
        <f>'WP7 Condensed Sch. Level Costs'!O63</f>
        <v>26.25</v>
      </c>
      <c r="G68" s="679">
        <f>'WP7 Condensed Sch. Level Costs'!R63</f>
        <v>2.3044958636249755E-2</v>
      </c>
      <c r="H68" s="453">
        <f>'WP7 Condensed Sch. Level Costs'!W63</f>
        <v>0.6049301642015561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4">
        <f t="shared" si="1"/>
        <v>350</v>
      </c>
      <c r="F69" s="24">
        <f>'WP7 Condensed Sch. Level Costs'!O64</f>
        <v>36.75</v>
      </c>
      <c r="G69" s="679">
        <f>'WP7 Condensed Sch. Level Costs'!R64</f>
        <v>2.3044958636249755E-2</v>
      </c>
      <c r="H69" s="453">
        <f>'WP7 Condensed Sch. Level Costs'!W64</f>
        <v>0.84690222988217845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4">
        <f t="shared" si="1"/>
        <v>350</v>
      </c>
      <c r="F70" s="24">
        <f>'WP7 Condensed Sch. Level Costs'!O65</f>
        <v>47.25</v>
      </c>
      <c r="G70" s="679">
        <f>'WP7 Condensed Sch. Level Costs'!R65</f>
        <v>2.3044958636249755E-2</v>
      </c>
      <c r="H70" s="453">
        <f>'WP7 Condensed Sch. Level Costs'!W65</f>
        <v>1.088874295562801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4">
        <f t="shared" si="1"/>
        <v>350</v>
      </c>
      <c r="F71" s="24">
        <f>'WP7 Condensed Sch. Level Costs'!O66</f>
        <v>57.75</v>
      </c>
      <c r="G71" s="679">
        <f>'WP7 Condensed Sch. Level Costs'!R66</f>
        <v>2.3044958636249755E-2</v>
      </c>
      <c r="H71" s="453">
        <f>'WP7 Condensed Sch. Level Costs'!W66</f>
        <v>1.3308463612434234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4">
        <f t="shared" si="1"/>
        <v>350</v>
      </c>
      <c r="F72" s="24">
        <f>'WP7 Condensed Sch. Level Costs'!O67</f>
        <v>68.25</v>
      </c>
      <c r="G72" s="679">
        <f>'WP7 Condensed Sch. Level Costs'!R67</f>
        <v>2.3044958636249755E-2</v>
      </c>
      <c r="H72" s="453">
        <f>'WP7 Condensed Sch. Level Costs'!W67</f>
        <v>1.5728184269240457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4">
        <f t="shared" si="1"/>
        <v>350</v>
      </c>
      <c r="F73" s="24">
        <f>'WP7 Condensed Sch. Level Costs'!O68</f>
        <v>78.75</v>
      </c>
      <c r="G73" s="679">
        <f>'WP7 Condensed Sch. Level Costs'!R68</f>
        <v>2.3044958636249755E-2</v>
      </c>
      <c r="H73" s="453">
        <f>'WP7 Condensed Sch. Level Costs'!W68</f>
        <v>1.8147904926046683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4">
        <f t="shared" si="1"/>
        <v>350</v>
      </c>
      <c r="F74" s="24">
        <f>'WP7 Condensed Sch. Level Costs'!O69</f>
        <v>89.25</v>
      </c>
      <c r="G74" s="679">
        <f>'WP7 Condensed Sch. Level Costs'!R69</f>
        <v>2.3044958636249755E-2</v>
      </c>
      <c r="H74" s="453">
        <f>'WP7 Condensed Sch. Level Costs'!W69</f>
        <v>2.0567625582852904</v>
      </c>
    </row>
    <row r="75" spans="1:8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4">
        <f t="shared" si="1"/>
        <v>350</v>
      </c>
      <c r="F75" s="24">
        <f>'WP7 Condensed Sch. Level Costs'!O70</f>
        <v>99.75</v>
      </c>
      <c r="G75" s="679">
        <f>'WP7 Condensed Sch. Level Costs'!R70</f>
        <v>2.3044958636249755E-2</v>
      </c>
      <c r="H75" s="453">
        <f>'WP7 Condensed Sch. Level Costs'!W70</f>
        <v>2.2987346239659132</v>
      </c>
    </row>
    <row r="76" spans="1:8">
      <c r="A76" s="49">
        <f t="shared" si="0"/>
        <v>68</v>
      </c>
      <c r="B76" s="38"/>
      <c r="C76" s="678"/>
      <c r="D76" s="61"/>
      <c r="E76" s="24"/>
      <c r="F76" s="24"/>
      <c r="G76" s="679"/>
      <c r="H76" s="453"/>
    </row>
    <row r="77" spans="1:8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4">
        <f t="shared" si="1"/>
        <v>350</v>
      </c>
      <c r="F77" s="24">
        <f>'WP7 Condensed Sch. Level Costs'!O72</f>
        <v>17.5</v>
      </c>
      <c r="G77" s="679">
        <f>'WP7 Condensed Sch. Level Costs'!R72</f>
        <v>2.3044958636249755E-2</v>
      </c>
      <c r="H77" s="453">
        <f>'WP7 Condensed Sch. Level Costs'!W72</f>
        <v>0.40328677613437069</v>
      </c>
    </row>
    <row r="78" spans="1:8">
      <c r="A78" s="49">
        <f t="shared" ref="A78:A141" si="2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4">
        <f t="shared" ref="E78:E143" si="3">4200/12</f>
        <v>350</v>
      </c>
      <c r="F78" s="24">
        <f>'WP7 Condensed Sch. Level Costs'!O73</f>
        <v>24.5</v>
      </c>
      <c r="G78" s="679">
        <f>'WP7 Condensed Sch. Level Costs'!R73</f>
        <v>2.3044958636249755E-2</v>
      </c>
      <c r="H78" s="453">
        <f>'WP7 Condensed Sch. Level Costs'!W73</f>
        <v>0.56460148658811904</v>
      </c>
    </row>
    <row r="79" spans="1:8">
      <c r="A79" s="49">
        <f t="shared" si="2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4">
        <f t="shared" si="3"/>
        <v>350</v>
      </c>
      <c r="F79" s="24">
        <f>'WP7 Condensed Sch. Level Costs'!O74</f>
        <v>35</v>
      </c>
      <c r="G79" s="679">
        <f>'WP7 Condensed Sch. Level Costs'!R74</f>
        <v>2.3044958636249755E-2</v>
      </c>
      <c r="H79" s="453">
        <f>'WP7 Condensed Sch. Level Costs'!W74</f>
        <v>0.80657355226874139</v>
      </c>
    </row>
    <row r="80" spans="1:8">
      <c r="A80" s="49">
        <f t="shared" si="2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4">
        <f t="shared" si="3"/>
        <v>350</v>
      </c>
      <c r="F80" s="24">
        <f>'WP7 Condensed Sch. Level Costs'!O75</f>
        <v>52.5</v>
      </c>
      <c r="G80" s="679">
        <f>'WP7 Condensed Sch. Level Costs'!R75</f>
        <v>2.3044958636249755E-2</v>
      </c>
      <c r="H80" s="453">
        <f>'WP7 Condensed Sch. Level Costs'!W75</f>
        <v>1.2098603284031122</v>
      </c>
    </row>
    <row r="81" spans="1:8">
      <c r="A81" s="49">
        <f t="shared" si="2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4">
        <f t="shared" si="3"/>
        <v>350</v>
      </c>
      <c r="F81" s="24">
        <f>'WP7 Condensed Sch. Level Costs'!O76</f>
        <v>70</v>
      </c>
      <c r="G81" s="679">
        <f>'WP7 Condensed Sch. Level Costs'!R76</f>
        <v>2.3044958636249755E-2</v>
      </c>
      <c r="H81" s="453">
        <f>'WP7 Condensed Sch. Level Costs'!W76</f>
        <v>1.6131471045374828</v>
      </c>
    </row>
    <row r="82" spans="1:8">
      <c r="A82" s="49">
        <f t="shared" si="2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4">
        <f t="shared" si="3"/>
        <v>350</v>
      </c>
      <c r="F82" s="24">
        <f>'WP7 Condensed Sch. Level Costs'!O77</f>
        <v>87.5</v>
      </c>
      <c r="G82" s="679">
        <f>'WP7 Condensed Sch. Level Costs'!R77</f>
        <v>2.3044958636249755E-2</v>
      </c>
      <c r="H82" s="453">
        <f>'WP7 Condensed Sch. Level Costs'!W77</f>
        <v>2.0164338806718534</v>
      </c>
    </row>
    <row r="83" spans="1:8">
      <c r="A83" s="49">
        <f t="shared" si="2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4">
        <f t="shared" si="3"/>
        <v>350</v>
      </c>
      <c r="F83" s="24">
        <f>'WP7 Condensed Sch. Level Costs'!O78</f>
        <v>108.5</v>
      </c>
      <c r="G83" s="679">
        <f>'WP7 Condensed Sch. Level Costs'!R78</f>
        <v>2.3044958636249755E-2</v>
      </c>
      <c r="H83" s="453">
        <f>'WP7 Condensed Sch. Level Costs'!W78</f>
        <v>2.5003780120330985</v>
      </c>
    </row>
    <row r="84" spans="1:8">
      <c r="A84" s="49">
        <f t="shared" si="2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4">
        <f t="shared" si="3"/>
        <v>350</v>
      </c>
      <c r="F84" s="24">
        <f>'WP7 Condensed Sch. Level Costs'!O79</f>
        <v>140</v>
      </c>
      <c r="G84" s="679">
        <f>'WP7 Condensed Sch. Level Costs'!R79</f>
        <v>2.3044958636249755E-2</v>
      </c>
      <c r="H84" s="453">
        <f>'WP7 Condensed Sch. Level Costs'!W79</f>
        <v>3.2262942090749656</v>
      </c>
    </row>
    <row r="85" spans="1:8">
      <c r="A85" s="49">
        <f t="shared" si="2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4">
        <f t="shared" si="3"/>
        <v>350</v>
      </c>
      <c r="F85" s="24">
        <f>'WP7 Condensed Sch. Level Costs'!O80</f>
        <v>350</v>
      </c>
      <c r="G85" s="679">
        <f>'WP7 Condensed Sch. Level Costs'!R80</f>
        <v>2.3044958636249755E-2</v>
      </c>
      <c r="H85" s="453">
        <f>'WP7 Condensed Sch. Level Costs'!W80</f>
        <v>8.0657355226874135</v>
      </c>
    </row>
    <row r="86" spans="1:8">
      <c r="A86" s="49">
        <f t="shared" si="2"/>
        <v>78</v>
      </c>
      <c r="B86" s="38"/>
      <c r="C86" s="678"/>
      <c r="D86" s="61"/>
      <c r="E86" s="24"/>
      <c r="F86" s="24"/>
      <c r="G86" s="679"/>
      <c r="H86" s="453"/>
    </row>
    <row r="87" spans="1:8">
      <c r="A87" s="49">
        <f t="shared" si="2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4">
        <f t="shared" si="3"/>
        <v>350</v>
      </c>
      <c r="F87" s="24">
        <f>'WP7 Condensed Sch. Level Costs'!O82</f>
        <v>24.5</v>
      </c>
      <c r="G87" s="679">
        <f>'WP7 Condensed Sch. Level Costs'!R82</f>
        <v>2.3044958636249755E-2</v>
      </c>
      <c r="H87" s="453">
        <f>'WP7 Condensed Sch. Level Costs'!W82</f>
        <v>0.56460148658811904</v>
      </c>
    </row>
    <row r="88" spans="1:8">
      <c r="A88" s="49">
        <f t="shared" si="2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4">
        <f t="shared" si="3"/>
        <v>350</v>
      </c>
      <c r="F88" s="24">
        <f>'WP7 Condensed Sch. Level Costs'!O83</f>
        <v>35</v>
      </c>
      <c r="G88" s="679">
        <f>'WP7 Condensed Sch. Level Costs'!R83</f>
        <v>2.3044958636249755E-2</v>
      </c>
      <c r="H88" s="453">
        <f>'WP7 Condensed Sch. Level Costs'!W83</f>
        <v>0.80657355226874139</v>
      </c>
    </row>
    <row r="89" spans="1:8">
      <c r="A89" s="49">
        <f t="shared" si="2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4">
        <f t="shared" si="3"/>
        <v>350</v>
      </c>
      <c r="F89" s="24">
        <f>'WP7 Condensed Sch. Level Costs'!O84</f>
        <v>52.5</v>
      </c>
      <c r="G89" s="679">
        <f>'WP7 Condensed Sch. Level Costs'!R84</f>
        <v>2.3044958636249755E-2</v>
      </c>
      <c r="H89" s="453">
        <f>'WP7 Condensed Sch. Level Costs'!W84</f>
        <v>1.2098603284031122</v>
      </c>
    </row>
    <row r="90" spans="1:8">
      <c r="A90" s="49">
        <f t="shared" si="2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4">
        <f t="shared" si="3"/>
        <v>350</v>
      </c>
      <c r="F90" s="24">
        <f>'WP7 Condensed Sch. Level Costs'!O85</f>
        <v>61.25</v>
      </c>
      <c r="G90" s="679">
        <f>'WP7 Condensed Sch. Level Costs'!R85</f>
        <v>2.3044958636249755E-2</v>
      </c>
      <c r="H90" s="453">
        <f>'WP7 Condensed Sch. Level Costs'!W85</f>
        <v>1.4115037164702975</v>
      </c>
    </row>
    <row r="91" spans="1:8">
      <c r="A91" s="49">
        <f t="shared" si="2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4">
        <f t="shared" si="3"/>
        <v>350</v>
      </c>
      <c r="F91" s="24">
        <f>'WP7 Condensed Sch. Level Costs'!O86</f>
        <v>87.5</v>
      </c>
      <c r="G91" s="679">
        <f>'WP7 Condensed Sch. Level Costs'!R86</f>
        <v>2.3044958636249755E-2</v>
      </c>
      <c r="H91" s="453">
        <f>'WP7 Condensed Sch. Level Costs'!W86</f>
        <v>2.0164338806718534</v>
      </c>
    </row>
    <row r="92" spans="1:8">
      <c r="A92" s="49">
        <f t="shared" si="2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4">
        <f t="shared" si="3"/>
        <v>350</v>
      </c>
      <c r="F92" s="24">
        <f>'WP7 Condensed Sch. Level Costs'!O87</f>
        <v>140</v>
      </c>
      <c r="G92" s="679">
        <f>'WP7 Condensed Sch. Level Costs'!R87</f>
        <v>2.3044958636249755E-2</v>
      </c>
      <c r="H92" s="453">
        <f>'WP7 Condensed Sch. Level Costs'!W87</f>
        <v>3.2262942090749656</v>
      </c>
    </row>
    <row r="93" spans="1:8">
      <c r="A93" s="49">
        <f t="shared" si="2"/>
        <v>85</v>
      </c>
      <c r="B93" s="38"/>
      <c r="C93" s="678"/>
      <c r="D93" s="61"/>
      <c r="E93" s="24"/>
      <c r="F93" s="24"/>
      <c r="G93" s="679"/>
      <c r="H93" s="453"/>
    </row>
    <row r="94" spans="1:8">
      <c r="A94" s="49">
        <f t="shared" si="2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4">
        <f t="shared" si="3"/>
        <v>350</v>
      </c>
      <c r="F94" s="24">
        <f>'WP7 Condensed Sch. Level Costs'!O89</f>
        <v>15.75</v>
      </c>
      <c r="G94" s="679">
        <f>'WP7 Condensed Sch. Level Costs'!R89</f>
        <v>2.3044958636249755E-2</v>
      </c>
      <c r="H94" s="453">
        <f>'WP7 Condensed Sch. Level Costs'!W89</f>
        <v>0.36295809852093364</v>
      </c>
    </row>
    <row r="95" spans="1:8">
      <c r="A95" s="49">
        <f t="shared" si="2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4">
        <f t="shared" si="3"/>
        <v>350</v>
      </c>
      <c r="F95" s="24">
        <f>'WP7 Condensed Sch. Level Costs'!O90</f>
        <v>26.25</v>
      </c>
      <c r="G95" s="679">
        <f>'WP7 Condensed Sch. Level Costs'!R90</f>
        <v>2.3044958636249755E-2</v>
      </c>
      <c r="H95" s="453">
        <f>'WP7 Condensed Sch. Level Costs'!W90</f>
        <v>0.6049301642015561</v>
      </c>
    </row>
    <row r="96" spans="1:8">
      <c r="A96" s="49">
        <f t="shared" si="2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4">
        <f t="shared" si="3"/>
        <v>350</v>
      </c>
      <c r="F96" s="24">
        <f>'WP7 Condensed Sch. Level Costs'!O91</f>
        <v>36.75</v>
      </c>
      <c r="G96" s="679">
        <f>'WP7 Condensed Sch. Level Costs'!R91</f>
        <v>2.3044958636249755E-2</v>
      </c>
      <c r="H96" s="453">
        <f>'WP7 Condensed Sch. Level Costs'!W91</f>
        <v>0.84690222988217845</v>
      </c>
    </row>
    <row r="97" spans="1:8">
      <c r="A97" s="49">
        <f t="shared" si="2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4">
        <f t="shared" si="3"/>
        <v>350</v>
      </c>
      <c r="F97" s="24">
        <f>'WP7 Condensed Sch. Level Costs'!O92</f>
        <v>47.25</v>
      </c>
      <c r="G97" s="679">
        <f>'WP7 Condensed Sch. Level Costs'!R92</f>
        <v>2.3044958636249755E-2</v>
      </c>
      <c r="H97" s="453">
        <f>'WP7 Condensed Sch. Level Costs'!W92</f>
        <v>1.088874295562801</v>
      </c>
    </row>
    <row r="98" spans="1:8">
      <c r="A98" s="49">
        <f t="shared" si="2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4">
        <f t="shared" si="3"/>
        <v>350</v>
      </c>
      <c r="F98" s="24">
        <f>'WP7 Condensed Sch. Level Costs'!O93</f>
        <v>57.75</v>
      </c>
      <c r="G98" s="679">
        <f>'WP7 Condensed Sch. Level Costs'!R93</f>
        <v>2.3044958636249755E-2</v>
      </c>
      <c r="H98" s="453">
        <f>'WP7 Condensed Sch. Level Costs'!W93</f>
        <v>1.3308463612434234</v>
      </c>
    </row>
    <row r="99" spans="1:8">
      <c r="A99" s="49">
        <f t="shared" si="2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4">
        <f t="shared" si="3"/>
        <v>350</v>
      </c>
      <c r="F99" s="24">
        <f>'WP7 Condensed Sch. Level Costs'!O94</f>
        <v>68.25</v>
      </c>
      <c r="G99" s="679">
        <f>'WP7 Condensed Sch. Level Costs'!R94</f>
        <v>2.3044958636249755E-2</v>
      </c>
      <c r="H99" s="453">
        <f>'WP7 Condensed Sch. Level Costs'!W94</f>
        <v>1.5728184269240457</v>
      </c>
    </row>
    <row r="100" spans="1:8">
      <c r="A100" s="49">
        <f t="shared" si="2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4">
        <f t="shared" si="3"/>
        <v>350</v>
      </c>
      <c r="F100" s="24">
        <f>'WP7 Condensed Sch. Level Costs'!O95</f>
        <v>78.75</v>
      </c>
      <c r="G100" s="679">
        <f>'WP7 Condensed Sch. Level Costs'!R95</f>
        <v>2.3044958636249755E-2</v>
      </c>
      <c r="H100" s="453">
        <f>'WP7 Condensed Sch. Level Costs'!W95</f>
        <v>1.8147904926046683</v>
      </c>
    </row>
    <row r="101" spans="1:8">
      <c r="A101" s="49">
        <f t="shared" si="2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4">
        <f t="shared" si="3"/>
        <v>350</v>
      </c>
      <c r="F101" s="24">
        <f>'WP7 Condensed Sch. Level Costs'!O96</f>
        <v>89.25</v>
      </c>
      <c r="G101" s="679">
        <f>'WP7 Condensed Sch. Level Costs'!R96</f>
        <v>2.3044958636249755E-2</v>
      </c>
      <c r="H101" s="453">
        <f>'WP7 Condensed Sch. Level Costs'!W96</f>
        <v>2.0567625582852904</v>
      </c>
    </row>
    <row r="102" spans="1:8">
      <c r="A102" s="49">
        <f t="shared" si="2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4">
        <f t="shared" si="3"/>
        <v>350</v>
      </c>
      <c r="F102" s="24">
        <f>'WP7 Condensed Sch. Level Costs'!O97</f>
        <v>99.75</v>
      </c>
      <c r="G102" s="679">
        <f>'WP7 Condensed Sch. Level Costs'!R97</f>
        <v>2.3044958636249755E-2</v>
      </c>
      <c r="H102" s="453">
        <f>'WP7 Condensed Sch. Level Costs'!W97</f>
        <v>2.2987346239659132</v>
      </c>
    </row>
    <row r="103" spans="1:8">
      <c r="A103" s="49">
        <f t="shared" si="2"/>
        <v>95</v>
      </c>
      <c r="B103" s="38"/>
      <c r="C103" s="678"/>
      <c r="D103" s="61"/>
      <c r="E103" s="24"/>
      <c r="F103" s="24"/>
      <c r="G103" s="679"/>
      <c r="H103" s="453"/>
    </row>
    <row r="104" spans="1:8">
      <c r="A104" s="49">
        <f t="shared" si="2"/>
        <v>96</v>
      </c>
      <c r="B104" s="38" t="str">
        <f>'WP7 Condensed Sch. Level Costs'!A98</f>
        <v>Sch 54E</v>
      </c>
      <c r="C104" s="678"/>
      <c r="D104" s="61"/>
      <c r="E104" s="24"/>
      <c r="F104" s="24"/>
      <c r="G104" s="679"/>
      <c r="H104" s="453"/>
    </row>
    <row r="105" spans="1:8">
      <c r="A105" s="49">
        <f t="shared" si="2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4">
        <f t="shared" si="3"/>
        <v>350</v>
      </c>
      <c r="F105" s="24">
        <f>'WP7 Condensed Sch. Level Costs'!O99</f>
        <v>17.5</v>
      </c>
      <c r="G105" s="679">
        <f>'WP7 Condensed Sch. Level Costs'!R99</f>
        <v>2.3044958636249755E-2</v>
      </c>
      <c r="H105" s="453">
        <f>'WP7 Condensed Sch. Level Costs'!W99</f>
        <v>0.40328677613437069</v>
      </c>
    </row>
    <row r="106" spans="1:8">
      <c r="A106" s="49">
        <f t="shared" si="2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4">
        <f t="shared" si="3"/>
        <v>350</v>
      </c>
      <c r="F106" s="24">
        <f>'WP7 Condensed Sch. Level Costs'!O100</f>
        <v>24.5</v>
      </c>
      <c r="G106" s="679">
        <f>'WP7 Condensed Sch. Level Costs'!R100</f>
        <v>2.3044958636249755E-2</v>
      </c>
      <c r="H106" s="453">
        <f>'WP7 Condensed Sch. Level Costs'!W100</f>
        <v>0.56460148658811904</v>
      </c>
    </row>
    <row r="107" spans="1:8">
      <c r="A107" s="49">
        <f t="shared" si="2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4">
        <f t="shared" si="3"/>
        <v>350</v>
      </c>
      <c r="F107" s="24">
        <f>'WP7 Condensed Sch. Level Costs'!O101</f>
        <v>35</v>
      </c>
      <c r="G107" s="679">
        <f>'WP7 Condensed Sch. Level Costs'!R101</f>
        <v>2.3044958636249755E-2</v>
      </c>
      <c r="H107" s="453">
        <f>'WP7 Condensed Sch. Level Costs'!W101</f>
        <v>0.80657355226874139</v>
      </c>
    </row>
    <row r="108" spans="1:8">
      <c r="A108" s="49">
        <f t="shared" si="2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4">
        <f t="shared" si="3"/>
        <v>350</v>
      </c>
      <c r="F108" s="24">
        <f>'WP7 Condensed Sch. Level Costs'!O102</f>
        <v>52.5</v>
      </c>
      <c r="G108" s="679">
        <f>'WP7 Condensed Sch. Level Costs'!R102</f>
        <v>2.3044958636249755E-2</v>
      </c>
      <c r="H108" s="453">
        <f>'WP7 Condensed Sch. Level Costs'!W102</f>
        <v>1.2098603284031122</v>
      </c>
    </row>
    <row r="109" spans="1:8">
      <c r="A109" s="49">
        <f t="shared" si="2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4">
        <f t="shared" si="3"/>
        <v>350</v>
      </c>
      <c r="F109" s="24">
        <f>'WP7 Condensed Sch. Level Costs'!O103</f>
        <v>70</v>
      </c>
      <c r="G109" s="679">
        <f>'WP7 Condensed Sch. Level Costs'!R103</f>
        <v>2.3044958636249755E-2</v>
      </c>
      <c r="H109" s="453">
        <f>'WP7 Condensed Sch. Level Costs'!W103</f>
        <v>1.6131471045374828</v>
      </c>
    </row>
    <row r="110" spans="1:8">
      <c r="A110" s="49">
        <f t="shared" si="2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4">
        <f t="shared" si="3"/>
        <v>350</v>
      </c>
      <c r="F110" s="24">
        <f>'WP7 Condensed Sch. Level Costs'!O104</f>
        <v>87.5</v>
      </c>
      <c r="G110" s="679">
        <f>'WP7 Condensed Sch. Level Costs'!R104</f>
        <v>2.3044958636249755E-2</v>
      </c>
      <c r="H110" s="453">
        <f>'WP7 Condensed Sch. Level Costs'!W104</f>
        <v>2.0164338806718534</v>
      </c>
    </row>
    <row r="111" spans="1:8">
      <c r="A111" s="49">
        <f t="shared" si="2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4">
        <f t="shared" si="3"/>
        <v>350</v>
      </c>
      <c r="F111" s="24">
        <f>'WP7 Condensed Sch. Level Costs'!O105</f>
        <v>108.5</v>
      </c>
      <c r="G111" s="679">
        <f>'WP7 Condensed Sch. Level Costs'!R105</f>
        <v>2.3044958636249755E-2</v>
      </c>
      <c r="H111" s="453">
        <f>'WP7 Condensed Sch. Level Costs'!W105</f>
        <v>2.5003780120330985</v>
      </c>
    </row>
    <row r="112" spans="1:8">
      <c r="A112" s="49">
        <f t="shared" si="2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4">
        <f t="shared" si="3"/>
        <v>350</v>
      </c>
      <c r="F112" s="24">
        <f>'WP7 Condensed Sch. Level Costs'!O106</f>
        <v>140</v>
      </c>
      <c r="G112" s="679">
        <f>'WP7 Condensed Sch. Level Costs'!R106</f>
        <v>2.3044958636249755E-2</v>
      </c>
      <c r="H112" s="453">
        <f>'WP7 Condensed Sch. Level Costs'!W106</f>
        <v>3.2262942090749656</v>
      </c>
    </row>
    <row r="113" spans="1:8">
      <c r="A113" s="49">
        <f t="shared" si="2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4">
        <f t="shared" si="3"/>
        <v>350</v>
      </c>
      <c r="F113" s="24">
        <f>'WP7 Condensed Sch. Level Costs'!O107</f>
        <v>350</v>
      </c>
      <c r="G113" s="679">
        <f>'WP7 Condensed Sch. Level Costs'!R107</f>
        <v>2.3044958636249755E-2</v>
      </c>
      <c r="H113" s="453">
        <f>'WP7 Condensed Sch. Level Costs'!W107</f>
        <v>8.0657355226874135</v>
      </c>
    </row>
    <row r="114" spans="1:8">
      <c r="A114" s="49">
        <f t="shared" si="2"/>
        <v>106</v>
      </c>
      <c r="B114" s="38"/>
      <c r="C114" s="678"/>
      <c r="D114" s="61"/>
      <c r="E114" s="24"/>
      <c r="F114" s="24"/>
      <c r="G114" s="679"/>
      <c r="H114" s="453"/>
    </row>
    <row r="115" spans="1:8">
      <c r="A115" s="49">
        <f t="shared" si="2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4">
        <f t="shared" si="3"/>
        <v>350</v>
      </c>
      <c r="F115" s="24">
        <f>'WP7 Condensed Sch. Level Costs'!O109</f>
        <v>15.75</v>
      </c>
      <c r="G115" s="679">
        <f>'WP7 Condensed Sch. Level Costs'!R109</f>
        <v>2.3044958636249755E-2</v>
      </c>
      <c r="H115" s="453">
        <f>'WP7 Condensed Sch. Level Costs'!W109</f>
        <v>0.36295809852093364</v>
      </c>
    </row>
    <row r="116" spans="1:8">
      <c r="A116" s="49">
        <f t="shared" si="2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4">
        <f t="shared" si="3"/>
        <v>350</v>
      </c>
      <c r="F116" s="24">
        <f>'WP7 Condensed Sch. Level Costs'!O110</f>
        <v>26.25</v>
      </c>
      <c r="G116" s="679">
        <f>'WP7 Condensed Sch. Level Costs'!R110</f>
        <v>2.3044958636249755E-2</v>
      </c>
      <c r="H116" s="453">
        <f>'WP7 Condensed Sch. Level Costs'!W110</f>
        <v>0.6049301642015561</v>
      </c>
    </row>
    <row r="117" spans="1:8">
      <c r="A117" s="49">
        <f t="shared" si="2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4">
        <f t="shared" si="3"/>
        <v>350</v>
      </c>
      <c r="F117" s="24">
        <f>'WP7 Condensed Sch. Level Costs'!O111</f>
        <v>36.75</v>
      </c>
      <c r="G117" s="679">
        <f>'WP7 Condensed Sch. Level Costs'!R111</f>
        <v>2.3044958636249755E-2</v>
      </c>
      <c r="H117" s="453">
        <f>'WP7 Condensed Sch. Level Costs'!W111</f>
        <v>0.84690222988217845</v>
      </c>
    </row>
    <row r="118" spans="1:8">
      <c r="A118" s="49">
        <f t="shared" si="2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4">
        <f t="shared" si="3"/>
        <v>350</v>
      </c>
      <c r="F118" s="24">
        <f>'WP7 Condensed Sch. Level Costs'!O112</f>
        <v>47.25</v>
      </c>
      <c r="G118" s="679">
        <f>'WP7 Condensed Sch. Level Costs'!R112</f>
        <v>2.3044958636249755E-2</v>
      </c>
      <c r="H118" s="453">
        <f>'WP7 Condensed Sch. Level Costs'!W112</f>
        <v>1.088874295562801</v>
      </c>
    </row>
    <row r="119" spans="1:8">
      <c r="A119" s="49">
        <f t="shared" si="2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4">
        <f t="shared" si="3"/>
        <v>350</v>
      </c>
      <c r="F119" s="24">
        <f>'WP7 Condensed Sch. Level Costs'!O113</f>
        <v>57.75</v>
      </c>
      <c r="G119" s="679">
        <f>'WP7 Condensed Sch. Level Costs'!R113</f>
        <v>2.3044958636249755E-2</v>
      </c>
      <c r="H119" s="453">
        <f>'WP7 Condensed Sch. Level Costs'!W113</f>
        <v>1.3308463612434234</v>
      </c>
    </row>
    <row r="120" spans="1:8">
      <c r="A120" s="49">
        <f t="shared" si="2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4">
        <f t="shared" si="3"/>
        <v>350</v>
      </c>
      <c r="F120" s="24">
        <f>'WP7 Condensed Sch. Level Costs'!O114</f>
        <v>68.25</v>
      </c>
      <c r="G120" s="679">
        <f>'WP7 Condensed Sch. Level Costs'!R114</f>
        <v>2.3044958636249755E-2</v>
      </c>
      <c r="H120" s="453">
        <f>'WP7 Condensed Sch. Level Costs'!W114</f>
        <v>1.5728184269240457</v>
      </c>
    </row>
    <row r="121" spans="1:8">
      <c r="A121" s="49">
        <f t="shared" si="2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4">
        <f t="shared" si="3"/>
        <v>350</v>
      </c>
      <c r="F121" s="24">
        <f>'WP7 Condensed Sch. Level Costs'!O115</f>
        <v>78.75</v>
      </c>
      <c r="G121" s="679">
        <f>'WP7 Condensed Sch. Level Costs'!R115</f>
        <v>2.3044958636249755E-2</v>
      </c>
      <c r="H121" s="453">
        <f>'WP7 Condensed Sch. Level Costs'!W115</f>
        <v>1.8147904926046683</v>
      </c>
    </row>
    <row r="122" spans="1:8">
      <c r="A122" s="49">
        <f t="shared" si="2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4">
        <f t="shared" si="3"/>
        <v>350</v>
      </c>
      <c r="F122" s="24">
        <f>'WP7 Condensed Sch. Level Costs'!O116</f>
        <v>89.25</v>
      </c>
      <c r="G122" s="679">
        <f>'WP7 Condensed Sch. Level Costs'!R116</f>
        <v>2.3044958636249755E-2</v>
      </c>
      <c r="H122" s="453">
        <f>'WP7 Condensed Sch. Level Costs'!W116</f>
        <v>2.0567625582852904</v>
      </c>
    </row>
    <row r="123" spans="1:8">
      <c r="A123" s="49">
        <f t="shared" si="2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4">
        <f t="shared" si="3"/>
        <v>350</v>
      </c>
      <c r="F123" s="24">
        <f>'WP7 Condensed Sch. Level Costs'!O117</f>
        <v>99.75</v>
      </c>
      <c r="G123" s="679">
        <f>'WP7 Condensed Sch. Level Costs'!R117</f>
        <v>2.3044958636249755E-2</v>
      </c>
      <c r="H123" s="453">
        <f>'WP7 Condensed Sch. Level Costs'!W117</f>
        <v>2.2987346239659132</v>
      </c>
    </row>
    <row r="124" spans="1:8">
      <c r="A124" s="49">
        <f t="shared" si="2"/>
        <v>116</v>
      </c>
      <c r="B124" s="38"/>
      <c r="C124" s="678"/>
      <c r="D124" s="61"/>
      <c r="E124" s="24"/>
      <c r="F124" s="24"/>
      <c r="G124" s="679"/>
      <c r="H124" s="453"/>
    </row>
    <row r="125" spans="1:8">
      <c r="A125" s="49">
        <f t="shared" si="2"/>
        <v>117</v>
      </c>
      <c r="B125" s="38" t="str">
        <f>'WP7 Condensed Sch. Level Costs'!A118</f>
        <v>Sch 55 &amp; 56</v>
      </c>
      <c r="C125" s="678"/>
      <c r="D125" s="61"/>
      <c r="E125" s="24"/>
      <c r="F125" s="24"/>
      <c r="G125" s="679"/>
      <c r="H125" s="453"/>
    </row>
    <row r="126" spans="1:8">
      <c r="A126" s="49">
        <f t="shared" si="2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4">
        <f t="shared" si="3"/>
        <v>350</v>
      </c>
      <c r="F126" s="24">
        <f>'WP7 Condensed Sch. Level Costs'!O119</f>
        <v>24.5</v>
      </c>
      <c r="G126" s="679">
        <f>'WP7 Condensed Sch. Level Costs'!R119</f>
        <v>2.3044958636249755E-2</v>
      </c>
      <c r="H126" s="453">
        <f>'WP7 Condensed Sch. Level Costs'!W119</f>
        <v>0.56460148658811904</v>
      </c>
    </row>
    <row r="127" spans="1:8">
      <c r="A127" s="49">
        <f t="shared" si="2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4">
        <f t="shared" si="3"/>
        <v>350</v>
      </c>
      <c r="F127" s="24">
        <f>'WP7 Condensed Sch. Level Costs'!O120</f>
        <v>35</v>
      </c>
      <c r="G127" s="679">
        <f>'WP7 Condensed Sch. Level Costs'!R120</f>
        <v>2.3044958636249755E-2</v>
      </c>
      <c r="H127" s="453">
        <f>'WP7 Condensed Sch. Level Costs'!W120</f>
        <v>0.80657355226874139</v>
      </c>
    </row>
    <row r="128" spans="1:8">
      <c r="A128" s="49">
        <f t="shared" si="2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4">
        <f t="shared" si="3"/>
        <v>350</v>
      </c>
      <c r="F128" s="24">
        <f>'WP7 Condensed Sch. Level Costs'!O121</f>
        <v>52.5</v>
      </c>
      <c r="G128" s="679">
        <f>'WP7 Condensed Sch. Level Costs'!R121</f>
        <v>2.3044958636249755E-2</v>
      </c>
      <c r="H128" s="453">
        <f>'WP7 Condensed Sch. Level Costs'!W121</f>
        <v>1.2098603284031122</v>
      </c>
    </row>
    <row r="129" spans="1:8">
      <c r="A129" s="49">
        <f t="shared" si="2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4">
        <f t="shared" si="3"/>
        <v>350</v>
      </c>
      <c r="F129" s="24">
        <f>'WP7 Condensed Sch. Level Costs'!O122</f>
        <v>70</v>
      </c>
      <c r="G129" s="679">
        <f>'WP7 Condensed Sch. Level Costs'!R122</f>
        <v>2.3044958636249755E-2</v>
      </c>
      <c r="H129" s="453">
        <f>'WP7 Condensed Sch. Level Costs'!W122</f>
        <v>1.6131471045374828</v>
      </c>
    </row>
    <row r="130" spans="1:8">
      <c r="A130" s="49">
        <f t="shared" si="2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4">
        <f t="shared" si="3"/>
        <v>350</v>
      </c>
      <c r="F130" s="24">
        <f>'WP7 Condensed Sch. Level Costs'!O123</f>
        <v>87.5</v>
      </c>
      <c r="G130" s="679">
        <f>'WP7 Condensed Sch. Level Costs'!R123</f>
        <v>2.3044958636249755E-2</v>
      </c>
      <c r="H130" s="453">
        <f>'WP7 Condensed Sch. Level Costs'!W123</f>
        <v>2.0164338806718534</v>
      </c>
    </row>
    <row r="131" spans="1:8">
      <c r="A131" s="49">
        <f t="shared" si="2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4">
        <f t="shared" si="3"/>
        <v>350</v>
      </c>
      <c r="F131" s="24">
        <f>'WP7 Condensed Sch. Level Costs'!O124</f>
        <v>140</v>
      </c>
      <c r="G131" s="679">
        <f>'WP7 Condensed Sch. Level Costs'!R124</f>
        <v>2.3044958636249755E-2</v>
      </c>
      <c r="H131" s="453">
        <f>'WP7 Condensed Sch. Level Costs'!W124</f>
        <v>3.2262942090749656</v>
      </c>
    </row>
    <row r="132" spans="1:8">
      <c r="A132" s="49">
        <f t="shared" si="2"/>
        <v>124</v>
      </c>
      <c r="B132" s="38"/>
      <c r="C132" s="678"/>
      <c r="D132" s="61"/>
      <c r="E132" s="24"/>
      <c r="F132" s="24"/>
      <c r="G132" s="679"/>
      <c r="H132" s="453"/>
    </row>
    <row r="133" spans="1:8">
      <c r="A133" s="49">
        <f t="shared" si="2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4">
        <f t="shared" si="3"/>
        <v>350</v>
      </c>
      <c r="F133" s="24">
        <f>'WP7 Condensed Sch. Level Costs'!O126</f>
        <v>87.5</v>
      </c>
      <c r="G133" s="679">
        <f>'WP7 Condensed Sch. Level Costs'!R126</f>
        <v>2.3044958636249755E-2</v>
      </c>
      <c r="H133" s="453">
        <f>'WP7 Condensed Sch. Level Costs'!W126</f>
        <v>2.0164338806718534</v>
      </c>
    </row>
    <row r="134" spans="1:8">
      <c r="A134" s="49">
        <f t="shared" si="2"/>
        <v>126</v>
      </c>
      <c r="B134" s="38"/>
      <c r="C134" s="678"/>
      <c r="D134" s="61"/>
      <c r="E134" s="24"/>
      <c r="F134" s="24"/>
      <c r="G134" s="679"/>
      <c r="H134" s="453"/>
    </row>
    <row r="135" spans="1:8">
      <c r="A135" s="49">
        <f t="shared" si="2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4">
        <f t="shared" si="3"/>
        <v>350</v>
      </c>
      <c r="F135" s="24">
        <f>'WP7 Condensed Sch. Level Costs'!O128</f>
        <v>15.75</v>
      </c>
      <c r="G135" s="679">
        <f>'WP7 Condensed Sch. Level Costs'!R128</f>
        <v>2.3044958636249755E-2</v>
      </c>
      <c r="H135" s="453">
        <f>'WP7 Condensed Sch. Level Costs'!W128</f>
        <v>0.36295809852093364</v>
      </c>
    </row>
    <row r="136" spans="1:8">
      <c r="A136" s="49">
        <f t="shared" si="2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4">
        <f t="shared" si="3"/>
        <v>350</v>
      </c>
      <c r="F136" s="24">
        <f>'WP7 Condensed Sch. Level Costs'!O129</f>
        <v>26.25</v>
      </c>
      <c r="G136" s="679">
        <f>'WP7 Condensed Sch. Level Costs'!R129</f>
        <v>2.3044958636249755E-2</v>
      </c>
      <c r="H136" s="453">
        <f>'WP7 Condensed Sch. Level Costs'!W129</f>
        <v>0.6049301642015561</v>
      </c>
    </row>
    <row r="137" spans="1:8">
      <c r="A137" s="49">
        <f t="shared" si="2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4">
        <f t="shared" si="3"/>
        <v>350</v>
      </c>
      <c r="F137" s="24">
        <f>'WP7 Condensed Sch. Level Costs'!O130</f>
        <v>36.75</v>
      </c>
      <c r="G137" s="679">
        <f>'WP7 Condensed Sch. Level Costs'!R130</f>
        <v>2.3044958636249755E-2</v>
      </c>
      <c r="H137" s="453">
        <f>'WP7 Condensed Sch. Level Costs'!W130</f>
        <v>0.84690222988217845</v>
      </c>
    </row>
    <row r="138" spans="1:8">
      <c r="A138" s="49">
        <f t="shared" si="2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4">
        <f t="shared" si="3"/>
        <v>350</v>
      </c>
      <c r="F138" s="24">
        <f>'WP7 Condensed Sch. Level Costs'!O131</f>
        <v>47.25</v>
      </c>
      <c r="G138" s="679">
        <f>'WP7 Condensed Sch. Level Costs'!R131</f>
        <v>2.3044958636249755E-2</v>
      </c>
      <c r="H138" s="453">
        <f>'WP7 Condensed Sch. Level Costs'!W131</f>
        <v>1.088874295562801</v>
      </c>
    </row>
    <row r="139" spans="1:8">
      <c r="A139" s="49">
        <f t="shared" si="2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4">
        <f t="shared" si="3"/>
        <v>350</v>
      </c>
      <c r="F139" s="24">
        <f>'WP7 Condensed Sch. Level Costs'!O132</f>
        <v>57.75</v>
      </c>
      <c r="G139" s="679">
        <f>'WP7 Condensed Sch. Level Costs'!R132</f>
        <v>2.3044958636249755E-2</v>
      </c>
      <c r="H139" s="453">
        <f>'WP7 Condensed Sch. Level Costs'!W132</f>
        <v>1.3308463612434234</v>
      </c>
    </row>
    <row r="140" spans="1:8">
      <c r="A140" s="49">
        <f t="shared" si="2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4">
        <f t="shared" si="3"/>
        <v>350</v>
      </c>
      <c r="F140" s="24">
        <f>'WP7 Condensed Sch. Level Costs'!O133</f>
        <v>68.25</v>
      </c>
      <c r="G140" s="679">
        <f>'WP7 Condensed Sch. Level Costs'!R133</f>
        <v>2.3044958636249755E-2</v>
      </c>
      <c r="H140" s="453">
        <f>'WP7 Condensed Sch. Level Costs'!W133</f>
        <v>1.5728184269240457</v>
      </c>
    </row>
    <row r="141" spans="1:8">
      <c r="A141" s="49">
        <f t="shared" si="2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4">
        <f t="shared" si="3"/>
        <v>350</v>
      </c>
      <c r="F141" s="24">
        <f>'WP7 Condensed Sch. Level Costs'!O134</f>
        <v>78.75</v>
      </c>
      <c r="G141" s="679">
        <f>'WP7 Condensed Sch. Level Costs'!R134</f>
        <v>2.3044958636249755E-2</v>
      </c>
      <c r="H141" s="453">
        <f>'WP7 Condensed Sch. Level Costs'!W134</f>
        <v>1.8147904926046683</v>
      </c>
    </row>
    <row r="142" spans="1:8">
      <c r="A142" s="49">
        <f t="shared" ref="A142:A190" si="4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4">
        <f t="shared" si="3"/>
        <v>350</v>
      </c>
      <c r="F142" s="24">
        <f>'WP7 Condensed Sch. Level Costs'!O135</f>
        <v>89.25</v>
      </c>
      <c r="G142" s="679">
        <f>'WP7 Condensed Sch. Level Costs'!R135</f>
        <v>2.3044958636249755E-2</v>
      </c>
      <c r="H142" s="453">
        <f>'WP7 Condensed Sch. Level Costs'!W135</f>
        <v>2.0567625582852904</v>
      </c>
    </row>
    <row r="143" spans="1:8">
      <c r="A143" s="49">
        <f t="shared" si="4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4">
        <f t="shared" si="3"/>
        <v>350</v>
      </c>
      <c r="F143" s="24">
        <f>'WP7 Condensed Sch. Level Costs'!O136</f>
        <v>99.75</v>
      </c>
      <c r="G143" s="679">
        <f>'WP7 Condensed Sch. Level Costs'!R136</f>
        <v>2.3044958636249755E-2</v>
      </c>
      <c r="H143" s="453">
        <f>'WP7 Condensed Sch. Level Costs'!W136</f>
        <v>2.2987346239659132</v>
      </c>
    </row>
    <row r="144" spans="1:8">
      <c r="A144" s="49">
        <f t="shared" si="4"/>
        <v>136</v>
      </c>
      <c r="B144" s="38"/>
      <c r="C144" s="678"/>
      <c r="D144" s="61"/>
      <c r="E144" s="24"/>
      <c r="F144" s="24"/>
      <c r="G144" s="679"/>
      <c r="H144" s="453"/>
    </row>
    <row r="145" spans="1:8">
      <c r="A145" s="49">
        <f t="shared" si="4"/>
        <v>137</v>
      </c>
      <c r="B145" s="38" t="str">
        <f>'WP7 Condensed Sch. Level Costs'!A137</f>
        <v>Sch 58 &amp; 59</v>
      </c>
      <c r="C145" s="678"/>
      <c r="D145" s="61"/>
      <c r="E145" s="24"/>
      <c r="F145" s="24"/>
      <c r="G145" s="679"/>
      <c r="H145" s="453"/>
    </row>
    <row r="146" spans="1:8">
      <c r="A146" s="49">
        <f t="shared" si="4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4">
        <f t="shared" ref="E146:E181" si="5">4200/12</f>
        <v>350</v>
      </c>
      <c r="F146" s="24">
        <f>'WP7 Condensed Sch. Level Costs'!O138</f>
        <v>24.5</v>
      </c>
      <c r="G146" s="679">
        <f>'WP7 Condensed Sch. Level Costs'!R138</f>
        <v>2.3044958636249755E-2</v>
      </c>
      <c r="H146" s="453">
        <f>'WP7 Condensed Sch. Level Costs'!W138</f>
        <v>0.56460148658811904</v>
      </c>
    </row>
    <row r="147" spans="1:8">
      <c r="A147" s="49">
        <f t="shared" si="4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4">
        <f t="shared" si="5"/>
        <v>350</v>
      </c>
      <c r="F147" s="24">
        <f>'WP7 Condensed Sch. Level Costs'!O139</f>
        <v>35</v>
      </c>
      <c r="G147" s="679">
        <f>'WP7 Condensed Sch. Level Costs'!R139</f>
        <v>2.3044958636249755E-2</v>
      </c>
      <c r="H147" s="453">
        <f>'WP7 Condensed Sch. Level Costs'!W139</f>
        <v>0.80657355226874139</v>
      </c>
    </row>
    <row r="148" spans="1:8">
      <c r="A148" s="49">
        <f t="shared" si="4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4">
        <f t="shared" si="5"/>
        <v>350</v>
      </c>
      <c r="F148" s="24">
        <f>'WP7 Condensed Sch. Level Costs'!O140</f>
        <v>52.5</v>
      </c>
      <c r="G148" s="679">
        <f>'WP7 Condensed Sch. Level Costs'!R140</f>
        <v>2.3044958636249755E-2</v>
      </c>
      <c r="H148" s="453">
        <f>'WP7 Condensed Sch. Level Costs'!W140</f>
        <v>1.2098603284031122</v>
      </c>
    </row>
    <row r="149" spans="1:8">
      <c r="A149" s="49">
        <f t="shared" si="4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4">
        <f t="shared" si="5"/>
        <v>350</v>
      </c>
      <c r="F149" s="24">
        <f>'WP7 Condensed Sch. Level Costs'!O141</f>
        <v>70</v>
      </c>
      <c r="G149" s="679">
        <f>'WP7 Condensed Sch. Level Costs'!R141</f>
        <v>2.3044958636249755E-2</v>
      </c>
      <c r="H149" s="453">
        <f>'WP7 Condensed Sch. Level Costs'!W141</f>
        <v>1.6131471045374828</v>
      </c>
    </row>
    <row r="150" spans="1:8">
      <c r="A150" s="49">
        <f t="shared" si="4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4">
        <f t="shared" si="5"/>
        <v>350</v>
      </c>
      <c r="F150" s="24">
        <f>'WP7 Condensed Sch. Level Costs'!O142</f>
        <v>87.5</v>
      </c>
      <c r="G150" s="679">
        <f>'WP7 Condensed Sch. Level Costs'!R142</f>
        <v>2.3044958636249755E-2</v>
      </c>
      <c r="H150" s="453">
        <f>'WP7 Condensed Sch. Level Costs'!W142</f>
        <v>2.0164338806718534</v>
      </c>
    </row>
    <row r="151" spans="1:8">
      <c r="A151" s="49">
        <f t="shared" si="4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4">
        <f t="shared" si="5"/>
        <v>350</v>
      </c>
      <c r="F151" s="24">
        <f>'WP7 Condensed Sch. Level Costs'!O143</f>
        <v>140</v>
      </c>
      <c r="G151" s="679">
        <f>'WP7 Condensed Sch. Level Costs'!R143</f>
        <v>2.3044958636249755E-2</v>
      </c>
      <c r="H151" s="453">
        <f>'WP7 Condensed Sch. Level Costs'!W143</f>
        <v>3.2262942090749656</v>
      </c>
    </row>
    <row r="152" spans="1:8">
      <c r="A152" s="49">
        <f t="shared" si="4"/>
        <v>144</v>
      </c>
      <c r="B152" s="38"/>
      <c r="C152" s="678"/>
      <c r="D152" s="61"/>
      <c r="E152" s="24"/>
      <c r="F152" s="24"/>
      <c r="G152" s="679"/>
      <c r="H152" s="453"/>
    </row>
    <row r="153" spans="1:8">
      <c r="A153" s="49">
        <f t="shared" si="4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4">
        <f t="shared" si="5"/>
        <v>350</v>
      </c>
      <c r="F153" s="24">
        <f>'WP7 Condensed Sch. Level Costs'!O145</f>
        <v>35</v>
      </c>
      <c r="G153" s="679">
        <f>'WP7 Condensed Sch. Level Costs'!R145</f>
        <v>2.3044958636249755E-2</v>
      </c>
      <c r="H153" s="453">
        <f>'WP7 Condensed Sch. Level Costs'!W145</f>
        <v>0.80657355226874139</v>
      </c>
    </row>
    <row r="154" spans="1:8">
      <c r="A154" s="49">
        <f t="shared" si="4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4">
        <f t="shared" si="5"/>
        <v>350</v>
      </c>
      <c r="F154" s="24">
        <f>'WP7 Condensed Sch. Level Costs'!O146</f>
        <v>52.5</v>
      </c>
      <c r="G154" s="679">
        <f>'WP7 Condensed Sch. Level Costs'!R146</f>
        <v>2.3044958636249755E-2</v>
      </c>
      <c r="H154" s="453">
        <f>'WP7 Condensed Sch. Level Costs'!W146</f>
        <v>1.2098603284031122</v>
      </c>
    </row>
    <row r="155" spans="1:8">
      <c r="A155" s="49">
        <f t="shared" si="4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4">
        <f t="shared" si="5"/>
        <v>350</v>
      </c>
      <c r="F155" s="24">
        <f>'WP7 Condensed Sch. Level Costs'!O147</f>
        <v>70</v>
      </c>
      <c r="G155" s="679">
        <f>'WP7 Condensed Sch. Level Costs'!R147</f>
        <v>2.3044958636249755E-2</v>
      </c>
      <c r="H155" s="453">
        <f>'WP7 Condensed Sch. Level Costs'!W147</f>
        <v>1.6131471045374828</v>
      </c>
    </row>
    <row r="156" spans="1:8">
      <c r="A156" s="49">
        <f t="shared" si="4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4">
        <f t="shared" si="5"/>
        <v>350</v>
      </c>
      <c r="F156" s="24">
        <f>'WP7 Condensed Sch. Level Costs'!O148</f>
        <v>87.5</v>
      </c>
      <c r="G156" s="679">
        <f>'WP7 Condensed Sch. Level Costs'!R148</f>
        <v>2.3044958636249755E-2</v>
      </c>
      <c r="H156" s="453">
        <f>'WP7 Condensed Sch. Level Costs'!W148</f>
        <v>2.0164338806718534</v>
      </c>
    </row>
    <row r="157" spans="1:8">
      <c r="A157" s="49">
        <f t="shared" si="4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4">
        <f t="shared" si="5"/>
        <v>350</v>
      </c>
      <c r="F157" s="24">
        <f>'WP7 Condensed Sch. Level Costs'!O149</f>
        <v>140</v>
      </c>
      <c r="G157" s="679">
        <f>'WP7 Condensed Sch. Level Costs'!R149</f>
        <v>2.3044958636249755E-2</v>
      </c>
      <c r="H157" s="453">
        <f>'WP7 Condensed Sch. Level Costs'!W149</f>
        <v>3.2262942090749656</v>
      </c>
    </row>
    <row r="158" spans="1:8">
      <c r="A158" s="49">
        <f t="shared" si="4"/>
        <v>150</v>
      </c>
      <c r="B158" s="38"/>
      <c r="C158" s="678"/>
      <c r="D158" s="61"/>
      <c r="E158" s="24"/>
      <c r="F158" s="24"/>
      <c r="G158" s="679"/>
      <c r="H158" s="453"/>
    </row>
    <row r="159" spans="1:8">
      <c r="A159" s="49">
        <f t="shared" si="4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4">
        <f t="shared" si="5"/>
        <v>350</v>
      </c>
      <c r="F159" s="24">
        <f>'WP7 Condensed Sch. Level Costs'!O151</f>
        <v>61.25</v>
      </c>
      <c r="G159" s="679">
        <f>'WP7 Condensed Sch. Level Costs'!R151</f>
        <v>2.3044958636249755E-2</v>
      </c>
      <c r="H159" s="453">
        <f>'WP7 Condensed Sch. Level Costs'!W151</f>
        <v>1.4115037164702975</v>
      </c>
    </row>
    <row r="160" spans="1:8">
      <c r="A160" s="49">
        <f t="shared" si="4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4">
        <f t="shared" si="5"/>
        <v>350</v>
      </c>
      <c r="F160" s="24">
        <f>'WP7 Condensed Sch. Level Costs'!O152</f>
        <v>87.5</v>
      </c>
      <c r="G160" s="679">
        <f>'WP7 Condensed Sch. Level Costs'!R152</f>
        <v>2.3044958636249755E-2</v>
      </c>
      <c r="H160" s="453">
        <f>'WP7 Condensed Sch. Level Costs'!W152</f>
        <v>2.0164338806718534</v>
      </c>
    </row>
    <row r="161" spans="1:8">
      <c r="A161" s="49">
        <f t="shared" si="4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4">
        <f t="shared" si="5"/>
        <v>350</v>
      </c>
      <c r="F161" s="24">
        <f>'WP7 Condensed Sch. Level Costs'!O153</f>
        <v>140</v>
      </c>
      <c r="G161" s="679">
        <f>'WP7 Condensed Sch. Level Costs'!R153</f>
        <v>2.3044958636249755E-2</v>
      </c>
      <c r="H161" s="453">
        <f>'WP7 Condensed Sch. Level Costs'!W153</f>
        <v>3.2262942090749656</v>
      </c>
    </row>
    <row r="162" spans="1:8">
      <c r="A162" s="49">
        <f t="shared" si="4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4">
        <f t="shared" si="5"/>
        <v>350</v>
      </c>
      <c r="F162" s="24">
        <f>'WP7 Condensed Sch. Level Costs'!O154</f>
        <v>350</v>
      </c>
      <c r="G162" s="679">
        <f>'WP7 Condensed Sch. Level Costs'!R154</f>
        <v>2.3044958636249755E-2</v>
      </c>
      <c r="H162" s="453">
        <f>'WP7 Condensed Sch. Level Costs'!W154</f>
        <v>8.0657355226874135</v>
      </c>
    </row>
    <row r="163" spans="1:8">
      <c r="A163" s="49">
        <f t="shared" si="4"/>
        <v>155</v>
      </c>
      <c r="B163" s="38"/>
      <c r="C163" s="678"/>
      <c r="D163" s="61"/>
      <c r="E163" s="24"/>
      <c r="F163" s="24"/>
      <c r="G163" s="679"/>
      <c r="H163" s="453"/>
    </row>
    <row r="164" spans="1:8">
      <c r="A164" s="49">
        <f t="shared" si="4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4">
        <f t="shared" si="5"/>
        <v>350</v>
      </c>
      <c r="F164" s="24">
        <f>'WP7 Condensed Sch. Level Costs'!O156</f>
        <v>87.5</v>
      </c>
      <c r="G164" s="679">
        <f>'WP7 Condensed Sch. Level Costs'!R156</f>
        <v>2.3044958636249755E-2</v>
      </c>
      <c r="H164" s="453">
        <f>'WP7 Condensed Sch. Level Costs'!W156</f>
        <v>2.0164338806718534</v>
      </c>
    </row>
    <row r="165" spans="1:8">
      <c r="A165" s="49">
        <f t="shared" si="4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4">
        <f t="shared" si="5"/>
        <v>350</v>
      </c>
      <c r="F165" s="24">
        <f>'WP7 Condensed Sch. Level Costs'!O157</f>
        <v>140</v>
      </c>
      <c r="G165" s="679">
        <f>'WP7 Condensed Sch. Level Costs'!R157</f>
        <v>2.3044958636249755E-2</v>
      </c>
      <c r="H165" s="453">
        <f>'WP7 Condensed Sch. Level Costs'!W157</f>
        <v>3.2262942090749656</v>
      </c>
    </row>
    <row r="166" spans="1:8">
      <c r="A166" s="49">
        <f t="shared" si="4"/>
        <v>158</v>
      </c>
      <c r="B166" s="38"/>
      <c r="C166" s="678"/>
      <c r="D166" s="61"/>
      <c r="E166" s="24"/>
      <c r="F166" s="24"/>
      <c r="G166" s="679"/>
      <c r="H166" s="453"/>
    </row>
    <row r="167" spans="1:8">
      <c r="A167" s="49">
        <f t="shared" si="4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4">
        <f t="shared" si="5"/>
        <v>350</v>
      </c>
      <c r="F167" s="24">
        <f>'WP7 Condensed Sch. Level Costs'!O159</f>
        <v>15.75</v>
      </c>
      <c r="G167" s="679">
        <f>'WP7 Condensed Sch. Level Costs'!R159</f>
        <v>2.3044958636249755E-2</v>
      </c>
      <c r="H167" s="453">
        <f>'WP7 Condensed Sch. Level Costs'!W159</f>
        <v>0.36295809852093364</v>
      </c>
    </row>
    <row r="168" spans="1:8">
      <c r="A168" s="49">
        <f t="shared" si="4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4">
        <f t="shared" si="5"/>
        <v>350</v>
      </c>
      <c r="F168" s="24">
        <f>'WP7 Condensed Sch. Level Costs'!O160</f>
        <v>26.25</v>
      </c>
      <c r="G168" s="679">
        <f>'WP7 Condensed Sch. Level Costs'!R160</f>
        <v>2.3044958636249755E-2</v>
      </c>
      <c r="H168" s="453">
        <f>'WP7 Condensed Sch. Level Costs'!W160</f>
        <v>0.6049301642015561</v>
      </c>
    </row>
    <row r="169" spans="1:8">
      <c r="A169" s="49">
        <f t="shared" si="4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4">
        <f t="shared" si="5"/>
        <v>350</v>
      </c>
      <c r="F169" s="24">
        <f>'WP7 Condensed Sch. Level Costs'!O161</f>
        <v>36.75</v>
      </c>
      <c r="G169" s="679">
        <f>'WP7 Condensed Sch. Level Costs'!R161</f>
        <v>2.3044958636249755E-2</v>
      </c>
      <c r="H169" s="453">
        <f>'WP7 Condensed Sch. Level Costs'!W161</f>
        <v>0.84690222988217845</v>
      </c>
    </row>
    <row r="170" spans="1:8">
      <c r="A170" s="49">
        <f t="shared" si="4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4">
        <f t="shared" si="5"/>
        <v>350</v>
      </c>
      <c r="F170" s="24">
        <f>'WP7 Condensed Sch. Level Costs'!O162</f>
        <v>47.25</v>
      </c>
      <c r="G170" s="679">
        <f>'WP7 Condensed Sch. Level Costs'!R162</f>
        <v>2.3044958636249755E-2</v>
      </c>
      <c r="H170" s="453">
        <f>'WP7 Condensed Sch. Level Costs'!W162</f>
        <v>1.088874295562801</v>
      </c>
    </row>
    <row r="171" spans="1:8">
      <c r="A171" s="49">
        <f t="shared" si="4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4">
        <f t="shared" si="5"/>
        <v>350</v>
      </c>
      <c r="F171" s="24">
        <f>'WP7 Condensed Sch. Level Costs'!O163</f>
        <v>57.75</v>
      </c>
      <c r="G171" s="679">
        <f>'WP7 Condensed Sch. Level Costs'!R163</f>
        <v>2.3044958636249755E-2</v>
      </c>
      <c r="H171" s="453">
        <f>'WP7 Condensed Sch. Level Costs'!W163</f>
        <v>1.3308463612434234</v>
      </c>
    </row>
    <row r="172" spans="1:8">
      <c r="A172" s="49">
        <f t="shared" si="4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4">
        <f t="shared" si="5"/>
        <v>350</v>
      </c>
      <c r="F172" s="24">
        <f>'WP7 Condensed Sch. Level Costs'!O164</f>
        <v>68.25</v>
      </c>
      <c r="G172" s="679">
        <f>'WP7 Condensed Sch. Level Costs'!R164</f>
        <v>2.3044958636249755E-2</v>
      </c>
      <c r="H172" s="453">
        <f>'WP7 Condensed Sch. Level Costs'!W164</f>
        <v>1.5728184269240457</v>
      </c>
    </row>
    <row r="173" spans="1:8">
      <c r="A173" s="49">
        <f t="shared" si="4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4">
        <f t="shared" si="5"/>
        <v>350</v>
      </c>
      <c r="F173" s="24">
        <f>'WP7 Condensed Sch. Level Costs'!O165</f>
        <v>78.75</v>
      </c>
      <c r="G173" s="679">
        <f>'WP7 Condensed Sch. Level Costs'!R165</f>
        <v>2.3044958636249755E-2</v>
      </c>
      <c r="H173" s="453">
        <f>'WP7 Condensed Sch. Level Costs'!W165</f>
        <v>1.8147904926046683</v>
      </c>
    </row>
    <row r="174" spans="1:8">
      <c r="A174" s="49">
        <f t="shared" si="4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4">
        <f t="shared" si="5"/>
        <v>350</v>
      </c>
      <c r="F174" s="24">
        <f>'WP7 Condensed Sch. Level Costs'!O166</f>
        <v>89.25</v>
      </c>
      <c r="G174" s="679">
        <f>'WP7 Condensed Sch. Level Costs'!R166</f>
        <v>2.3044958636249755E-2</v>
      </c>
      <c r="H174" s="453">
        <f>'WP7 Condensed Sch. Level Costs'!W166</f>
        <v>2.0567625582852904</v>
      </c>
    </row>
    <row r="175" spans="1:8">
      <c r="A175" s="49">
        <f t="shared" si="4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4">
        <f t="shared" si="5"/>
        <v>350</v>
      </c>
      <c r="F175" s="24">
        <f>'WP7 Condensed Sch. Level Costs'!O167</f>
        <v>99.75</v>
      </c>
      <c r="G175" s="679">
        <f>'WP7 Condensed Sch. Level Costs'!R167</f>
        <v>2.3044958636249755E-2</v>
      </c>
      <c r="H175" s="453">
        <f>'WP7 Condensed Sch. Level Costs'!W167</f>
        <v>2.2987346239659132</v>
      </c>
    </row>
    <row r="176" spans="1:8">
      <c r="A176" s="49">
        <f t="shared" si="4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4">
        <f t="shared" si="5"/>
        <v>350</v>
      </c>
      <c r="F176" s="24">
        <f>'WP7 Condensed Sch. Level Costs'!O168</f>
        <v>122.5</v>
      </c>
      <c r="G176" s="679">
        <f>'WP7 Condensed Sch. Level Costs'!R168</f>
        <v>2.3044958636249755E-2</v>
      </c>
      <c r="H176" s="453">
        <f>'WP7 Condensed Sch. Level Costs'!W168</f>
        <v>2.823007432940595</v>
      </c>
    </row>
    <row r="177" spans="1:8">
      <c r="A177" s="49">
        <f t="shared" si="4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4">
        <f t="shared" si="5"/>
        <v>350</v>
      </c>
      <c r="F177" s="24">
        <f>'WP7 Condensed Sch. Level Costs'!O169</f>
        <v>157.5</v>
      </c>
      <c r="G177" s="679">
        <f>'WP7 Condensed Sch. Level Costs'!R169</f>
        <v>2.3044958636249755E-2</v>
      </c>
      <c r="H177" s="453">
        <f>'WP7 Condensed Sch. Level Costs'!W169</f>
        <v>3.6295809852093366</v>
      </c>
    </row>
    <row r="178" spans="1:8">
      <c r="A178" s="49">
        <f t="shared" si="4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4">
        <f t="shared" si="5"/>
        <v>350</v>
      </c>
      <c r="F178" s="24">
        <f>'WP7 Condensed Sch. Level Costs'!O170</f>
        <v>192.5</v>
      </c>
      <c r="G178" s="679">
        <f>'WP7 Condensed Sch. Level Costs'!R170</f>
        <v>2.3044958636249755E-2</v>
      </c>
      <c r="H178" s="453">
        <f>'WP7 Condensed Sch. Level Costs'!W170</f>
        <v>4.4361545374780782</v>
      </c>
    </row>
    <row r="179" spans="1:8">
      <c r="A179" s="49">
        <f t="shared" si="4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4">
        <f t="shared" si="5"/>
        <v>350</v>
      </c>
      <c r="F179" s="24">
        <f>'WP7 Condensed Sch. Level Costs'!O171</f>
        <v>227.5</v>
      </c>
      <c r="G179" s="679">
        <f>'WP7 Condensed Sch. Level Costs'!R171</f>
        <v>2.3044958636249755E-2</v>
      </c>
      <c r="H179" s="453">
        <f>'WP7 Condensed Sch. Level Costs'!W171</f>
        <v>5.2427280897468194</v>
      </c>
    </row>
    <row r="180" spans="1:8">
      <c r="A180" s="49">
        <f t="shared" si="4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4">
        <f t="shared" si="5"/>
        <v>350</v>
      </c>
      <c r="F180" s="24">
        <f>'WP7 Condensed Sch. Level Costs'!O172</f>
        <v>262.5</v>
      </c>
      <c r="G180" s="679">
        <f>'WP7 Condensed Sch. Level Costs'!R172</f>
        <v>2.3044958636249755E-2</v>
      </c>
      <c r="H180" s="453">
        <f>'WP7 Condensed Sch. Level Costs'!W172</f>
        <v>6.0493016420155605</v>
      </c>
    </row>
    <row r="181" spans="1:8">
      <c r="A181" s="49">
        <f t="shared" si="4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4">
        <f t="shared" si="5"/>
        <v>350</v>
      </c>
      <c r="F181" s="24">
        <f>'WP7 Condensed Sch. Level Costs'!O173</f>
        <v>297.5</v>
      </c>
      <c r="G181" s="679">
        <f>'WP7 Condensed Sch. Level Costs'!R173</f>
        <v>2.3044958636249755E-2</v>
      </c>
      <c r="H181" s="453">
        <f>'WP7 Condensed Sch. Level Costs'!W173</f>
        <v>6.8558751942843017</v>
      </c>
    </row>
    <row r="182" spans="1:8">
      <c r="A182" s="49">
        <f t="shared" si="4"/>
        <v>174</v>
      </c>
      <c r="B182" s="38"/>
      <c r="C182" s="678"/>
      <c r="D182" s="61"/>
      <c r="E182" s="24"/>
      <c r="F182" s="24"/>
      <c r="G182" s="679"/>
      <c r="H182" s="453"/>
    </row>
    <row r="183" spans="1:8">
      <c r="A183" s="49">
        <f t="shared" si="4"/>
        <v>175</v>
      </c>
      <c r="B183" s="38" t="str">
        <f>'WP7 Condensed Sch. Level Costs'!A174</f>
        <v>Sch 57</v>
      </c>
      <c r="C183" s="678"/>
      <c r="D183" s="61"/>
      <c r="E183" s="24"/>
      <c r="F183" s="24"/>
      <c r="G183" s="679"/>
      <c r="H183" s="453"/>
    </row>
    <row r="184" spans="1:8">
      <c r="A184" s="49">
        <f t="shared" si="4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4">
        <f>8760/12</f>
        <v>730</v>
      </c>
      <c r="F184" s="24">
        <f>'WP7 Condensed Sch. Level Costs'!O175</f>
        <v>796167.07833333325</v>
      </c>
      <c r="G184" s="679">
        <f>'WP7 Condensed Sch. Level Costs'!R175</f>
        <v>1.4308776724795298E-3</v>
      </c>
      <c r="H184" s="453">
        <f>'WP7 Condensed Sch. Level Costs'!W175</f>
        <v>1560.5721862334622</v>
      </c>
    </row>
    <row r="185" spans="1:8">
      <c r="A185" s="49">
        <f t="shared" si="4"/>
        <v>177</v>
      </c>
      <c r="B185" s="38"/>
      <c r="C185" s="678"/>
      <c r="D185" s="61"/>
      <c r="E185" s="24"/>
      <c r="F185" s="24"/>
      <c r="G185" s="679"/>
      <c r="H185" s="453"/>
    </row>
    <row r="186" spans="1:8">
      <c r="A186" s="49">
        <f t="shared" si="4"/>
        <v>178</v>
      </c>
      <c r="B186" s="38" t="str">
        <f>'WP7 Condensed Sch. Level Costs'!A176</f>
        <v>Pole Rental Rates</v>
      </c>
      <c r="C186" s="678"/>
      <c r="D186" s="61"/>
      <c r="E186" s="24"/>
      <c r="F186" s="24"/>
      <c r="G186" s="679"/>
      <c r="H186" s="453"/>
    </row>
    <row r="187" spans="1:8">
      <c r="A187" s="49">
        <f t="shared" si="4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4"/>
      <c r="F187" s="681">
        <f>'WP7 Condensed Sch. Level Costs'!O177</f>
        <v>0</v>
      </c>
      <c r="G187" s="679">
        <f>'WP7 Condensed Sch. Level Costs'!R177</f>
        <v>2.3044958636249755E-2</v>
      </c>
      <c r="H187" s="453">
        <f>'WP7 Condensed Sch. Level Costs'!W177</f>
        <v>0</v>
      </c>
    </row>
    <row r="188" spans="1:8">
      <c r="A188" s="49">
        <f t="shared" si="4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4"/>
      <c r="F188" s="681">
        <f>'WP7 Condensed Sch. Level Costs'!O178</f>
        <v>0</v>
      </c>
      <c r="G188" s="679">
        <f>'WP7 Condensed Sch. Level Costs'!R178</f>
        <v>2.3044958636249755E-2</v>
      </c>
      <c r="H188" s="453">
        <f>'WP7 Condensed Sch. Level Costs'!W178</f>
        <v>0</v>
      </c>
    </row>
    <row r="189" spans="1:8">
      <c r="A189" s="49">
        <f t="shared" si="4"/>
        <v>181</v>
      </c>
      <c r="B189" s="38"/>
      <c r="C189" s="678"/>
      <c r="D189" s="61"/>
      <c r="E189" s="24"/>
      <c r="F189" s="24"/>
      <c r="G189" s="679"/>
      <c r="H189" s="453"/>
    </row>
    <row r="190" spans="1:8">
      <c r="A190" s="49">
        <f t="shared" si="4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4"/>
      <c r="F190" s="681">
        <f>'WP7 Condensed Sch. Level Costs'!O180</f>
        <v>0</v>
      </c>
      <c r="G190" s="679">
        <f>'WP7 Condensed Sch. Level Costs'!R180</f>
        <v>2.3044958636249755E-2</v>
      </c>
      <c r="H190" s="453">
        <f>'WP7 Condensed Sch. Level Costs'!W180</f>
        <v>0</v>
      </c>
    </row>
    <row r="191" spans="1:8">
      <c r="B191" s="38"/>
      <c r="C191" s="678"/>
      <c r="D191" s="61"/>
      <c r="E191" s="24"/>
      <c r="F191" s="24"/>
      <c r="G191" s="679"/>
      <c r="H191" s="453"/>
    </row>
    <row r="192" spans="1:8">
      <c r="B192" s="38"/>
      <c r="C192" s="678"/>
      <c r="D192" s="61"/>
      <c r="E192" s="24"/>
      <c r="F192" s="24"/>
      <c r="G192" s="679"/>
      <c r="H192" s="453"/>
    </row>
    <row r="193" spans="2:8">
      <c r="B193" s="38"/>
      <c r="C193" s="678"/>
      <c r="D193" s="61"/>
      <c r="E193" s="24"/>
      <c r="F193" s="24"/>
      <c r="G193" s="679"/>
      <c r="H193" s="453"/>
    </row>
    <row r="194" spans="2:8">
      <c r="B194" s="38"/>
      <c r="C194" s="678"/>
      <c r="D194" s="61"/>
      <c r="E194" s="24"/>
      <c r="F194" s="24"/>
      <c r="G194" s="679"/>
      <c r="H194" s="453"/>
    </row>
    <row r="195" spans="2:8">
      <c r="B195" s="38"/>
      <c r="C195" s="678"/>
      <c r="D195" s="61"/>
      <c r="E195" s="24"/>
      <c r="F195" s="24"/>
      <c r="G195" s="679"/>
      <c r="H195" s="453"/>
    </row>
    <row r="196" spans="2:8">
      <c r="B196" s="38"/>
      <c r="C196" s="678"/>
      <c r="D196" s="61"/>
      <c r="E196" s="24"/>
      <c r="F196" s="24"/>
      <c r="G196" s="679"/>
      <c r="H196" s="453"/>
    </row>
    <row r="197" spans="2:8">
      <c r="B197" s="38"/>
      <c r="C197" s="678"/>
      <c r="D197" s="61"/>
      <c r="E197" s="24"/>
      <c r="F197" s="24"/>
      <c r="G197" s="679"/>
      <c r="H197" s="453"/>
    </row>
    <row r="198" spans="2:8">
      <c r="B198" s="38"/>
      <c r="C198" s="678"/>
      <c r="D198" s="61"/>
      <c r="E198" s="24"/>
      <c r="F198" s="24"/>
      <c r="G198" s="679"/>
      <c r="H198" s="453"/>
    </row>
    <row r="199" spans="2:8">
      <c r="B199" s="31"/>
    </row>
    <row r="201" spans="2:8">
      <c r="B201" s="31"/>
    </row>
    <row r="202" spans="2:8">
      <c r="B202" s="31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42578125" style="49" bestFit="1" customWidth="1"/>
    <col min="2" max="2" width="20" style="29" bestFit="1" customWidth="1"/>
    <col min="3" max="3" width="18.140625" style="29" bestFit="1" customWidth="1"/>
    <col min="4" max="4" width="14.28515625" style="29" customWidth="1"/>
    <col min="5" max="5" width="9.5703125" style="29" bestFit="1" customWidth="1"/>
    <col min="6" max="6" width="11.28515625" style="29" customWidth="1"/>
    <col min="7" max="16384" width="9.140625" style="29"/>
  </cols>
  <sheetData>
    <row r="1" spans="1:6">
      <c r="A1" s="710" t="str">
        <f>'Customer Charge'!A1:H1</f>
        <v>Puget Sound Energy</v>
      </c>
      <c r="B1" s="710"/>
      <c r="C1" s="710"/>
      <c r="D1" s="710"/>
      <c r="E1" s="710"/>
      <c r="F1" s="710"/>
    </row>
    <row r="2" spans="1:6">
      <c r="A2" s="710" t="s">
        <v>598</v>
      </c>
      <c r="B2" s="710"/>
      <c r="C2" s="710"/>
      <c r="D2" s="710"/>
      <c r="E2" s="710"/>
      <c r="F2" s="710"/>
    </row>
    <row r="3" spans="1:6">
      <c r="A3" s="710" t="str">
        <f>'Customer Charge'!A3:H3</f>
        <v>2019 Greneral Rate Case (GRC)</v>
      </c>
      <c r="B3" s="710"/>
      <c r="C3" s="710"/>
      <c r="D3" s="710"/>
      <c r="E3" s="710"/>
      <c r="F3" s="710"/>
    </row>
    <row r="4" spans="1:6">
      <c r="A4" s="710" t="str">
        <f>'Customer Charge'!A4:H4</f>
        <v>Test Year Ending December 31, 2018</v>
      </c>
      <c r="B4" s="710"/>
      <c r="C4" s="710"/>
      <c r="D4" s="710"/>
      <c r="E4" s="710"/>
      <c r="F4" s="710"/>
    </row>
    <row r="6" spans="1:6" s="118" customFormat="1" ht="22.5">
      <c r="A6" s="4" t="s">
        <v>1</v>
      </c>
      <c r="B6" s="4" t="s">
        <v>123</v>
      </c>
      <c r="C6" s="4" t="s">
        <v>138</v>
      </c>
      <c r="D6" s="4" t="s">
        <v>237</v>
      </c>
      <c r="E6" s="4" t="s">
        <v>198</v>
      </c>
      <c r="F6" s="4" t="s">
        <v>609</v>
      </c>
    </row>
    <row r="7" spans="1:6">
      <c r="B7" s="24" t="s">
        <v>3</v>
      </c>
      <c r="C7" s="81" t="s">
        <v>4</v>
      </c>
      <c r="D7" s="263" t="s">
        <v>5</v>
      </c>
      <c r="E7" s="24" t="s">
        <v>6</v>
      </c>
      <c r="F7" s="24" t="s">
        <v>7</v>
      </c>
    </row>
    <row r="8" spans="1:6">
      <c r="A8" s="49" t="s">
        <v>507</v>
      </c>
      <c r="B8" s="24"/>
      <c r="C8" s="24"/>
      <c r="D8" s="32"/>
      <c r="E8" s="26" t="s">
        <v>605</v>
      </c>
      <c r="F8" s="32" t="s">
        <v>527</v>
      </c>
    </row>
    <row r="9" spans="1:6">
      <c r="A9" s="49">
        <v>1</v>
      </c>
      <c r="B9" s="38" t="str">
        <f>'WP7 Condensed Sch. Level Costs'!A7</f>
        <v>Sch 50E</v>
      </c>
      <c r="E9" s="24"/>
      <c r="F9" s="24"/>
    </row>
    <row r="10" spans="1:6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453">
        <f>ROUND('WP7 Condensed Sch. Level Costs'!S8,2)</f>
        <v>6.71</v>
      </c>
      <c r="F10" s="453">
        <f>ROUND('WP7 Condensed Sch. Level Costs'!X8,2)</f>
        <v>0.15</v>
      </c>
    </row>
    <row r="11" spans="1:6">
      <c r="A11" s="49">
        <f t="shared" ref="A11:A77" si="0">A10+1</f>
        <v>3</v>
      </c>
      <c r="B11" s="38"/>
      <c r="C11" s="678"/>
      <c r="D11" s="61"/>
      <c r="E11" s="679"/>
      <c r="F11" s="453"/>
    </row>
    <row r="12" spans="1:6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453">
        <f>ROUND('WP7 Condensed Sch. Level Costs'!S10,2)</f>
        <v>6.71</v>
      </c>
      <c r="F12" s="453">
        <f>ROUND('WP7 Condensed Sch. Level Costs'!X10,2)</f>
        <v>0.67</v>
      </c>
    </row>
    <row r="13" spans="1:6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453">
        <f>ROUND('WP7 Condensed Sch. Level Costs'!S11,2)</f>
        <v>6.71</v>
      </c>
      <c r="F13" s="453">
        <f>ROUND('WP7 Condensed Sch. Level Costs'!X11,2)</f>
        <v>1.17</v>
      </c>
    </row>
    <row r="14" spans="1:6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453">
        <f>ROUND('WP7 Condensed Sch. Level Costs'!S12,2)</f>
        <v>6.71</v>
      </c>
      <c r="F14" s="453">
        <f>ROUND('WP7 Condensed Sch. Level Costs'!X12,2)</f>
        <v>2.68</v>
      </c>
    </row>
    <row r="15" spans="1:6">
      <c r="A15" s="49">
        <f t="shared" si="0"/>
        <v>7</v>
      </c>
      <c r="B15" s="38"/>
      <c r="C15" s="678"/>
      <c r="D15" s="61"/>
      <c r="E15" s="679"/>
      <c r="F15" s="453"/>
    </row>
    <row r="16" spans="1:6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453">
        <f>ROUND('WP7 Condensed Sch. Level Costs'!S14,2)</f>
        <v>6.71</v>
      </c>
      <c r="F16" s="453">
        <f>ROUND('WP7 Condensed Sch. Level Costs'!X14,2)</f>
        <v>0.67</v>
      </c>
    </row>
    <row r="17" spans="1:6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453">
        <f>ROUND('WP7 Condensed Sch. Level Costs'!S15,2)</f>
        <v>6.71</v>
      </c>
      <c r="F17" s="453">
        <f>ROUND('WP7 Condensed Sch. Level Costs'!X15,2)</f>
        <v>1.17</v>
      </c>
    </row>
    <row r="18" spans="1:6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453">
        <f>ROUND('WP7 Condensed Sch. Level Costs'!S16,2)</f>
        <v>6.71</v>
      </c>
      <c r="F18" s="453">
        <f>ROUND('WP7 Condensed Sch. Level Costs'!X16,2)</f>
        <v>2.68</v>
      </c>
    </row>
    <row r="19" spans="1:6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453">
        <f>ROUND('WP7 Condensed Sch. Level Costs'!S17,2)</f>
        <v>6.71</v>
      </c>
      <c r="F19" s="453">
        <f>ROUND('WP7 Condensed Sch. Level Costs'!X17,2)</f>
        <v>4.7</v>
      </c>
    </row>
    <row r="20" spans="1:6">
      <c r="A20" s="49">
        <f t="shared" si="0"/>
        <v>12</v>
      </c>
      <c r="B20" s="38"/>
      <c r="C20" s="678"/>
      <c r="D20" s="61"/>
      <c r="E20" s="679"/>
      <c r="F20" s="453"/>
    </row>
    <row r="21" spans="1:6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679"/>
      <c r="F21" s="453"/>
    </row>
    <row r="22" spans="1:6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453">
        <f>ROUND('WP7 Condensed Sch. Level Costs'!S19,2)</f>
        <v>6.71</v>
      </c>
      <c r="F22" s="453">
        <f>ROUND('WP7 Condensed Sch. Level Costs'!X19,2)</f>
        <v>0.3</v>
      </c>
    </row>
    <row r="23" spans="1:6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453">
        <f>ROUND('WP7 Condensed Sch. Level Costs'!S20,2)</f>
        <v>6.71</v>
      </c>
      <c r="F23" s="453">
        <f>ROUND('WP7 Condensed Sch. Level Costs'!X20,2)</f>
        <v>0.5</v>
      </c>
    </row>
    <row r="24" spans="1:6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453">
        <f>ROUND('WP7 Condensed Sch. Level Costs'!S21,2)</f>
        <v>6.71</v>
      </c>
      <c r="F24" s="453">
        <f>ROUND('WP7 Condensed Sch. Level Costs'!X21,2)</f>
        <v>0.7</v>
      </c>
    </row>
    <row r="25" spans="1:6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453">
        <f>ROUND('WP7 Condensed Sch. Level Costs'!S22,2)</f>
        <v>6.71</v>
      </c>
      <c r="F25" s="453">
        <f>ROUND('WP7 Condensed Sch. Level Costs'!X22,2)</f>
        <v>0.91</v>
      </c>
    </row>
    <row r="26" spans="1:6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453">
        <f>ROUND('WP7 Condensed Sch. Level Costs'!S23,2)</f>
        <v>6.71</v>
      </c>
      <c r="F26" s="453">
        <f>ROUND('WP7 Condensed Sch. Level Costs'!X23,2)</f>
        <v>1.1100000000000001</v>
      </c>
    </row>
    <row r="27" spans="1:6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453">
        <f>ROUND('WP7 Condensed Sch. Level Costs'!S24,2)</f>
        <v>6.71</v>
      </c>
      <c r="F27" s="453">
        <f>ROUND('WP7 Condensed Sch. Level Costs'!X24,2)</f>
        <v>1.31</v>
      </c>
    </row>
    <row r="28" spans="1:6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453">
        <f>ROUND('WP7 Condensed Sch. Level Costs'!S25,2)</f>
        <v>6.71</v>
      </c>
      <c r="F28" s="453">
        <f>ROUND('WP7 Condensed Sch. Level Costs'!X25,2)</f>
        <v>1.51</v>
      </c>
    </row>
    <row r="29" spans="1:6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453">
        <f>ROUND('WP7 Condensed Sch. Level Costs'!S26,2)</f>
        <v>6.71</v>
      </c>
      <c r="F29" s="453">
        <f>ROUND('WP7 Condensed Sch. Level Costs'!X26,2)</f>
        <v>1.71</v>
      </c>
    </row>
    <row r="30" spans="1:6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453">
        <f>ROUND('WP7 Condensed Sch. Level Costs'!S27,2)</f>
        <v>6.71</v>
      </c>
      <c r="F30" s="453">
        <f>ROUND('WP7 Condensed Sch. Level Costs'!X27,2)</f>
        <v>1.91</v>
      </c>
    </row>
    <row r="31" spans="1:6">
      <c r="A31" s="49">
        <f t="shared" si="0"/>
        <v>23</v>
      </c>
      <c r="B31" s="38"/>
      <c r="C31" s="678"/>
      <c r="D31" s="61"/>
      <c r="E31" s="679"/>
      <c r="F31" s="453"/>
    </row>
    <row r="32" spans="1:6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679"/>
      <c r="F32" s="453"/>
    </row>
    <row r="33" spans="1:6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453">
        <f>ROUND('WP7 Condensed Sch. Level Costs'!S29,2)</f>
        <v>6.71</v>
      </c>
      <c r="F33" s="453">
        <f>ROUND('WP7 Condensed Sch. Level Costs'!X29,2)</f>
        <v>0.34</v>
      </c>
    </row>
    <row r="34" spans="1:6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453">
        <f>ROUND('WP7 Condensed Sch. Level Costs'!S30,2)</f>
        <v>6.71</v>
      </c>
      <c r="F34" s="453">
        <f>ROUND('WP7 Condensed Sch. Level Costs'!X30,2)</f>
        <v>0.47</v>
      </c>
    </row>
    <row r="35" spans="1:6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453">
        <f>ROUND('WP7 Condensed Sch. Level Costs'!S31,2)</f>
        <v>6.71</v>
      </c>
      <c r="F35" s="453">
        <f>ROUND('WP7 Condensed Sch. Level Costs'!X31,2)</f>
        <v>0.67</v>
      </c>
    </row>
    <row r="36" spans="1:6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453">
        <f>ROUND('WP7 Condensed Sch. Level Costs'!S32,2)</f>
        <v>6.71</v>
      </c>
      <c r="F36" s="453">
        <f>ROUND('WP7 Condensed Sch. Level Costs'!X32,2)</f>
        <v>1.01</v>
      </c>
    </row>
    <row r="37" spans="1:6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453">
        <f>ROUND('WP7 Condensed Sch. Level Costs'!S33,2)</f>
        <v>6.71</v>
      </c>
      <c r="F37" s="453">
        <f>ROUND('WP7 Condensed Sch. Level Costs'!X33,2)</f>
        <v>1.34</v>
      </c>
    </row>
    <row r="38" spans="1:6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453">
        <f>ROUND('WP7 Condensed Sch. Level Costs'!S34,2)</f>
        <v>6.71</v>
      </c>
      <c r="F38" s="453">
        <f>ROUND('WP7 Condensed Sch. Level Costs'!X34,2)</f>
        <v>1.68</v>
      </c>
    </row>
    <row r="39" spans="1:6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453">
        <f>ROUND('WP7 Condensed Sch. Level Costs'!S35,2)</f>
        <v>6.71</v>
      </c>
      <c r="F39" s="453">
        <f>ROUND('WP7 Condensed Sch. Level Costs'!X35,2)</f>
        <v>2.08</v>
      </c>
    </row>
    <row r="40" spans="1:6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453">
        <f>ROUND('WP7 Condensed Sch. Level Costs'!S36,2)</f>
        <v>6.71</v>
      </c>
      <c r="F40" s="453">
        <f>ROUND('WP7 Condensed Sch. Level Costs'!X36,2)</f>
        <v>2.68</v>
      </c>
    </row>
    <row r="41" spans="1:6">
      <c r="A41" s="49">
        <f t="shared" si="0"/>
        <v>33</v>
      </c>
      <c r="B41" s="38"/>
      <c r="C41" s="678"/>
      <c r="D41" s="61"/>
      <c r="E41" s="453"/>
      <c r="F41" s="453"/>
    </row>
    <row r="42" spans="1:6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453">
        <f>ROUND('WP7 Condensed Sch. Level Costs'!S38,2)</f>
        <v>6.71</v>
      </c>
      <c r="F42" s="453">
        <f>ROUND('WP7 Condensed Sch. Level Costs'!X38,2)</f>
        <v>0.47</v>
      </c>
    </row>
    <row r="43" spans="1:6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453">
        <f>ROUND('WP7 Condensed Sch. Level Costs'!S39,2)</f>
        <v>6.71</v>
      </c>
      <c r="F43" s="453">
        <f>ROUND('WP7 Condensed Sch. Level Costs'!X39,2)</f>
        <v>0.67</v>
      </c>
    </row>
    <row r="44" spans="1:6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453">
        <f>ROUND('WP7 Condensed Sch. Level Costs'!S40,2)</f>
        <v>6.71</v>
      </c>
      <c r="F44" s="453">
        <f>ROUND('WP7 Condensed Sch. Level Costs'!X40,2)</f>
        <v>1.01</v>
      </c>
    </row>
    <row r="45" spans="1:6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453">
        <f>ROUND('WP7 Condensed Sch. Level Costs'!S41,2)</f>
        <v>6.71</v>
      </c>
      <c r="F45" s="453">
        <f>ROUND('WP7 Condensed Sch. Level Costs'!X41,2)</f>
        <v>1.17</v>
      </c>
    </row>
    <row r="46" spans="1:6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453">
        <f>ROUND('WP7 Condensed Sch. Level Costs'!S42,2)</f>
        <v>6.71</v>
      </c>
      <c r="F46" s="453">
        <f>ROUND('WP7 Condensed Sch. Level Costs'!X42,2)</f>
        <v>1.68</v>
      </c>
    </row>
    <row r="47" spans="1:6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453">
        <f>ROUND('WP7 Condensed Sch. Level Costs'!S43,2)</f>
        <v>6.71</v>
      </c>
      <c r="F47" s="453">
        <f>ROUND('WP7 Condensed Sch. Level Costs'!X43,2)</f>
        <v>2.68</v>
      </c>
    </row>
    <row r="48" spans="1:6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453">
        <f>ROUND('WP7 Condensed Sch. Level Costs'!S44,2)</f>
        <v>6.71</v>
      </c>
      <c r="F48" s="453">
        <f>ROUND('WP7 Condensed Sch. Level Costs'!X44,2)</f>
        <v>6.71</v>
      </c>
    </row>
    <row r="49" spans="1:6">
      <c r="A49" s="49">
        <f t="shared" si="0"/>
        <v>41</v>
      </c>
      <c r="B49" s="38"/>
      <c r="C49" s="678"/>
      <c r="D49" s="61"/>
      <c r="E49" s="679"/>
      <c r="F49" s="453"/>
    </row>
    <row r="50" spans="1:6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679"/>
      <c r="F50" s="453"/>
    </row>
    <row r="51" spans="1:6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453">
        <f>ROUND('WP7 Condensed Sch. Level Costs'!S46,2)</f>
        <v>6.71</v>
      </c>
      <c r="F51" s="453">
        <f>ROUND('WP7 Condensed Sch. Level Costs'!X46,2)</f>
        <v>0.34</v>
      </c>
    </row>
    <row r="52" spans="1:6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453">
        <f>ROUND('WP7 Condensed Sch. Level Costs'!S47,2)</f>
        <v>6.71</v>
      </c>
      <c r="F52" s="453">
        <f>ROUND('WP7 Condensed Sch. Level Costs'!X47,2)</f>
        <v>0.47</v>
      </c>
    </row>
    <row r="53" spans="1:6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453">
        <f>ROUND('WP7 Condensed Sch. Level Costs'!S48,2)</f>
        <v>6.71</v>
      </c>
      <c r="F53" s="453">
        <f>ROUND('WP7 Condensed Sch. Level Costs'!X48,2)</f>
        <v>0.67</v>
      </c>
    </row>
    <row r="54" spans="1:6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453">
        <f>ROUND('WP7 Condensed Sch. Level Costs'!S49,2)</f>
        <v>6.71</v>
      </c>
      <c r="F54" s="453">
        <f>ROUND('WP7 Condensed Sch. Level Costs'!X49,2)</f>
        <v>1.01</v>
      </c>
    </row>
    <row r="55" spans="1:6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453">
        <f>ROUND('WP7 Condensed Sch. Level Costs'!S50,2)</f>
        <v>6.71</v>
      </c>
      <c r="F55" s="453">
        <f>ROUND('WP7 Condensed Sch. Level Costs'!X50,2)</f>
        <v>1.34</v>
      </c>
    </row>
    <row r="56" spans="1:6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453">
        <f>ROUND('WP7 Condensed Sch. Level Costs'!S51,2)</f>
        <v>6.71</v>
      </c>
      <c r="F56" s="453">
        <f>ROUND('WP7 Condensed Sch. Level Costs'!X51,2)</f>
        <v>1.68</v>
      </c>
    </row>
    <row r="57" spans="1:6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453">
        <f>ROUND('WP7 Condensed Sch. Level Costs'!S52,2)</f>
        <v>6.71</v>
      </c>
      <c r="F57" s="453">
        <f>ROUND('WP7 Condensed Sch. Level Costs'!X52,2)</f>
        <v>2.08</v>
      </c>
    </row>
    <row r="58" spans="1:6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453">
        <f>ROUND('WP7 Condensed Sch. Level Costs'!S53,2)</f>
        <v>6.71</v>
      </c>
      <c r="F58" s="453">
        <f>ROUND('WP7 Condensed Sch. Level Costs'!X53,2)</f>
        <v>2.68</v>
      </c>
    </row>
    <row r="59" spans="1:6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453">
        <f>ROUND('WP7 Condensed Sch. Level Costs'!S54,2)</f>
        <v>6.71</v>
      </c>
      <c r="F59" s="453">
        <f>ROUND('WP7 Condensed Sch. Level Costs'!X54,2)</f>
        <v>6.71</v>
      </c>
    </row>
    <row r="60" spans="1:6">
      <c r="A60" s="49">
        <f t="shared" si="0"/>
        <v>52</v>
      </c>
      <c r="B60" s="38"/>
      <c r="C60" s="678"/>
      <c r="D60" s="61"/>
      <c r="E60" s="453"/>
      <c r="F60" s="453"/>
    </row>
    <row r="61" spans="1:6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453">
        <f>ROUND('WP7 Condensed Sch. Level Costs'!S56,2)</f>
        <v>6.71</v>
      </c>
      <c r="F61" s="453">
        <f>ROUND('WP7 Condensed Sch. Level Costs'!X56,2)</f>
        <v>0.47</v>
      </c>
    </row>
    <row r="62" spans="1:6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453">
        <f>ROUND('WP7 Condensed Sch. Level Costs'!S57,2)</f>
        <v>6.71</v>
      </c>
      <c r="F62" s="453">
        <f>ROUND('WP7 Condensed Sch. Level Costs'!X57,2)</f>
        <v>0.67</v>
      </c>
    </row>
    <row r="63" spans="1:6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453">
        <f>ROUND('WP7 Condensed Sch. Level Costs'!S58,2)</f>
        <v>6.71</v>
      </c>
      <c r="F63" s="453">
        <f>ROUND('WP7 Condensed Sch. Level Costs'!X58,2)</f>
        <v>1.01</v>
      </c>
    </row>
    <row r="64" spans="1:6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453">
        <f>ROUND('WP7 Condensed Sch. Level Costs'!S59,2)</f>
        <v>6.71</v>
      </c>
      <c r="F64" s="453">
        <f>ROUND('WP7 Condensed Sch. Level Costs'!X59,2)</f>
        <v>1.68</v>
      </c>
    </row>
    <row r="65" spans="1:6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453">
        <f>ROUND('WP7 Condensed Sch. Level Costs'!S60,2)</f>
        <v>6.71</v>
      </c>
      <c r="F65" s="453">
        <f>ROUND('WP7 Condensed Sch. Level Costs'!X60,2)</f>
        <v>2.68</v>
      </c>
    </row>
    <row r="66" spans="1:6">
      <c r="A66" s="49">
        <f t="shared" si="0"/>
        <v>58</v>
      </c>
      <c r="B66" s="38"/>
      <c r="C66" s="678"/>
      <c r="D66" s="61"/>
      <c r="E66" s="453"/>
      <c r="F66" s="453"/>
    </row>
    <row r="67" spans="1:6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453">
        <f>ROUND('WP7 Condensed Sch. Level Costs'!S62,2)</f>
        <v>6.71</v>
      </c>
      <c r="F67" s="453">
        <f>ROUND('WP7 Condensed Sch. Level Costs'!X62,2)</f>
        <v>0.3</v>
      </c>
    </row>
    <row r="68" spans="1:6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453">
        <f>ROUND('WP7 Condensed Sch. Level Costs'!S63,2)</f>
        <v>6.71</v>
      </c>
      <c r="F68" s="453">
        <f>ROUND('WP7 Condensed Sch. Level Costs'!X63,2)</f>
        <v>0.5</v>
      </c>
    </row>
    <row r="69" spans="1:6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453">
        <f>ROUND('WP7 Condensed Sch. Level Costs'!S64,2)</f>
        <v>6.71</v>
      </c>
      <c r="F69" s="453">
        <f>ROUND('WP7 Condensed Sch. Level Costs'!X64,2)</f>
        <v>0.7</v>
      </c>
    </row>
    <row r="70" spans="1:6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453">
        <f>ROUND('WP7 Condensed Sch. Level Costs'!S65,2)</f>
        <v>6.71</v>
      </c>
      <c r="F70" s="453">
        <f>ROUND('WP7 Condensed Sch. Level Costs'!X65,2)</f>
        <v>0.91</v>
      </c>
    </row>
    <row r="71" spans="1:6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453">
        <f>ROUND('WP7 Condensed Sch. Level Costs'!S66,2)</f>
        <v>6.71</v>
      </c>
      <c r="F71" s="453">
        <f>ROUND('WP7 Condensed Sch. Level Costs'!X66,2)</f>
        <v>1.1100000000000001</v>
      </c>
    </row>
    <row r="72" spans="1:6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453">
        <f>ROUND('WP7 Condensed Sch. Level Costs'!S67,2)</f>
        <v>6.71</v>
      </c>
      <c r="F72" s="453">
        <f>ROUND('WP7 Condensed Sch. Level Costs'!X67,2)</f>
        <v>1.31</v>
      </c>
    </row>
    <row r="73" spans="1:6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453">
        <f>ROUND('WP7 Condensed Sch. Level Costs'!S68,2)</f>
        <v>6.71</v>
      </c>
      <c r="F73" s="453">
        <f>ROUND('WP7 Condensed Sch. Level Costs'!X68,2)</f>
        <v>1.51</v>
      </c>
    </row>
    <row r="74" spans="1:6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453">
        <f>ROUND('WP7 Condensed Sch. Level Costs'!S69,2)</f>
        <v>6.71</v>
      </c>
      <c r="F74" s="453">
        <f>ROUND('WP7 Condensed Sch. Level Costs'!X69,2)</f>
        <v>1.71</v>
      </c>
    </row>
    <row r="75" spans="1:6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453">
        <f>ROUND('WP7 Condensed Sch. Level Costs'!S70,2)</f>
        <v>6.71</v>
      </c>
      <c r="F75" s="453">
        <f>ROUND('WP7 Condensed Sch. Level Costs'!X70,2)</f>
        <v>1.91</v>
      </c>
    </row>
    <row r="76" spans="1:6">
      <c r="A76" s="49">
        <f t="shared" si="0"/>
        <v>68</v>
      </c>
      <c r="B76" s="38"/>
      <c r="C76" s="678"/>
      <c r="D76" s="61"/>
      <c r="E76" s="453"/>
      <c r="F76" s="453"/>
    </row>
    <row r="77" spans="1:6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453">
        <f>ROUND('WP7 Condensed Sch. Level Costs'!S72,2)</f>
        <v>6.71</v>
      </c>
      <c r="F77" s="453">
        <f>ROUND('WP7 Condensed Sch. Level Costs'!X72,2)</f>
        <v>0.34</v>
      </c>
    </row>
    <row r="78" spans="1:6">
      <c r="A78" s="49">
        <f t="shared" ref="A78:A141" si="1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453">
        <f>ROUND('WP7 Condensed Sch. Level Costs'!S73,2)</f>
        <v>6.71</v>
      </c>
      <c r="F78" s="453">
        <f>ROUND('WP7 Condensed Sch. Level Costs'!X73,2)</f>
        <v>0.47</v>
      </c>
    </row>
    <row r="79" spans="1:6">
      <c r="A79" s="49">
        <f t="shared" si="1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453">
        <f>ROUND('WP7 Condensed Sch. Level Costs'!S74,2)</f>
        <v>6.71</v>
      </c>
      <c r="F79" s="453">
        <f>ROUND('WP7 Condensed Sch. Level Costs'!X74,2)</f>
        <v>0.67</v>
      </c>
    </row>
    <row r="80" spans="1:6">
      <c r="A80" s="49">
        <f t="shared" si="1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453">
        <f>ROUND('WP7 Condensed Sch. Level Costs'!S75,2)</f>
        <v>6.71</v>
      </c>
      <c r="F80" s="453">
        <f>ROUND('WP7 Condensed Sch. Level Costs'!X75,2)</f>
        <v>1.01</v>
      </c>
    </row>
    <row r="81" spans="1:6">
      <c r="A81" s="49">
        <f t="shared" si="1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453">
        <f>ROUND('WP7 Condensed Sch. Level Costs'!S76,2)</f>
        <v>6.71</v>
      </c>
      <c r="F81" s="453">
        <f>ROUND('WP7 Condensed Sch. Level Costs'!X76,2)</f>
        <v>1.34</v>
      </c>
    </row>
    <row r="82" spans="1:6">
      <c r="A82" s="49">
        <f t="shared" si="1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453">
        <f>ROUND('WP7 Condensed Sch. Level Costs'!S77,2)</f>
        <v>6.71</v>
      </c>
      <c r="F82" s="453">
        <f>ROUND('WP7 Condensed Sch. Level Costs'!X77,2)</f>
        <v>1.68</v>
      </c>
    </row>
    <row r="83" spans="1:6">
      <c r="A83" s="49">
        <f t="shared" si="1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453">
        <f>ROUND('WP7 Condensed Sch. Level Costs'!S78,2)</f>
        <v>6.71</v>
      </c>
      <c r="F83" s="453">
        <f>ROUND('WP7 Condensed Sch. Level Costs'!X78,2)</f>
        <v>2.08</v>
      </c>
    </row>
    <row r="84" spans="1:6">
      <c r="A84" s="49">
        <f t="shared" si="1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453">
        <f>ROUND('WP7 Condensed Sch. Level Costs'!S79,2)</f>
        <v>6.71</v>
      </c>
      <c r="F84" s="453">
        <f>ROUND('WP7 Condensed Sch. Level Costs'!X79,2)</f>
        <v>2.68</v>
      </c>
    </row>
    <row r="85" spans="1:6">
      <c r="A85" s="49">
        <f t="shared" si="1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453">
        <f>ROUND('WP7 Condensed Sch. Level Costs'!S80,2)</f>
        <v>6.71</v>
      </c>
      <c r="F85" s="453">
        <f>ROUND('WP7 Condensed Sch. Level Costs'!X80,2)</f>
        <v>6.71</v>
      </c>
    </row>
    <row r="86" spans="1:6">
      <c r="A86" s="49">
        <f t="shared" si="1"/>
        <v>78</v>
      </c>
      <c r="B86" s="38"/>
      <c r="C86" s="678"/>
      <c r="D86" s="61"/>
      <c r="E86" s="453"/>
      <c r="F86" s="453"/>
    </row>
    <row r="87" spans="1:6">
      <c r="A87" s="49">
        <f t="shared" si="1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453">
        <f>ROUND('WP7 Condensed Sch. Level Costs'!S82,2)</f>
        <v>6.71</v>
      </c>
      <c r="F87" s="453">
        <f>ROUND('WP7 Condensed Sch. Level Costs'!X82,2)</f>
        <v>0.47</v>
      </c>
    </row>
    <row r="88" spans="1:6">
      <c r="A88" s="49">
        <f t="shared" si="1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453">
        <f>ROUND('WP7 Condensed Sch. Level Costs'!S83,2)</f>
        <v>6.71</v>
      </c>
      <c r="F88" s="453">
        <f>ROUND('WP7 Condensed Sch. Level Costs'!X83,2)</f>
        <v>0.67</v>
      </c>
    </row>
    <row r="89" spans="1:6">
      <c r="A89" s="49">
        <f t="shared" si="1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453">
        <f>ROUND('WP7 Condensed Sch. Level Costs'!S84,2)</f>
        <v>6.71</v>
      </c>
      <c r="F89" s="453">
        <f>ROUND('WP7 Condensed Sch. Level Costs'!X84,2)</f>
        <v>1.01</v>
      </c>
    </row>
    <row r="90" spans="1:6">
      <c r="A90" s="49">
        <f t="shared" si="1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453">
        <f>ROUND('WP7 Condensed Sch. Level Costs'!S85,2)</f>
        <v>6.71</v>
      </c>
      <c r="F90" s="453">
        <f>ROUND('WP7 Condensed Sch. Level Costs'!X85,2)</f>
        <v>1.17</v>
      </c>
    </row>
    <row r="91" spans="1:6">
      <c r="A91" s="49">
        <f t="shared" si="1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453">
        <f>ROUND('WP7 Condensed Sch. Level Costs'!S86,2)</f>
        <v>6.71</v>
      </c>
      <c r="F91" s="453">
        <f>ROUND('WP7 Condensed Sch. Level Costs'!X86,2)</f>
        <v>1.68</v>
      </c>
    </row>
    <row r="92" spans="1:6">
      <c r="A92" s="49">
        <f t="shared" si="1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453">
        <f>ROUND('WP7 Condensed Sch. Level Costs'!S87,2)</f>
        <v>6.71</v>
      </c>
      <c r="F92" s="453">
        <f>ROUND('WP7 Condensed Sch. Level Costs'!X87,2)</f>
        <v>2.68</v>
      </c>
    </row>
    <row r="93" spans="1:6">
      <c r="A93" s="49">
        <f t="shared" si="1"/>
        <v>85</v>
      </c>
      <c r="B93" s="38"/>
      <c r="C93" s="678"/>
      <c r="D93" s="61"/>
      <c r="E93" s="453"/>
      <c r="F93" s="453"/>
    </row>
    <row r="94" spans="1:6">
      <c r="A94" s="49">
        <f t="shared" si="1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453">
        <f>ROUND('WP7 Condensed Sch. Level Costs'!S89,2)</f>
        <v>6.71</v>
      </c>
      <c r="F94" s="453">
        <f>ROUND('WP7 Condensed Sch. Level Costs'!X89,2)</f>
        <v>0.3</v>
      </c>
    </row>
    <row r="95" spans="1:6">
      <c r="A95" s="49">
        <f t="shared" si="1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453">
        <f>ROUND('WP7 Condensed Sch. Level Costs'!S90,2)</f>
        <v>6.71</v>
      </c>
      <c r="F95" s="453">
        <f>ROUND('WP7 Condensed Sch. Level Costs'!X90,2)</f>
        <v>0.5</v>
      </c>
    </row>
    <row r="96" spans="1:6">
      <c r="A96" s="49">
        <f t="shared" si="1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453">
        <f>ROUND('WP7 Condensed Sch. Level Costs'!S91,2)</f>
        <v>6.71</v>
      </c>
      <c r="F96" s="453">
        <f>ROUND('WP7 Condensed Sch. Level Costs'!X91,2)</f>
        <v>0.7</v>
      </c>
    </row>
    <row r="97" spans="1:6">
      <c r="A97" s="49">
        <f t="shared" si="1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453">
        <f>ROUND('WP7 Condensed Sch. Level Costs'!S92,2)</f>
        <v>6.71</v>
      </c>
      <c r="F97" s="453">
        <f>ROUND('WP7 Condensed Sch. Level Costs'!X92,2)</f>
        <v>0.91</v>
      </c>
    </row>
    <row r="98" spans="1:6">
      <c r="A98" s="49">
        <f t="shared" si="1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453">
        <f>ROUND('WP7 Condensed Sch. Level Costs'!S93,2)</f>
        <v>6.71</v>
      </c>
      <c r="F98" s="453">
        <f>ROUND('WP7 Condensed Sch. Level Costs'!X93,2)</f>
        <v>1.1100000000000001</v>
      </c>
    </row>
    <row r="99" spans="1:6">
      <c r="A99" s="49">
        <f t="shared" si="1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453">
        <f>ROUND('WP7 Condensed Sch. Level Costs'!S94,2)</f>
        <v>6.71</v>
      </c>
      <c r="F99" s="453">
        <f>ROUND('WP7 Condensed Sch. Level Costs'!X94,2)</f>
        <v>1.31</v>
      </c>
    </row>
    <row r="100" spans="1:6">
      <c r="A100" s="49">
        <f t="shared" si="1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453">
        <f>ROUND('WP7 Condensed Sch. Level Costs'!S95,2)</f>
        <v>6.71</v>
      </c>
      <c r="F100" s="453">
        <f>ROUND('WP7 Condensed Sch. Level Costs'!X95,2)</f>
        <v>1.51</v>
      </c>
    </row>
    <row r="101" spans="1:6">
      <c r="A101" s="49">
        <f t="shared" si="1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453">
        <f>ROUND('WP7 Condensed Sch. Level Costs'!S96,2)</f>
        <v>6.71</v>
      </c>
      <c r="F101" s="453">
        <f>ROUND('WP7 Condensed Sch. Level Costs'!X96,2)</f>
        <v>1.71</v>
      </c>
    </row>
    <row r="102" spans="1:6">
      <c r="A102" s="49">
        <f t="shared" si="1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453">
        <f>ROUND('WP7 Condensed Sch. Level Costs'!S97,2)</f>
        <v>6.71</v>
      </c>
      <c r="F102" s="453">
        <f>ROUND('WP7 Condensed Sch. Level Costs'!X97,2)</f>
        <v>1.91</v>
      </c>
    </row>
    <row r="103" spans="1:6">
      <c r="A103" s="49">
        <f t="shared" si="1"/>
        <v>95</v>
      </c>
      <c r="B103" s="38"/>
      <c r="C103" s="678"/>
      <c r="D103" s="61"/>
      <c r="E103" s="679"/>
      <c r="F103" s="453"/>
    </row>
    <row r="104" spans="1:6">
      <c r="A104" s="49">
        <f t="shared" si="1"/>
        <v>96</v>
      </c>
      <c r="B104" s="38" t="str">
        <f>'WP7 Condensed Sch. Level Costs'!A98</f>
        <v>Sch 54E</v>
      </c>
      <c r="C104" s="678"/>
      <c r="D104" s="61"/>
      <c r="E104" s="679"/>
      <c r="F104" s="453"/>
    </row>
    <row r="105" spans="1:6">
      <c r="A105" s="49">
        <f t="shared" si="1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453">
        <f>ROUND('WP7 Condensed Sch. Level Costs'!S99,2)</f>
        <v>6.71</v>
      </c>
      <c r="F105" s="453">
        <f>ROUND('WP7 Condensed Sch. Level Costs'!X99,2)</f>
        <v>0.34</v>
      </c>
    </row>
    <row r="106" spans="1:6">
      <c r="A106" s="49">
        <f t="shared" si="1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453">
        <f>ROUND('WP7 Condensed Sch. Level Costs'!S100,2)</f>
        <v>6.71</v>
      </c>
      <c r="F106" s="453">
        <f>ROUND('WP7 Condensed Sch. Level Costs'!X100,2)</f>
        <v>0.47</v>
      </c>
    </row>
    <row r="107" spans="1:6">
      <c r="A107" s="49">
        <f t="shared" si="1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453">
        <f>ROUND('WP7 Condensed Sch. Level Costs'!S101,2)</f>
        <v>6.71</v>
      </c>
      <c r="F107" s="453">
        <f>ROUND('WP7 Condensed Sch. Level Costs'!X101,2)</f>
        <v>0.67</v>
      </c>
    </row>
    <row r="108" spans="1:6">
      <c r="A108" s="49">
        <f t="shared" si="1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453">
        <f>ROUND('WP7 Condensed Sch. Level Costs'!S102,2)</f>
        <v>6.71</v>
      </c>
      <c r="F108" s="453">
        <f>ROUND('WP7 Condensed Sch. Level Costs'!X102,2)</f>
        <v>1.01</v>
      </c>
    </row>
    <row r="109" spans="1:6">
      <c r="A109" s="49">
        <f t="shared" si="1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453">
        <f>ROUND('WP7 Condensed Sch. Level Costs'!S103,2)</f>
        <v>6.71</v>
      </c>
      <c r="F109" s="453">
        <f>ROUND('WP7 Condensed Sch. Level Costs'!X103,2)</f>
        <v>1.34</v>
      </c>
    </row>
    <row r="110" spans="1:6">
      <c r="A110" s="49">
        <f t="shared" si="1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453">
        <f>ROUND('WP7 Condensed Sch. Level Costs'!S104,2)</f>
        <v>6.71</v>
      </c>
      <c r="F110" s="453">
        <f>ROUND('WP7 Condensed Sch. Level Costs'!X104,2)</f>
        <v>1.68</v>
      </c>
    </row>
    <row r="111" spans="1:6">
      <c r="A111" s="49">
        <f t="shared" si="1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453">
        <f>ROUND('WP7 Condensed Sch. Level Costs'!S105,2)</f>
        <v>6.71</v>
      </c>
      <c r="F111" s="453">
        <f>ROUND('WP7 Condensed Sch. Level Costs'!X105,2)</f>
        <v>2.08</v>
      </c>
    </row>
    <row r="112" spans="1:6">
      <c r="A112" s="49">
        <f t="shared" si="1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453">
        <f>ROUND('WP7 Condensed Sch. Level Costs'!S106,2)</f>
        <v>6.71</v>
      </c>
      <c r="F112" s="453">
        <f>ROUND('WP7 Condensed Sch. Level Costs'!X106,2)</f>
        <v>2.68</v>
      </c>
    </row>
    <row r="113" spans="1:6">
      <c r="A113" s="49">
        <f t="shared" si="1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453">
        <f>ROUND('WP7 Condensed Sch. Level Costs'!S107,2)</f>
        <v>6.71</v>
      </c>
      <c r="F113" s="453">
        <f>ROUND('WP7 Condensed Sch. Level Costs'!X107,2)</f>
        <v>6.71</v>
      </c>
    </row>
    <row r="114" spans="1:6">
      <c r="A114" s="49">
        <f t="shared" si="1"/>
        <v>106</v>
      </c>
      <c r="B114" s="38"/>
      <c r="C114" s="678"/>
      <c r="D114" s="61"/>
      <c r="E114" s="453"/>
      <c r="F114" s="453"/>
    </row>
    <row r="115" spans="1:6">
      <c r="A115" s="49">
        <f t="shared" si="1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453">
        <f>ROUND('WP7 Condensed Sch. Level Costs'!S109,2)</f>
        <v>6.71</v>
      </c>
      <c r="F115" s="453">
        <f>ROUND('WP7 Condensed Sch. Level Costs'!X109,2)</f>
        <v>0.3</v>
      </c>
    </row>
    <row r="116" spans="1:6">
      <c r="A116" s="49">
        <f t="shared" si="1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453">
        <f>ROUND('WP7 Condensed Sch. Level Costs'!S110,2)</f>
        <v>6.71</v>
      </c>
      <c r="F116" s="453">
        <f>ROUND('WP7 Condensed Sch. Level Costs'!X110,2)</f>
        <v>0.5</v>
      </c>
    </row>
    <row r="117" spans="1:6">
      <c r="A117" s="49">
        <f t="shared" si="1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453">
        <f>ROUND('WP7 Condensed Sch. Level Costs'!S111,2)</f>
        <v>6.71</v>
      </c>
      <c r="F117" s="453">
        <f>ROUND('WP7 Condensed Sch. Level Costs'!X111,2)</f>
        <v>0.7</v>
      </c>
    </row>
    <row r="118" spans="1:6">
      <c r="A118" s="49">
        <f t="shared" si="1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453">
        <f>ROUND('WP7 Condensed Sch. Level Costs'!S112,2)</f>
        <v>6.71</v>
      </c>
      <c r="F118" s="453">
        <f>ROUND('WP7 Condensed Sch. Level Costs'!X112,2)</f>
        <v>0.91</v>
      </c>
    </row>
    <row r="119" spans="1:6">
      <c r="A119" s="49">
        <f t="shared" si="1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453">
        <f>ROUND('WP7 Condensed Sch. Level Costs'!S113,2)</f>
        <v>6.71</v>
      </c>
      <c r="F119" s="453">
        <f>ROUND('WP7 Condensed Sch. Level Costs'!X113,2)</f>
        <v>1.1100000000000001</v>
      </c>
    </row>
    <row r="120" spans="1:6">
      <c r="A120" s="49">
        <f t="shared" si="1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453">
        <f>ROUND('WP7 Condensed Sch. Level Costs'!S114,2)</f>
        <v>6.71</v>
      </c>
      <c r="F120" s="453">
        <f>ROUND('WP7 Condensed Sch. Level Costs'!X114,2)</f>
        <v>1.31</v>
      </c>
    </row>
    <row r="121" spans="1:6">
      <c r="A121" s="49">
        <f t="shared" si="1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453">
        <f>ROUND('WP7 Condensed Sch. Level Costs'!S115,2)</f>
        <v>6.71</v>
      </c>
      <c r="F121" s="453">
        <f>ROUND('WP7 Condensed Sch. Level Costs'!X115,2)</f>
        <v>1.51</v>
      </c>
    </row>
    <row r="122" spans="1:6">
      <c r="A122" s="49">
        <f t="shared" si="1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453">
        <f>ROUND('WP7 Condensed Sch. Level Costs'!S116,2)</f>
        <v>6.71</v>
      </c>
      <c r="F122" s="453">
        <f>ROUND('WP7 Condensed Sch. Level Costs'!X116,2)</f>
        <v>1.71</v>
      </c>
    </row>
    <row r="123" spans="1:6">
      <c r="A123" s="49">
        <f t="shared" si="1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453">
        <f>ROUND('WP7 Condensed Sch. Level Costs'!S117,2)</f>
        <v>6.71</v>
      </c>
      <c r="F123" s="453">
        <f>ROUND('WP7 Condensed Sch. Level Costs'!X117,2)</f>
        <v>1.91</v>
      </c>
    </row>
    <row r="124" spans="1:6">
      <c r="A124" s="49">
        <f t="shared" si="1"/>
        <v>116</v>
      </c>
      <c r="B124" s="38"/>
      <c r="C124" s="678"/>
      <c r="D124" s="61"/>
      <c r="E124" s="679"/>
      <c r="F124" s="453"/>
    </row>
    <row r="125" spans="1:6">
      <c r="A125" s="49">
        <f t="shared" si="1"/>
        <v>117</v>
      </c>
      <c r="B125" s="38" t="str">
        <f>'WP7 Condensed Sch. Level Costs'!A118</f>
        <v>Sch 55 &amp; 56</v>
      </c>
      <c r="C125" s="678"/>
      <c r="D125" s="61"/>
      <c r="E125" s="679"/>
      <c r="F125" s="453"/>
    </row>
    <row r="126" spans="1:6">
      <c r="A126" s="49">
        <f t="shared" si="1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453">
        <f>ROUND('WP7 Condensed Sch. Level Costs'!S119,2)</f>
        <v>6.87</v>
      </c>
      <c r="F126" s="453">
        <f>ROUND('WP7 Condensed Sch. Level Costs'!X119,2)</f>
        <v>0.48</v>
      </c>
    </row>
    <row r="127" spans="1:6">
      <c r="A127" s="49">
        <f t="shared" si="1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453">
        <f>ROUND('WP7 Condensed Sch. Level Costs'!S120,2)</f>
        <v>6.87</v>
      </c>
      <c r="F127" s="453">
        <f>ROUND('WP7 Condensed Sch. Level Costs'!X120,2)</f>
        <v>0.69</v>
      </c>
    </row>
    <row r="128" spans="1:6">
      <c r="A128" s="49">
        <f t="shared" si="1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453">
        <f>ROUND('WP7 Condensed Sch. Level Costs'!S121,2)</f>
        <v>6.87</v>
      </c>
      <c r="F128" s="453">
        <f>ROUND('WP7 Condensed Sch. Level Costs'!X121,2)</f>
        <v>1.03</v>
      </c>
    </row>
    <row r="129" spans="1:6">
      <c r="A129" s="49">
        <f t="shared" si="1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453">
        <f>ROUND('WP7 Condensed Sch. Level Costs'!S122,2)</f>
        <v>6.87</v>
      </c>
      <c r="F129" s="453">
        <f>ROUND('WP7 Condensed Sch. Level Costs'!X122,2)</f>
        <v>1.37</v>
      </c>
    </row>
    <row r="130" spans="1:6">
      <c r="A130" s="49">
        <f t="shared" si="1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453">
        <f>ROUND('WP7 Condensed Sch. Level Costs'!S123,2)</f>
        <v>6.87</v>
      </c>
      <c r="F130" s="453">
        <f>ROUND('WP7 Condensed Sch. Level Costs'!X123,2)</f>
        <v>1.72</v>
      </c>
    </row>
    <row r="131" spans="1:6">
      <c r="A131" s="49">
        <f t="shared" si="1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453">
        <f>ROUND('WP7 Condensed Sch. Level Costs'!S124,2)</f>
        <v>6.87</v>
      </c>
      <c r="F131" s="453">
        <f>ROUND('WP7 Condensed Sch. Level Costs'!X124,2)</f>
        <v>2.75</v>
      </c>
    </row>
    <row r="132" spans="1:6">
      <c r="A132" s="49">
        <f t="shared" si="1"/>
        <v>124</v>
      </c>
      <c r="B132" s="38"/>
      <c r="C132" s="678"/>
      <c r="D132" s="61"/>
      <c r="E132" s="679"/>
      <c r="F132" s="453"/>
    </row>
    <row r="133" spans="1:6">
      <c r="A133" s="49">
        <f t="shared" si="1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453">
        <f>ROUND('WP7 Condensed Sch. Level Costs'!S126,2)</f>
        <v>6.87</v>
      </c>
      <c r="F133" s="453">
        <f>ROUND('WP7 Condensed Sch. Level Costs'!X126,2)</f>
        <v>1.72</v>
      </c>
    </row>
    <row r="134" spans="1:6">
      <c r="A134" s="49">
        <f t="shared" si="1"/>
        <v>126</v>
      </c>
      <c r="B134" s="38"/>
      <c r="C134" s="678"/>
      <c r="D134" s="61"/>
      <c r="E134" s="679"/>
      <c r="F134" s="453"/>
    </row>
    <row r="135" spans="1:6">
      <c r="A135" s="49">
        <f t="shared" si="1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453">
        <f>ROUND('WP7 Condensed Sch. Level Costs'!S128,2)</f>
        <v>6.87</v>
      </c>
      <c r="F135" s="453">
        <f>ROUND('WP7 Condensed Sch. Level Costs'!X128,2)</f>
        <v>0.31</v>
      </c>
    </row>
    <row r="136" spans="1:6">
      <c r="A136" s="49">
        <f t="shared" si="1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453">
        <f>ROUND('WP7 Condensed Sch. Level Costs'!S129,2)</f>
        <v>6.87</v>
      </c>
      <c r="F136" s="453">
        <f>ROUND('WP7 Condensed Sch. Level Costs'!X129,2)</f>
        <v>0.52</v>
      </c>
    </row>
    <row r="137" spans="1:6">
      <c r="A137" s="49">
        <f t="shared" si="1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453">
        <f>ROUND('WP7 Condensed Sch. Level Costs'!S130,2)</f>
        <v>6.87</v>
      </c>
      <c r="F137" s="453">
        <f>ROUND('WP7 Condensed Sch. Level Costs'!X130,2)</f>
        <v>0.72</v>
      </c>
    </row>
    <row r="138" spans="1:6">
      <c r="A138" s="49">
        <f t="shared" si="1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453">
        <f>ROUND('WP7 Condensed Sch. Level Costs'!S131,2)</f>
        <v>6.87</v>
      </c>
      <c r="F138" s="453">
        <f>ROUND('WP7 Condensed Sch. Level Costs'!X131,2)</f>
        <v>0.93</v>
      </c>
    </row>
    <row r="139" spans="1:6">
      <c r="A139" s="49">
        <f t="shared" si="1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453">
        <f>ROUND('WP7 Condensed Sch. Level Costs'!S132,2)</f>
        <v>6.87</v>
      </c>
      <c r="F139" s="453">
        <f>ROUND('WP7 Condensed Sch. Level Costs'!X132,2)</f>
        <v>1.1299999999999999</v>
      </c>
    </row>
    <row r="140" spans="1:6">
      <c r="A140" s="49">
        <f t="shared" si="1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453">
        <f>ROUND('WP7 Condensed Sch. Level Costs'!S133,2)</f>
        <v>6.87</v>
      </c>
      <c r="F140" s="453">
        <f>ROUND('WP7 Condensed Sch. Level Costs'!X133,2)</f>
        <v>1.34</v>
      </c>
    </row>
    <row r="141" spans="1:6">
      <c r="A141" s="49">
        <f t="shared" si="1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453">
        <f>ROUND('WP7 Condensed Sch. Level Costs'!S134,2)</f>
        <v>6.87</v>
      </c>
      <c r="F141" s="453">
        <f>ROUND('WP7 Condensed Sch. Level Costs'!X134,2)</f>
        <v>1.55</v>
      </c>
    </row>
    <row r="142" spans="1:6">
      <c r="A142" s="49">
        <f t="shared" ref="A142:A190" si="2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453">
        <f>ROUND('WP7 Condensed Sch. Level Costs'!S135,2)</f>
        <v>6.87</v>
      </c>
      <c r="F142" s="453">
        <f>ROUND('WP7 Condensed Sch. Level Costs'!X135,2)</f>
        <v>1.75</v>
      </c>
    </row>
    <row r="143" spans="1:6">
      <c r="A143" s="49">
        <f t="shared" si="2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453">
        <f>ROUND('WP7 Condensed Sch. Level Costs'!S136,2)</f>
        <v>6.87</v>
      </c>
      <c r="F143" s="453">
        <f>ROUND('WP7 Condensed Sch. Level Costs'!X136,2)</f>
        <v>1.96</v>
      </c>
    </row>
    <row r="144" spans="1:6">
      <c r="A144" s="49">
        <f t="shared" si="2"/>
        <v>136</v>
      </c>
      <c r="B144" s="38"/>
      <c r="C144" s="678"/>
      <c r="D144" s="61"/>
      <c r="E144" s="679"/>
      <c r="F144" s="453"/>
    </row>
    <row r="145" spans="1:6">
      <c r="A145" s="49">
        <f t="shared" si="2"/>
        <v>137</v>
      </c>
      <c r="B145" s="38" t="str">
        <f>'WP7 Condensed Sch. Level Costs'!A137</f>
        <v>Sch 58 &amp; 59</v>
      </c>
      <c r="C145" s="678"/>
      <c r="D145" s="61"/>
      <c r="E145" s="679"/>
      <c r="F145" s="453"/>
    </row>
    <row r="146" spans="1:6">
      <c r="A146" s="49">
        <f t="shared" si="2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453">
        <f>ROUND('WP7 Condensed Sch. Level Costs'!S138,2)</f>
        <v>6.87</v>
      </c>
      <c r="F146" s="453">
        <f>ROUND('WP7 Condensed Sch. Level Costs'!X138,2)</f>
        <v>0.48</v>
      </c>
    </row>
    <row r="147" spans="1:6">
      <c r="A147" s="49">
        <f t="shared" si="2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453">
        <f>ROUND('WP7 Condensed Sch. Level Costs'!S139,2)</f>
        <v>6.87</v>
      </c>
      <c r="F147" s="453">
        <f>ROUND('WP7 Condensed Sch. Level Costs'!X139,2)</f>
        <v>0.69</v>
      </c>
    </row>
    <row r="148" spans="1:6">
      <c r="A148" s="49">
        <f t="shared" si="2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453">
        <f>ROUND('WP7 Condensed Sch. Level Costs'!S140,2)</f>
        <v>6.87</v>
      </c>
      <c r="F148" s="453">
        <f>ROUND('WP7 Condensed Sch. Level Costs'!X140,2)</f>
        <v>1.03</v>
      </c>
    </row>
    <row r="149" spans="1:6">
      <c r="A149" s="49">
        <f t="shared" si="2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453">
        <f>ROUND('WP7 Condensed Sch. Level Costs'!S141,2)</f>
        <v>6.87</v>
      </c>
      <c r="F149" s="453">
        <f>ROUND('WP7 Condensed Sch. Level Costs'!X141,2)</f>
        <v>1.37</v>
      </c>
    </row>
    <row r="150" spans="1:6">
      <c r="A150" s="49">
        <f t="shared" si="2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453">
        <f>ROUND('WP7 Condensed Sch. Level Costs'!S142,2)</f>
        <v>6.87</v>
      </c>
      <c r="F150" s="453">
        <f>ROUND('WP7 Condensed Sch. Level Costs'!X142,2)</f>
        <v>1.72</v>
      </c>
    </row>
    <row r="151" spans="1:6">
      <c r="A151" s="49">
        <f t="shared" si="2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453">
        <f>ROUND('WP7 Condensed Sch. Level Costs'!S143,2)</f>
        <v>6.87</v>
      </c>
      <c r="F151" s="453">
        <f>ROUND('WP7 Condensed Sch. Level Costs'!X143,2)</f>
        <v>2.75</v>
      </c>
    </row>
    <row r="152" spans="1:6">
      <c r="A152" s="49">
        <f t="shared" si="2"/>
        <v>144</v>
      </c>
      <c r="B152" s="38"/>
      <c r="C152" s="678"/>
      <c r="D152" s="61"/>
      <c r="E152" s="679"/>
      <c r="F152" s="453"/>
    </row>
    <row r="153" spans="1:6">
      <c r="A153" s="49">
        <f t="shared" si="2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453">
        <f>ROUND('WP7 Condensed Sch. Level Costs'!S145,2)</f>
        <v>6.87</v>
      </c>
      <c r="F153" s="453">
        <f>ROUND('WP7 Condensed Sch. Level Costs'!X145,2)</f>
        <v>0.69</v>
      </c>
    </row>
    <row r="154" spans="1:6">
      <c r="A154" s="49">
        <f t="shared" si="2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453">
        <f>ROUND('WP7 Condensed Sch. Level Costs'!S146,2)</f>
        <v>6.87</v>
      </c>
      <c r="F154" s="453">
        <f>ROUND('WP7 Condensed Sch. Level Costs'!X146,2)</f>
        <v>1.03</v>
      </c>
    </row>
    <row r="155" spans="1:6">
      <c r="A155" s="49">
        <f t="shared" si="2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453">
        <f>ROUND('WP7 Condensed Sch. Level Costs'!S147,2)</f>
        <v>6.87</v>
      </c>
      <c r="F155" s="453">
        <f>ROUND('WP7 Condensed Sch. Level Costs'!X147,2)</f>
        <v>1.37</v>
      </c>
    </row>
    <row r="156" spans="1:6">
      <c r="A156" s="49">
        <f t="shared" si="2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453">
        <f>ROUND('WP7 Condensed Sch. Level Costs'!S148,2)</f>
        <v>6.87</v>
      </c>
      <c r="F156" s="453">
        <f>ROUND('WP7 Condensed Sch. Level Costs'!X148,2)</f>
        <v>1.72</v>
      </c>
    </row>
    <row r="157" spans="1:6">
      <c r="A157" s="49">
        <f t="shared" si="2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453">
        <f>ROUND('WP7 Condensed Sch. Level Costs'!S149,2)</f>
        <v>6.87</v>
      </c>
      <c r="F157" s="453">
        <f>ROUND('WP7 Condensed Sch. Level Costs'!X149,2)</f>
        <v>2.75</v>
      </c>
    </row>
    <row r="158" spans="1:6">
      <c r="A158" s="49">
        <f t="shared" si="2"/>
        <v>150</v>
      </c>
      <c r="B158" s="38"/>
      <c r="C158" s="678"/>
      <c r="D158" s="61"/>
      <c r="E158" s="679"/>
      <c r="F158" s="453"/>
    </row>
    <row r="159" spans="1:6">
      <c r="A159" s="49">
        <f t="shared" si="2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453">
        <f>ROUND('WP7 Condensed Sch. Level Costs'!S151,2)</f>
        <v>6.87</v>
      </c>
      <c r="F159" s="453">
        <f>ROUND('WP7 Condensed Sch. Level Costs'!X151,2)</f>
        <v>1.2</v>
      </c>
    </row>
    <row r="160" spans="1:6">
      <c r="A160" s="49">
        <f t="shared" si="2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453">
        <f>ROUND('WP7 Condensed Sch. Level Costs'!S152,2)</f>
        <v>6.87</v>
      </c>
      <c r="F160" s="453">
        <f>ROUND('WP7 Condensed Sch. Level Costs'!X152,2)</f>
        <v>1.72</v>
      </c>
    </row>
    <row r="161" spans="1:6">
      <c r="A161" s="49">
        <f t="shared" si="2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453">
        <f>ROUND('WP7 Condensed Sch. Level Costs'!S153,2)</f>
        <v>6.87</v>
      </c>
      <c r="F161" s="453">
        <f>ROUND('WP7 Condensed Sch. Level Costs'!X153,2)</f>
        <v>2.75</v>
      </c>
    </row>
    <row r="162" spans="1:6">
      <c r="A162" s="49">
        <f t="shared" si="2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453">
        <f>ROUND('WP7 Condensed Sch. Level Costs'!S154,2)</f>
        <v>6.87</v>
      </c>
      <c r="F162" s="453">
        <f>ROUND('WP7 Condensed Sch. Level Costs'!X154,2)</f>
        <v>6.87</v>
      </c>
    </row>
    <row r="163" spans="1:6">
      <c r="A163" s="49">
        <f t="shared" si="2"/>
        <v>155</v>
      </c>
      <c r="B163" s="38"/>
      <c r="C163" s="678"/>
      <c r="D163" s="61"/>
      <c r="E163" s="679"/>
      <c r="F163" s="453"/>
    </row>
    <row r="164" spans="1:6">
      <c r="A164" s="49">
        <f t="shared" si="2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453">
        <f>ROUND('WP7 Condensed Sch. Level Costs'!S156,2)</f>
        <v>6.87</v>
      </c>
      <c r="F164" s="453">
        <f>ROUND('WP7 Condensed Sch. Level Costs'!X156,2)</f>
        <v>1.72</v>
      </c>
    </row>
    <row r="165" spans="1:6">
      <c r="A165" s="49">
        <f t="shared" si="2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453">
        <f>ROUND('WP7 Condensed Sch. Level Costs'!S157,2)</f>
        <v>6.87</v>
      </c>
      <c r="F165" s="453">
        <f>ROUND('WP7 Condensed Sch. Level Costs'!X157,2)</f>
        <v>2.75</v>
      </c>
    </row>
    <row r="166" spans="1:6">
      <c r="A166" s="49">
        <f t="shared" si="2"/>
        <v>158</v>
      </c>
      <c r="B166" s="38"/>
      <c r="C166" s="678"/>
      <c r="D166" s="61"/>
      <c r="E166" s="679"/>
      <c r="F166" s="453"/>
    </row>
    <row r="167" spans="1:6">
      <c r="A167" s="49">
        <f t="shared" si="2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453">
        <f>ROUND('WP7 Condensed Sch. Level Costs'!S159,2)</f>
        <v>6.87</v>
      </c>
      <c r="F167" s="453">
        <f>ROUND('WP7 Condensed Sch. Level Costs'!X159,2)</f>
        <v>0.31</v>
      </c>
    </row>
    <row r="168" spans="1:6">
      <c r="A168" s="49">
        <f t="shared" si="2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453">
        <f>ROUND('WP7 Condensed Sch. Level Costs'!S160,2)</f>
        <v>6.87</v>
      </c>
      <c r="F168" s="453">
        <f>ROUND('WP7 Condensed Sch. Level Costs'!X160,2)</f>
        <v>0.52</v>
      </c>
    </row>
    <row r="169" spans="1:6">
      <c r="A169" s="49">
        <f t="shared" si="2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453">
        <f>ROUND('WP7 Condensed Sch. Level Costs'!S161,2)</f>
        <v>6.87</v>
      </c>
      <c r="F169" s="453">
        <f>ROUND('WP7 Condensed Sch. Level Costs'!X161,2)</f>
        <v>0.72</v>
      </c>
    </row>
    <row r="170" spans="1:6">
      <c r="A170" s="49">
        <f t="shared" si="2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453">
        <f>ROUND('WP7 Condensed Sch. Level Costs'!S162,2)</f>
        <v>6.87</v>
      </c>
      <c r="F170" s="453">
        <f>ROUND('WP7 Condensed Sch. Level Costs'!X162,2)</f>
        <v>0.93</v>
      </c>
    </row>
    <row r="171" spans="1:6">
      <c r="A171" s="49">
        <f t="shared" si="2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453">
        <f>ROUND('WP7 Condensed Sch. Level Costs'!S163,2)</f>
        <v>6.87</v>
      </c>
      <c r="F171" s="453">
        <f>ROUND('WP7 Condensed Sch. Level Costs'!X163,2)</f>
        <v>1.1299999999999999</v>
      </c>
    </row>
    <row r="172" spans="1:6">
      <c r="A172" s="49">
        <f t="shared" si="2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453">
        <f>ROUND('WP7 Condensed Sch. Level Costs'!S164,2)</f>
        <v>6.87</v>
      </c>
      <c r="F172" s="453">
        <f>ROUND('WP7 Condensed Sch. Level Costs'!X164,2)</f>
        <v>1.34</v>
      </c>
    </row>
    <row r="173" spans="1:6">
      <c r="A173" s="49">
        <f t="shared" si="2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453">
        <f>ROUND('WP7 Condensed Sch. Level Costs'!S165,2)</f>
        <v>6.87</v>
      </c>
      <c r="F173" s="453">
        <f>ROUND('WP7 Condensed Sch. Level Costs'!X165,2)</f>
        <v>1.55</v>
      </c>
    </row>
    <row r="174" spans="1:6">
      <c r="A174" s="49">
        <f t="shared" si="2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453">
        <f>ROUND('WP7 Condensed Sch. Level Costs'!S166,2)</f>
        <v>6.87</v>
      </c>
      <c r="F174" s="453">
        <f>ROUND('WP7 Condensed Sch. Level Costs'!X166,2)</f>
        <v>1.75</v>
      </c>
    </row>
    <row r="175" spans="1:6">
      <c r="A175" s="49">
        <f t="shared" si="2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453">
        <f>ROUND('WP7 Condensed Sch. Level Costs'!S167,2)</f>
        <v>6.87</v>
      </c>
      <c r="F175" s="453">
        <f>ROUND('WP7 Condensed Sch. Level Costs'!X167,2)</f>
        <v>1.96</v>
      </c>
    </row>
    <row r="176" spans="1:6">
      <c r="A176" s="49">
        <f t="shared" si="2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453">
        <f>ROUND('WP7 Condensed Sch. Level Costs'!S168,2)</f>
        <v>6.87</v>
      </c>
      <c r="F176" s="453">
        <f>ROUND('WP7 Condensed Sch. Level Costs'!X168,2)</f>
        <v>2.4</v>
      </c>
    </row>
    <row r="177" spans="1:6">
      <c r="A177" s="49">
        <f t="shared" si="2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453">
        <f>ROUND('WP7 Condensed Sch. Level Costs'!S169,2)</f>
        <v>6.87</v>
      </c>
      <c r="F177" s="453">
        <f>ROUND('WP7 Condensed Sch. Level Costs'!X169,2)</f>
        <v>3.09</v>
      </c>
    </row>
    <row r="178" spans="1:6">
      <c r="A178" s="49">
        <f t="shared" si="2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453">
        <f>ROUND('WP7 Condensed Sch. Level Costs'!S170,2)</f>
        <v>6.87</v>
      </c>
      <c r="F178" s="453">
        <f>ROUND('WP7 Condensed Sch. Level Costs'!X170,2)</f>
        <v>3.78</v>
      </c>
    </row>
    <row r="179" spans="1:6">
      <c r="A179" s="49">
        <f t="shared" si="2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453">
        <f>ROUND('WP7 Condensed Sch. Level Costs'!S171,2)</f>
        <v>6.87</v>
      </c>
      <c r="F179" s="453">
        <f>ROUND('WP7 Condensed Sch. Level Costs'!X171,2)</f>
        <v>4.46</v>
      </c>
    </row>
    <row r="180" spans="1:6">
      <c r="A180" s="49">
        <f t="shared" si="2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453">
        <f>ROUND('WP7 Condensed Sch. Level Costs'!S172,2)</f>
        <v>6.87</v>
      </c>
      <c r="F180" s="453">
        <f>ROUND('WP7 Condensed Sch. Level Costs'!X172,2)</f>
        <v>5.15</v>
      </c>
    </row>
    <row r="181" spans="1:6">
      <c r="A181" s="49">
        <f t="shared" si="2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453">
        <f>ROUND('WP7 Condensed Sch. Level Costs'!S173,2)</f>
        <v>6.87</v>
      </c>
      <c r="F181" s="453">
        <f>ROUND('WP7 Condensed Sch. Level Costs'!X173,2)</f>
        <v>5.84</v>
      </c>
    </row>
    <row r="182" spans="1:6">
      <c r="A182" s="49">
        <f t="shared" si="2"/>
        <v>174</v>
      </c>
      <c r="B182" s="38"/>
      <c r="C182" s="678"/>
      <c r="D182" s="61"/>
      <c r="E182" s="679"/>
      <c r="F182" s="453"/>
    </row>
    <row r="183" spans="1:6">
      <c r="A183" s="49">
        <f t="shared" si="2"/>
        <v>175</v>
      </c>
      <c r="B183" s="38" t="str">
        <f>'WP7 Condensed Sch. Level Costs'!A174</f>
        <v>Sch 57</v>
      </c>
      <c r="C183" s="678"/>
      <c r="D183" s="61"/>
      <c r="E183" s="679"/>
      <c r="F183" s="453"/>
    </row>
    <row r="184" spans="1:6">
      <c r="A184" s="49">
        <f t="shared" si="2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453">
        <f>ROUND('WP7 Condensed Sch. Level Costs'!S175,2)</f>
        <v>6.42</v>
      </c>
      <c r="F184" s="453">
        <f>ROUND('WP7 Condensed Sch. Level Costs'!X175,2)</f>
        <v>7001.7</v>
      </c>
    </row>
    <row r="185" spans="1:6">
      <c r="A185" s="49">
        <f t="shared" si="2"/>
        <v>177</v>
      </c>
      <c r="B185" s="38"/>
      <c r="C185" s="678"/>
      <c r="D185" s="61"/>
      <c r="E185" s="679"/>
      <c r="F185" s="453"/>
    </row>
    <row r="186" spans="1:6">
      <c r="A186" s="49">
        <f t="shared" si="2"/>
        <v>178</v>
      </c>
      <c r="B186" s="38" t="str">
        <f>'WP7 Condensed Sch. Level Costs'!A176</f>
        <v>Pole Rental Rates</v>
      </c>
      <c r="C186" s="678"/>
      <c r="D186" s="61"/>
      <c r="E186" s="679"/>
      <c r="F186" s="453"/>
    </row>
    <row r="187" spans="1:6">
      <c r="A187" s="49">
        <f t="shared" si="2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453">
        <f>ROUND('WP7 Condensed Sch. Level Costs'!S177,2)</f>
        <v>6.87</v>
      </c>
      <c r="F187" s="453">
        <f>ROUND('WP7 Condensed Sch. Level Costs'!X177,2)</f>
        <v>0</v>
      </c>
    </row>
    <row r="188" spans="1:6">
      <c r="A188" s="49">
        <f t="shared" si="2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453">
        <f>ROUND('WP7 Condensed Sch. Level Costs'!S178,2)</f>
        <v>6.87</v>
      </c>
      <c r="F188" s="453">
        <f>ROUND('WP7 Condensed Sch. Level Costs'!X178,2)</f>
        <v>0</v>
      </c>
    </row>
    <row r="189" spans="1:6">
      <c r="A189" s="49">
        <f t="shared" si="2"/>
        <v>181</v>
      </c>
      <c r="B189" s="38"/>
      <c r="C189" s="678"/>
      <c r="D189" s="61"/>
      <c r="E189" s="453"/>
      <c r="F189" s="453"/>
    </row>
    <row r="190" spans="1:6">
      <c r="A190" s="49">
        <f t="shared" si="2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453">
        <f>ROUND('WP7 Condensed Sch. Level Costs'!S180,2)</f>
        <v>6.87</v>
      </c>
      <c r="F190" s="453">
        <f>ROUND('WP7 Condensed Sch. Level Costs'!X180,2)</f>
        <v>0</v>
      </c>
    </row>
    <row r="191" spans="1:6">
      <c r="B191" s="38"/>
      <c r="C191" s="678"/>
      <c r="D191" s="61"/>
      <c r="E191" s="679"/>
      <c r="F191" s="453"/>
    </row>
    <row r="192" spans="1:6">
      <c r="B192" s="38"/>
      <c r="C192" s="678"/>
      <c r="D192" s="61"/>
      <c r="E192" s="679"/>
      <c r="F192" s="453"/>
    </row>
    <row r="193" spans="2:6">
      <c r="B193" s="38"/>
      <c r="C193" s="678"/>
      <c r="D193" s="61"/>
      <c r="E193" s="679"/>
      <c r="F193" s="453"/>
    </row>
    <row r="194" spans="2:6">
      <c r="B194" s="38"/>
      <c r="C194" s="678"/>
      <c r="D194" s="61"/>
      <c r="E194" s="679"/>
      <c r="F194" s="453"/>
    </row>
    <row r="195" spans="2:6">
      <c r="B195" s="38"/>
      <c r="C195" s="678"/>
      <c r="D195" s="61"/>
      <c r="E195" s="679"/>
      <c r="F195" s="453"/>
    </row>
    <row r="196" spans="2:6">
      <c r="B196" s="38"/>
      <c r="C196" s="678"/>
      <c r="D196" s="61"/>
      <c r="E196" s="679"/>
      <c r="F196" s="453"/>
    </row>
    <row r="197" spans="2:6">
      <c r="B197" s="38"/>
      <c r="C197" s="678"/>
      <c r="D197" s="61"/>
      <c r="E197" s="679"/>
      <c r="F197" s="453"/>
    </row>
    <row r="198" spans="2:6">
      <c r="B198" s="38"/>
      <c r="C198" s="678"/>
      <c r="D198" s="61"/>
      <c r="E198" s="679"/>
      <c r="F198" s="453"/>
    </row>
    <row r="199" spans="2:6">
      <c r="B199" s="31"/>
    </row>
    <row r="201" spans="2:6">
      <c r="B201" s="31"/>
    </row>
    <row r="202" spans="2:6">
      <c r="B202" s="31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42578125" style="49" bestFit="1" customWidth="1"/>
    <col min="2" max="2" width="17.28515625" style="29" bestFit="1" customWidth="1"/>
    <col min="3" max="3" width="14.7109375" style="29" bestFit="1" customWidth="1"/>
    <col min="4" max="4" width="14.28515625" style="29" customWidth="1"/>
    <col min="5" max="5" width="10.85546875" style="29" bestFit="1" customWidth="1"/>
    <col min="6" max="6" width="13.85546875" style="29" bestFit="1" customWidth="1"/>
    <col min="7" max="7" width="9.28515625" style="29" customWidth="1"/>
    <col min="8" max="8" width="8.5703125" style="29" customWidth="1"/>
    <col min="9" max="16384" width="9.140625" style="29"/>
  </cols>
  <sheetData>
    <row r="1" spans="1:8">
      <c r="A1" s="710" t="str">
        <f>'Demand Charge'!A1:F1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602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'Demand Charge'!A3:F3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'Demand Charge'!A4:F4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s="118" customFormat="1" ht="33.75">
      <c r="A6" s="4" t="s">
        <v>1</v>
      </c>
      <c r="B6" s="4" t="s">
        <v>123</v>
      </c>
      <c r="C6" s="5" t="s">
        <v>138</v>
      </c>
      <c r="D6" s="4" t="s">
        <v>237</v>
      </c>
      <c r="E6" s="4" t="s">
        <v>526</v>
      </c>
      <c r="F6" s="4" t="s">
        <v>493</v>
      </c>
      <c r="G6" s="4" t="s">
        <v>611</v>
      </c>
      <c r="H6" s="4" t="s">
        <v>610</v>
      </c>
    </row>
    <row r="7" spans="1:8">
      <c r="B7" s="24" t="s">
        <v>3</v>
      </c>
      <c r="C7" s="25" t="s">
        <v>4</v>
      </c>
      <c r="D7" s="263" t="s">
        <v>5</v>
      </c>
      <c r="E7" s="32" t="s">
        <v>6</v>
      </c>
      <c r="F7" s="32" t="s">
        <v>494</v>
      </c>
      <c r="G7" s="32" t="s">
        <v>59</v>
      </c>
      <c r="H7" s="32" t="s">
        <v>8</v>
      </c>
    </row>
    <row r="8" spans="1:8" ht="22.5">
      <c r="A8" s="49" t="s">
        <v>507</v>
      </c>
      <c r="B8" s="24"/>
      <c r="C8" s="24"/>
      <c r="D8" s="32"/>
      <c r="E8" s="32" t="s">
        <v>508</v>
      </c>
      <c r="F8" s="32" t="s">
        <v>528</v>
      </c>
      <c r="G8" s="26" t="s">
        <v>605</v>
      </c>
      <c r="H8" s="32" t="s">
        <v>517</v>
      </c>
    </row>
    <row r="9" spans="1:8">
      <c r="A9" s="49">
        <v>1</v>
      </c>
      <c r="B9" s="38" t="str">
        <f>'WP7 Condensed Sch. Level Costs'!A7</f>
        <v>Sch 50E</v>
      </c>
      <c r="E9" s="24"/>
      <c r="F9" s="24"/>
      <c r="G9" s="24"/>
      <c r="H9" s="24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4">
        <f>4200/12</f>
        <v>350</v>
      </c>
      <c r="F10" s="24">
        <f>'WP7 Condensed Sch. Level Costs'!O8</f>
        <v>7.7</v>
      </c>
      <c r="G10" s="453">
        <f>ROUND('WP7 Condensed Sch. Level Costs'!T8,2)</f>
        <v>0.05</v>
      </c>
      <c r="H10" s="453">
        <f>ROUND('WP7 Condensed Sch. Level Costs'!Y8,2)</f>
        <v>0.42</v>
      </c>
    </row>
    <row r="11" spans="1:8">
      <c r="A11" s="49">
        <f t="shared" ref="A11:A74" si="0">A10+1</f>
        <v>3</v>
      </c>
      <c r="B11" s="38"/>
      <c r="C11" s="678"/>
      <c r="D11" s="61"/>
      <c r="E11" s="24"/>
      <c r="F11" s="24"/>
      <c r="G11" s="679"/>
      <c r="H11" s="679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4">
        <f t="shared" ref="E12:E77" si="1">4200/12</f>
        <v>350</v>
      </c>
      <c r="F12" s="24">
        <f>'WP7 Condensed Sch. Level Costs'!O10</f>
        <v>35</v>
      </c>
      <c r="G12" s="453">
        <f>ROUND('WP7 Condensed Sch. Level Costs'!T10,2)</f>
        <v>0.05</v>
      </c>
      <c r="H12" s="453">
        <f>ROUND('WP7 Condensed Sch. Level Costs'!Y10,2)</f>
        <v>1.92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4">
        <f t="shared" si="1"/>
        <v>350</v>
      </c>
      <c r="F13" s="24">
        <f>'WP7 Condensed Sch. Level Costs'!O11</f>
        <v>61.25</v>
      </c>
      <c r="G13" s="453">
        <f>ROUND('WP7 Condensed Sch. Level Costs'!T11,2)</f>
        <v>0.05</v>
      </c>
      <c r="H13" s="453">
        <f>ROUND('WP7 Condensed Sch. Level Costs'!Y11,2)</f>
        <v>3.36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4">
        <f t="shared" si="1"/>
        <v>350</v>
      </c>
      <c r="F14" s="24">
        <f>'WP7 Condensed Sch. Level Costs'!O12</f>
        <v>140</v>
      </c>
      <c r="G14" s="453">
        <f>ROUND('WP7 Condensed Sch. Level Costs'!T12,2)</f>
        <v>0.05</v>
      </c>
      <c r="H14" s="453">
        <f>ROUND('WP7 Condensed Sch. Level Costs'!Y12,2)</f>
        <v>7.68</v>
      </c>
    </row>
    <row r="15" spans="1:8">
      <c r="A15" s="49">
        <f t="shared" si="0"/>
        <v>7</v>
      </c>
      <c r="B15" s="38"/>
      <c r="C15" s="678"/>
      <c r="D15" s="61"/>
      <c r="E15" s="24"/>
      <c r="F15" s="24"/>
      <c r="G15" s="679"/>
      <c r="H15" s="679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4">
        <f t="shared" si="1"/>
        <v>350</v>
      </c>
      <c r="F16" s="24">
        <f>'WP7 Condensed Sch. Level Costs'!O14</f>
        <v>35</v>
      </c>
      <c r="G16" s="453">
        <f>ROUND('WP7 Condensed Sch. Level Costs'!T14,2)</f>
        <v>0.05</v>
      </c>
      <c r="H16" s="453">
        <f>ROUND('WP7 Condensed Sch. Level Costs'!Y14,2)</f>
        <v>1.92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4">
        <f t="shared" si="1"/>
        <v>350</v>
      </c>
      <c r="F17" s="24">
        <f>'WP7 Condensed Sch. Level Costs'!O15</f>
        <v>61.25</v>
      </c>
      <c r="G17" s="453">
        <f>ROUND('WP7 Condensed Sch. Level Costs'!T15,2)</f>
        <v>0.05</v>
      </c>
      <c r="H17" s="453">
        <f>ROUND('WP7 Condensed Sch. Level Costs'!Y15,2)</f>
        <v>3.36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4">
        <f t="shared" si="1"/>
        <v>350</v>
      </c>
      <c r="F18" s="24">
        <f>'WP7 Condensed Sch. Level Costs'!O16</f>
        <v>140</v>
      </c>
      <c r="G18" s="453">
        <f>ROUND('WP7 Condensed Sch. Level Costs'!T16,2)</f>
        <v>0.05</v>
      </c>
      <c r="H18" s="453">
        <f>ROUND('WP7 Condensed Sch. Level Costs'!Y16,2)</f>
        <v>7.68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4">
        <f t="shared" si="1"/>
        <v>350</v>
      </c>
      <c r="F19" s="24">
        <f>'WP7 Condensed Sch. Level Costs'!O17</f>
        <v>245</v>
      </c>
      <c r="G19" s="453">
        <f>ROUND('WP7 Condensed Sch. Level Costs'!T17,2)</f>
        <v>0.05</v>
      </c>
      <c r="H19" s="453">
        <f>ROUND('WP7 Condensed Sch. Level Costs'!Y17,2)</f>
        <v>13.43</v>
      </c>
    </row>
    <row r="20" spans="1:8">
      <c r="A20" s="49">
        <f t="shared" si="0"/>
        <v>12</v>
      </c>
      <c r="B20" s="38"/>
      <c r="C20" s="678"/>
      <c r="D20" s="61"/>
      <c r="E20" s="24"/>
      <c r="F20" s="24"/>
      <c r="G20" s="679"/>
      <c r="H20" s="679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4"/>
      <c r="F21" s="24"/>
      <c r="G21" s="679"/>
      <c r="H21" s="679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4">
        <f t="shared" si="1"/>
        <v>350</v>
      </c>
      <c r="F22" s="24">
        <f>'WP7 Condensed Sch. Level Costs'!O19</f>
        <v>15.75</v>
      </c>
      <c r="G22" s="453">
        <f>ROUND('WP7 Condensed Sch. Level Costs'!T19,2)</f>
        <v>0.05</v>
      </c>
      <c r="H22" s="453">
        <f>ROUND('WP7 Condensed Sch. Level Costs'!Y19,2)</f>
        <v>0.86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4">
        <f t="shared" si="1"/>
        <v>350</v>
      </c>
      <c r="F23" s="24">
        <f>'WP7 Condensed Sch. Level Costs'!O20</f>
        <v>26.25</v>
      </c>
      <c r="G23" s="453">
        <f>ROUND('WP7 Condensed Sch. Level Costs'!T20,2)</f>
        <v>0.05</v>
      </c>
      <c r="H23" s="453">
        <f>ROUND('WP7 Condensed Sch. Level Costs'!Y20,2)</f>
        <v>1.44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4">
        <f t="shared" si="1"/>
        <v>350</v>
      </c>
      <c r="F24" s="24">
        <f>'WP7 Condensed Sch. Level Costs'!O21</f>
        <v>36.75</v>
      </c>
      <c r="G24" s="453">
        <f>ROUND('WP7 Condensed Sch. Level Costs'!T21,2)</f>
        <v>0.05</v>
      </c>
      <c r="H24" s="453">
        <f>ROUND('WP7 Condensed Sch. Level Costs'!Y21,2)</f>
        <v>2.02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4">
        <f t="shared" si="1"/>
        <v>350</v>
      </c>
      <c r="F25" s="24">
        <f>'WP7 Condensed Sch. Level Costs'!O22</f>
        <v>47.25</v>
      </c>
      <c r="G25" s="453">
        <f>ROUND('WP7 Condensed Sch. Level Costs'!T22,2)</f>
        <v>0.05</v>
      </c>
      <c r="H25" s="453">
        <f>ROUND('WP7 Condensed Sch. Level Costs'!Y22,2)</f>
        <v>2.59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4">
        <f t="shared" si="1"/>
        <v>350</v>
      </c>
      <c r="F26" s="24">
        <f>'WP7 Condensed Sch. Level Costs'!O23</f>
        <v>57.75</v>
      </c>
      <c r="G26" s="453">
        <f>ROUND('WP7 Condensed Sch. Level Costs'!T23,2)</f>
        <v>0.05</v>
      </c>
      <c r="H26" s="453">
        <f>ROUND('WP7 Condensed Sch. Level Costs'!Y23,2)</f>
        <v>3.17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4">
        <f t="shared" si="1"/>
        <v>350</v>
      </c>
      <c r="F27" s="24">
        <f>'WP7 Condensed Sch. Level Costs'!O24</f>
        <v>68.25</v>
      </c>
      <c r="G27" s="453">
        <f>ROUND('WP7 Condensed Sch. Level Costs'!T24,2)</f>
        <v>0.05</v>
      </c>
      <c r="H27" s="453">
        <f>ROUND('WP7 Condensed Sch. Level Costs'!Y24,2)</f>
        <v>3.74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4">
        <f t="shared" si="1"/>
        <v>350</v>
      </c>
      <c r="F28" s="24">
        <f>'WP7 Condensed Sch. Level Costs'!O25</f>
        <v>78.75</v>
      </c>
      <c r="G28" s="453">
        <f>ROUND('WP7 Condensed Sch. Level Costs'!T25,2)</f>
        <v>0.05</v>
      </c>
      <c r="H28" s="453">
        <f>ROUND('WP7 Condensed Sch. Level Costs'!Y25,2)</f>
        <v>4.32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4">
        <f t="shared" si="1"/>
        <v>350</v>
      </c>
      <c r="F29" s="24">
        <f>'WP7 Condensed Sch. Level Costs'!O26</f>
        <v>89.25</v>
      </c>
      <c r="G29" s="453">
        <f>ROUND('WP7 Condensed Sch. Level Costs'!T26,2)</f>
        <v>0.05</v>
      </c>
      <c r="H29" s="453">
        <f>ROUND('WP7 Condensed Sch. Level Costs'!Y26,2)</f>
        <v>4.8899999999999997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4">
        <f t="shared" si="1"/>
        <v>350</v>
      </c>
      <c r="F30" s="24">
        <f>'WP7 Condensed Sch. Level Costs'!O27</f>
        <v>99.75</v>
      </c>
      <c r="G30" s="453">
        <f>ROUND('WP7 Condensed Sch. Level Costs'!T27,2)</f>
        <v>0.05</v>
      </c>
      <c r="H30" s="453">
        <f>ROUND('WP7 Condensed Sch. Level Costs'!Y27,2)</f>
        <v>5.47</v>
      </c>
    </row>
    <row r="31" spans="1:8">
      <c r="A31" s="49">
        <f t="shared" si="0"/>
        <v>23</v>
      </c>
      <c r="B31" s="38"/>
      <c r="C31" s="678"/>
      <c r="D31" s="61"/>
      <c r="E31" s="24"/>
      <c r="F31" s="24"/>
      <c r="G31" s="679"/>
      <c r="H31" s="679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4"/>
      <c r="F32" s="24"/>
      <c r="G32" s="679"/>
      <c r="H32" s="679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4">
        <f t="shared" si="1"/>
        <v>350</v>
      </c>
      <c r="F33" s="24">
        <f>'WP7 Condensed Sch. Level Costs'!O29</f>
        <v>17.5</v>
      </c>
      <c r="G33" s="453">
        <f>ROUND('WP7 Condensed Sch. Level Costs'!T29,2)</f>
        <v>0.05</v>
      </c>
      <c r="H33" s="453">
        <f>ROUND('WP7 Condensed Sch. Level Costs'!Y29,2)</f>
        <v>0.96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4">
        <f t="shared" si="1"/>
        <v>350</v>
      </c>
      <c r="F34" s="24">
        <f>'WP7 Condensed Sch. Level Costs'!O30</f>
        <v>24.5</v>
      </c>
      <c r="G34" s="453">
        <f>ROUND('WP7 Condensed Sch. Level Costs'!T30,2)</f>
        <v>0.05</v>
      </c>
      <c r="H34" s="453">
        <f>ROUND('WP7 Condensed Sch. Level Costs'!Y30,2)</f>
        <v>1.34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4">
        <f t="shared" si="1"/>
        <v>350</v>
      </c>
      <c r="F35" s="24">
        <f>'WP7 Condensed Sch. Level Costs'!O31</f>
        <v>35</v>
      </c>
      <c r="G35" s="453">
        <f>ROUND('WP7 Condensed Sch. Level Costs'!T31,2)</f>
        <v>0.05</v>
      </c>
      <c r="H35" s="453">
        <f>ROUND('WP7 Condensed Sch. Level Costs'!Y31,2)</f>
        <v>1.92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4">
        <f t="shared" si="1"/>
        <v>350</v>
      </c>
      <c r="F36" s="24">
        <f>'WP7 Condensed Sch. Level Costs'!O32</f>
        <v>52.5</v>
      </c>
      <c r="G36" s="453">
        <f>ROUND('WP7 Condensed Sch. Level Costs'!T32,2)</f>
        <v>0.05</v>
      </c>
      <c r="H36" s="453">
        <f>ROUND('WP7 Condensed Sch. Level Costs'!Y32,2)</f>
        <v>2.88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4">
        <f t="shared" si="1"/>
        <v>350</v>
      </c>
      <c r="F37" s="24">
        <f>'WP7 Condensed Sch. Level Costs'!O33</f>
        <v>70</v>
      </c>
      <c r="G37" s="453">
        <f>ROUND('WP7 Condensed Sch. Level Costs'!T33,2)</f>
        <v>0.05</v>
      </c>
      <c r="H37" s="453">
        <f>ROUND('WP7 Condensed Sch. Level Costs'!Y33,2)</f>
        <v>3.84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4">
        <f t="shared" si="1"/>
        <v>350</v>
      </c>
      <c r="F38" s="24">
        <f>'WP7 Condensed Sch. Level Costs'!O34</f>
        <v>87.5</v>
      </c>
      <c r="G38" s="453">
        <f>ROUND('WP7 Condensed Sch. Level Costs'!T34,2)</f>
        <v>0.05</v>
      </c>
      <c r="H38" s="453">
        <f>ROUND('WP7 Condensed Sch. Level Costs'!Y34,2)</f>
        <v>4.8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4">
        <f t="shared" si="1"/>
        <v>350</v>
      </c>
      <c r="F39" s="24">
        <f>'WP7 Condensed Sch. Level Costs'!O35</f>
        <v>108.5</v>
      </c>
      <c r="G39" s="453">
        <f>ROUND('WP7 Condensed Sch. Level Costs'!T35,2)</f>
        <v>0.05</v>
      </c>
      <c r="H39" s="453">
        <f>ROUND('WP7 Condensed Sch. Level Costs'!Y35,2)</f>
        <v>5.95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4">
        <f t="shared" si="1"/>
        <v>350</v>
      </c>
      <c r="F40" s="24">
        <f>'WP7 Condensed Sch. Level Costs'!O36</f>
        <v>140</v>
      </c>
      <c r="G40" s="453">
        <f>ROUND('WP7 Condensed Sch. Level Costs'!T36,2)</f>
        <v>0.05</v>
      </c>
      <c r="H40" s="453">
        <f>ROUND('WP7 Condensed Sch. Level Costs'!Y36,2)</f>
        <v>7.68</v>
      </c>
    </row>
    <row r="41" spans="1:8">
      <c r="A41" s="49">
        <f t="shared" si="0"/>
        <v>33</v>
      </c>
      <c r="B41" s="38"/>
      <c r="C41" s="678"/>
      <c r="D41" s="61"/>
      <c r="E41" s="24"/>
      <c r="F41" s="24"/>
      <c r="G41" s="679"/>
      <c r="H41" s="679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4">
        <f t="shared" si="1"/>
        <v>350</v>
      </c>
      <c r="F42" s="24">
        <f>'WP7 Condensed Sch. Level Costs'!O38</f>
        <v>24.5</v>
      </c>
      <c r="G42" s="453">
        <f>ROUND('WP7 Condensed Sch. Level Costs'!T38,2)</f>
        <v>0.05</v>
      </c>
      <c r="H42" s="453">
        <f>ROUND('WP7 Condensed Sch. Level Costs'!Y38,2)</f>
        <v>1.34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4">
        <f t="shared" si="1"/>
        <v>350</v>
      </c>
      <c r="F43" s="24">
        <f>'WP7 Condensed Sch. Level Costs'!O39</f>
        <v>35</v>
      </c>
      <c r="G43" s="453">
        <f>ROUND('WP7 Condensed Sch. Level Costs'!T39,2)</f>
        <v>0.05</v>
      </c>
      <c r="H43" s="453">
        <f>ROUND('WP7 Condensed Sch. Level Costs'!Y39,2)</f>
        <v>1.92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4">
        <f t="shared" si="1"/>
        <v>350</v>
      </c>
      <c r="F44" s="24">
        <f>'WP7 Condensed Sch. Level Costs'!O40</f>
        <v>52.5</v>
      </c>
      <c r="G44" s="453">
        <f>ROUND('WP7 Condensed Sch. Level Costs'!T40,2)</f>
        <v>0.05</v>
      </c>
      <c r="H44" s="453">
        <f>ROUND('WP7 Condensed Sch. Level Costs'!Y40,2)</f>
        <v>2.88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4">
        <f t="shared" si="1"/>
        <v>350</v>
      </c>
      <c r="F45" s="24">
        <f>'WP7 Condensed Sch. Level Costs'!O41</f>
        <v>61.25</v>
      </c>
      <c r="G45" s="453">
        <f>ROUND('WP7 Condensed Sch. Level Costs'!T41,2)</f>
        <v>0.05</v>
      </c>
      <c r="H45" s="453">
        <f>ROUND('WP7 Condensed Sch. Level Costs'!Y41,2)</f>
        <v>3.36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4">
        <f t="shared" si="1"/>
        <v>350</v>
      </c>
      <c r="F46" s="24">
        <f>'WP7 Condensed Sch. Level Costs'!O42</f>
        <v>87.5</v>
      </c>
      <c r="G46" s="453">
        <f>ROUND('WP7 Condensed Sch. Level Costs'!T42,2)</f>
        <v>0.05</v>
      </c>
      <c r="H46" s="453">
        <f>ROUND('WP7 Condensed Sch. Level Costs'!Y42,2)</f>
        <v>4.8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4">
        <f t="shared" si="1"/>
        <v>350</v>
      </c>
      <c r="F47" s="24">
        <f>'WP7 Condensed Sch. Level Costs'!O43</f>
        <v>140</v>
      </c>
      <c r="G47" s="453">
        <f>ROUND('WP7 Condensed Sch. Level Costs'!T43,2)</f>
        <v>0.05</v>
      </c>
      <c r="H47" s="453">
        <f>ROUND('WP7 Condensed Sch. Level Costs'!Y43,2)</f>
        <v>7.68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4">
        <f t="shared" si="1"/>
        <v>350</v>
      </c>
      <c r="F48" s="24">
        <f>'WP7 Condensed Sch. Level Costs'!O44</f>
        <v>350</v>
      </c>
      <c r="G48" s="453">
        <f>ROUND('WP7 Condensed Sch. Level Costs'!T44,2)</f>
        <v>0.05</v>
      </c>
      <c r="H48" s="453">
        <f>ROUND('WP7 Condensed Sch. Level Costs'!Y44,2)</f>
        <v>19.190000000000001</v>
      </c>
    </row>
    <row r="49" spans="1:8">
      <c r="A49" s="49">
        <f t="shared" si="0"/>
        <v>41</v>
      </c>
      <c r="B49" s="38"/>
      <c r="C49" s="678"/>
      <c r="D49" s="61"/>
      <c r="E49" s="24"/>
      <c r="F49" s="24"/>
      <c r="G49" s="679"/>
      <c r="H49" s="679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4"/>
      <c r="F50" s="24"/>
      <c r="G50" s="679"/>
      <c r="H50" s="679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4">
        <f t="shared" si="1"/>
        <v>350</v>
      </c>
      <c r="F51" s="24">
        <f>'WP7 Condensed Sch. Level Costs'!O46</f>
        <v>17.5</v>
      </c>
      <c r="G51" s="453">
        <f>ROUND('WP7 Condensed Sch. Level Costs'!T46,2)</f>
        <v>0.05</v>
      </c>
      <c r="H51" s="453">
        <f>ROUND('WP7 Condensed Sch. Level Costs'!Y46,2)</f>
        <v>0.96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4">
        <f t="shared" si="1"/>
        <v>350</v>
      </c>
      <c r="F52" s="24">
        <f>'WP7 Condensed Sch. Level Costs'!O47</f>
        <v>24.5</v>
      </c>
      <c r="G52" s="453">
        <f>ROUND('WP7 Condensed Sch. Level Costs'!T47,2)</f>
        <v>0.05</v>
      </c>
      <c r="H52" s="453">
        <f>ROUND('WP7 Condensed Sch. Level Costs'!Y47,2)</f>
        <v>1.34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4">
        <f t="shared" si="1"/>
        <v>350</v>
      </c>
      <c r="F53" s="24">
        <f>'WP7 Condensed Sch. Level Costs'!O48</f>
        <v>35</v>
      </c>
      <c r="G53" s="453">
        <f>ROUND('WP7 Condensed Sch. Level Costs'!T48,2)</f>
        <v>0.05</v>
      </c>
      <c r="H53" s="453">
        <f>ROUND('WP7 Condensed Sch. Level Costs'!Y48,2)</f>
        <v>1.92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4">
        <f t="shared" si="1"/>
        <v>350</v>
      </c>
      <c r="F54" s="24">
        <f>'WP7 Condensed Sch. Level Costs'!O49</f>
        <v>52.5</v>
      </c>
      <c r="G54" s="453">
        <f>ROUND('WP7 Condensed Sch. Level Costs'!T49,2)</f>
        <v>0.05</v>
      </c>
      <c r="H54" s="453">
        <f>ROUND('WP7 Condensed Sch. Level Costs'!Y49,2)</f>
        <v>2.88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4">
        <f t="shared" si="1"/>
        <v>350</v>
      </c>
      <c r="F55" s="24">
        <f>'WP7 Condensed Sch. Level Costs'!O50</f>
        <v>70</v>
      </c>
      <c r="G55" s="453">
        <f>ROUND('WP7 Condensed Sch. Level Costs'!T50,2)</f>
        <v>0.05</v>
      </c>
      <c r="H55" s="453">
        <f>ROUND('WP7 Condensed Sch. Level Costs'!Y50,2)</f>
        <v>3.84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4">
        <f t="shared" si="1"/>
        <v>350</v>
      </c>
      <c r="F56" s="24">
        <f>'WP7 Condensed Sch. Level Costs'!O51</f>
        <v>87.5</v>
      </c>
      <c r="G56" s="453">
        <f>ROUND('WP7 Condensed Sch. Level Costs'!T51,2)</f>
        <v>0.05</v>
      </c>
      <c r="H56" s="453">
        <f>ROUND('WP7 Condensed Sch. Level Costs'!Y51,2)</f>
        <v>4.8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4">
        <f t="shared" si="1"/>
        <v>350</v>
      </c>
      <c r="F57" s="24">
        <f>'WP7 Condensed Sch. Level Costs'!O52</f>
        <v>108.5</v>
      </c>
      <c r="G57" s="453">
        <f>ROUND('WP7 Condensed Sch. Level Costs'!T52,2)</f>
        <v>0.05</v>
      </c>
      <c r="H57" s="453">
        <f>ROUND('WP7 Condensed Sch. Level Costs'!Y52,2)</f>
        <v>5.95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4">
        <f t="shared" si="1"/>
        <v>350</v>
      </c>
      <c r="F58" s="24">
        <f>'WP7 Condensed Sch. Level Costs'!O53</f>
        <v>140</v>
      </c>
      <c r="G58" s="453">
        <f>ROUND('WP7 Condensed Sch. Level Costs'!T53,2)</f>
        <v>0.05</v>
      </c>
      <c r="H58" s="453">
        <f>ROUND('WP7 Condensed Sch. Level Costs'!Y53,2)</f>
        <v>7.68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4">
        <f t="shared" si="1"/>
        <v>350</v>
      </c>
      <c r="F59" s="24">
        <f>'WP7 Condensed Sch. Level Costs'!O54</f>
        <v>350</v>
      </c>
      <c r="G59" s="453">
        <f>ROUND('WP7 Condensed Sch. Level Costs'!T54,2)</f>
        <v>0.05</v>
      </c>
      <c r="H59" s="453">
        <f>ROUND('WP7 Condensed Sch. Level Costs'!Y54,2)</f>
        <v>19.190000000000001</v>
      </c>
    </row>
    <row r="60" spans="1:8">
      <c r="A60" s="49">
        <f t="shared" si="0"/>
        <v>52</v>
      </c>
      <c r="B60" s="38"/>
      <c r="C60" s="678"/>
      <c r="D60" s="61"/>
      <c r="E60" s="24"/>
      <c r="F60" s="24"/>
      <c r="G60" s="679"/>
      <c r="H60" s="679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4">
        <f t="shared" si="1"/>
        <v>350</v>
      </c>
      <c r="F61" s="24">
        <f>'WP7 Condensed Sch. Level Costs'!O56</f>
        <v>24.5</v>
      </c>
      <c r="G61" s="453">
        <f>ROUND('WP7 Condensed Sch. Level Costs'!T56,2)</f>
        <v>0.05</v>
      </c>
      <c r="H61" s="453">
        <f>ROUND('WP7 Condensed Sch. Level Costs'!Y56,2)</f>
        <v>1.34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4">
        <f t="shared" si="1"/>
        <v>350</v>
      </c>
      <c r="F62" s="24">
        <f>'WP7 Condensed Sch. Level Costs'!O57</f>
        <v>35</v>
      </c>
      <c r="G62" s="453">
        <f>ROUND('WP7 Condensed Sch. Level Costs'!T57,2)</f>
        <v>0.05</v>
      </c>
      <c r="H62" s="453">
        <f>ROUND('WP7 Condensed Sch. Level Costs'!Y57,2)</f>
        <v>1.92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4">
        <f t="shared" si="1"/>
        <v>350</v>
      </c>
      <c r="F63" s="24">
        <f>'WP7 Condensed Sch. Level Costs'!O58</f>
        <v>52.5</v>
      </c>
      <c r="G63" s="453">
        <f>ROUND('WP7 Condensed Sch. Level Costs'!T58,2)</f>
        <v>0.05</v>
      </c>
      <c r="H63" s="453">
        <f>ROUND('WP7 Condensed Sch. Level Costs'!Y58,2)</f>
        <v>2.88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4">
        <f t="shared" si="1"/>
        <v>350</v>
      </c>
      <c r="F64" s="24">
        <f>'WP7 Condensed Sch. Level Costs'!O59</f>
        <v>87.5</v>
      </c>
      <c r="G64" s="453">
        <f>ROUND('WP7 Condensed Sch. Level Costs'!T59,2)</f>
        <v>0.05</v>
      </c>
      <c r="H64" s="453">
        <f>ROUND('WP7 Condensed Sch. Level Costs'!Y59,2)</f>
        <v>4.8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4">
        <f t="shared" si="1"/>
        <v>350</v>
      </c>
      <c r="F65" s="24">
        <f>'WP7 Condensed Sch. Level Costs'!O60</f>
        <v>140</v>
      </c>
      <c r="G65" s="453">
        <f>ROUND('WP7 Condensed Sch. Level Costs'!T60,2)</f>
        <v>0.05</v>
      </c>
      <c r="H65" s="453">
        <f>ROUND('WP7 Condensed Sch. Level Costs'!Y60,2)</f>
        <v>7.68</v>
      </c>
    </row>
    <row r="66" spans="1:8">
      <c r="A66" s="49">
        <f t="shared" si="0"/>
        <v>58</v>
      </c>
      <c r="B66" s="38"/>
      <c r="C66" s="678"/>
      <c r="D66" s="61"/>
      <c r="E66" s="24"/>
      <c r="F66" s="24"/>
      <c r="G66" s="679"/>
      <c r="H66" s="679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4">
        <f t="shared" si="1"/>
        <v>350</v>
      </c>
      <c r="F67" s="24">
        <f>'WP7 Condensed Sch. Level Costs'!O62</f>
        <v>15.75</v>
      </c>
      <c r="G67" s="453">
        <f>ROUND('WP7 Condensed Sch. Level Costs'!T62,2)</f>
        <v>0.05</v>
      </c>
      <c r="H67" s="453">
        <f>ROUND('WP7 Condensed Sch. Level Costs'!Y62,2)</f>
        <v>0.86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4">
        <f t="shared" si="1"/>
        <v>350</v>
      </c>
      <c r="F68" s="24">
        <f>'WP7 Condensed Sch. Level Costs'!O63</f>
        <v>26.25</v>
      </c>
      <c r="G68" s="453">
        <f>ROUND('WP7 Condensed Sch. Level Costs'!T63,2)</f>
        <v>0.05</v>
      </c>
      <c r="H68" s="453">
        <f>ROUND('WP7 Condensed Sch. Level Costs'!Y63,2)</f>
        <v>1.44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4">
        <f t="shared" si="1"/>
        <v>350</v>
      </c>
      <c r="F69" s="24">
        <f>'WP7 Condensed Sch. Level Costs'!O64</f>
        <v>36.75</v>
      </c>
      <c r="G69" s="453">
        <f>ROUND('WP7 Condensed Sch. Level Costs'!T64,2)</f>
        <v>0.05</v>
      </c>
      <c r="H69" s="453">
        <f>ROUND('WP7 Condensed Sch. Level Costs'!Y64,2)</f>
        <v>2.02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4">
        <f t="shared" si="1"/>
        <v>350</v>
      </c>
      <c r="F70" s="24">
        <f>'WP7 Condensed Sch. Level Costs'!O65</f>
        <v>47.25</v>
      </c>
      <c r="G70" s="453">
        <f>ROUND('WP7 Condensed Sch. Level Costs'!T65,2)</f>
        <v>0.05</v>
      </c>
      <c r="H70" s="453">
        <f>ROUND('WP7 Condensed Sch. Level Costs'!Y65,2)</f>
        <v>2.59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4">
        <f t="shared" si="1"/>
        <v>350</v>
      </c>
      <c r="F71" s="24">
        <f>'WP7 Condensed Sch. Level Costs'!O66</f>
        <v>57.75</v>
      </c>
      <c r="G71" s="453">
        <f>ROUND('WP7 Condensed Sch. Level Costs'!T66,2)</f>
        <v>0.05</v>
      </c>
      <c r="H71" s="453">
        <f>ROUND('WP7 Condensed Sch. Level Costs'!Y66,2)</f>
        <v>3.17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4">
        <f t="shared" si="1"/>
        <v>350</v>
      </c>
      <c r="F72" s="24">
        <f>'WP7 Condensed Sch. Level Costs'!O67</f>
        <v>68.25</v>
      </c>
      <c r="G72" s="453">
        <f>ROUND('WP7 Condensed Sch. Level Costs'!T67,2)</f>
        <v>0.05</v>
      </c>
      <c r="H72" s="453">
        <f>ROUND('WP7 Condensed Sch. Level Costs'!Y67,2)</f>
        <v>3.74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4">
        <f t="shared" si="1"/>
        <v>350</v>
      </c>
      <c r="F73" s="24">
        <f>'WP7 Condensed Sch. Level Costs'!O68</f>
        <v>78.75</v>
      </c>
      <c r="G73" s="453">
        <f>ROUND('WP7 Condensed Sch. Level Costs'!T68,2)</f>
        <v>0.05</v>
      </c>
      <c r="H73" s="453">
        <f>ROUND('WP7 Condensed Sch. Level Costs'!Y68,2)</f>
        <v>4.32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4">
        <f t="shared" si="1"/>
        <v>350</v>
      </c>
      <c r="F74" s="24">
        <f>'WP7 Condensed Sch. Level Costs'!O69</f>
        <v>89.25</v>
      </c>
      <c r="G74" s="453">
        <f>ROUND('WP7 Condensed Sch. Level Costs'!T69,2)</f>
        <v>0.05</v>
      </c>
      <c r="H74" s="453">
        <f>ROUND('WP7 Condensed Sch. Level Costs'!Y69,2)</f>
        <v>4.8899999999999997</v>
      </c>
    </row>
    <row r="75" spans="1:8">
      <c r="A75" s="49">
        <f t="shared" ref="A75:A138" si="2">A74+1</f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4">
        <f t="shared" si="1"/>
        <v>350</v>
      </c>
      <c r="F75" s="24">
        <f>'WP7 Condensed Sch. Level Costs'!O70</f>
        <v>99.75</v>
      </c>
      <c r="G75" s="453">
        <f>ROUND('WP7 Condensed Sch. Level Costs'!T70,2)</f>
        <v>0.05</v>
      </c>
      <c r="H75" s="453">
        <f>ROUND('WP7 Condensed Sch. Level Costs'!Y70,2)</f>
        <v>5.47</v>
      </c>
    </row>
    <row r="76" spans="1:8">
      <c r="A76" s="49">
        <f t="shared" si="2"/>
        <v>68</v>
      </c>
      <c r="B76" s="38"/>
      <c r="C76" s="678"/>
      <c r="D76" s="61"/>
      <c r="E76" s="24"/>
      <c r="F76" s="24"/>
      <c r="G76" s="679"/>
      <c r="H76" s="679"/>
    </row>
    <row r="77" spans="1:8">
      <c r="A77" s="49">
        <f t="shared" si="2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4">
        <f t="shared" si="1"/>
        <v>350</v>
      </c>
      <c r="F77" s="24">
        <f>'WP7 Condensed Sch. Level Costs'!O72</f>
        <v>17.5</v>
      </c>
      <c r="G77" s="453">
        <f>ROUND('WP7 Condensed Sch. Level Costs'!T72,2)</f>
        <v>0.05</v>
      </c>
      <c r="H77" s="453">
        <f>ROUND('WP7 Condensed Sch. Level Costs'!Y72,2)</f>
        <v>0.96</v>
      </c>
    </row>
    <row r="78" spans="1:8">
      <c r="A78" s="49">
        <f t="shared" si="2"/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4">
        <f t="shared" ref="E78:E143" si="3">4200/12</f>
        <v>350</v>
      </c>
      <c r="F78" s="24">
        <f>'WP7 Condensed Sch. Level Costs'!O73</f>
        <v>24.5</v>
      </c>
      <c r="G78" s="453">
        <f>ROUND('WP7 Condensed Sch. Level Costs'!T73,2)</f>
        <v>0.05</v>
      </c>
      <c r="H78" s="453">
        <f>ROUND('WP7 Condensed Sch. Level Costs'!Y73,2)</f>
        <v>1.34</v>
      </c>
    </row>
    <row r="79" spans="1:8">
      <c r="A79" s="49">
        <f t="shared" si="2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4">
        <f t="shared" si="3"/>
        <v>350</v>
      </c>
      <c r="F79" s="24">
        <f>'WP7 Condensed Sch. Level Costs'!O74</f>
        <v>35</v>
      </c>
      <c r="G79" s="453">
        <f>ROUND('WP7 Condensed Sch. Level Costs'!T74,2)</f>
        <v>0.05</v>
      </c>
      <c r="H79" s="453">
        <f>ROUND('WP7 Condensed Sch. Level Costs'!Y74,2)</f>
        <v>1.92</v>
      </c>
    </row>
    <row r="80" spans="1:8">
      <c r="A80" s="49">
        <f t="shared" si="2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4">
        <f t="shared" si="3"/>
        <v>350</v>
      </c>
      <c r="F80" s="24">
        <f>'WP7 Condensed Sch. Level Costs'!O75</f>
        <v>52.5</v>
      </c>
      <c r="G80" s="453">
        <f>ROUND('WP7 Condensed Sch. Level Costs'!T75,2)</f>
        <v>0.05</v>
      </c>
      <c r="H80" s="453">
        <f>ROUND('WP7 Condensed Sch. Level Costs'!Y75,2)</f>
        <v>2.88</v>
      </c>
    </row>
    <row r="81" spans="1:8">
      <c r="A81" s="49">
        <f t="shared" si="2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4">
        <f t="shared" si="3"/>
        <v>350</v>
      </c>
      <c r="F81" s="24">
        <f>'WP7 Condensed Sch. Level Costs'!O76</f>
        <v>70</v>
      </c>
      <c r="G81" s="453">
        <f>ROUND('WP7 Condensed Sch. Level Costs'!T76,2)</f>
        <v>0.05</v>
      </c>
      <c r="H81" s="453">
        <f>ROUND('WP7 Condensed Sch. Level Costs'!Y76,2)</f>
        <v>3.84</v>
      </c>
    </row>
    <row r="82" spans="1:8">
      <c r="A82" s="49">
        <f t="shared" si="2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4">
        <f t="shared" si="3"/>
        <v>350</v>
      </c>
      <c r="F82" s="24">
        <f>'WP7 Condensed Sch. Level Costs'!O77</f>
        <v>87.5</v>
      </c>
      <c r="G82" s="453">
        <f>ROUND('WP7 Condensed Sch. Level Costs'!T77,2)</f>
        <v>0.05</v>
      </c>
      <c r="H82" s="453">
        <f>ROUND('WP7 Condensed Sch. Level Costs'!Y77,2)</f>
        <v>4.8</v>
      </c>
    </row>
    <row r="83" spans="1:8">
      <c r="A83" s="49">
        <f t="shared" si="2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4">
        <f t="shared" si="3"/>
        <v>350</v>
      </c>
      <c r="F83" s="24">
        <f>'WP7 Condensed Sch. Level Costs'!O78</f>
        <v>108.5</v>
      </c>
      <c r="G83" s="453">
        <f>ROUND('WP7 Condensed Sch. Level Costs'!T78,2)</f>
        <v>0.05</v>
      </c>
      <c r="H83" s="453">
        <f>ROUND('WP7 Condensed Sch. Level Costs'!Y78,2)</f>
        <v>5.95</v>
      </c>
    </row>
    <row r="84" spans="1:8">
      <c r="A84" s="49">
        <f t="shared" si="2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4">
        <f t="shared" si="3"/>
        <v>350</v>
      </c>
      <c r="F84" s="24">
        <f>'WP7 Condensed Sch. Level Costs'!O79</f>
        <v>140</v>
      </c>
      <c r="G84" s="453">
        <f>ROUND('WP7 Condensed Sch. Level Costs'!T79,2)</f>
        <v>0.05</v>
      </c>
      <c r="H84" s="453">
        <f>ROUND('WP7 Condensed Sch. Level Costs'!Y79,2)</f>
        <v>7.68</v>
      </c>
    </row>
    <row r="85" spans="1:8">
      <c r="A85" s="49">
        <f t="shared" si="2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4">
        <f t="shared" si="3"/>
        <v>350</v>
      </c>
      <c r="F85" s="24">
        <f>'WP7 Condensed Sch. Level Costs'!O80</f>
        <v>350</v>
      </c>
      <c r="G85" s="453">
        <f>ROUND('WP7 Condensed Sch. Level Costs'!T80,2)</f>
        <v>0.05</v>
      </c>
      <c r="H85" s="453">
        <f>ROUND('WP7 Condensed Sch. Level Costs'!Y80,2)</f>
        <v>19.190000000000001</v>
      </c>
    </row>
    <row r="86" spans="1:8">
      <c r="A86" s="49">
        <f t="shared" si="2"/>
        <v>78</v>
      </c>
      <c r="B86" s="38"/>
      <c r="C86" s="678"/>
      <c r="D86" s="61"/>
      <c r="E86" s="24"/>
      <c r="F86" s="24"/>
      <c r="G86" s="679"/>
      <c r="H86" s="679"/>
    </row>
    <row r="87" spans="1:8">
      <c r="A87" s="49">
        <f t="shared" si="2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4">
        <f t="shared" si="3"/>
        <v>350</v>
      </c>
      <c r="F87" s="24">
        <f>'WP7 Condensed Sch. Level Costs'!O82</f>
        <v>24.5</v>
      </c>
      <c r="G87" s="453">
        <f>ROUND('WP7 Condensed Sch. Level Costs'!T82,2)</f>
        <v>0.05</v>
      </c>
      <c r="H87" s="453">
        <f>ROUND('WP7 Condensed Sch. Level Costs'!Y82,2)</f>
        <v>1.34</v>
      </c>
    </row>
    <row r="88" spans="1:8">
      <c r="A88" s="49">
        <f t="shared" si="2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4">
        <f t="shared" si="3"/>
        <v>350</v>
      </c>
      <c r="F88" s="24">
        <f>'WP7 Condensed Sch. Level Costs'!O83</f>
        <v>35</v>
      </c>
      <c r="G88" s="453">
        <f>ROUND('WP7 Condensed Sch. Level Costs'!T83,2)</f>
        <v>0.05</v>
      </c>
      <c r="H88" s="453">
        <f>ROUND('WP7 Condensed Sch. Level Costs'!Y83,2)</f>
        <v>1.92</v>
      </c>
    </row>
    <row r="89" spans="1:8">
      <c r="A89" s="49">
        <f t="shared" si="2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4">
        <f t="shared" si="3"/>
        <v>350</v>
      </c>
      <c r="F89" s="24">
        <f>'WP7 Condensed Sch. Level Costs'!O84</f>
        <v>52.5</v>
      </c>
      <c r="G89" s="453">
        <f>ROUND('WP7 Condensed Sch. Level Costs'!T84,2)</f>
        <v>0.05</v>
      </c>
      <c r="H89" s="453">
        <f>ROUND('WP7 Condensed Sch. Level Costs'!Y84,2)</f>
        <v>2.88</v>
      </c>
    </row>
    <row r="90" spans="1:8">
      <c r="A90" s="49">
        <f t="shared" si="2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4">
        <f t="shared" si="3"/>
        <v>350</v>
      </c>
      <c r="F90" s="24">
        <f>'WP7 Condensed Sch. Level Costs'!O85</f>
        <v>61.25</v>
      </c>
      <c r="G90" s="453">
        <f>ROUND('WP7 Condensed Sch. Level Costs'!T85,2)</f>
        <v>0.05</v>
      </c>
      <c r="H90" s="453">
        <f>ROUND('WP7 Condensed Sch. Level Costs'!Y85,2)</f>
        <v>3.36</v>
      </c>
    </row>
    <row r="91" spans="1:8">
      <c r="A91" s="49">
        <f t="shared" si="2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4">
        <f t="shared" si="3"/>
        <v>350</v>
      </c>
      <c r="F91" s="24">
        <f>'WP7 Condensed Sch. Level Costs'!O86</f>
        <v>87.5</v>
      </c>
      <c r="G91" s="453">
        <f>ROUND('WP7 Condensed Sch. Level Costs'!T86,2)</f>
        <v>0.05</v>
      </c>
      <c r="H91" s="453">
        <f>ROUND('WP7 Condensed Sch. Level Costs'!Y86,2)</f>
        <v>4.8</v>
      </c>
    </row>
    <row r="92" spans="1:8">
      <c r="A92" s="49">
        <f t="shared" si="2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4">
        <f t="shared" si="3"/>
        <v>350</v>
      </c>
      <c r="F92" s="24">
        <f>'WP7 Condensed Sch. Level Costs'!O87</f>
        <v>140</v>
      </c>
      <c r="G92" s="453">
        <f>ROUND('WP7 Condensed Sch. Level Costs'!T87,2)</f>
        <v>0.05</v>
      </c>
      <c r="H92" s="453">
        <f>ROUND('WP7 Condensed Sch. Level Costs'!Y87,2)</f>
        <v>7.68</v>
      </c>
    </row>
    <row r="93" spans="1:8">
      <c r="A93" s="49">
        <f t="shared" si="2"/>
        <v>85</v>
      </c>
      <c r="B93" s="38"/>
      <c r="C93" s="678"/>
      <c r="D93" s="61"/>
      <c r="E93" s="24"/>
      <c r="F93" s="24"/>
      <c r="G93" s="679"/>
      <c r="H93" s="679"/>
    </row>
    <row r="94" spans="1:8">
      <c r="A94" s="49">
        <f t="shared" si="2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4">
        <f t="shared" si="3"/>
        <v>350</v>
      </c>
      <c r="F94" s="24">
        <f>'WP7 Condensed Sch. Level Costs'!O89</f>
        <v>15.75</v>
      </c>
      <c r="G94" s="453">
        <f>ROUND('WP7 Condensed Sch. Level Costs'!T89,2)</f>
        <v>0.05</v>
      </c>
      <c r="H94" s="453">
        <f>ROUND('WP7 Condensed Sch. Level Costs'!Y89,2)</f>
        <v>0.86</v>
      </c>
    </row>
    <row r="95" spans="1:8">
      <c r="A95" s="49">
        <f t="shared" si="2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4">
        <f t="shared" si="3"/>
        <v>350</v>
      </c>
      <c r="F95" s="24">
        <f>'WP7 Condensed Sch. Level Costs'!O90</f>
        <v>26.25</v>
      </c>
      <c r="G95" s="453">
        <f>ROUND('WP7 Condensed Sch. Level Costs'!T90,2)</f>
        <v>0.05</v>
      </c>
      <c r="H95" s="453">
        <f>ROUND('WP7 Condensed Sch. Level Costs'!Y90,2)</f>
        <v>1.44</v>
      </c>
    </row>
    <row r="96" spans="1:8">
      <c r="A96" s="49">
        <f t="shared" si="2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4">
        <f t="shared" si="3"/>
        <v>350</v>
      </c>
      <c r="F96" s="24">
        <f>'WP7 Condensed Sch. Level Costs'!O91</f>
        <v>36.75</v>
      </c>
      <c r="G96" s="453">
        <f>ROUND('WP7 Condensed Sch. Level Costs'!T91,2)</f>
        <v>0.05</v>
      </c>
      <c r="H96" s="453">
        <f>ROUND('WP7 Condensed Sch. Level Costs'!Y91,2)</f>
        <v>2.02</v>
      </c>
    </row>
    <row r="97" spans="1:8">
      <c r="A97" s="49">
        <f t="shared" si="2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4">
        <f t="shared" si="3"/>
        <v>350</v>
      </c>
      <c r="F97" s="24">
        <f>'WP7 Condensed Sch. Level Costs'!O92</f>
        <v>47.25</v>
      </c>
      <c r="G97" s="453">
        <f>ROUND('WP7 Condensed Sch. Level Costs'!T92,2)</f>
        <v>0.05</v>
      </c>
      <c r="H97" s="453">
        <f>ROUND('WP7 Condensed Sch. Level Costs'!Y92,2)</f>
        <v>2.59</v>
      </c>
    </row>
    <row r="98" spans="1:8">
      <c r="A98" s="49">
        <f t="shared" si="2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4">
        <f t="shared" si="3"/>
        <v>350</v>
      </c>
      <c r="F98" s="24">
        <f>'WP7 Condensed Sch. Level Costs'!O93</f>
        <v>57.75</v>
      </c>
      <c r="G98" s="453">
        <f>ROUND('WP7 Condensed Sch. Level Costs'!T93,2)</f>
        <v>0.05</v>
      </c>
      <c r="H98" s="453">
        <f>ROUND('WP7 Condensed Sch. Level Costs'!Y93,2)</f>
        <v>3.17</v>
      </c>
    </row>
    <row r="99" spans="1:8">
      <c r="A99" s="49">
        <f t="shared" si="2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4">
        <f t="shared" si="3"/>
        <v>350</v>
      </c>
      <c r="F99" s="24">
        <f>'WP7 Condensed Sch. Level Costs'!O94</f>
        <v>68.25</v>
      </c>
      <c r="G99" s="453">
        <f>ROUND('WP7 Condensed Sch. Level Costs'!T94,2)</f>
        <v>0.05</v>
      </c>
      <c r="H99" s="453">
        <f>ROUND('WP7 Condensed Sch. Level Costs'!Y94,2)</f>
        <v>3.74</v>
      </c>
    </row>
    <row r="100" spans="1:8">
      <c r="A100" s="49">
        <f t="shared" si="2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4">
        <f t="shared" si="3"/>
        <v>350</v>
      </c>
      <c r="F100" s="24">
        <f>'WP7 Condensed Sch. Level Costs'!O95</f>
        <v>78.75</v>
      </c>
      <c r="G100" s="453">
        <f>ROUND('WP7 Condensed Sch. Level Costs'!T95,2)</f>
        <v>0.05</v>
      </c>
      <c r="H100" s="453">
        <f>ROUND('WP7 Condensed Sch. Level Costs'!Y95,2)</f>
        <v>4.32</v>
      </c>
    </row>
    <row r="101" spans="1:8">
      <c r="A101" s="49">
        <f t="shared" si="2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4">
        <f t="shared" si="3"/>
        <v>350</v>
      </c>
      <c r="F101" s="24">
        <f>'WP7 Condensed Sch. Level Costs'!O96</f>
        <v>89.25</v>
      </c>
      <c r="G101" s="453">
        <f>ROUND('WP7 Condensed Sch. Level Costs'!T96,2)</f>
        <v>0.05</v>
      </c>
      <c r="H101" s="453">
        <f>ROUND('WP7 Condensed Sch. Level Costs'!Y96,2)</f>
        <v>4.8899999999999997</v>
      </c>
    </row>
    <row r="102" spans="1:8">
      <c r="A102" s="49">
        <f t="shared" si="2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4">
        <f t="shared" si="3"/>
        <v>350</v>
      </c>
      <c r="F102" s="24">
        <f>'WP7 Condensed Sch. Level Costs'!O97</f>
        <v>99.75</v>
      </c>
      <c r="G102" s="453">
        <f>ROUND('WP7 Condensed Sch. Level Costs'!T97,2)</f>
        <v>0.05</v>
      </c>
      <c r="H102" s="453">
        <f>ROUND('WP7 Condensed Sch. Level Costs'!Y97,2)</f>
        <v>5.47</v>
      </c>
    </row>
    <row r="103" spans="1:8">
      <c r="A103" s="49">
        <f t="shared" si="2"/>
        <v>95</v>
      </c>
      <c r="B103" s="38"/>
      <c r="C103" s="678"/>
      <c r="D103" s="61"/>
      <c r="E103" s="24"/>
      <c r="F103" s="24"/>
      <c r="G103" s="679"/>
      <c r="H103" s="679"/>
    </row>
    <row r="104" spans="1:8">
      <c r="A104" s="49">
        <f t="shared" si="2"/>
        <v>96</v>
      </c>
      <c r="B104" s="38" t="str">
        <f>'WP7 Condensed Sch. Level Costs'!A98</f>
        <v>Sch 54E</v>
      </c>
      <c r="C104" s="678"/>
      <c r="D104" s="61"/>
      <c r="E104" s="24"/>
      <c r="F104" s="24"/>
      <c r="G104" s="679"/>
      <c r="H104" s="679"/>
    </row>
    <row r="105" spans="1:8">
      <c r="A105" s="49">
        <f t="shared" si="2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4">
        <f t="shared" si="3"/>
        <v>350</v>
      </c>
      <c r="F105" s="24">
        <f>'WP7 Condensed Sch. Level Costs'!O99</f>
        <v>17.5</v>
      </c>
      <c r="G105" s="453">
        <f>ROUND('WP7 Condensed Sch. Level Costs'!T99,2)</f>
        <v>0.05</v>
      </c>
      <c r="H105" s="453">
        <f>ROUND('WP7 Condensed Sch. Level Costs'!Y99,2)</f>
        <v>0.96</v>
      </c>
    </row>
    <row r="106" spans="1:8">
      <c r="A106" s="49">
        <f t="shared" si="2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4">
        <f t="shared" si="3"/>
        <v>350</v>
      </c>
      <c r="F106" s="24">
        <f>'WP7 Condensed Sch. Level Costs'!O100</f>
        <v>24.5</v>
      </c>
      <c r="G106" s="453">
        <f>ROUND('WP7 Condensed Sch. Level Costs'!T100,2)</f>
        <v>0.05</v>
      </c>
      <c r="H106" s="453">
        <f>ROUND('WP7 Condensed Sch. Level Costs'!Y100,2)</f>
        <v>1.34</v>
      </c>
    </row>
    <row r="107" spans="1:8">
      <c r="A107" s="49">
        <f t="shared" si="2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4">
        <f t="shared" si="3"/>
        <v>350</v>
      </c>
      <c r="F107" s="24">
        <f>'WP7 Condensed Sch. Level Costs'!O101</f>
        <v>35</v>
      </c>
      <c r="G107" s="453">
        <f>ROUND('WP7 Condensed Sch. Level Costs'!T101,2)</f>
        <v>0.05</v>
      </c>
      <c r="H107" s="453">
        <f>ROUND('WP7 Condensed Sch. Level Costs'!Y101,2)</f>
        <v>1.92</v>
      </c>
    </row>
    <row r="108" spans="1:8">
      <c r="A108" s="49">
        <f t="shared" si="2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4">
        <f t="shared" si="3"/>
        <v>350</v>
      </c>
      <c r="F108" s="24">
        <f>'WP7 Condensed Sch. Level Costs'!O102</f>
        <v>52.5</v>
      </c>
      <c r="G108" s="453">
        <f>ROUND('WP7 Condensed Sch. Level Costs'!T102,2)</f>
        <v>0.05</v>
      </c>
      <c r="H108" s="453">
        <f>ROUND('WP7 Condensed Sch. Level Costs'!Y102,2)</f>
        <v>2.88</v>
      </c>
    </row>
    <row r="109" spans="1:8">
      <c r="A109" s="49">
        <f t="shared" si="2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4">
        <f t="shared" si="3"/>
        <v>350</v>
      </c>
      <c r="F109" s="24">
        <f>'WP7 Condensed Sch. Level Costs'!O103</f>
        <v>70</v>
      </c>
      <c r="G109" s="453">
        <f>ROUND('WP7 Condensed Sch. Level Costs'!T103,2)</f>
        <v>0.05</v>
      </c>
      <c r="H109" s="453">
        <f>ROUND('WP7 Condensed Sch. Level Costs'!Y103,2)</f>
        <v>3.84</v>
      </c>
    </row>
    <row r="110" spans="1:8">
      <c r="A110" s="49">
        <f t="shared" si="2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4">
        <f t="shared" si="3"/>
        <v>350</v>
      </c>
      <c r="F110" s="24">
        <f>'WP7 Condensed Sch. Level Costs'!O104</f>
        <v>87.5</v>
      </c>
      <c r="G110" s="453">
        <f>ROUND('WP7 Condensed Sch. Level Costs'!T104,2)</f>
        <v>0.05</v>
      </c>
      <c r="H110" s="453">
        <f>ROUND('WP7 Condensed Sch. Level Costs'!Y104,2)</f>
        <v>4.8</v>
      </c>
    </row>
    <row r="111" spans="1:8">
      <c r="A111" s="49">
        <f t="shared" si="2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4">
        <f t="shared" si="3"/>
        <v>350</v>
      </c>
      <c r="F111" s="24">
        <f>'WP7 Condensed Sch. Level Costs'!O105</f>
        <v>108.5</v>
      </c>
      <c r="G111" s="453">
        <f>ROUND('WP7 Condensed Sch. Level Costs'!T105,2)</f>
        <v>0.05</v>
      </c>
      <c r="H111" s="453">
        <f>ROUND('WP7 Condensed Sch. Level Costs'!Y105,2)</f>
        <v>5.95</v>
      </c>
    </row>
    <row r="112" spans="1:8">
      <c r="A112" s="49">
        <f t="shared" si="2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4">
        <f t="shared" si="3"/>
        <v>350</v>
      </c>
      <c r="F112" s="24">
        <f>'WP7 Condensed Sch. Level Costs'!O106</f>
        <v>140</v>
      </c>
      <c r="G112" s="453">
        <f>ROUND('WP7 Condensed Sch. Level Costs'!T106,2)</f>
        <v>0.05</v>
      </c>
      <c r="H112" s="453">
        <f>ROUND('WP7 Condensed Sch. Level Costs'!Y106,2)</f>
        <v>7.68</v>
      </c>
    </row>
    <row r="113" spans="1:8">
      <c r="A113" s="49">
        <f t="shared" si="2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4">
        <f t="shared" si="3"/>
        <v>350</v>
      </c>
      <c r="F113" s="24">
        <f>'WP7 Condensed Sch. Level Costs'!O107</f>
        <v>350</v>
      </c>
      <c r="G113" s="453">
        <f>ROUND('WP7 Condensed Sch. Level Costs'!T107,2)</f>
        <v>0.05</v>
      </c>
      <c r="H113" s="453">
        <f>ROUND('WP7 Condensed Sch. Level Costs'!Y107,2)</f>
        <v>19.190000000000001</v>
      </c>
    </row>
    <row r="114" spans="1:8">
      <c r="A114" s="49">
        <f t="shared" si="2"/>
        <v>106</v>
      </c>
      <c r="B114" s="38"/>
      <c r="C114" s="678"/>
      <c r="D114" s="61"/>
      <c r="E114" s="24"/>
      <c r="F114" s="24"/>
      <c r="G114" s="679"/>
      <c r="H114" s="679"/>
    </row>
    <row r="115" spans="1:8">
      <c r="A115" s="49">
        <f t="shared" si="2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4">
        <f t="shared" si="3"/>
        <v>350</v>
      </c>
      <c r="F115" s="24">
        <f>'WP7 Condensed Sch. Level Costs'!O109</f>
        <v>15.75</v>
      </c>
      <c r="G115" s="453">
        <f>ROUND('WP7 Condensed Sch. Level Costs'!T109,2)</f>
        <v>0.05</v>
      </c>
      <c r="H115" s="453">
        <f>ROUND('WP7 Condensed Sch. Level Costs'!Y109,2)</f>
        <v>0.86</v>
      </c>
    </row>
    <row r="116" spans="1:8">
      <c r="A116" s="49">
        <f t="shared" si="2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4">
        <f t="shared" si="3"/>
        <v>350</v>
      </c>
      <c r="F116" s="24">
        <f>'WP7 Condensed Sch. Level Costs'!O110</f>
        <v>26.25</v>
      </c>
      <c r="G116" s="453">
        <f>ROUND('WP7 Condensed Sch. Level Costs'!T110,2)</f>
        <v>0.05</v>
      </c>
      <c r="H116" s="453">
        <f>ROUND('WP7 Condensed Sch. Level Costs'!Y110,2)</f>
        <v>1.44</v>
      </c>
    </row>
    <row r="117" spans="1:8">
      <c r="A117" s="49">
        <f t="shared" si="2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4">
        <f t="shared" si="3"/>
        <v>350</v>
      </c>
      <c r="F117" s="24">
        <f>'WP7 Condensed Sch. Level Costs'!O111</f>
        <v>36.75</v>
      </c>
      <c r="G117" s="453">
        <f>ROUND('WP7 Condensed Sch. Level Costs'!T111,2)</f>
        <v>0.05</v>
      </c>
      <c r="H117" s="453">
        <f>ROUND('WP7 Condensed Sch. Level Costs'!Y111,2)</f>
        <v>2.02</v>
      </c>
    </row>
    <row r="118" spans="1:8">
      <c r="A118" s="49">
        <f t="shared" si="2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4">
        <f t="shared" si="3"/>
        <v>350</v>
      </c>
      <c r="F118" s="24">
        <f>'WP7 Condensed Sch. Level Costs'!O112</f>
        <v>47.25</v>
      </c>
      <c r="G118" s="453">
        <f>ROUND('WP7 Condensed Sch. Level Costs'!T112,2)</f>
        <v>0.05</v>
      </c>
      <c r="H118" s="453">
        <f>ROUND('WP7 Condensed Sch. Level Costs'!Y112,2)</f>
        <v>2.59</v>
      </c>
    </row>
    <row r="119" spans="1:8">
      <c r="A119" s="49">
        <f t="shared" si="2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4">
        <f t="shared" si="3"/>
        <v>350</v>
      </c>
      <c r="F119" s="24">
        <f>'WP7 Condensed Sch. Level Costs'!O113</f>
        <v>57.75</v>
      </c>
      <c r="G119" s="453">
        <f>ROUND('WP7 Condensed Sch. Level Costs'!T113,2)</f>
        <v>0.05</v>
      </c>
      <c r="H119" s="453">
        <f>ROUND('WP7 Condensed Sch. Level Costs'!Y113,2)</f>
        <v>3.17</v>
      </c>
    </row>
    <row r="120" spans="1:8">
      <c r="A120" s="49">
        <f t="shared" si="2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4">
        <f t="shared" si="3"/>
        <v>350</v>
      </c>
      <c r="F120" s="24">
        <f>'WP7 Condensed Sch. Level Costs'!O114</f>
        <v>68.25</v>
      </c>
      <c r="G120" s="453">
        <f>ROUND('WP7 Condensed Sch. Level Costs'!T114,2)</f>
        <v>0.05</v>
      </c>
      <c r="H120" s="453">
        <f>ROUND('WP7 Condensed Sch. Level Costs'!Y114,2)</f>
        <v>3.74</v>
      </c>
    </row>
    <row r="121" spans="1:8">
      <c r="A121" s="49">
        <f t="shared" si="2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4">
        <f t="shared" si="3"/>
        <v>350</v>
      </c>
      <c r="F121" s="24">
        <f>'WP7 Condensed Sch. Level Costs'!O115</f>
        <v>78.75</v>
      </c>
      <c r="G121" s="453">
        <f>ROUND('WP7 Condensed Sch. Level Costs'!T115,2)</f>
        <v>0.05</v>
      </c>
      <c r="H121" s="453">
        <f>ROUND('WP7 Condensed Sch. Level Costs'!Y115,2)</f>
        <v>4.32</v>
      </c>
    </row>
    <row r="122" spans="1:8">
      <c r="A122" s="49">
        <f t="shared" si="2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4">
        <f t="shared" si="3"/>
        <v>350</v>
      </c>
      <c r="F122" s="24">
        <f>'WP7 Condensed Sch. Level Costs'!O116</f>
        <v>89.25</v>
      </c>
      <c r="G122" s="453">
        <f>ROUND('WP7 Condensed Sch. Level Costs'!T116,2)</f>
        <v>0.05</v>
      </c>
      <c r="H122" s="453">
        <f>ROUND('WP7 Condensed Sch. Level Costs'!Y116,2)</f>
        <v>4.8899999999999997</v>
      </c>
    </row>
    <row r="123" spans="1:8">
      <c r="A123" s="49">
        <f t="shared" si="2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4">
        <f t="shared" si="3"/>
        <v>350</v>
      </c>
      <c r="F123" s="24">
        <f>'WP7 Condensed Sch. Level Costs'!O117</f>
        <v>99.75</v>
      </c>
      <c r="G123" s="453">
        <f>ROUND('WP7 Condensed Sch. Level Costs'!T117,2)</f>
        <v>0.05</v>
      </c>
      <c r="H123" s="453">
        <f>ROUND('WP7 Condensed Sch. Level Costs'!Y117,2)</f>
        <v>5.47</v>
      </c>
    </row>
    <row r="124" spans="1:8">
      <c r="A124" s="49">
        <f t="shared" si="2"/>
        <v>116</v>
      </c>
      <c r="B124" s="38"/>
      <c r="C124" s="678"/>
      <c r="D124" s="61"/>
      <c r="E124" s="24"/>
      <c r="F124" s="24"/>
      <c r="G124" s="679"/>
      <c r="H124" s="679"/>
    </row>
    <row r="125" spans="1:8">
      <c r="A125" s="49">
        <f t="shared" si="2"/>
        <v>117</v>
      </c>
      <c r="B125" s="38" t="str">
        <f>'WP7 Condensed Sch. Level Costs'!A118</f>
        <v>Sch 55 &amp; 56</v>
      </c>
      <c r="C125" s="678"/>
      <c r="D125" s="61"/>
      <c r="E125" s="24"/>
      <c r="F125" s="24"/>
      <c r="G125" s="679"/>
      <c r="H125" s="679"/>
    </row>
    <row r="126" spans="1:8">
      <c r="A126" s="49">
        <f t="shared" si="2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4">
        <f t="shared" si="3"/>
        <v>350</v>
      </c>
      <c r="F126" s="24">
        <f>'WP7 Condensed Sch. Level Costs'!O119</f>
        <v>24.5</v>
      </c>
      <c r="G126" s="453">
        <f>ROUND('WP7 Condensed Sch. Level Costs'!T119,2)</f>
        <v>0.05</v>
      </c>
      <c r="H126" s="453">
        <f>ROUND('WP7 Condensed Sch. Level Costs'!Y119,2)</f>
        <v>1.34</v>
      </c>
    </row>
    <row r="127" spans="1:8">
      <c r="A127" s="49">
        <f t="shared" si="2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4">
        <f t="shared" si="3"/>
        <v>350</v>
      </c>
      <c r="F127" s="24">
        <f>'WP7 Condensed Sch. Level Costs'!O120</f>
        <v>35</v>
      </c>
      <c r="G127" s="453">
        <f>ROUND('WP7 Condensed Sch. Level Costs'!T120,2)</f>
        <v>0.05</v>
      </c>
      <c r="H127" s="453">
        <f>ROUND('WP7 Condensed Sch. Level Costs'!Y120,2)</f>
        <v>1.92</v>
      </c>
    </row>
    <row r="128" spans="1:8">
      <c r="A128" s="49">
        <f t="shared" si="2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4">
        <f t="shared" si="3"/>
        <v>350</v>
      </c>
      <c r="F128" s="24">
        <f>'WP7 Condensed Sch. Level Costs'!O121</f>
        <v>52.5</v>
      </c>
      <c r="G128" s="453">
        <f>ROUND('WP7 Condensed Sch. Level Costs'!T121,2)</f>
        <v>0.05</v>
      </c>
      <c r="H128" s="453">
        <f>ROUND('WP7 Condensed Sch. Level Costs'!Y121,2)</f>
        <v>2.88</v>
      </c>
    </row>
    <row r="129" spans="1:8">
      <c r="A129" s="49">
        <f t="shared" si="2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4">
        <f t="shared" si="3"/>
        <v>350</v>
      </c>
      <c r="F129" s="24">
        <f>'WP7 Condensed Sch. Level Costs'!O122</f>
        <v>70</v>
      </c>
      <c r="G129" s="453">
        <f>ROUND('WP7 Condensed Sch. Level Costs'!T122,2)</f>
        <v>0.05</v>
      </c>
      <c r="H129" s="453">
        <f>ROUND('WP7 Condensed Sch. Level Costs'!Y122,2)</f>
        <v>3.84</v>
      </c>
    </row>
    <row r="130" spans="1:8">
      <c r="A130" s="49">
        <f t="shared" si="2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4">
        <f t="shared" si="3"/>
        <v>350</v>
      </c>
      <c r="F130" s="24">
        <f>'WP7 Condensed Sch. Level Costs'!O123</f>
        <v>87.5</v>
      </c>
      <c r="G130" s="453">
        <f>ROUND('WP7 Condensed Sch. Level Costs'!T123,2)</f>
        <v>0.05</v>
      </c>
      <c r="H130" s="453">
        <f>ROUND('WP7 Condensed Sch. Level Costs'!Y123,2)</f>
        <v>4.8</v>
      </c>
    </row>
    <row r="131" spans="1:8">
      <c r="A131" s="49">
        <f t="shared" si="2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4">
        <f t="shared" si="3"/>
        <v>350</v>
      </c>
      <c r="F131" s="24">
        <f>'WP7 Condensed Sch. Level Costs'!O124</f>
        <v>140</v>
      </c>
      <c r="G131" s="453">
        <f>ROUND('WP7 Condensed Sch. Level Costs'!T124,2)</f>
        <v>0.05</v>
      </c>
      <c r="H131" s="453">
        <f>ROUND('WP7 Condensed Sch. Level Costs'!Y124,2)</f>
        <v>7.68</v>
      </c>
    </row>
    <row r="132" spans="1:8">
      <c r="A132" s="49">
        <f t="shared" si="2"/>
        <v>124</v>
      </c>
      <c r="B132" s="38"/>
      <c r="C132" s="678"/>
      <c r="D132" s="61"/>
      <c r="E132" s="24"/>
      <c r="F132" s="24"/>
      <c r="G132" s="679"/>
      <c r="H132" s="679"/>
    </row>
    <row r="133" spans="1:8">
      <c r="A133" s="49">
        <f t="shared" si="2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4">
        <f t="shared" si="3"/>
        <v>350</v>
      </c>
      <c r="F133" s="24">
        <f>'WP7 Condensed Sch. Level Costs'!O126</f>
        <v>87.5</v>
      </c>
      <c r="G133" s="453">
        <f>ROUND('WP7 Condensed Sch. Level Costs'!T126,2)</f>
        <v>0.05</v>
      </c>
      <c r="H133" s="453">
        <f>ROUND('WP7 Condensed Sch. Level Costs'!Y126,2)</f>
        <v>4.8</v>
      </c>
    </row>
    <row r="134" spans="1:8">
      <c r="A134" s="49">
        <f t="shared" si="2"/>
        <v>126</v>
      </c>
      <c r="B134" s="38"/>
      <c r="C134" s="678"/>
      <c r="D134" s="61"/>
      <c r="E134" s="24"/>
      <c r="F134" s="24"/>
      <c r="G134" s="679"/>
      <c r="H134" s="679"/>
    </row>
    <row r="135" spans="1:8">
      <c r="A135" s="49">
        <f t="shared" si="2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4">
        <f t="shared" si="3"/>
        <v>350</v>
      </c>
      <c r="F135" s="24">
        <f>'WP7 Condensed Sch. Level Costs'!O128</f>
        <v>15.75</v>
      </c>
      <c r="G135" s="453">
        <f>ROUND('WP7 Condensed Sch. Level Costs'!T128,2)</f>
        <v>0.05</v>
      </c>
      <c r="H135" s="453">
        <f>ROUND('WP7 Condensed Sch. Level Costs'!Y128,2)</f>
        <v>0.86</v>
      </c>
    </row>
    <row r="136" spans="1:8">
      <c r="A136" s="49">
        <f t="shared" si="2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4">
        <f t="shared" si="3"/>
        <v>350</v>
      </c>
      <c r="F136" s="24">
        <f>'WP7 Condensed Sch. Level Costs'!O129</f>
        <v>26.25</v>
      </c>
      <c r="G136" s="453">
        <f>ROUND('WP7 Condensed Sch. Level Costs'!T129,2)</f>
        <v>0.05</v>
      </c>
      <c r="H136" s="453">
        <f>ROUND('WP7 Condensed Sch. Level Costs'!Y129,2)</f>
        <v>1.44</v>
      </c>
    </row>
    <row r="137" spans="1:8">
      <c r="A137" s="49">
        <f t="shared" si="2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4">
        <f t="shared" si="3"/>
        <v>350</v>
      </c>
      <c r="F137" s="24">
        <f>'WP7 Condensed Sch. Level Costs'!O130</f>
        <v>36.75</v>
      </c>
      <c r="G137" s="453">
        <f>ROUND('WP7 Condensed Sch. Level Costs'!T130,2)</f>
        <v>0.05</v>
      </c>
      <c r="H137" s="453">
        <f>ROUND('WP7 Condensed Sch. Level Costs'!Y130,2)</f>
        <v>2.02</v>
      </c>
    </row>
    <row r="138" spans="1:8">
      <c r="A138" s="49">
        <f t="shared" si="2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4">
        <f t="shared" si="3"/>
        <v>350</v>
      </c>
      <c r="F138" s="24">
        <f>'WP7 Condensed Sch. Level Costs'!O131</f>
        <v>47.25</v>
      </c>
      <c r="G138" s="453">
        <f>ROUND('WP7 Condensed Sch. Level Costs'!T131,2)</f>
        <v>0.05</v>
      </c>
      <c r="H138" s="453">
        <f>ROUND('WP7 Condensed Sch. Level Costs'!Y131,2)</f>
        <v>2.59</v>
      </c>
    </row>
    <row r="139" spans="1:8">
      <c r="A139" s="49">
        <f t="shared" ref="A139:A190" si="4">A138+1</f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4">
        <f t="shared" si="3"/>
        <v>350</v>
      </c>
      <c r="F139" s="24">
        <f>'WP7 Condensed Sch. Level Costs'!O132</f>
        <v>57.75</v>
      </c>
      <c r="G139" s="453">
        <f>ROUND('WP7 Condensed Sch. Level Costs'!T132,2)</f>
        <v>0.05</v>
      </c>
      <c r="H139" s="453">
        <f>ROUND('WP7 Condensed Sch. Level Costs'!Y132,2)</f>
        <v>3.17</v>
      </c>
    </row>
    <row r="140" spans="1:8">
      <c r="A140" s="49">
        <f t="shared" si="4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4">
        <f t="shared" si="3"/>
        <v>350</v>
      </c>
      <c r="F140" s="24">
        <f>'WP7 Condensed Sch. Level Costs'!O133</f>
        <v>68.25</v>
      </c>
      <c r="G140" s="453">
        <f>ROUND('WP7 Condensed Sch. Level Costs'!T133,2)</f>
        <v>0.05</v>
      </c>
      <c r="H140" s="453">
        <f>ROUND('WP7 Condensed Sch. Level Costs'!Y133,2)</f>
        <v>3.74</v>
      </c>
    </row>
    <row r="141" spans="1:8">
      <c r="A141" s="49">
        <f t="shared" si="4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4">
        <f t="shared" si="3"/>
        <v>350</v>
      </c>
      <c r="F141" s="24">
        <f>'WP7 Condensed Sch. Level Costs'!O134</f>
        <v>78.75</v>
      </c>
      <c r="G141" s="453">
        <f>ROUND('WP7 Condensed Sch. Level Costs'!T134,2)</f>
        <v>0.05</v>
      </c>
      <c r="H141" s="453">
        <f>ROUND('WP7 Condensed Sch. Level Costs'!Y134,2)</f>
        <v>4.32</v>
      </c>
    </row>
    <row r="142" spans="1:8">
      <c r="A142" s="49">
        <f t="shared" si="4"/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4">
        <f t="shared" si="3"/>
        <v>350</v>
      </c>
      <c r="F142" s="24">
        <f>'WP7 Condensed Sch. Level Costs'!O135</f>
        <v>89.25</v>
      </c>
      <c r="G142" s="453">
        <f>ROUND('WP7 Condensed Sch. Level Costs'!T135,2)</f>
        <v>0.05</v>
      </c>
      <c r="H142" s="453">
        <f>ROUND('WP7 Condensed Sch. Level Costs'!Y135,2)</f>
        <v>4.8899999999999997</v>
      </c>
    </row>
    <row r="143" spans="1:8">
      <c r="A143" s="49">
        <f t="shared" si="4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4">
        <f t="shared" si="3"/>
        <v>350</v>
      </c>
      <c r="F143" s="24">
        <f>'WP7 Condensed Sch. Level Costs'!O136</f>
        <v>99.75</v>
      </c>
      <c r="G143" s="453">
        <f>ROUND('WP7 Condensed Sch. Level Costs'!T136,2)</f>
        <v>0.05</v>
      </c>
      <c r="H143" s="453">
        <f>ROUND('WP7 Condensed Sch. Level Costs'!Y136,2)</f>
        <v>5.47</v>
      </c>
    </row>
    <row r="144" spans="1:8">
      <c r="A144" s="49">
        <f t="shared" si="4"/>
        <v>136</v>
      </c>
      <c r="B144" s="38"/>
      <c r="C144" s="678"/>
      <c r="D144" s="61"/>
      <c r="E144" s="24"/>
      <c r="F144" s="24"/>
      <c r="G144" s="679"/>
      <c r="H144" s="679"/>
    </row>
    <row r="145" spans="1:8">
      <c r="A145" s="49">
        <f t="shared" si="4"/>
        <v>137</v>
      </c>
      <c r="B145" s="38" t="str">
        <f>'WP7 Condensed Sch. Level Costs'!A137</f>
        <v>Sch 58 &amp; 59</v>
      </c>
      <c r="C145" s="678"/>
      <c r="D145" s="61"/>
      <c r="E145" s="24"/>
      <c r="F145" s="24"/>
      <c r="G145" s="679"/>
      <c r="H145" s="679"/>
    </row>
    <row r="146" spans="1:8">
      <c r="A146" s="49">
        <f t="shared" si="4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4">
        <f t="shared" ref="E146:E190" si="5">4200/12</f>
        <v>350</v>
      </c>
      <c r="F146" s="24">
        <f>'WP7 Condensed Sch. Level Costs'!O138</f>
        <v>24.5</v>
      </c>
      <c r="G146" s="453">
        <f>ROUND('WP7 Condensed Sch. Level Costs'!T138,2)</f>
        <v>0.05</v>
      </c>
      <c r="H146" s="453">
        <f>ROUND('WP7 Condensed Sch. Level Costs'!Y138,2)</f>
        <v>1.34</v>
      </c>
    </row>
    <row r="147" spans="1:8">
      <c r="A147" s="49">
        <f t="shared" si="4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4">
        <f t="shared" si="5"/>
        <v>350</v>
      </c>
      <c r="F147" s="24">
        <f>'WP7 Condensed Sch. Level Costs'!O139</f>
        <v>35</v>
      </c>
      <c r="G147" s="453">
        <f>ROUND('WP7 Condensed Sch. Level Costs'!T139,2)</f>
        <v>0.05</v>
      </c>
      <c r="H147" s="453">
        <f>ROUND('WP7 Condensed Sch. Level Costs'!Y139,2)</f>
        <v>1.92</v>
      </c>
    </row>
    <row r="148" spans="1:8">
      <c r="A148" s="49">
        <f t="shared" si="4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4">
        <f t="shared" si="5"/>
        <v>350</v>
      </c>
      <c r="F148" s="24">
        <f>'WP7 Condensed Sch. Level Costs'!O140</f>
        <v>52.5</v>
      </c>
      <c r="G148" s="453">
        <f>ROUND('WP7 Condensed Sch. Level Costs'!T140,2)</f>
        <v>0.05</v>
      </c>
      <c r="H148" s="453">
        <f>ROUND('WP7 Condensed Sch. Level Costs'!Y140,2)</f>
        <v>2.88</v>
      </c>
    </row>
    <row r="149" spans="1:8">
      <c r="A149" s="49">
        <f t="shared" si="4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4">
        <f t="shared" si="5"/>
        <v>350</v>
      </c>
      <c r="F149" s="24">
        <f>'WP7 Condensed Sch. Level Costs'!O141</f>
        <v>70</v>
      </c>
      <c r="G149" s="453">
        <f>ROUND('WP7 Condensed Sch. Level Costs'!T141,2)</f>
        <v>0.05</v>
      </c>
      <c r="H149" s="453">
        <f>ROUND('WP7 Condensed Sch. Level Costs'!Y141,2)</f>
        <v>3.84</v>
      </c>
    </row>
    <row r="150" spans="1:8">
      <c r="A150" s="49">
        <f t="shared" si="4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4">
        <f t="shared" si="5"/>
        <v>350</v>
      </c>
      <c r="F150" s="24">
        <f>'WP7 Condensed Sch. Level Costs'!O142</f>
        <v>87.5</v>
      </c>
      <c r="G150" s="453">
        <f>ROUND('WP7 Condensed Sch. Level Costs'!T142,2)</f>
        <v>0.05</v>
      </c>
      <c r="H150" s="453">
        <f>ROUND('WP7 Condensed Sch. Level Costs'!Y142,2)</f>
        <v>4.8</v>
      </c>
    </row>
    <row r="151" spans="1:8">
      <c r="A151" s="49">
        <f t="shared" si="4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4">
        <f t="shared" si="5"/>
        <v>350</v>
      </c>
      <c r="F151" s="24">
        <f>'WP7 Condensed Sch. Level Costs'!O143</f>
        <v>140</v>
      </c>
      <c r="G151" s="453">
        <f>ROUND('WP7 Condensed Sch. Level Costs'!T143,2)</f>
        <v>0.05</v>
      </c>
      <c r="H151" s="453">
        <f>ROUND('WP7 Condensed Sch. Level Costs'!Y143,2)</f>
        <v>7.68</v>
      </c>
    </row>
    <row r="152" spans="1:8">
      <c r="A152" s="49">
        <f t="shared" si="4"/>
        <v>144</v>
      </c>
      <c r="B152" s="38"/>
      <c r="C152" s="678"/>
      <c r="D152" s="61"/>
      <c r="E152" s="24"/>
      <c r="F152" s="24"/>
      <c r="G152" s="679"/>
      <c r="H152" s="679"/>
    </row>
    <row r="153" spans="1:8">
      <c r="A153" s="49">
        <f t="shared" si="4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4">
        <f t="shared" si="5"/>
        <v>350</v>
      </c>
      <c r="F153" s="24">
        <f>'WP7 Condensed Sch. Level Costs'!O145</f>
        <v>35</v>
      </c>
      <c r="G153" s="453">
        <f>ROUND('WP7 Condensed Sch. Level Costs'!T145,2)</f>
        <v>0.05</v>
      </c>
      <c r="H153" s="453">
        <f>ROUND('WP7 Condensed Sch. Level Costs'!Y145,2)</f>
        <v>1.92</v>
      </c>
    </row>
    <row r="154" spans="1:8">
      <c r="A154" s="49">
        <f t="shared" si="4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4">
        <f t="shared" si="5"/>
        <v>350</v>
      </c>
      <c r="F154" s="24">
        <f>'WP7 Condensed Sch. Level Costs'!O146</f>
        <v>52.5</v>
      </c>
      <c r="G154" s="453">
        <f>ROUND('WP7 Condensed Sch. Level Costs'!T146,2)</f>
        <v>0.05</v>
      </c>
      <c r="H154" s="453">
        <f>ROUND('WP7 Condensed Sch. Level Costs'!Y146,2)</f>
        <v>2.88</v>
      </c>
    </row>
    <row r="155" spans="1:8">
      <c r="A155" s="49">
        <f t="shared" si="4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4">
        <f t="shared" si="5"/>
        <v>350</v>
      </c>
      <c r="F155" s="24">
        <f>'WP7 Condensed Sch. Level Costs'!O147</f>
        <v>70</v>
      </c>
      <c r="G155" s="453">
        <f>ROUND('WP7 Condensed Sch. Level Costs'!T147,2)</f>
        <v>0.05</v>
      </c>
      <c r="H155" s="453">
        <f>ROUND('WP7 Condensed Sch. Level Costs'!Y147,2)</f>
        <v>3.84</v>
      </c>
    </row>
    <row r="156" spans="1:8">
      <c r="A156" s="49">
        <f t="shared" si="4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4">
        <f t="shared" si="5"/>
        <v>350</v>
      </c>
      <c r="F156" s="24">
        <f>'WP7 Condensed Sch. Level Costs'!O148</f>
        <v>87.5</v>
      </c>
      <c r="G156" s="453">
        <f>ROUND('WP7 Condensed Sch. Level Costs'!T148,2)</f>
        <v>0.05</v>
      </c>
      <c r="H156" s="453">
        <f>ROUND('WP7 Condensed Sch. Level Costs'!Y148,2)</f>
        <v>4.8</v>
      </c>
    </row>
    <row r="157" spans="1:8">
      <c r="A157" s="49">
        <f t="shared" si="4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4">
        <f t="shared" si="5"/>
        <v>350</v>
      </c>
      <c r="F157" s="24">
        <f>'WP7 Condensed Sch. Level Costs'!O149</f>
        <v>140</v>
      </c>
      <c r="G157" s="453">
        <f>ROUND('WP7 Condensed Sch. Level Costs'!T149,2)</f>
        <v>0.05</v>
      </c>
      <c r="H157" s="453">
        <f>ROUND('WP7 Condensed Sch. Level Costs'!Y149,2)</f>
        <v>7.68</v>
      </c>
    </row>
    <row r="158" spans="1:8">
      <c r="A158" s="49">
        <f t="shared" si="4"/>
        <v>150</v>
      </c>
      <c r="B158" s="38"/>
      <c r="C158" s="678"/>
      <c r="D158" s="61"/>
      <c r="E158" s="24"/>
      <c r="F158" s="24"/>
      <c r="G158" s="679"/>
      <c r="H158" s="679"/>
    </row>
    <row r="159" spans="1:8">
      <c r="A159" s="49">
        <f t="shared" si="4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4">
        <f t="shared" si="5"/>
        <v>350</v>
      </c>
      <c r="F159" s="24">
        <f>'WP7 Condensed Sch. Level Costs'!O151</f>
        <v>61.25</v>
      </c>
      <c r="G159" s="453">
        <f>ROUND('WP7 Condensed Sch. Level Costs'!T151,2)</f>
        <v>0.05</v>
      </c>
      <c r="H159" s="453">
        <f>ROUND('WP7 Condensed Sch. Level Costs'!Y151,2)</f>
        <v>3.36</v>
      </c>
    </row>
    <row r="160" spans="1:8">
      <c r="A160" s="49">
        <f t="shared" si="4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4">
        <f t="shared" si="5"/>
        <v>350</v>
      </c>
      <c r="F160" s="24">
        <f>'WP7 Condensed Sch. Level Costs'!O152</f>
        <v>87.5</v>
      </c>
      <c r="G160" s="453">
        <f>ROUND('WP7 Condensed Sch. Level Costs'!T152,2)</f>
        <v>0.05</v>
      </c>
      <c r="H160" s="453">
        <f>ROUND('WP7 Condensed Sch. Level Costs'!Y152,2)</f>
        <v>4.8</v>
      </c>
    </row>
    <row r="161" spans="1:9">
      <c r="A161" s="49">
        <f t="shared" si="4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4">
        <f t="shared" si="5"/>
        <v>350</v>
      </c>
      <c r="F161" s="24">
        <f>'WP7 Condensed Sch. Level Costs'!O153</f>
        <v>140</v>
      </c>
      <c r="G161" s="453">
        <f>ROUND('WP7 Condensed Sch. Level Costs'!T153,2)</f>
        <v>0.05</v>
      </c>
      <c r="H161" s="453">
        <f>ROUND('WP7 Condensed Sch. Level Costs'!Y153,2)</f>
        <v>7.68</v>
      </c>
    </row>
    <row r="162" spans="1:9">
      <c r="A162" s="49">
        <f t="shared" si="4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4">
        <f t="shared" si="5"/>
        <v>350</v>
      </c>
      <c r="F162" s="24">
        <f>'WP7 Condensed Sch. Level Costs'!O154</f>
        <v>350</v>
      </c>
      <c r="G162" s="453">
        <f>ROUND('WP7 Condensed Sch. Level Costs'!T154,2)</f>
        <v>0.05</v>
      </c>
      <c r="H162" s="453">
        <f>ROUND('WP7 Condensed Sch. Level Costs'!Y154,2)</f>
        <v>19.190000000000001</v>
      </c>
    </row>
    <row r="163" spans="1:9">
      <c r="A163" s="49">
        <f t="shared" si="4"/>
        <v>155</v>
      </c>
      <c r="B163" s="38"/>
      <c r="C163" s="678"/>
      <c r="D163" s="61"/>
      <c r="E163" s="24"/>
      <c r="F163" s="24"/>
      <c r="G163" s="679"/>
      <c r="H163" s="679"/>
    </row>
    <row r="164" spans="1:9">
      <c r="A164" s="49">
        <f t="shared" si="4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4">
        <f t="shared" si="5"/>
        <v>350</v>
      </c>
      <c r="F164" s="24">
        <f>'WP7 Condensed Sch. Level Costs'!O156</f>
        <v>87.5</v>
      </c>
      <c r="G164" s="453">
        <f>ROUND('WP7 Condensed Sch. Level Costs'!T156,2)</f>
        <v>0.05</v>
      </c>
      <c r="H164" s="453">
        <f>ROUND('WP7 Condensed Sch. Level Costs'!Y156,2)</f>
        <v>4.8</v>
      </c>
    </row>
    <row r="165" spans="1:9">
      <c r="A165" s="49">
        <f t="shared" si="4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4">
        <f t="shared" si="5"/>
        <v>350</v>
      </c>
      <c r="F165" s="24">
        <f>'WP7 Condensed Sch. Level Costs'!O157</f>
        <v>140</v>
      </c>
      <c r="G165" s="453">
        <f>ROUND('WP7 Condensed Sch. Level Costs'!T157,2)</f>
        <v>0.05</v>
      </c>
      <c r="H165" s="453">
        <f>ROUND('WP7 Condensed Sch. Level Costs'!Y157,2)</f>
        <v>7.68</v>
      </c>
    </row>
    <row r="166" spans="1:9">
      <c r="A166" s="49">
        <f t="shared" si="4"/>
        <v>158</v>
      </c>
      <c r="B166" s="38"/>
      <c r="C166" s="678"/>
      <c r="D166" s="61"/>
      <c r="E166" s="24"/>
      <c r="F166" s="24"/>
      <c r="G166" s="679"/>
      <c r="H166" s="679"/>
    </row>
    <row r="167" spans="1:9">
      <c r="A167" s="49">
        <f t="shared" si="4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4">
        <f t="shared" si="5"/>
        <v>350</v>
      </c>
      <c r="F167" s="24">
        <f>'WP7 Condensed Sch. Level Costs'!O159</f>
        <v>15.75</v>
      </c>
      <c r="G167" s="453">
        <f>ROUND('WP7 Condensed Sch. Level Costs'!T159,2)</f>
        <v>0.05</v>
      </c>
      <c r="H167" s="453">
        <f>ROUND('WP7 Condensed Sch. Level Costs'!Y159,2)</f>
        <v>0.86</v>
      </c>
    </row>
    <row r="168" spans="1:9">
      <c r="A168" s="49">
        <f t="shared" si="4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4">
        <f t="shared" si="5"/>
        <v>350</v>
      </c>
      <c r="F168" s="24">
        <f>'WP7 Condensed Sch. Level Costs'!O160</f>
        <v>26.25</v>
      </c>
      <c r="G168" s="453">
        <f>ROUND('WP7 Condensed Sch. Level Costs'!T160,2)</f>
        <v>0.05</v>
      </c>
      <c r="H168" s="453">
        <f>ROUND('WP7 Condensed Sch. Level Costs'!Y160,2)</f>
        <v>1.44</v>
      </c>
    </row>
    <row r="169" spans="1:9">
      <c r="A169" s="49">
        <f t="shared" si="4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4">
        <f t="shared" si="5"/>
        <v>350</v>
      </c>
      <c r="F169" s="24">
        <f>'WP7 Condensed Sch. Level Costs'!O161</f>
        <v>36.75</v>
      </c>
      <c r="G169" s="453">
        <f>ROUND('WP7 Condensed Sch. Level Costs'!T161,2)</f>
        <v>0.05</v>
      </c>
      <c r="H169" s="453">
        <f>ROUND('WP7 Condensed Sch. Level Costs'!Y161,2)</f>
        <v>2.02</v>
      </c>
    </row>
    <row r="170" spans="1:9">
      <c r="A170" s="49">
        <f t="shared" si="4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4">
        <f t="shared" si="5"/>
        <v>350</v>
      </c>
      <c r="F170" s="24">
        <f>'WP7 Condensed Sch. Level Costs'!O162</f>
        <v>47.25</v>
      </c>
      <c r="G170" s="453">
        <f>ROUND('WP7 Condensed Sch. Level Costs'!T162,2)</f>
        <v>0.05</v>
      </c>
      <c r="H170" s="453">
        <f>ROUND('WP7 Condensed Sch. Level Costs'!Y162,2)</f>
        <v>2.59</v>
      </c>
    </row>
    <row r="171" spans="1:9">
      <c r="A171" s="49">
        <f t="shared" si="4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4">
        <f t="shared" si="5"/>
        <v>350</v>
      </c>
      <c r="F171" s="24">
        <f>'WP7 Condensed Sch. Level Costs'!O163</f>
        <v>57.75</v>
      </c>
      <c r="G171" s="453">
        <f>ROUND('WP7 Condensed Sch. Level Costs'!T163,2)</f>
        <v>0.05</v>
      </c>
      <c r="H171" s="453">
        <f>ROUND('WP7 Condensed Sch. Level Costs'!Y163,2)</f>
        <v>3.17</v>
      </c>
    </row>
    <row r="172" spans="1:9">
      <c r="A172" s="49">
        <f t="shared" si="4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4">
        <f t="shared" si="5"/>
        <v>350</v>
      </c>
      <c r="F172" s="24">
        <f>'WP7 Condensed Sch. Level Costs'!O164</f>
        <v>68.25</v>
      </c>
      <c r="G172" s="453">
        <f>ROUND('WP7 Condensed Sch. Level Costs'!T164,2)</f>
        <v>0.05</v>
      </c>
      <c r="H172" s="453">
        <f>ROUND('WP7 Condensed Sch. Level Costs'!Y164,2)</f>
        <v>3.74</v>
      </c>
      <c r="I172" s="32"/>
    </row>
    <row r="173" spans="1:9">
      <c r="A173" s="49">
        <f t="shared" si="4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4">
        <f t="shared" si="5"/>
        <v>350</v>
      </c>
      <c r="F173" s="24">
        <f>'WP7 Condensed Sch. Level Costs'!O165</f>
        <v>78.75</v>
      </c>
      <c r="G173" s="453">
        <f>ROUND('WP7 Condensed Sch. Level Costs'!T165,2)</f>
        <v>0.05</v>
      </c>
      <c r="H173" s="453">
        <f>ROUND('WP7 Condensed Sch. Level Costs'!Y165,2)</f>
        <v>4.32</v>
      </c>
      <c r="I173" s="32"/>
    </row>
    <row r="174" spans="1:9">
      <c r="A174" s="49">
        <f t="shared" si="4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4">
        <f t="shared" si="5"/>
        <v>350</v>
      </c>
      <c r="F174" s="24">
        <f>'WP7 Condensed Sch. Level Costs'!O166</f>
        <v>89.25</v>
      </c>
      <c r="G174" s="453">
        <f>ROUND('WP7 Condensed Sch. Level Costs'!T166,2)</f>
        <v>0.05</v>
      </c>
      <c r="H174" s="453">
        <f>ROUND('WP7 Condensed Sch. Level Costs'!Y166,2)</f>
        <v>4.8899999999999997</v>
      </c>
      <c r="I174" s="32"/>
    </row>
    <row r="175" spans="1:9">
      <c r="A175" s="49">
        <f t="shared" si="4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4">
        <f t="shared" si="5"/>
        <v>350</v>
      </c>
      <c r="F175" s="24">
        <f>'WP7 Condensed Sch. Level Costs'!O167</f>
        <v>99.75</v>
      </c>
      <c r="G175" s="453">
        <f>ROUND('WP7 Condensed Sch. Level Costs'!T167,2)</f>
        <v>0.05</v>
      </c>
      <c r="H175" s="453">
        <f>ROUND('WP7 Condensed Sch. Level Costs'!Y167,2)</f>
        <v>5.47</v>
      </c>
      <c r="I175" s="32"/>
    </row>
    <row r="176" spans="1:9">
      <c r="A176" s="49">
        <f t="shared" si="4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4">
        <f t="shared" si="5"/>
        <v>350</v>
      </c>
      <c r="F176" s="24">
        <f>'WP7 Condensed Sch. Level Costs'!O168</f>
        <v>122.5</v>
      </c>
      <c r="G176" s="453">
        <f>ROUND('WP7 Condensed Sch. Level Costs'!T168,2)</f>
        <v>0.05</v>
      </c>
      <c r="H176" s="453">
        <f>ROUND('WP7 Condensed Sch. Level Costs'!Y168,2)</f>
        <v>6.72</v>
      </c>
      <c r="I176" s="32"/>
    </row>
    <row r="177" spans="1:11">
      <c r="A177" s="49">
        <f t="shared" si="4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4">
        <f t="shared" si="5"/>
        <v>350</v>
      </c>
      <c r="F177" s="24">
        <f>'WP7 Condensed Sch. Level Costs'!O169</f>
        <v>157.5</v>
      </c>
      <c r="G177" s="453">
        <f>ROUND('WP7 Condensed Sch. Level Costs'!T169,2)</f>
        <v>0.05</v>
      </c>
      <c r="H177" s="453">
        <f>ROUND('WP7 Condensed Sch. Level Costs'!Y169,2)</f>
        <v>8.64</v>
      </c>
      <c r="I177" s="32"/>
    </row>
    <row r="178" spans="1:11">
      <c r="A178" s="49">
        <f t="shared" si="4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4">
        <f t="shared" si="5"/>
        <v>350</v>
      </c>
      <c r="F178" s="24">
        <f>'WP7 Condensed Sch. Level Costs'!O170</f>
        <v>192.5</v>
      </c>
      <c r="G178" s="453">
        <f>ROUND('WP7 Condensed Sch. Level Costs'!T170,2)</f>
        <v>0.05</v>
      </c>
      <c r="H178" s="453">
        <f>ROUND('WP7 Condensed Sch. Level Costs'!Y170,2)</f>
        <v>10.56</v>
      </c>
      <c r="I178" s="32"/>
    </row>
    <row r="179" spans="1:11">
      <c r="A179" s="49">
        <f t="shared" si="4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4">
        <f t="shared" si="5"/>
        <v>350</v>
      </c>
      <c r="F179" s="24">
        <f>'WP7 Condensed Sch. Level Costs'!O171</f>
        <v>227.5</v>
      </c>
      <c r="G179" s="453">
        <f>ROUND('WP7 Condensed Sch. Level Costs'!T171,2)</f>
        <v>0.05</v>
      </c>
      <c r="H179" s="453">
        <f>ROUND('WP7 Condensed Sch. Level Costs'!Y171,2)</f>
        <v>12.47</v>
      </c>
      <c r="I179" s="32"/>
    </row>
    <row r="180" spans="1:11">
      <c r="A180" s="49">
        <f t="shared" si="4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4">
        <f t="shared" si="5"/>
        <v>350</v>
      </c>
      <c r="F180" s="24">
        <f>'WP7 Condensed Sch. Level Costs'!O172</f>
        <v>262.5</v>
      </c>
      <c r="G180" s="453">
        <f>ROUND('WP7 Condensed Sch. Level Costs'!T172,2)</f>
        <v>0.05</v>
      </c>
      <c r="H180" s="453">
        <f>ROUND('WP7 Condensed Sch. Level Costs'!Y172,2)</f>
        <v>14.39</v>
      </c>
      <c r="I180" s="32"/>
    </row>
    <row r="181" spans="1:11">
      <c r="A181" s="49">
        <f t="shared" si="4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4">
        <f t="shared" si="5"/>
        <v>350</v>
      </c>
      <c r="F181" s="24">
        <f>'WP7 Condensed Sch. Level Costs'!O173</f>
        <v>297.5</v>
      </c>
      <c r="G181" s="453">
        <f>ROUND('WP7 Condensed Sch. Level Costs'!T173,2)</f>
        <v>0.05</v>
      </c>
      <c r="H181" s="453">
        <f>ROUND('WP7 Condensed Sch. Level Costs'!Y173,2)</f>
        <v>16.309999999999999</v>
      </c>
      <c r="I181" s="32"/>
    </row>
    <row r="182" spans="1:11">
      <c r="A182" s="49">
        <f t="shared" si="4"/>
        <v>174</v>
      </c>
      <c r="B182" s="38"/>
      <c r="C182" s="678"/>
      <c r="D182" s="61"/>
      <c r="E182" s="24"/>
      <c r="F182" s="24"/>
      <c r="G182" s="679"/>
      <c r="H182" s="679"/>
      <c r="I182" s="32"/>
    </row>
    <row r="183" spans="1:11">
      <c r="A183" s="49">
        <f t="shared" si="4"/>
        <v>175</v>
      </c>
      <c r="B183" s="38" t="str">
        <f>'WP7 Condensed Sch. Level Costs'!A174</f>
        <v>Sch 57</v>
      </c>
      <c r="C183" s="678"/>
      <c r="D183" s="61"/>
      <c r="E183" s="24"/>
      <c r="F183" s="24"/>
      <c r="G183" s="679"/>
      <c r="H183" s="679"/>
      <c r="I183" s="32"/>
    </row>
    <row r="184" spans="1:11">
      <c r="A184" s="49">
        <f t="shared" si="4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4">
        <f>8760/12</f>
        <v>730</v>
      </c>
      <c r="F184" s="328">
        <f>'WP7 Condensed Sch. Level Costs'!O175</f>
        <v>796167.07833333325</v>
      </c>
      <c r="G184" s="453">
        <f>ROUND('WP7 Condensed Sch. Level Costs'!T175,2)</f>
        <v>0.05</v>
      </c>
      <c r="H184" s="453">
        <f>ROUND('WP7 Condensed Sch. Level Costs'!Y175,2)</f>
        <v>43656.43</v>
      </c>
      <c r="I184" s="32"/>
    </row>
    <row r="185" spans="1:11">
      <c r="A185" s="49">
        <f t="shared" si="4"/>
        <v>177</v>
      </c>
      <c r="B185" s="38"/>
      <c r="C185" s="678"/>
      <c r="D185" s="61"/>
      <c r="E185" s="24"/>
      <c r="F185" s="24"/>
      <c r="G185" s="679"/>
      <c r="H185" s="679"/>
      <c r="I185" s="32"/>
    </row>
    <row r="186" spans="1:11">
      <c r="A186" s="49">
        <f t="shared" si="4"/>
        <v>178</v>
      </c>
      <c r="B186" s="38" t="str">
        <f>'WP7 Condensed Sch. Level Costs'!A176</f>
        <v>Pole Rental Rates</v>
      </c>
      <c r="C186" s="678"/>
      <c r="D186" s="61"/>
      <c r="E186" s="24"/>
      <c r="F186" s="24"/>
      <c r="G186" s="679"/>
      <c r="H186" s="679"/>
      <c r="I186" s="32"/>
    </row>
    <row r="187" spans="1:11">
      <c r="A187" s="49">
        <f t="shared" si="4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4">
        <f t="shared" si="5"/>
        <v>350</v>
      </c>
      <c r="F187" s="24">
        <f>'WP7 Condensed Sch. Level Costs'!O177</f>
        <v>0</v>
      </c>
      <c r="G187" s="453">
        <f>ROUND('WP7 Condensed Sch. Level Costs'!T177,2)</f>
        <v>0.05</v>
      </c>
      <c r="H187" s="453">
        <f>ROUND('WP7 Condensed Sch. Level Costs'!Y177,2)</f>
        <v>0</v>
      </c>
      <c r="I187" s="32"/>
    </row>
    <row r="188" spans="1:11">
      <c r="A188" s="49">
        <f t="shared" si="4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4">
        <f t="shared" si="5"/>
        <v>350</v>
      </c>
      <c r="F188" s="24">
        <f>'WP7 Condensed Sch. Level Costs'!O178</f>
        <v>0</v>
      </c>
      <c r="G188" s="453">
        <f>ROUND('WP7 Condensed Sch. Level Costs'!T178,2)</f>
        <v>0.05</v>
      </c>
      <c r="H188" s="453">
        <f>ROUND('WP7 Condensed Sch. Level Costs'!Y178,2)</f>
        <v>0</v>
      </c>
    </row>
    <row r="189" spans="1:11">
      <c r="A189" s="49">
        <f t="shared" si="4"/>
        <v>181</v>
      </c>
      <c r="B189" s="38"/>
      <c r="C189" s="678"/>
      <c r="D189" s="61"/>
      <c r="E189" s="24"/>
      <c r="F189" s="24"/>
      <c r="G189" s="679"/>
      <c r="H189" s="679"/>
    </row>
    <row r="190" spans="1:11">
      <c r="A190" s="49">
        <f t="shared" si="4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4">
        <f t="shared" si="5"/>
        <v>350</v>
      </c>
      <c r="F190" s="24">
        <f>'WP7 Condensed Sch. Level Costs'!O180</f>
        <v>0</v>
      </c>
      <c r="G190" s="453">
        <f>ROUND('WP7 Condensed Sch. Level Costs'!T180,2)</f>
        <v>0.05</v>
      </c>
      <c r="H190" s="453">
        <f>ROUND('WP7 Condensed Sch. Level Costs'!Y180,2)</f>
        <v>0</v>
      </c>
    </row>
    <row r="191" spans="1:11">
      <c r="B191" s="38"/>
      <c r="C191" s="678"/>
      <c r="D191" s="61"/>
      <c r="E191" s="24"/>
      <c r="F191" s="24"/>
      <c r="G191" s="679"/>
      <c r="H191" s="679"/>
      <c r="J191" s="119"/>
      <c r="K191" s="119"/>
    </row>
    <row r="192" spans="1:11">
      <c r="B192" s="38"/>
      <c r="C192" s="678"/>
      <c r="D192" s="61"/>
      <c r="E192" s="24"/>
      <c r="F192" s="24"/>
      <c r="G192" s="679"/>
      <c r="H192" s="679"/>
    </row>
    <row r="193" spans="2:8">
      <c r="B193" s="38"/>
      <c r="C193" s="678"/>
      <c r="D193" s="61"/>
      <c r="E193" s="24"/>
      <c r="F193" s="24"/>
      <c r="G193" s="679"/>
      <c r="H193" s="679"/>
    </row>
    <row r="194" spans="2:8">
      <c r="B194" s="38"/>
      <c r="C194" s="678"/>
      <c r="D194" s="61"/>
      <c r="E194" s="24"/>
      <c r="F194" s="24"/>
      <c r="G194" s="679"/>
      <c r="H194" s="679"/>
    </row>
    <row r="195" spans="2:8">
      <c r="B195" s="38"/>
      <c r="C195" s="678"/>
      <c r="D195" s="61"/>
      <c r="E195" s="24"/>
      <c r="F195" s="24"/>
      <c r="G195" s="679"/>
      <c r="H195" s="679"/>
    </row>
    <row r="196" spans="2:8">
      <c r="B196" s="38"/>
      <c r="C196" s="678"/>
      <c r="D196" s="61"/>
      <c r="E196" s="24"/>
      <c r="F196" s="24"/>
      <c r="G196" s="679"/>
      <c r="H196" s="679"/>
    </row>
    <row r="197" spans="2:8">
      <c r="B197" s="38"/>
      <c r="C197" s="678"/>
      <c r="D197" s="61"/>
      <c r="E197" s="24"/>
      <c r="F197" s="24"/>
      <c r="G197" s="679"/>
      <c r="H197" s="679"/>
    </row>
    <row r="198" spans="2:8">
      <c r="E198" s="5"/>
    </row>
    <row r="199" spans="2:8">
      <c r="B199" s="31"/>
    </row>
    <row r="201" spans="2:8">
      <c r="B201" s="31"/>
    </row>
    <row r="202" spans="2:8">
      <c r="B202" s="31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sqref="A1:XFD1048576"/>
    </sheetView>
  </sheetViews>
  <sheetFormatPr defaultRowHeight="15"/>
  <cols>
    <col min="1" max="16384" width="9.140625" style="663"/>
  </cols>
  <sheetData>
    <row r="29" spans="2:2">
      <c r="B29" s="41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sqref="A1:XFD1048576"/>
    </sheetView>
  </sheetViews>
  <sheetFormatPr defaultColWidth="9.140625" defaultRowHeight="11.25"/>
  <cols>
    <col min="1" max="1" width="8.28515625" style="40" customWidth="1"/>
    <col min="2" max="2" width="21.5703125" style="40" bestFit="1" customWidth="1"/>
    <col min="3" max="3" width="12.7109375" style="40" bestFit="1" customWidth="1"/>
    <col min="4" max="4" width="14.7109375" style="40" customWidth="1"/>
    <col min="5" max="5" width="13.28515625" style="40" bestFit="1" customWidth="1"/>
    <col min="6" max="6" width="12" style="40" bestFit="1" customWidth="1"/>
    <col min="7" max="7" width="10.85546875" style="40" bestFit="1" customWidth="1"/>
    <col min="8" max="8" width="6.7109375" style="40" bestFit="1" customWidth="1"/>
    <col min="9" max="10" width="9.140625" style="40"/>
    <col min="11" max="11" width="10.5703125" style="40" bestFit="1" customWidth="1"/>
    <col min="12" max="16384" width="9.140625" style="40"/>
  </cols>
  <sheetData>
    <row r="1" spans="1:12">
      <c r="A1" s="710" t="str">
        <f>'JAP-5 Summary (Base Revenue)'!A1:G1</f>
        <v>Puget Sound Energy</v>
      </c>
      <c r="B1" s="710"/>
      <c r="C1" s="710"/>
      <c r="D1" s="710"/>
      <c r="E1" s="710"/>
      <c r="F1" s="710"/>
      <c r="G1" s="710"/>
    </row>
    <row r="2" spans="1:12">
      <c r="A2" s="710" t="str">
        <f>'JAP-5 Summary (Base Revenue)'!A2:G2</f>
        <v>Lighting Revenues Sumamry</v>
      </c>
      <c r="B2" s="710"/>
      <c r="C2" s="710"/>
      <c r="D2" s="710"/>
      <c r="E2" s="710"/>
      <c r="F2" s="710"/>
      <c r="G2" s="710"/>
    </row>
    <row r="3" spans="1:12">
      <c r="A3" s="710" t="s">
        <v>624</v>
      </c>
      <c r="B3" s="710"/>
      <c r="C3" s="710"/>
      <c r="D3" s="710"/>
      <c r="E3" s="710"/>
      <c r="F3" s="710"/>
      <c r="G3" s="710"/>
    </row>
    <row r="4" spans="1:12">
      <c r="A4" s="710" t="str">
        <f>'JAP-5 Summary (Base Revenue)'!A4:G4</f>
        <v>2019 Greneral Rate Case (GRC)</v>
      </c>
      <c r="B4" s="710"/>
      <c r="C4" s="710"/>
      <c r="D4" s="710"/>
      <c r="E4" s="710"/>
      <c r="F4" s="710"/>
      <c r="G4" s="710"/>
    </row>
    <row r="5" spans="1:12">
      <c r="A5" s="710" t="str">
        <f>'JAP-5 Summary (Base Revenue)'!A5:G5</f>
        <v>Test Year Ending December 31, 2018</v>
      </c>
      <c r="B5" s="710"/>
      <c r="C5" s="710"/>
      <c r="D5" s="710"/>
      <c r="E5" s="710"/>
      <c r="F5" s="710"/>
      <c r="G5" s="710"/>
    </row>
    <row r="6" spans="1:12">
      <c r="A6" s="280"/>
      <c r="B6" s="280"/>
      <c r="C6" s="280"/>
      <c r="D6" s="280"/>
      <c r="E6" s="280"/>
      <c r="F6" s="280"/>
      <c r="G6" s="280"/>
    </row>
    <row r="7" spans="1:12">
      <c r="A7" s="41"/>
      <c r="B7" s="41"/>
      <c r="C7" s="41"/>
      <c r="D7" s="41"/>
      <c r="E7" s="41"/>
      <c r="F7" s="41"/>
      <c r="G7" s="41"/>
    </row>
    <row r="8" spans="1:12" s="43" customFormat="1" ht="33.75">
      <c r="A8" s="4" t="s">
        <v>1</v>
      </c>
      <c r="B8" s="4" t="s">
        <v>123</v>
      </c>
      <c r="C8" s="4" t="s">
        <v>536</v>
      </c>
      <c r="D8" s="42" t="s">
        <v>823</v>
      </c>
      <c r="E8" s="42" t="s">
        <v>824</v>
      </c>
      <c r="F8" s="4" t="s">
        <v>505</v>
      </c>
      <c r="G8" s="4" t="s">
        <v>504</v>
      </c>
    </row>
    <row r="9" spans="1:12" s="43" customFormat="1">
      <c r="A9" s="5"/>
      <c r="B9" s="5" t="s">
        <v>3</v>
      </c>
      <c r="C9" s="26" t="s">
        <v>4</v>
      </c>
      <c r="D9" s="26" t="s">
        <v>506</v>
      </c>
      <c r="E9" s="26" t="s">
        <v>6</v>
      </c>
      <c r="F9" s="26" t="s">
        <v>494</v>
      </c>
      <c r="G9" s="26" t="s">
        <v>59</v>
      </c>
    </row>
    <row r="10" spans="1:12" s="44" customFormat="1">
      <c r="A10" s="5" t="s">
        <v>507</v>
      </c>
      <c r="B10" s="5"/>
      <c r="C10" s="26"/>
      <c r="D10" s="26"/>
      <c r="E10" s="26"/>
      <c r="F10" s="26" t="s">
        <v>514</v>
      </c>
      <c r="G10" s="26" t="s">
        <v>515</v>
      </c>
      <c r="H10" s="26"/>
      <c r="I10" s="26"/>
      <c r="J10" s="26"/>
      <c r="K10" s="26"/>
      <c r="L10" s="26"/>
    </row>
    <row r="11" spans="1:12" s="43" customFormat="1">
      <c r="A11" s="5"/>
      <c r="B11" s="5"/>
      <c r="C11" s="26"/>
      <c r="D11" s="26"/>
      <c r="E11" s="26"/>
      <c r="F11" s="26"/>
      <c r="G11" s="26"/>
    </row>
    <row r="12" spans="1:12" s="43" customFormat="1">
      <c r="A12" s="45">
        <v>1</v>
      </c>
      <c r="B12" s="46" t="s">
        <v>125</v>
      </c>
      <c r="C12" s="418">
        <f>'Schedule 50E'!E12</f>
        <v>59</v>
      </c>
      <c r="D12" s="419">
        <f>'Schedule 50E'!J12</f>
        <v>481.44000000000005</v>
      </c>
      <c r="E12" s="419">
        <f>'Schedule 50E'!K12</f>
        <v>531</v>
      </c>
      <c r="F12" s="47">
        <f t="shared" ref="F12:F25" si="0">+E12-D12</f>
        <v>49.559999999999945</v>
      </c>
      <c r="G12" s="48">
        <f t="shared" ref="G12:G25" si="1">+F12/D12</f>
        <v>0.10294117647058811</v>
      </c>
      <c r="H12" s="677"/>
    </row>
    <row r="13" spans="1:12">
      <c r="A13" s="49">
        <f>+A12+1</f>
        <v>2</v>
      </c>
      <c r="B13" s="50" t="s">
        <v>126</v>
      </c>
      <c r="C13" s="418">
        <f>'Schedule 50E'!E17</f>
        <v>42</v>
      </c>
      <c r="D13" s="47">
        <f>'Schedule 50E'!J17</f>
        <v>5364.84</v>
      </c>
      <c r="E13" s="47">
        <f>'Schedule 50E'!K17</f>
        <v>5574.96</v>
      </c>
      <c r="F13" s="47">
        <f t="shared" si="0"/>
        <v>210.11999999999989</v>
      </c>
      <c r="G13" s="48">
        <f t="shared" si="1"/>
        <v>3.9166126110005126E-2</v>
      </c>
      <c r="H13" s="677"/>
    </row>
    <row r="14" spans="1:12">
      <c r="A14" s="49">
        <f t="shared" ref="A14:A27" si="2">+A13+1</f>
        <v>3</v>
      </c>
      <c r="B14" s="50" t="s">
        <v>127</v>
      </c>
      <c r="C14" s="418">
        <f>'Schedule 50E'!E23</f>
        <v>1</v>
      </c>
      <c r="D14" s="47">
        <f>'Schedule 50E'!J23</f>
        <v>64.800000000000011</v>
      </c>
      <c r="E14" s="47">
        <f>'Schedule 50E'!K23</f>
        <v>71.28</v>
      </c>
      <c r="F14" s="47">
        <f t="shared" si="0"/>
        <v>6.4799999999999898</v>
      </c>
      <c r="G14" s="48">
        <f t="shared" si="1"/>
        <v>9.9999999999999825E-2</v>
      </c>
      <c r="H14" s="677"/>
    </row>
    <row r="15" spans="1:12">
      <c r="A15" s="49">
        <f t="shared" si="2"/>
        <v>4</v>
      </c>
      <c r="B15" s="50" t="s">
        <v>128</v>
      </c>
      <c r="C15" s="418">
        <f>'Schedule 51E'!E20</f>
        <v>4461.416666666667</v>
      </c>
      <c r="D15" s="47">
        <f>'Schedule 51E'!J20</f>
        <v>131305.28999999995</v>
      </c>
      <c r="E15" s="47">
        <f>'Schedule 51E'!K20</f>
        <v>144486.25000000003</v>
      </c>
      <c r="F15" s="47">
        <f t="shared" si="0"/>
        <v>13180.960000000079</v>
      </c>
      <c r="G15" s="48">
        <f t="shared" si="1"/>
        <v>0.10038407439639396</v>
      </c>
      <c r="H15" s="677"/>
    </row>
    <row r="16" spans="1:12">
      <c r="A16" s="49">
        <f t="shared" si="2"/>
        <v>5</v>
      </c>
      <c r="B16" s="50" t="s">
        <v>472</v>
      </c>
      <c r="C16" s="418"/>
      <c r="D16" s="47">
        <f>'Sch. 51E&amp;52E Facilities Charge'!H13</f>
        <v>183859.96932</v>
      </c>
      <c r="E16" s="47">
        <f>'Sch. 51E&amp;52E Facilities Charge'!I13</f>
        <v>337904.80848000001</v>
      </c>
      <c r="F16" s="47">
        <f t="shared" si="0"/>
        <v>154044.83916</v>
      </c>
      <c r="G16" s="48">
        <f t="shared" si="1"/>
        <v>0.83783783783783783</v>
      </c>
      <c r="H16" s="677"/>
    </row>
    <row r="17" spans="1:8">
      <c r="A17" s="49">
        <f t="shared" si="2"/>
        <v>6</v>
      </c>
      <c r="B17" s="51" t="s">
        <v>471</v>
      </c>
      <c r="C17" s="418"/>
      <c r="D17" s="47">
        <f>'Sch. 51E&amp;52E Facilities Charge'!H17</f>
        <v>1537815.9524300001</v>
      </c>
      <c r="E17" s="47">
        <f>'Sch. 51E&amp;52E Facilities Charge'!I17</f>
        <v>875075.1863200001</v>
      </c>
      <c r="F17" s="47">
        <f t="shared" si="0"/>
        <v>-662740.76610999997</v>
      </c>
      <c r="G17" s="48">
        <f t="shared" si="1"/>
        <v>-0.43096234309623427</v>
      </c>
      <c r="H17" s="677"/>
    </row>
    <row r="18" spans="1:8">
      <c r="A18" s="49">
        <f t="shared" si="2"/>
        <v>7</v>
      </c>
      <c r="B18" s="50" t="s">
        <v>129</v>
      </c>
      <c r="C18" s="418">
        <f>'Schedule 52E'!E30</f>
        <v>19458.833333333332</v>
      </c>
      <c r="D18" s="47">
        <f>'Schedule 52E'!J30</f>
        <v>1020552.8799999999</v>
      </c>
      <c r="E18" s="47">
        <f>'Schedule 52E'!K30</f>
        <v>1123219.29</v>
      </c>
      <c r="F18" s="47">
        <f t="shared" si="0"/>
        <v>102666.41000000015</v>
      </c>
      <c r="G18" s="48">
        <f t="shared" si="1"/>
        <v>0.10059881463467152</v>
      </c>
      <c r="H18" s="677"/>
    </row>
    <row r="19" spans="1:8">
      <c r="A19" s="49">
        <f t="shared" si="2"/>
        <v>8</v>
      </c>
      <c r="B19" s="50" t="s">
        <v>130</v>
      </c>
      <c r="C19" s="418">
        <f>'Schedule 53E'!E70</f>
        <v>75351.083333333343</v>
      </c>
      <c r="D19" s="47">
        <f>'Schedule 53E'!J70</f>
        <v>11000314.830000002</v>
      </c>
      <c r="E19" s="47">
        <f>'Schedule 53E'!K70</f>
        <v>12617540.869999999</v>
      </c>
      <c r="F19" s="47">
        <f t="shared" si="0"/>
        <v>1617226.0399999972</v>
      </c>
      <c r="G19" s="48">
        <f t="shared" si="1"/>
        <v>0.14701634134956817</v>
      </c>
      <c r="H19" s="677"/>
    </row>
    <row r="20" spans="1:8">
      <c r="A20" s="49">
        <f t="shared" si="2"/>
        <v>9</v>
      </c>
      <c r="B20" s="51" t="s">
        <v>131</v>
      </c>
      <c r="C20" s="418">
        <f>'Schedule 54E'!E33</f>
        <v>10256.25</v>
      </c>
      <c r="D20" s="47">
        <f>'Schedule 54E'!J33</f>
        <v>576318.02</v>
      </c>
      <c r="E20" s="47">
        <f>'Schedule 54E'!K33</f>
        <v>634258.73</v>
      </c>
      <c r="F20" s="47">
        <f t="shared" si="0"/>
        <v>57940.709999999963</v>
      </c>
      <c r="G20" s="48">
        <f t="shared" si="1"/>
        <v>0.10053600267435671</v>
      </c>
      <c r="H20" s="677"/>
    </row>
    <row r="21" spans="1:8">
      <c r="A21" s="49">
        <f t="shared" si="2"/>
        <v>10</v>
      </c>
      <c r="B21" s="51" t="s">
        <v>132</v>
      </c>
      <c r="C21" s="418">
        <f>'Schedules 55E &amp; 56E'!E32</f>
        <v>6236.083333333333</v>
      </c>
      <c r="D21" s="47">
        <f>'Schedules 55E &amp; 56E'!J32</f>
        <v>1033899.48</v>
      </c>
      <c r="E21" s="47">
        <f>'Schedules 55E &amp; 56E'!K32</f>
        <v>1162614.4487294836</v>
      </c>
      <c r="F21" s="47">
        <f t="shared" si="0"/>
        <v>128714.96872948366</v>
      </c>
      <c r="G21" s="48">
        <f t="shared" si="1"/>
        <v>0.12449466434540006</v>
      </c>
      <c r="H21" s="677"/>
    </row>
    <row r="22" spans="1:8">
      <c r="A22" s="49">
        <f t="shared" si="2"/>
        <v>11</v>
      </c>
      <c r="B22" s="51" t="s">
        <v>133</v>
      </c>
      <c r="C22" s="418"/>
      <c r="D22" s="47">
        <f>'Schedule 57E'!I13</f>
        <v>513953.11505999998</v>
      </c>
      <c r="E22" s="47">
        <f>'Schedule 57E'!J13</f>
        <v>626638.02263999986</v>
      </c>
      <c r="F22" s="47">
        <f t="shared" si="0"/>
        <v>112684.90757999988</v>
      </c>
      <c r="G22" s="48">
        <f t="shared" si="1"/>
        <v>0.21925133689839549</v>
      </c>
      <c r="H22" s="677"/>
    </row>
    <row r="23" spans="1:8">
      <c r="A23" s="49">
        <f t="shared" si="2"/>
        <v>12</v>
      </c>
      <c r="B23" s="51" t="s">
        <v>134</v>
      </c>
      <c r="C23" s="418">
        <f>'Schedules 58E &amp; 59E'!F53</f>
        <v>1465.8333333333333</v>
      </c>
      <c r="D23" s="47">
        <f>'Schedules 58E &amp; 59E'!K53</f>
        <v>404970.5</v>
      </c>
      <c r="E23" s="47">
        <f>'Schedules 58E &amp; 59E'!L53</f>
        <v>430517.58</v>
      </c>
      <c r="F23" s="47">
        <f t="shared" si="0"/>
        <v>25547.080000000016</v>
      </c>
      <c r="G23" s="48">
        <f t="shared" si="1"/>
        <v>6.308380486973747E-2</v>
      </c>
      <c r="H23" s="677"/>
    </row>
    <row r="24" spans="1:8">
      <c r="A24" s="49">
        <f t="shared" si="2"/>
        <v>13</v>
      </c>
      <c r="B24" s="51" t="s">
        <v>135</v>
      </c>
      <c r="C24" s="52">
        <f>'Schedules 55E &amp; 58E Pole'!C17</f>
        <v>645.75</v>
      </c>
      <c r="D24" s="47">
        <f>'Schedules 55E &amp; 58E Pole'!H17</f>
        <v>45951.569999999992</v>
      </c>
      <c r="E24" s="47">
        <f>'Schedules 55E &amp; 58E Pole'!I17</f>
        <v>50988.42</v>
      </c>
      <c r="F24" s="47">
        <f t="shared" si="0"/>
        <v>5036.8500000000058</v>
      </c>
      <c r="G24" s="48">
        <f t="shared" si="1"/>
        <v>0.10961214165261397</v>
      </c>
      <c r="H24" s="677"/>
    </row>
    <row r="25" spans="1:8">
      <c r="A25" s="49">
        <f t="shared" si="2"/>
        <v>14</v>
      </c>
      <c r="B25" s="41" t="s">
        <v>136</v>
      </c>
      <c r="C25" s="52">
        <f>'Schedules 55E &amp; 58E Pole'!C16</f>
        <v>496.08333333333331</v>
      </c>
      <c r="D25" s="47">
        <f>'Schedules 55E &amp; 58E Pole'!H16</f>
        <v>58041.75</v>
      </c>
      <c r="E25" s="47">
        <f>'Schedules 55E &amp; 58E Pole'!I16</f>
        <v>68399.97</v>
      </c>
      <c r="F25" s="47">
        <f t="shared" si="0"/>
        <v>10358.220000000001</v>
      </c>
      <c r="G25" s="48">
        <f t="shared" si="1"/>
        <v>0.17846153846153848</v>
      </c>
      <c r="H25" s="677"/>
    </row>
    <row r="26" spans="1:8">
      <c r="A26" s="49">
        <f t="shared" si="2"/>
        <v>15</v>
      </c>
      <c r="B26" s="50"/>
      <c r="C26" s="52"/>
      <c r="D26" s="47"/>
      <c r="E26" s="47"/>
      <c r="F26" s="47"/>
      <c r="G26" s="48"/>
    </row>
    <row r="27" spans="1:8" ht="12" thickBot="1">
      <c r="A27" s="49">
        <f t="shared" si="2"/>
        <v>16</v>
      </c>
      <c r="B27" s="41"/>
      <c r="C27" s="55">
        <f>SUM(C12:C25)</f>
        <v>118473.33333333333</v>
      </c>
      <c r="D27" s="56">
        <f>SUM(D12:D26)</f>
        <v>16512894.436810002</v>
      </c>
      <c r="E27" s="56">
        <f>SUM(E12:E26)</f>
        <v>18077820.816169485</v>
      </c>
      <c r="F27" s="56">
        <f>SUM(F12:F26)</f>
        <v>1564926.3793594812</v>
      </c>
      <c r="G27" s="57">
        <f>+F27/D27</f>
        <v>9.4769962064978674E-2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sqref="A1:XFD1048576"/>
    </sheetView>
  </sheetViews>
  <sheetFormatPr defaultColWidth="9.140625" defaultRowHeight="11.25"/>
  <cols>
    <col min="1" max="1" width="6.140625" style="58" bestFit="1" customWidth="1"/>
    <col min="2" max="2" width="7.85546875" style="74" customWidth="1"/>
    <col min="3" max="3" width="8.7109375" style="58" bestFit="1" customWidth="1"/>
    <col min="4" max="4" width="16.28515625" style="58" customWidth="1"/>
    <col min="5" max="5" width="9.85546875" style="58" bestFit="1" customWidth="1"/>
    <col min="6" max="8" width="10.7109375" style="58" customWidth="1"/>
    <col min="9" max="9" width="7.85546875" style="58" customWidth="1"/>
    <col min="10" max="10" width="11.42578125" style="58" bestFit="1" customWidth="1"/>
    <col min="11" max="11" width="9.85546875" style="58" bestFit="1" customWidth="1"/>
    <col min="12" max="15" width="10.7109375" style="58" customWidth="1"/>
    <col min="16" max="16384" width="9.140625" style="58"/>
  </cols>
  <sheetData>
    <row r="1" spans="1:15">
      <c r="A1" s="725" t="str">
        <f>'JAP-5 Summary (Base Revenue)'!A1:G1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5">
      <c r="A2" s="725" t="s">
        <v>612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5">
      <c r="A3" s="725" t="str">
        <f>'JAP-5 Summary (Base Revenue)'!A4:G4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5">
      <c r="A4" s="725" t="str">
        <f>'JAP-5 Summary (Base Revenue)'!A5:G5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5">
      <c r="A5" s="725" t="s">
        <v>613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5" s="144" customFormat="1" ht="67.5">
      <c r="A7" s="39" t="s">
        <v>1</v>
      </c>
      <c r="B7" s="39" t="s">
        <v>123</v>
      </c>
      <c r="C7" s="142" t="s">
        <v>137</v>
      </c>
      <c r="D7" s="39" t="s">
        <v>138</v>
      </c>
      <c r="E7" s="39" t="s">
        <v>587</v>
      </c>
      <c r="F7" s="674" t="str">
        <f>'WP2 Current Lighting Rates'!E8</f>
        <v>Base Rates
Effective
5-1-2018</v>
      </c>
      <c r="G7" s="103" t="str">
        <f>'WP2 Current Lighting Rates'!R8</f>
        <v>Base Rate + Sch 141/141X + Sch 142</v>
      </c>
      <c r="H7" s="142" t="s">
        <v>143</v>
      </c>
      <c r="I7" s="142" t="s">
        <v>499</v>
      </c>
      <c r="J7" s="143" t="s">
        <v>742</v>
      </c>
      <c r="K7" s="142" t="s">
        <v>529</v>
      </c>
      <c r="L7" s="39" t="s">
        <v>500</v>
      </c>
      <c r="M7" s="39" t="s">
        <v>501</v>
      </c>
      <c r="N7" s="39" t="s">
        <v>503</v>
      </c>
      <c r="O7" s="39" t="s">
        <v>502</v>
      </c>
    </row>
    <row r="8" spans="1:15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5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5" s="44" customFormat="1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5" s="44" customFormat="1">
      <c r="A11" s="49">
        <v>1</v>
      </c>
      <c r="B11" s="127" t="s">
        <v>577</v>
      </c>
      <c r="C11" s="61">
        <v>22</v>
      </c>
      <c r="D11" s="32" t="s">
        <v>188</v>
      </c>
      <c r="E11" s="52">
        <f>'WP1 Lighting Invetory'!H9</f>
        <v>59</v>
      </c>
      <c r="F11" s="62">
        <f>'WP2 Current Lighting Rates'!E11</f>
        <v>0.68</v>
      </c>
      <c r="G11" s="62">
        <f>'WP2 Current Lighting Rates'!R11</f>
        <v>0.68</v>
      </c>
      <c r="H11" s="675">
        <f>ROUND('WP7 Condensed Sch. Level Costs'!Z8,2)</f>
        <v>0.75</v>
      </c>
      <c r="I11" s="211">
        <f>(+F11*$E11*12)</f>
        <v>481.44000000000005</v>
      </c>
      <c r="J11" s="211">
        <f>(+G11*$E11*12)</f>
        <v>481.44000000000005</v>
      </c>
      <c r="K11" s="211">
        <f>(H11)*E11*12</f>
        <v>531</v>
      </c>
      <c r="L11" s="211">
        <f>+K11-I11</f>
        <v>49.559999999999945</v>
      </c>
      <c r="M11" s="211">
        <f>+K11-J11</f>
        <v>49.559999999999945</v>
      </c>
      <c r="N11" s="48">
        <f>IF(+L11=0,"na",L11/I11)</f>
        <v>0.10294117647058811</v>
      </c>
      <c r="O11" s="48">
        <f>IF(+M11=0,"na",M11/J11)</f>
        <v>0.10294117647058811</v>
      </c>
    </row>
    <row r="12" spans="1:15" s="44" customFormat="1">
      <c r="A12" s="49">
        <f>+A11+1</f>
        <v>2</v>
      </c>
      <c r="B12" s="49" t="str">
        <f>B11</f>
        <v>003E</v>
      </c>
      <c r="C12" s="63"/>
      <c r="D12" s="63" t="str">
        <f>D11</f>
        <v>Compact Flourescent</v>
      </c>
      <c r="E12" s="63">
        <f>SUM(E10:E11)</f>
        <v>59</v>
      </c>
      <c r="F12" s="64"/>
      <c r="G12" s="64"/>
      <c r="H12" s="64"/>
      <c r="I12" s="225">
        <f>SUM(I10:I11)</f>
        <v>481.44000000000005</v>
      </c>
      <c r="J12" s="225">
        <f>SUM(J10:J11)</f>
        <v>481.44000000000005</v>
      </c>
      <c r="K12" s="225">
        <f>SUM(K10:K11)</f>
        <v>531</v>
      </c>
      <c r="L12" s="225">
        <f>SUM(L10:L11)</f>
        <v>49.559999999999945</v>
      </c>
      <c r="M12" s="225">
        <f>SUM(M10:M11)</f>
        <v>49.559999999999945</v>
      </c>
      <c r="N12" s="65">
        <f>+L12/I12</f>
        <v>0.10294117647058811</v>
      </c>
      <c r="O12" s="65">
        <f>+M12/J12</f>
        <v>0.10294117647058811</v>
      </c>
    </row>
    <row r="13" spans="1:15" s="44" customFormat="1">
      <c r="A13" s="49">
        <f>+A12+1</f>
        <v>3</v>
      </c>
      <c r="B13" s="5"/>
      <c r="C13" s="26"/>
      <c r="D13" s="26"/>
      <c r="E13" s="28"/>
      <c r="F13" s="66"/>
      <c r="G13" s="62"/>
      <c r="H13" s="62"/>
      <c r="I13" s="210"/>
      <c r="J13" s="210"/>
      <c r="K13" s="210"/>
      <c r="L13" s="210"/>
      <c r="M13" s="210"/>
      <c r="N13" s="67"/>
      <c r="O13" s="68"/>
    </row>
    <row r="14" spans="1:15">
      <c r="A14" s="49">
        <f>+A13+1</f>
        <v>4</v>
      </c>
      <c r="B14" s="49" t="s">
        <v>126</v>
      </c>
      <c r="C14" s="69">
        <v>100</v>
      </c>
      <c r="D14" s="69" t="s">
        <v>145</v>
      </c>
      <c r="E14" s="69">
        <f>'WP1 Lighting Invetory'!H11</f>
        <v>3</v>
      </c>
      <c r="F14" s="62">
        <f>'WP2 Current Lighting Rates'!E13</f>
        <v>5.19</v>
      </c>
      <c r="G14" s="62">
        <f>'WP2 Current Lighting Rates'!R13</f>
        <v>5.19</v>
      </c>
      <c r="H14" s="62">
        <f>ROUND('WP7 Condensed Sch. Level Costs'!Z10,2)</f>
        <v>5.0599999999999996</v>
      </c>
      <c r="I14" s="211">
        <f t="shared" ref="I14:J16" si="0">(+F14*$E14*12)</f>
        <v>186.84</v>
      </c>
      <c r="J14" s="211">
        <f t="shared" si="0"/>
        <v>186.84</v>
      </c>
      <c r="K14" s="211">
        <f>(H14)*E14*12</f>
        <v>182.16</v>
      </c>
      <c r="L14" s="211">
        <f>+K14-I14</f>
        <v>-4.6800000000000068</v>
      </c>
      <c r="M14" s="211">
        <f>+K14-J14</f>
        <v>-4.6800000000000068</v>
      </c>
      <c r="N14" s="48">
        <f t="shared" ref="N14:O16" si="1">IF(+L14=0,"na",L14/I14)</f>
        <v>-2.5048169556840114E-2</v>
      </c>
      <c r="O14" s="48">
        <f t="shared" si="1"/>
        <v>-2.5048169556840114E-2</v>
      </c>
    </row>
    <row r="15" spans="1:15">
      <c r="A15" s="49">
        <f>+A14+1</f>
        <v>5</v>
      </c>
      <c r="B15" s="49" t="str">
        <f>+B14</f>
        <v>50E-A</v>
      </c>
      <c r="C15" s="69">
        <v>175</v>
      </c>
      <c r="D15" s="69" t="str">
        <f>+D14</f>
        <v>Mercury Vapor</v>
      </c>
      <c r="E15" s="69">
        <f>'WP1 Lighting Invetory'!H12</f>
        <v>19</v>
      </c>
      <c r="F15" s="62">
        <f>'WP2 Current Lighting Rates'!E14</f>
        <v>7.5</v>
      </c>
      <c r="G15" s="62">
        <f>'WP2 Current Lighting Rates'!R14</f>
        <v>7.5</v>
      </c>
      <c r="H15" s="62">
        <f>ROUND('WP7 Condensed Sch. Level Costs'!Z11,2)</f>
        <v>7.6</v>
      </c>
      <c r="I15" s="211">
        <f t="shared" si="0"/>
        <v>1710</v>
      </c>
      <c r="J15" s="211">
        <f t="shared" si="0"/>
        <v>1710</v>
      </c>
      <c r="K15" s="211">
        <f>(H15)*E15*12</f>
        <v>1732.8000000000002</v>
      </c>
      <c r="L15" s="211">
        <f>+K15-I15</f>
        <v>22.800000000000182</v>
      </c>
      <c r="M15" s="211">
        <f>+K15-J15</f>
        <v>22.800000000000182</v>
      </c>
      <c r="N15" s="48">
        <f t="shared" si="1"/>
        <v>1.333333333333344E-2</v>
      </c>
      <c r="O15" s="48">
        <f t="shared" si="1"/>
        <v>1.333333333333344E-2</v>
      </c>
    </row>
    <row r="16" spans="1:15">
      <c r="A16" s="49">
        <f>+A15+1</f>
        <v>6</v>
      </c>
      <c r="B16" s="49" t="str">
        <f>+B15</f>
        <v>50E-A</v>
      </c>
      <c r="C16" s="69">
        <v>400</v>
      </c>
      <c r="D16" s="69" t="str">
        <f>+D15</f>
        <v>Mercury Vapor</v>
      </c>
      <c r="E16" s="69">
        <f>'WP1 Lighting Invetory'!H13</f>
        <v>20</v>
      </c>
      <c r="F16" s="62">
        <f>'WP2 Current Lighting Rates'!E15</f>
        <v>14.45</v>
      </c>
      <c r="G16" s="62">
        <f>'WP2 Current Lighting Rates'!R15</f>
        <v>14.45</v>
      </c>
      <c r="H16" s="62">
        <f>ROUND('WP7 Condensed Sch. Level Costs'!Z12,2)</f>
        <v>15.25</v>
      </c>
      <c r="I16" s="211">
        <f t="shared" si="0"/>
        <v>3468</v>
      </c>
      <c r="J16" s="211">
        <f t="shared" si="0"/>
        <v>3468</v>
      </c>
      <c r="K16" s="211">
        <f>(H16)*E16*12</f>
        <v>3660</v>
      </c>
      <c r="L16" s="211">
        <f>+K16-I16</f>
        <v>192</v>
      </c>
      <c r="M16" s="211">
        <f>+K16-J16</f>
        <v>192</v>
      </c>
      <c r="N16" s="48">
        <f t="shared" si="1"/>
        <v>5.536332179930796E-2</v>
      </c>
      <c r="O16" s="48">
        <f t="shared" si="1"/>
        <v>5.536332179930796E-2</v>
      </c>
    </row>
    <row r="17" spans="1:15">
      <c r="A17" s="49">
        <f>A16+1</f>
        <v>7</v>
      </c>
      <c r="B17" s="49" t="str">
        <f>B16</f>
        <v>50E-A</v>
      </c>
      <c r="C17" s="63"/>
      <c r="D17" s="63" t="str">
        <f>D16</f>
        <v>Mercury Vapor</v>
      </c>
      <c r="E17" s="63">
        <f>SUM(E14:E16)</f>
        <v>42</v>
      </c>
      <c r="F17" s="64"/>
      <c r="G17" s="64"/>
      <c r="H17" s="64"/>
      <c r="I17" s="225">
        <f>SUM(I14:I16)</f>
        <v>5364.84</v>
      </c>
      <c r="J17" s="225">
        <f>SUM(J14:J16)</f>
        <v>5364.84</v>
      </c>
      <c r="K17" s="225">
        <f>SUM(K14:K16)</f>
        <v>5574.96</v>
      </c>
      <c r="L17" s="225">
        <f>SUM(L14:L16)</f>
        <v>210.12000000000018</v>
      </c>
      <c r="M17" s="225">
        <f>SUM(M14:M16)</f>
        <v>210.12000000000018</v>
      </c>
      <c r="N17" s="65">
        <f>+L17/I17</f>
        <v>3.9166126110005174E-2</v>
      </c>
      <c r="O17" s="65">
        <f>+M17/J17</f>
        <v>3.9166126110005174E-2</v>
      </c>
    </row>
    <row r="18" spans="1:15">
      <c r="A18" s="49">
        <f t="shared" ref="A18:A25" si="2">A17+1</f>
        <v>8</v>
      </c>
      <c r="B18" s="49"/>
      <c r="C18" s="69"/>
      <c r="D18" s="69"/>
      <c r="E18" s="69"/>
      <c r="F18" s="62"/>
      <c r="G18" s="62"/>
      <c r="H18" s="62"/>
      <c r="I18" s="211"/>
      <c r="J18" s="211"/>
      <c r="K18" s="211"/>
      <c r="L18" s="211"/>
      <c r="M18" s="211"/>
      <c r="N18" s="70"/>
      <c r="O18" s="48"/>
    </row>
    <row r="19" spans="1:15">
      <c r="A19" s="49">
        <f t="shared" si="2"/>
        <v>9</v>
      </c>
      <c r="B19" s="49" t="s">
        <v>127</v>
      </c>
      <c r="C19" s="69">
        <v>100</v>
      </c>
      <c r="D19" s="69" t="str">
        <f>+D16</f>
        <v>Mercury Vapor</v>
      </c>
      <c r="E19" s="69">
        <f>'WP1 Lighting Invetory'!H15</f>
        <v>0</v>
      </c>
      <c r="F19" s="62">
        <f>'WP2 Current Lighting Rates'!E18</f>
        <v>3.09</v>
      </c>
      <c r="G19" s="62">
        <f>'WP2 Current Lighting Rates'!R18</f>
        <v>3.09</v>
      </c>
      <c r="H19" s="62">
        <f>ROUND('WP7 Condensed Sch. Level Costs'!Z14,2)</f>
        <v>3.4</v>
      </c>
      <c r="I19" s="211">
        <f t="shared" ref="I19:J22" si="3">(+F19*$E19*12)</f>
        <v>0</v>
      </c>
      <c r="J19" s="211">
        <f t="shared" si="3"/>
        <v>0</v>
      </c>
      <c r="K19" s="211">
        <f>(H19)*E19*12</f>
        <v>0</v>
      </c>
      <c r="L19" s="211">
        <f>+K19-I19</f>
        <v>0</v>
      </c>
      <c r="M19" s="211">
        <f>+K19-J19</f>
        <v>0</v>
      </c>
      <c r="N19" s="48" t="str">
        <f t="shared" ref="N19:O22" si="4">IF(+L19=0,"na",L19/I19)</f>
        <v>na</v>
      </c>
      <c r="O19" s="48" t="str">
        <f t="shared" si="4"/>
        <v>na</v>
      </c>
    </row>
    <row r="20" spans="1:15">
      <c r="A20" s="49">
        <f t="shared" si="2"/>
        <v>10</v>
      </c>
      <c r="B20" s="49" t="str">
        <f>+B19</f>
        <v>50E-B</v>
      </c>
      <c r="C20" s="69">
        <v>175</v>
      </c>
      <c r="D20" s="69" t="str">
        <f>+D19</f>
        <v>Mercury Vapor</v>
      </c>
      <c r="E20" s="69">
        <f>'WP1 Lighting Invetory'!H16</f>
        <v>1</v>
      </c>
      <c r="F20" s="62">
        <f>'WP2 Current Lighting Rates'!E19</f>
        <v>5.4</v>
      </c>
      <c r="G20" s="62">
        <f>'WP2 Current Lighting Rates'!R19</f>
        <v>5.4</v>
      </c>
      <c r="H20" s="62">
        <f>ROUND('WP7 Condensed Sch. Level Costs'!Z15,2)</f>
        <v>5.94</v>
      </c>
      <c r="I20" s="211">
        <f t="shared" si="3"/>
        <v>64.800000000000011</v>
      </c>
      <c r="J20" s="211">
        <f t="shared" si="3"/>
        <v>64.800000000000011</v>
      </c>
      <c r="K20" s="211">
        <f>(H20)*E20*12</f>
        <v>71.28</v>
      </c>
      <c r="L20" s="211">
        <f>+K20-I20</f>
        <v>6.4799999999999898</v>
      </c>
      <c r="M20" s="211">
        <f>+K20-J20</f>
        <v>6.4799999999999898</v>
      </c>
      <c r="N20" s="48">
        <f t="shared" si="4"/>
        <v>9.9999999999999825E-2</v>
      </c>
      <c r="O20" s="48">
        <f t="shared" si="4"/>
        <v>9.9999999999999825E-2</v>
      </c>
    </row>
    <row r="21" spans="1:15">
      <c r="A21" s="49">
        <f t="shared" si="2"/>
        <v>11</v>
      </c>
      <c r="B21" s="49" t="str">
        <f>+B20</f>
        <v>50E-B</v>
      </c>
      <c r="C21" s="69">
        <v>400</v>
      </c>
      <c r="D21" s="69" t="str">
        <f>+D20</f>
        <v>Mercury Vapor</v>
      </c>
      <c r="E21" s="69">
        <f>'WP1 Lighting Invetory'!H17</f>
        <v>0</v>
      </c>
      <c r="F21" s="62">
        <f>'WP2 Current Lighting Rates'!E20</f>
        <v>12.35</v>
      </c>
      <c r="G21" s="62">
        <f>'WP2 Current Lighting Rates'!R20</f>
        <v>12.35</v>
      </c>
      <c r="H21" s="62">
        <f>ROUND('WP7 Condensed Sch. Level Costs'!Z16,2)</f>
        <v>13.59</v>
      </c>
      <c r="I21" s="211">
        <f t="shared" si="3"/>
        <v>0</v>
      </c>
      <c r="J21" s="211">
        <f t="shared" si="3"/>
        <v>0</v>
      </c>
      <c r="K21" s="211">
        <f>(H21)*E21*12</f>
        <v>0</v>
      </c>
      <c r="L21" s="211">
        <f>+K21-I21</f>
        <v>0</v>
      </c>
      <c r="M21" s="211">
        <f>+K21-J21</f>
        <v>0</v>
      </c>
      <c r="N21" s="48" t="str">
        <f t="shared" si="4"/>
        <v>na</v>
      </c>
      <c r="O21" s="48" t="str">
        <f t="shared" si="4"/>
        <v>na</v>
      </c>
    </row>
    <row r="22" spans="1:15">
      <c r="A22" s="49">
        <f t="shared" si="2"/>
        <v>12</v>
      </c>
      <c r="B22" s="49" t="str">
        <f>+B21</f>
        <v>50E-B</v>
      </c>
      <c r="C22" s="69">
        <v>700</v>
      </c>
      <c r="D22" s="69" t="str">
        <f>+D21</f>
        <v>Mercury Vapor</v>
      </c>
      <c r="E22" s="69">
        <f>'WP1 Lighting Invetory'!H18</f>
        <v>0</v>
      </c>
      <c r="F22" s="62">
        <f>'WP2 Current Lighting Rates'!E21</f>
        <v>21.61</v>
      </c>
      <c r="G22" s="62">
        <f>'WP2 Current Lighting Rates'!R21</f>
        <v>21.61</v>
      </c>
      <c r="H22" s="62">
        <f>ROUND('WP7 Condensed Sch. Level Costs'!Z17,2)</f>
        <v>23.78</v>
      </c>
      <c r="I22" s="211">
        <f t="shared" si="3"/>
        <v>0</v>
      </c>
      <c r="J22" s="211">
        <f t="shared" si="3"/>
        <v>0</v>
      </c>
      <c r="K22" s="211">
        <f>(H22)*E22*12</f>
        <v>0</v>
      </c>
      <c r="L22" s="211">
        <f>+K22-I22</f>
        <v>0</v>
      </c>
      <c r="M22" s="211">
        <f>+K22-J22</f>
        <v>0</v>
      </c>
      <c r="N22" s="48" t="str">
        <f t="shared" si="4"/>
        <v>na</v>
      </c>
      <c r="O22" s="48" t="str">
        <f t="shared" si="4"/>
        <v>na</v>
      </c>
    </row>
    <row r="23" spans="1:15">
      <c r="A23" s="49">
        <f>A22+1</f>
        <v>13</v>
      </c>
      <c r="B23" s="49" t="str">
        <f>B22</f>
        <v>50E-B</v>
      </c>
      <c r="C23" s="63"/>
      <c r="D23" s="63" t="str">
        <f>D22</f>
        <v>Mercury Vapor</v>
      </c>
      <c r="E23" s="63">
        <f>SUM(E19:E22)</f>
        <v>1</v>
      </c>
      <c r="F23" s="64"/>
      <c r="G23" s="64"/>
      <c r="H23" s="64"/>
      <c r="I23" s="225">
        <f>SUM(I19:I22)</f>
        <v>64.800000000000011</v>
      </c>
      <c r="J23" s="225">
        <f>SUM(J19:J22)</f>
        <v>64.800000000000011</v>
      </c>
      <c r="K23" s="225">
        <f>SUM(K19:K22)</f>
        <v>71.28</v>
      </c>
      <c r="L23" s="225">
        <f>SUM(L19:L22)</f>
        <v>6.4799999999999898</v>
      </c>
      <c r="M23" s="225">
        <f>SUM(M19:M22)</f>
        <v>6.4799999999999898</v>
      </c>
      <c r="N23" s="65">
        <f>+L23/I23</f>
        <v>9.9999999999999825E-2</v>
      </c>
      <c r="O23" s="65">
        <f>+M23/J23</f>
        <v>9.9999999999999825E-2</v>
      </c>
    </row>
    <row r="24" spans="1:15">
      <c r="A24" s="49">
        <f t="shared" si="2"/>
        <v>14</v>
      </c>
      <c r="B24" s="49"/>
      <c r="C24" s="69"/>
      <c r="D24" s="69"/>
      <c r="E24" s="69"/>
      <c r="F24" s="62"/>
      <c r="G24" s="62"/>
      <c r="H24" s="62"/>
      <c r="I24" s="211"/>
      <c r="J24" s="211"/>
      <c r="K24" s="211"/>
      <c r="L24" s="211"/>
      <c r="M24" s="211"/>
      <c r="N24" s="70"/>
      <c r="O24" s="48"/>
    </row>
    <row r="25" spans="1:15" ht="12" thickBot="1">
      <c r="A25" s="49">
        <f t="shared" si="2"/>
        <v>15</v>
      </c>
      <c r="B25" s="49" t="s">
        <v>50</v>
      </c>
      <c r="C25" s="71"/>
      <c r="D25" s="71"/>
      <c r="E25" s="71">
        <f>SUM(E12,E23,E17)</f>
        <v>102</v>
      </c>
      <c r="F25" s="72"/>
      <c r="G25" s="72"/>
      <c r="H25" s="72"/>
      <c r="I25" s="212">
        <f>SUM(I12,I23,I17)</f>
        <v>5911.08</v>
      </c>
      <c r="J25" s="212">
        <f>SUM(J12,J23,J17)</f>
        <v>5911.08</v>
      </c>
      <c r="K25" s="212">
        <f>SUM(K12,K23,K17)</f>
        <v>6177.24</v>
      </c>
      <c r="L25" s="212">
        <f>SUM(L12,L23,L17)</f>
        <v>266.16000000000008</v>
      </c>
      <c r="M25" s="212">
        <f>SUM(M12,M23,M17)</f>
        <v>266.16000000000008</v>
      </c>
      <c r="N25" s="57">
        <f>+L25/I25</f>
        <v>4.5027304654986923E-2</v>
      </c>
      <c r="O25" s="57">
        <f>+M25/J25</f>
        <v>4.5027304654986923E-2</v>
      </c>
    </row>
    <row r="26" spans="1:15" ht="12" thickTop="1">
      <c r="A26" s="49"/>
      <c r="B26" s="49"/>
      <c r="C26" s="69"/>
      <c r="D26" s="69"/>
      <c r="E26" s="69"/>
      <c r="F26" s="69"/>
      <c r="G26" s="73"/>
      <c r="H26" s="73"/>
      <c r="I26" s="73"/>
      <c r="J26" s="41"/>
      <c r="K26" s="670"/>
      <c r="L26" s="670"/>
      <c r="M26" s="41"/>
      <c r="N26" s="41"/>
      <c r="O26" s="676"/>
    </row>
    <row r="27" spans="1:15">
      <c r="A27" s="74"/>
      <c r="J27" s="75"/>
    </row>
    <row r="28" spans="1:15">
      <c r="K28" s="157"/>
    </row>
    <row r="29" spans="1:15">
      <c r="F29" s="76"/>
    </row>
    <row r="32" spans="1:15">
      <c r="G32" s="77"/>
    </row>
    <row r="33" spans="7:10">
      <c r="G33" s="77"/>
      <c r="J33" s="77"/>
    </row>
    <row r="34" spans="7:10">
      <c r="G34" s="77"/>
      <c r="J34" s="77"/>
    </row>
    <row r="36" spans="7:10">
      <c r="G36" s="77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sqref="A1:XFD1048576"/>
    </sheetView>
  </sheetViews>
  <sheetFormatPr defaultColWidth="9.140625" defaultRowHeight="11.25"/>
  <cols>
    <col min="1" max="1" width="8.42578125" style="58" bestFit="1" customWidth="1"/>
    <col min="2" max="2" width="6.7109375" style="74" bestFit="1" customWidth="1"/>
    <col min="3" max="3" width="13" style="58" bestFit="1" customWidth="1"/>
    <col min="4" max="4" width="14.7109375" style="58" bestFit="1" customWidth="1"/>
    <col min="5" max="5" width="9.28515625" style="58" bestFit="1" customWidth="1"/>
    <col min="6" max="6" width="8.28515625" style="58" customWidth="1"/>
    <col min="7" max="7" width="8" style="58" customWidth="1"/>
    <col min="8" max="8" width="8.85546875" style="58" customWidth="1"/>
    <col min="9" max="9" width="11.5703125" style="58" customWidth="1"/>
    <col min="10" max="10" width="13.42578125" style="58" bestFit="1" customWidth="1"/>
    <col min="11" max="11" width="12.28515625" style="58" bestFit="1" customWidth="1"/>
    <col min="12" max="13" width="12.28515625" style="58" customWidth="1"/>
    <col min="14" max="15" width="10.7109375" style="58" customWidth="1"/>
    <col min="16" max="16384" width="9.140625" style="58"/>
  </cols>
  <sheetData>
    <row r="1" spans="1:23">
      <c r="A1" s="725" t="str">
        <f>'Schedule 50E'!A1:O1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23">
      <c r="A2" s="725" t="str">
        <f>'Schedule 50E'!A2:O2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23">
      <c r="A3" s="725" t="str">
        <f>'Schedule 50E'!A3:O3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23">
      <c r="A4" s="725" t="str">
        <f>'Schedule 50E'!A4:O4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23">
      <c r="A5" s="725" t="s">
        <v>614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6" spans="1:23" s="44" customForma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</row>
    <row r="7" spans="1:23" s="44" customFormat="1" ht="67.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  <c r="P7" s="124"/>
    </row>
    <row r="8" spans="1:23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23" ht="12.75" customHeight="1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  <c r="W9" s="78"/>
    </row>
    <row r="10" spans="1:23">
      <c r="A10" s="49"/>
      <c r="B10" s="49"/>
      <c r="C10" s="112"/>
      <c r="D10" s="112"/>
      <c r="F10" s="26"/>
      <c r="R10" s="114"/>
    </row>
    <row r="11" spans="1:23">
      <c r="A11" s="49">
        <v>1</v>
      </c>
      <c r="B11" s="49" t="s">
        <v>147</v>
      </c>
      <c r="C11" s="111" t="s">
        <v>693</v>
      </c>
      <c r="D11" s="112" t="s">
        <v>189</v>
      </c>
      <c r="E11" s="114">
        <f>'WP1 Lighting Invetory'!H20</f>
        <v>2068.0833333333335</v>
      </c>
      <c r="F11" s="62">
        <f>'WP2 Current Lighting Rates'!E26</f>
        <v>1.39</v>
      </c>
      <c r="G11" s="62">
        <f>'WP2 Current Lighting Rates'!R26</f>
        <v>1.39</v>
      </c>
      <c r="H11" s="62">
        <f>ROUND('WP7 Condensed Sch. Level Costs'!$Z19,2)</f>
        <v>1.53</v>
      </c>
      <c r="I11" s="211">
        <f t="shared" ref="I11:I19" si="0">(+F11*$E11*12)</f>
        <v>34495.629999999997</v>
      </c>
      <c r="J11" s="211">
        <f t="shared" ref="J11:J19" si="1">(+G11*$E11*12)</f>
        <v>34495.629999999997</v>
      </c>
      <c r="K11" s="211">
        <f t="shared" ref="K11:K19" si="2">(H11)*E11*12</f>
        <v>37970.010000000009</v>
      </c>
      <c r="L11" s="211">
        <f>+K11-I11</f>
        <v>3474.3800000000119</v>
      </c>
      <c r="M11" s="211">
        <f>+K11-J11</f>
        <v>3474.3800000000119</v>
      </c>
      <c r="N11" s="48">
        <f>IF(+L11=0,"na",L11/I11)</f>
        <v>0.10071942446043201</v>
      </c>
      <c r="O11" s="48">
        <f>IF(+M11=0,"na",M11/J11)</f>
        <v>0.10071942446043201</v>
      </c>
      <c r="R11" s="114"/>
    </row>
    <row r="12" spans="1:23">
      <c r="A12" s="49">
        <f t="shared" ref="A12:A20" si="3">A11+1</f>
        <v>2</v>
      </c>
      <c r="B12" s="49" t="s">
        <v>147</v>
      </c>
      <c r="C12" s="111" t="s">
        <v>697</v>
      </c>
      <c r="D12" s="112" t="s">
        <v>189</v>
      </c>
      <c r="E12" s="114">
        <f>'WP1 Lighting Invetory'!H21</f>
        <v>1137.25</v>
      </c>
      <c r="F12" s="62">
        <f>'WP2 Current Lighting Rates'!E27</f>
        <v>2.3199999999999998</v>
      </c>
      <c r="G12" s="62">
        <f>'WP2 Current Lighting Rates'!R27</f>
        <v>2.3199999999999998</v>
      </c>
      <c r="H12" s="62">
        <f>ROUND('WP7 Condensed Sch. Level Costs'!$Z20,2)</f>
        <v>2.5499999999999998</v>
      </c>
      <c r="I12" s="211">
        <f t="shared" si="0"/>
        <v>31661.039999999994</v>
      </c>
      <c r="J12" s="211">
        <f t="shared" si="1"/>
        <v>31661.039999999994</v>
      </c>
      <c r="K12" s="211">
        <f t="shared" si="2"/>
        <v>34799.85</v>
      </c>
      <c r="L12" s="211">
        <f t="shared" ref="L12:L19" si="4">+K12-I12</f>
        <v>3138.8100000000049</v>
      </c>
      <c r="M12" s="211">
        <f t="shared" ref="M12:M19" si="5">+K12-J12</f>
        <v>3138.8100000000049</v>
      </c>
      <c r="N12" s="48">
        <f t="shared" ref="N12:N19" si="6">IF(+L12=0,"na",L12/I12)</f>
        <v>9.9137931034482929E-2</v>
      </c>
      <c r="O12" s="48">
        <f t="shared" ref="O12:O19" si="7">IF(+M12=0,"na",M12/J12)</f>
        <v>9.9137931034482929E-2</v>
      </c>
      <c r="R12" s="114"/>
    </row>
    <row r="13" spans="1:23">
      <c r="A13" s="49">
        <f t="shared" si="3"/>
        <v>3</v>
      </c>
      <c r="B13" s="49" t="s">
        <v>147</v>
      </c>
      <c r="C13" s="111" t="s">
        <v>698</v>
      </c>
      <c r="D13" s="112" t="s">
        <v>189</v>
      </c>
      <c r="E13" s="114">
        <f>'WP1 Lighting Invetory'!H22</f>
        <v>638.58333333333337</v>
      </c>
      <c r="F13" s="62">
        <f>'WP2 Current Lighting Rates'!E28</f>
        <v>3.24</v>
      </c>
      <c r="G13" s="62">
        <f>'WP2 Current Lighting Rates'!R28</f>
        <v>3.24</v>
      </c>
      <c r="H13" s="62">
        <f>ROUND('WP7 Condensed Sch. Level Costs'!$Z21,2)</f>
        <v>3.57</v>
      </c>
      <c r="I13" s="211">
        <f t="shared" si="0"/>
        <v>24828.120000000003</v>
      </c>
      <c r="J13" s="211">
        <f t="shared" si="1"/>
        <v>24828.120000000003</v>
      </c>
      <c r="K13" s="211">
        <f t="shared" si="2"/>
        <v>27356.909999999996</v>
      </c>
      <c r="L13" s="211">
        <f t="shared" si="4"/>
        <v>2528.7899999999936</v>
      </c>
      <c r="M13" s="211">
        <f t="shared" si="5"/>
        <v>2528.7899999999936</v>
      </c>
      <c r="N13" s="48">
        <f t="shared" si="6"/>
        <v>0.10185185185185158</v>
      </c>
      <c r="O13" s="48">
        <f t="shared" si="7"/>
        <v>0.10185185185185158</v>
      </c>
      <c r="R13" s="114"/>
    </row>
    <row r="14" spans="1:23">
      <c r="A14" s="49">
        <f t="shared" si="3"/>
        <v>4</v>
      </c>
      <c r="B14" s="49" t="s">
        <v>147</v>
      </c>
      <c r="C14" s="111" t="s">
        <v>699</v>
      </c>
      <c r="D14" s="112" t="s">
        <v>189</v>
      </c>
      <c r="E14" s="114">
        <f>'WP1 Lighting Invetory'!H23</f>
        <v>291.83333333333331</v>
      </c>
      <c r="F14" s="62">
        <f>'WP2 Current Lighting Rates'!E29</f>
        <v>4.17</v>
      </c>
      <c r="G14" s="62">
        <f>'WP2 Current Lighting Rates'!R29</f>
        <v>4.17</v>
      </c>
      <c r="H14" s="62">
        <f>ROUND('WP7 Condensed Sch. Level Costs'!$Z22,2)</f>
        <v>4.59</v>
      </c>
      <c r="I14" s="211">
        <f t="shared" si="0"/>
        <v>14603.34</v>
      </c>
      <c r="J14" s="211">
        <f t="shared" si="1"/>
        <v>14603.34</v>
      </c>
      <c r="K14" s="211">
        <f t="shared" si="2"/>
        <v>16074.179999999998</v>
      </c>
      <c r="L14" s="211">
        <f t="shared" si="4"/>
        <v>1470.8399999999983</v>
      </c>
      <c r="M14" s="211">
        <f t="shared" si="5"/>
        <v>1470.8399999999983</v>
      </c>
      <c r="N14" s="48">
        <f t="shared" si="6"/>
        <v>0.10071942446043154</v>
      </c>
      <c r="O14" s="48">
        <f t="shared" si="7"/>
        <v>0.10071942446043154</v>
      </c>
      <c r="R14" s="114"/>
    </row>
    <row r="15" spans="1:23">
      <c r="A15" s="49">
        <f t="shared" si="3"/>
        <v>5</v>
      </c>
      <c r="B15" s="49" t="s">
        <v>147</v>
      </c>
      <c r="C15" s="111" t="s">
        <v>700</v>
      </c>
      <c r="D15" s="112" t="s">
        <v>189</v>
      </c>
      <c r="E15" s="114">
        <f>'WP1 Lighting Invetory'!H24</f>
        <v>50.5</v>
      </c>
      <c r="F15" s="62">
        <f>'WP2 Current Lighting Rates'!E30</f>
        <v>5.09</v>
      </c>
      <c r="G15" s="62">
        <f>'WP2 Current Lighting Rates'!R30</f>
        <v>5.09</v>
      </c>
      <c r="H15" s="62">
        <f>ROUND('WP7 Condensed Sch. Level Costs'!$Z23,2)</f>
        <v>5.6</v>
      </c>
      <c r="I15" s="211">
        <f t="shared" si="0"/>
        <v>3084.54</v>
      </c>
      <c r="J15" s="211">
        <f t="shared" si="1"/>
        <v>3084.54</v>
      </c>
      <c r="K15" s="211">
        <f t="shared" si="2"/>
        <v>3393.5999999999995</v>
      </c>
      <c r="L15" s="211">
        <f t="shared" si="4"/>
        <v>309.05999999999949</v>
      </c>
      <c r="M15" s="211">
        <f t="shared" si="5"/>
        <v>309.05999999999949</v>
      </c>
      <c r="N15" s="48">
        <f t="shared" si="6"/>
        <v>0.1001964636542238</v>
      </c>
      <c r="O15" s="48">
        <f t="shared" si="7"/>
        <v>0.1001964636542238</v>
      </c>
      <c r="R15" s="114"/>
    </row>
    <row r="16" spans="1:23">
      <c r="A16" s="49">
        <f t="shared" si="3"/>
        <v>6</v>
      </c>
      <c r="B16" s="49" t="s">
        <v>147</v>
      </c>
      <c r="C16" s="111" t="s">
        <v>701</v>
      </c>
      <c r="D16" s="112" t="s">
        <v>189</v>
      </c>
      <c r="E16" s="114">
        <f>'WP1 Lighting Invetory'!H25</f>
        <v>189.25</v>
      </c>
      <c r="F16" s="62">
        <f>'WP2 Current Lighting Rates'!E31</f>
        <v>6.02</v>
      </c>
      <c r="G16" s="62">
        <f>'WP2 Current Lighting Rates'!R31</f>
        <v>6.02</v>
      </c>
      <c r="H16" s="62">
        <f>ROUND('WP7 Condensed Sch. Level Costs'!$Z24,2)</f>
        <v>6.62</v>
      </c>
      <c r="I16" s="211">
        <f t="shared" si="0"/>
        <v>13671.419999999998</v>
      </c>
      <c r="J16" s="211">
        <f t="shared" si="1"/>
        <v>13671.419999999998</v>
      </c>
      <c r="K16" s="211">
        <f t="shared" si="2"/>
        <v>15034.02</v>
      </c>
      <c r="L16" s="211">
        <f t="shared" si="4"/>
        <v>1362.6000000000022</v>
      </c>
      <c r="M16" s="211">
        <f t="shared" si="5"/>
        <v>1362.6000000000022</v>
      </c>
      <c r="N16" s="48">
        <f t="shared" si="6"/>
        <v>9.9667774086378905E-2</v>
      </c>
      <c r="O16" s="48">
        <f t="shared" si="7"/>
        <v>9.9667774086378905E-2</v>
      </c>
      <c r="R16" s="114"/>
    </row>
    <row r="17" spans="1:18">
      <c r="A17" s="49">
        <f t="shared" si="3"/>
        <v>7</v>
      </c>
      <c r="B17" s="49" t="s">
        <v>147</v>
      </c>
      <c r="C17" s="111" t="s">
        <v>730</v>
      </c>
      <c r="D17" s="112" t="s">
        <v>189</v>
      </c>
      <c r="E17" s="114">
        <f>'WP1 Lighting Invetory'!H26</f>
        <v>0</v>
      </c>
      <c r="F17" s="62">
        <f>'WP2 Current Lighting Rates'!E32</f>
        <v>6.95</v>
      </c>
      <c r="G17" s="62">
        <f>'WP2 Current Lighting Rates'!R32</f>
        <v>6.95</v>
      </c>
      <c r="H17" s="62">
        <f>ROUND('WP7 Condensed Sch. Level Costs'!$Z25,2)</f>
        <v>7.64</v>
      </c>
      <c r="I17" s="211">
        <f t="shared" si="0"/>
        <v>0</v>
      </c>
      <c r="J17" s="211">
        <f t="shared" si="1"/>
        <v>0</v>
      </c>
      <c r="K17" s="211">
        <f t="shared" si="2"/>
        <v>0</v>
      </c>
      <c r="L17" s="211">
        <f t="shared" si="4"/>
        <v>0</v>
      </c>
      <c r="M17" s="211">
        <f t="shared" si="5"/>
        <v>0</v>
      </c>
      <c r="N17" s="48" t="str">
        <f t="shared" si="6"/>
        <v>na</v>
      </c>
      <c r="O17" s="48" t="str">
        <f t="shared" si="7"/>
        <v>na</v>
      </c>
      <c r="R17" s="114"/>
    </row>
    <row r="18" spans="1:18">
      <c r="A18" s="49">
        <f t="shared" si="3"/>
        <v>8</v>
      </c>
      <c r="B18" s="49" t="s">
        <v>147</v>
      </c>
      <c r="C18" s="111" t="s">
        <v>702</v>
      </c>
      <c r="D18" s="112" t="s">
        <v>189</v>
      </c>
      <c r="E18" s="114">
        <f>'WP1 Lighting Invetory'!H27</f>
        <v>10</v>
      </c>
      <c r="F18" s="62">
        <f>'WP2 Current Lighting Rates'!E33</f>
        <v>7.87</v>
      </c>
      <c r="G18" s="62">
        <f>'WP2 Current Lighting Rates'!R33</f>
        <v>7.87</v>
      </c>
      <c r="H18" s="62">
        <f>ROUND('WP7 Condensed Sch. Level Costs'!$Z26,2)</f>
        <v>8.66</v>
      </c>
      <c r="I18" s="211">
        <f t="shared" si="0"/>
        <v>944.40000000000009</v>
      </c>
      <c r="J18" s="211">
        <f t="shared" si="1"/>
        <v>944.40000000000009</v>
      </c>
      <c r="K18" s="211">
        <f t="shared" si="2"/>
        <v>1039.1999999999998</v>
      </c>
      <c r="L18" s="211">
        <f t="shared" si="4"/>
        <v>94.799999999999727</v>
      </c>
      <c r="M18" s="211">
        <f t="shared" si="5"/>
        <v>94.799999999999727</v>
      </c>
      <c r="N18" s="48">
        <f t="shared" si="6"/>
        <v>0.10038119440914836</v>
      </c>
      <c r="O18" s="48">
        <f t="shared" si="7"/>
        <v>0.10038119440914836</v>
      </c>
      <c r="R18" s="114"/>
    </row>
    <row r="19" spans="1:18">
      <c r="A19" s="49">
        <f t="shared" si="3"/>
        <v>9</v>
      </c>
      <c r="B19" s="49" t="s">
        <v>147</v>
      </c>
      <c r="C19" s="111" t="s">
        <v>703</v>
      </c>
      <c r="D19" s="112" t="s">
        <v>189</v>
      </c>
      <c r="E19" s="114">
        <f>'WP1 Lighting Invetory'!H28</f>
        <v>75.916666666666671</v>
      </c>
      <c r="F19" s="62">
        <f>'WP2 Current Lighting Rates'!E34</f>
        <v>8.8000000000000007</v>
      </c>
      <c r="G19" s="62">
        <f>'WP2 Current Lighting Rates'!R34</f>
        <v>8.8000000000000007</v>
      </c>
      <c r="H19" s="62">
        <f>ROUND('WP7 Condensed Sch. Level Costs'!$Z27,2)</f>
        <v>9.68</v>
      </c>
      <c r="I19" s="211">
        <f t="shared" si="0"/>
        <v>8016.8000000000011</v>
      </c>
      <c r="J19" s="211">
        <f t="shared" si="1"/>
        <v>8016.8000000000011</v>
      </c>
      <c r="K19" s="211">
        <f t="shared" si="2"/>
        <v>8818.48</v>
      </c>
      <c r="L19" s="211">
        <f t="shared" si="4"/>
        <v>801.67999999999847</v>
      </c>
      <c r="M19" s="211">
        <f t="shared" si="5"/>
        <v>801.67999999999847</v>
      </c>
      <c r="N19" s="48">
        <f t="shared" si="6"/>
        <v>9.9999999999999797E-2</v>
      </c>
      <c r="O19" s="48">
        <f t="shared" si="7"/>
        <v>9.9999999999999797E-2</v>
      </c>
      <c r="R19" s="114"/>
    </row>
    <row r="20" spans="1:18" ht="12" thickBot="1">
      <c r="A20" s="49">
        <f t="shared" si="3"/>
        <v>10</v>
      </c>
      <c r="B20" s="74" t="s">
        <v>50</v>
      </c>
      <c r="C20" s="71"/>
      <c r="D20" s="116"/>
      <c r="E20" s="71">
        <f>SUM(E11:E19)</f>
        <v>4461.416666666667</v>
      </c>
      <c r="F20" s="72"/>
      <c r="G20" s="72"/>
      <c r="H20" s="72"/>
      <c r="I20" s="212">
        <f>SUM(I11:I19)</f>
        <v>131305.28999999995</v>
      </c>
      <c r="J20" s="212">
        <f>SUM(J11:J19)</f>
        <v>131305.28999999995</v>
      </c>
      <c r="K20" s="212">
        <f>SUM(K11:K19)</f>
        <v>144486.25000000003</v>
      </c>
      <c r="L20" s="212">
        <f>SUM(L11:L19)</f>
        <v>13180.960000000008</v>
      </c>
      <c r="M20" s="212">
        <f>SUM(M11:M19)</f>
        <v>13180.960000000008</v>
      </c>
      <c r="N20" s="57">
        <f>IF(+L20=0,"na",L20/I20)</f>
        <v>0.10038407439639342</v>
      </c>
      <c r="O20" s="57">
        <f>IF(+M20=0,"na",M20/J20)</f>
        <v>0.10038407439639342</v>
      </c>
    </row>
    <row r="21" spans="1:18" ht="12" thickTop="1">
      <c r="A21" s="49"/>
      <c r="B21" s="49"/>
      <c r="C21" s="69"/>
      <c r="D21" s="69"/>
      <c r="E21" s="69"/>
      <c r="G21" s="73"/>
      <c r="H21" s="73"/>
      <c r="I21" s="73"/>
      <c r="J21" s="41"/>
      <c r="K21" s="670"/>
      <c r="L21" s="670"/>
      <c r="N21" s="70"/>
      <c r="O21" s="70"/>
    </row>
    <row r="22" spans="1:18">
      <c r="N22" s="70"/>
      <c r="O22" s="7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sqref="A1:XFD1048576"/>
    </sheetView>
  </sheetViews>
  <sheetFormatPr defaultColWidth="9.140625" defaultRowHeight="11.25"/>
  <cols>
    <col min="1" max="1" width="6.42578125" style="58" customWidth="1"/>
    <col min="2" max="2" width="6.7109375" style="74" bestFit="1" customWidth="1"/>
    <col min="3" max="3" width="10" style="58" bestFit="1" customWidth="1"/>
    <col min="4" max="4" width="13.85546875" style="58" bestFit="1" customWidth="1"/>
    <col min="5" max="5" width="8.7109375" style="58" bestFit="1" customWidth="1"/>
    <col min="6" max="6" width="9.5703125" style="58" bestFit="1" customWidth="1"/>
    <col min="7" max="7" width="11.42578125" style="58" customWidth="1"/>
    <col min="8" max="8" width="10.7109375" style="58" customWidth="1"/>
    <col min="9" max="9" width="9.140625" style="58" customWidth="1"/>
    <col min="10" max="10" width="12.140625" style="58" customWidth="1"/>
    <col min="11" max="11" width="10.140625" style="58" customWidth="1"/>
    <col min="12" max="12" width="10.28515625" style="58" customWidth="1"/>
    <col min="13" max="13" width="11.42578125" style="58" customWidth="1"/>
    <col min="14" max="15" width="10.7109375" style="58" customWidth="1"/>
    <col min="16" max="16384" width="9.140625" style="58"/>
  </cols>
  <sheetData>
    <row r="1" spans="1:17">
      <c r="A1" s="725" t="str">
        <f>'Schedule 51E'!A1:O1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7">
      <c r="A2" s="725" t="str">
        <f>'Schedule 51E'!A2:O2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7">
      <c r="A3" s="725" t="str">
        <f>'Schedule 51E'!A3:O3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7">
      <c r="A4" s="725" t="str">
        <f>'Schedule 51E'!A4:O4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7">
      <c r="A5" s="725" t="s">
        <v>615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6" spans="1:17" s="44" customFormat="1">
      <c r="A6" s="58"/>
      <c r="B6" s="74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7" s="44" customFormat="1" ht="56.2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</row>
    <row r="8" spans="1:17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7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7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45"/>
      <c r="Q10" s="78"/>
    </row>
    <row r="11" spans="1:17">
      <c r="A11" s="49">
        <v>1</v>
      </c>
      <c r="B11" s="127" t="s">
        <v>148</v>
      </c>
      <c r="C11" s="69">
        <v>50</v>
      </c>
      <c r="D11" s="69" t="s">
        <v>140</v>
      </c>
      <c r="E11" s="69">
        <v>0</v>
      </c>
      <c r="F11" s="62">
        <f>'WP2 Current Lighting Rates'!E39</f>
        <v>1.54</v>
      </c>
      <c r="G11" s="62">
        <f>'WP2 Current Lighting Rates'!R39</f>
        <v>1.54</v>
      </c>
      <c r="H11" s="62">
        <f>ROUND('WP7 Condensed Sch. Level Costs'!Z29,2)</f>
        <v>1.7</v>
      </c>
      <c r="I11" s="211">
        <f t="shared" ref="I11:J18" si="0">(+F11*$E11*12)</f>
        <v>0</v>
      </c>
      <c r="J11" s="211">
        <f t="shared" si="0"/>
        <v>0</v>
      </c>
      <c r="K11" s="211">
        <f t="shared" ref="K11:K18" si="1">(H11)*E11*12</f>
        <v>0</v>
      </c>
      <c r="L11" s="211">
        <f>+K11-I11</f>
        <v>0</v>
      </c>
      <c r="M11" s="211">
        <f>+K11-J11</f>
        <v>0</v>
      </c>
      <c r="N11" s="48" t="str">
        <f>IF(+L11=0,"na",L11/I11)</f>
        <v>na</v>
      </c>
      <c r="O11" s="48" t="str">
        <f>IF(+M11=0,"na",M11/J11)</f>
        <v>na</v>
      </c>
      <c r="Q11" s="78"/>
    </row>
    <row r="12" spans="1:17">
      <c r="A12" s="49">
        <f t="shared" ref="A12:A30" si="2">A11+1</f>
        <v>2</v>
      </c>
      <c r="B12" s="49" t="str">
        <f t="shared" ref="B12:B18" si="3">+B11</f>
        <v xml:space="preserve">52E </v>
      </c>
      <c r="C12" s="69">
        <v>70</v>
      </c>
      <c r="D12" s="69" t="s">
        <v>140</v>
      </c>
      <c r="E12" s="69">
        <f>'WP1 Lighting Invetory'!H31</f>
        <v>710</v>
      </c>
      <c r="F12" s="62">
        <f>'WP2 Current Lighting Rates'!E40</f>
        <v>2.16</v>
      </c>
      <c r="G12" s="62">
        <f>'WP2 Current Lighting Rates'!R40</f>
        <v>2.16</v>
      </c>
      <c r="H12" s="62">
        <f>ROUND('WP7 Condensed Sch. Level Costs'!Z30,2)</f>
        <v>2.38</v>
      </c>
      <c r="I12" s="211">
        <f t="shared" si="0"/>
        <v>18403.2</v>
      </c>
      <c r="J12" s="211">
        <f t="shared" si="0"/>
        <v>18403.2</v>
      </c>
      <c r="K12" s="211">
        <f t="shared" si="1"/>
        <v>20277.599999999999</v>
      </c>
      <c r="L12" s="211">
        <f>+K12-I12</f>
        <v>1874.3999999999978</v>
      </c>
      <c r="M12" s="211">
        <f t="shared" ref="M12:M18" si="4">+K12-J12</f>
        <v>1874.3999999999978</v>
      </c>
      <c r="N12" s="48">
        <f>IF(+L12=0,"na",L12/I12)</f>
        <v>0.10185185185185174</v>
      </c>
      <c r="O12" s="48">
        <f>IF(+M12=0,"na",M12/J12)</f>
        <v>0.10185185185185174</v>
      </c>
      <c r="Q12" s="78"/>
    </row>
    <row r="13" spans="1:17">
      <c r="A13" s="49">
        <f t="shared" si="2"/>
        <v>3</v>
      </c>
      <c r="B13" s="49" t="str">
        <f t="shared" si="3"/>
        <v xml:space="preserve">52E </v>
      </c>
      <c r="C13" s="69">
        <v>100</v>
      </c>
      <c r="D13" s="69" t="s">
        <v>140</v>
      </c>
      <c r="E13" s="69">
        <f>'WP1 Lighting Invetory'!H32</f>
        <v>10308.666666666666</v>
      </c>
      <c r="F13" s="62">
        <f>'WP2 Current Lighting Rates'!E41</f>
        <v>3.09</v>
      </c>
      <c r="G13" s="62">
        <f>'WP2 Current Lighting Rates'!R41</f>
        <v>3.09</v>
      </c>
      <c r="H13" s="62">
        <f>ROUND('WP7 Condensed Sch. Level Costs'!Z31,2)</f>
        <v>3.4</v>
      </c>
      <c r="I13" s="211">
        <f t="shared" si="0"/>
        <v>382245.35999999993</v>
      </c>
      <c r="J13" s="211">
        <f t="shared" si="0"/>
        <v>382245.35999999993</v>
      </c>
      <c r="K13" s="211">
        <f t="shared" si="1"/>
        <v>420593.6</v>
      </c>
      <c r="L13" s="211">
        <f t="shared" ref="L13:L18" si="5">+K13-I13</f>
        <v>38348.240000000049</v>
      </c>
      <c r="M13" s="211">
        <f t="shared" si="4"/>
        <v>38348.240000000049</v>
      </c>
      <c r="N13" s="48">
        <f t="shared" ref="N13:O18" si="6">IF(+L13=0,"na",L13/I13)</f>
        <v>0.1003236245954694</v>
      </c>
      <c r="O13" s="48">
        <f t="shared" si="6"/>
        <v>0.1003236245954694</v>
      </c>
      <c r="Q13" s="78"/>
    </row>
    <row r="14" spans="1:17">
      <c r="A14" s="49">
        <f t="shared" si="2"/>
        <v>4</v>
      </c>
      <c r="B14" s="49" t="str">
        <f t="shared" si="3"/>
        <v xml:space="preserve">52E </v>
      </c>
      <c r="C14" s="69">
        <v>150</v>
      </c>
      <c r="D14" s="69" t="s">
        <v>140</v>
      </c>
      <c r="E14" s="69">
        <f>'WP1 Lighting Invetory'!H33</f>
        <v>4589.833333333333</v>
      </c>
      <c r="F14" s="62">
        <f>'WP2 Current Lighting Rates'!E42</f>
        <v>4.63</v>
      </c>
      <c r="G14" s="62">
        <f>'WP2 Current Lighting Rates'!R42</f>
        <v>4.63</v>
      </c>
      <c r="H14" s="62">
        <f>ROUND('WP7 Condensed Sch. Level Costs'!Z32,2)</f>
        <v>5.0999999999999996</v>
      </c>
      <c r="I14" s="211">
        <f t="shared" si="0"/>
        <v>255011.13999999996</v>
      </c>
      <c r="J14" s="211">
        <f t="shared" si="0"/>
        <v>255011.13999999996</v>
      </c>
      <c r="K14" s="211">
        <f t="shared" si="1"/>
        <v>280897.8</v>
      </c>
      <c r="L14" s="211">
        <f t="shared" si="5"/>
        <v>25886.660000000033</v>
      </c>
      <c r="M14" s="211">
        <f t="shared" si="4"/>
        <v>25886.660000000033</v>
      </c>
      <c r="N14" s="48">
        <f t="shared" si="6"/>
        <v>0.10151187904967617</v>
      </c>
      <c r="O14" s="48">
        <f>IF(+M14=0,"na",M14/J14)</f>
        <v>0.10151187904967617</v>
      </c>
      <c r="Q14" s="78"/>
    </row>
    <row r="15" spans="1:17">
      <c r="A15" s="49">
        <f t="shared" si="2"/>
        <v>5</v>
      </c>
      <c r="B15" s="49" t="str">
        <f t="shared" si="3"/>
        <v xml:space="preserve">52E </v>
      </c>
      <c r="C15" s="69">
        <v>200</v>
      </c>
      <c r="D15" s="69" t="s">
        <v>140</v>
      </c>
      <c r="E15" s="69">
        <f>'WP1 Lighting Invetory'!H34</f>
        <v>994.5</v>
      </c>
      <c r="F15" s="62">
        <f>'WP2 Current Lighting Rates'!E43</f>
        <v>6.17</v>
      </c>
      <c r="G15" s="62">
        <f>'WP2 Current Lighting Rates'!R43</f>
        <v>6.17</v>
      </c>
      <c r="H15" s="62">
        <f>ROUND('WP7 Condensed Sch. Level Costs'!Z33,2)</f>
        <v>6.79</v>
      </c>
      <c r="I15" s="211">
        <f t="shared" si="0"/>
        <v>73632.78</v>
      </c>
      <c r="J15" s="211">
        <f t="shared" si="0"/>
        <v>73632.78</v>
      </c>
      <c r="K15" s="211">
        <f t="shared" si="1"/>
        <v>81031.86</v>
      </c>
      <c r="L15" s="211">
        <f t="shared" si="5"/>
        <v>7399.0800000000017</v>
      </c>
      <c r="M15" s="211">
        <f t="shared" si="4"/>
        <v>7399.0800000000017</v>
      </c>
      <c r="N15" s="48">
        <f t="shared" si="6"/>
        <v>0.10048622366288495</v>
      </c>
      <c r="O15" s="48">
        <f t="shared" si="6"/>
        <v>0.10048622366288495</v>
      </c>
      <c r="Q15" s="78"/>
    </row>
    <row r="16" spans="1:17">
      <c r="A16" s="49">
        <f t="shared" si="2"/>
        <v>6</v>
      </c>
      <c r="B16" s="49" t="str">
        <f t="shared" si="3"/>
        <v xml:space="preserve">52E </v>
      </c>
      <c r="C16" s="69">
        <v>250</v>
      </c>
      <c r="D16" s="69" t="s">
        <v>140</v>
      </c>
      <c r="E16" s="69">
        <f>'WP1 Lighting Invetory'!H35</f>
        <v>1464</v>
      </c>
      <c r="F16" s="62">
        <f>'WP2 Current Lighting Rates'!E44</f>
        <v>7.72</v>
      </c>
      <c r="G16" s="62">
        <f>'WP2 Current Lighting Rates'!R44</f>
        <v>7.72</v>
      </c>
      <c r="H16" s="62">
        <f>ROUND('WP7 Condensed Sch. Level Costs'!Z34,2)</f>
        <v>8.49</v>
      </c>
      <c r="I16" s="211">
        <f t="shared" si="0"/>
        <v>135624.95999999999</v>
      </c>
      <c r="J16" s="211">
        <f t="shared" si="0"/>
        <v>135624.95999999999</v>
      </c>
      <c r="K16" s="211">
        <f t="shared" si="1"/>
        <v>149152.32000000001</v>
      </c>
      <c r="L16" s="211">
        <f t="shared" si="5"/>
        <v>13527.360000000015</v>
      </c>
      <c r="M16" s="211">
        <f t="shared" si="4"/>
        <v>13527.360000000015</v>
      </c>
      <c r="N16" s="48">
        <f t="shared" si="6"/>
        <v>9.9740932642487165E-2</v>
      </c>
      <c r="O16" s="48">
        <f t="shared" si="6"/>
        <v>9.9740932642487165E-2</v>
      </c>
      <c r="Q16" s="78"/>
    </row>
    <row r="17" spans="1:17">
      <c r="A17" s="49">
        <f t="shared" si="2"/>
        <v>7</v>
      </c>
      <c r="B17" s="49" t="str">
        <f t="shared" si="3"/>
        <v xml:space="preserve">52E </v>
      </c>
      <c r="C17" s="69">
        <v>310</v>
      </c>
      <c r="D17" s="69" t="s">
        <v>140</v>
      </c>
      <c r="E17" s="69">
        <f>'WP1 Lighting Invetory'!H36</f>
        <v>149</v>
      </c>
      <c r="F17" s="62">
        <f>'WP2 Current Lighting Rates'!E45</f>
        <v>9.57</v>
      </c>
      <c r="G17" s="62">
        <f>'WP2 Current Lighting Rates'!R45</f>
        <v>9.57</v>
      </c>
      <c r="H17" s="62">
        <f>ROUND('WP7 Condensed Sch. Level Costs'!Z35,2)</f>
        <v>10.53</v>
      </c>
      <c r="I17" s="211">
        <f t="shared" si="0"/>
        <v>17111.16</v>
      </c>
      <c r="J17" s="211">
        <f t="shared" si="0"/>
        <v>17111.16</v>
      </c>
      <c r="K17" s="211">
        <f t="shared" si="1"/>
        <v>18827.64</v>
      </c>
      <c r="L17" s="211">
        <f t="shared" si="5"/>
        <v>1716.4799999999996</v>
      </c>
      <c r="M17" s="211">
        <f t="shared" si="4"/>
        <v>1716.4799999999996</v>
      </c>
      <c r="N17" s="48">
        <f t="shared" si="6"/>
        <v>0.10031347962382443</v>
      </c>
      <c r="O17" s="48">
        <f t="shared" si="6"/>
        <v>0.10031347962382443</v>
      </c>
      <c r="Q17" s="78"/>
    </row>
    <row r="18" spans="1:17">
      <c r="A18" s="49">
        <f t="shared" si="2"/>
        <v>8</v>
      </c>
      <c r="B18" s="49" t="str">
        <f t="shared" si="3"/>
        <v xml:space="preserve">52E </v>
      </c>
      <c r="C18" s="69">
        <v>400</v>
      </c>
      <c r="D18" s="69" t="s">
        <v>140</v>
      </c>
      <c r="E18" s="69">
        <f>'WP1 Lighting Invetory'!H37</f>
        <v>607.75</v>
      </c>
      <c r="F18" s="62">
        <f>'WP2 Current Lighting Rates'!E46</f>
        <v>12.35</v>
      </c>
      <c r="G18" s="62">
        <f>'WP2 Current Lighting Rates'!R46</f>
        <v>12.35</v>
      </c>
      <c r="H18" s="62">
        <f>ROUND('WP7 Condensed Sch. Level Costs'!Z36,2)</f>
        <v>13.59</v>
      </c>
      <c r="I18" s="211">
        <f t="shared" si="0"/>
        <v>90068.549999999988</v>
      </c>
      <c r="J18" s="211">
        <f t="shared" si="0"/>
        <v>90068.549999999988</v>
      </c>
      <c r="K18" s="211">
        <f t="shared" si="1"/>
        <v>99111.87</v>
      </c>
      <c r="L18" s="211">
        <f t="shared" si="5"/>
        <v>9043.320000000007</v>
      </c>
      <c r="M18" s="211">
        <f t="shared" si="4"/>
        <v>9043.320000000007</v>
      </c>
      <c r="N18" s="48">
        <f t="shared" si="6"/>
        <v>0.10040485829959524</v>
      </c>
      <c r="O18" s="48">
        <f t="shared" si="6"/>
        <v>0.10040485829959524</v>
      </c>
      <c r="Q18" s="78"/>
    </row>
    <row r="19" spans="1:17">
      <c r="A19" s="49"/>
      <c r="B19" s="49"/>
      <c r="C19" s="69"/>
      <c r="D19" s="69" t="str">
        <f>D18</f>
        <v>Sodium Vapor</v>
      </c>
      <c r="E19" s="63">
        <f>SUM(E10:E18)</f>
        <v>18823.75</v>
      </c>
      <c r="F19" s="64"/>
      <c r="G19" s="64"/>
      <c r="H19" s="64"/>
      <c r="I19" s="225">
        <f>SUM(I11:I18)</f>
        <v>972097.14999999991</v>
      </c>
      <c r="J19" s="225">
        <f>SUM(J11:J18)</f>
        <v>972097.14999999991</v>
      </c>
      <c r="K19" s="225">
        <f>SUM(K11:K18)</f>
        <v>1069892.69</v>
      </c>
      <c r="L19" s="225">
        <f>SUM(L11:L18)</f>
        <v>97795.540000000095</v>
      </c>
      <c r="M19" s="225">
        <f>SUM(M11:M18)</f>
        <v>97795.540000000095</v>
      </c>
      <c r="N19" s="115">
        <f>+L19/I19</f>
        <v>0.10060264038424566</v>
      </c>
      <c r="O19" s="115">
        <f>+M19/J19</f>
        <v>0.10060264038424566</v>
      </c>
      <c r="Q19" s="78"/>
    </row>
    <row r="20" spans="1:17">
      <c r="A20" s="49">
        <f>A18+1</f>
        <v>9</v>
      </c>
      <c r="B20" s="49"/>
      <c r="C20" s="69"/>
      <c r="D20" s="69"/>
      <c r="E20" s="69"/>
      <c r="F20" s="62"/>
      <c r="G20" s="62"/>
      <c r="H20" s="62"/>
      <c r="I20" s="211"/>
      <c r="J20" s="211"/>
      <c r="K20" s="211"/>
      <c r="L20" s="211"/>
      <c r="M20" s="211"/>
      <c r="N20" s="70"/>
      <c r="O20" s="70"/>
      <c r="Q20" s="78"/>
    </row>
    <row r="21" spans="1:17">
      <c r="A21" s="49">
        <f t="shared" si="2"/>
        <v>10</v>
      </c>
      <c r="B21" s="127" t="str">
        <f>+B15</f>
        <v xml:space="preserve">52E </v>
      </c>
      <c r="C21" s="69">
        <v>70</v>
      </c>
      <c r="D21" s="69" t="s">
        <v>149</v>
      </c>
      <c r="E21" s="69">
        <f>'WP1 Lighting Invetory'!H39</f>
        <v>68</v>
      </c>
      <c r="F21" s="62">
        <f>'WP2 Current Lighting Rates'!E48</f>
        <v>2.16</v>
      </c>
      <c r="G21" s="62">
        <f>'WP2 Current Lighting Rates'!R48</f>
        <v>2.16</v>
      </c>
      <c r="H21" s="62">
        <f>ROUND('WP7 Condensed Sch. Level Costs'!Z38,2)</f>
        <v>2.38</v>
      </c>
      <c r="I21" s="211">
        <f t="shared" ref="I21:J27" si="7">(+F21*$E21*12)</f>
        <v>1762.56</v>
      </c>
      <c r="J21" s="211">
        <f t="shared" si="7"/>
        <v>1762.56</v>
      </c>
      <c r="K21" s="211">
        <f t="shared" ref="K21:K27" si="8">(H21)*E21*12</f>
        <v>1942.08</v>
      </c>
      <c r="L21" s="211">
        <f t="shared" ref="L21:L27" si="9">+K21-I21</f>
        <v>179.51999999999998</v>
      </c>
      <c r="M21" s="211">
        <f t="shared" ref="M21:M27" si="10">+K21-J21</f>
        <v>179.51999999999998</v>
      </c>
      <c r="N21" s="48">
        <f t="shared" ref="N21:O27" si="11">IF(+L21=0,"na",L21/I21)</f>
        <v>0.10185185185185185</v>
      </c>
      <c r="O21" s="48">
        <f t="shared" si="11"/>
        <v>0.10185185185185185</v>
      </c>
      <c r="Q21" s="78"/>
    </row>
    <row r="22" spans="1:17">
      <c r="A22" s="49">
        <f t="shared" si="2"/>
        <v>11</v>
      </c>
      <c r="B22" s="127" t="str">
        <f>+B16</f>
        <v xml:space="preserve">52E </v>
      </c>
      <c r="C22" s="69">
        <v>100</v>
      </c>
      <c r="D22" s="69" t="s">
        <v>149</v>
      </c>
      <c r="E22" s="69">
        <f>'WP1 Lighting Invetory'!H40</f>
        <v>4.083333333333333</v>
      </c>
      <c r="F22" s="62">
        <f>'WP2 Current Lighting Rates'!E49</f>
        <v>3.09</v>
      </c>
      <c r="G22" s="62">
        <f>'WP2 Current Lighting Rates'!R49</f>
        <v>3.09</v>
      </c>
      <c r="H22" s="62">
        <f>ROUND('WP7 Condensed Sch. Level Costs'!Z39,2)</f>
        <v>3.4</v>
      </c>
      <c r="I22" s="211">
        <f t="shared" si="7"/>
        <v>151.40999999999997</v>
      </c>
      <c r="J22" s="211">
        <f t="shared" si="7"/>
        <v>151.40999999999997</v>
      </c>
      <c r="K22" s="211">
        <f t="shared" si="8"/>
        <v>166.59999999999997</v>
      </c>
      <c r="L22" s="211">
        <f t="shared" si="9"/>
        <v>15.189999999999998</v>
      </c>
      <c r="M22" s="211">
        <f t="shared" si="10"/>
        <v>15.189999999999998</v>
      </c>
      <c r="N22" s="48">
        <f t="shared" si="11"/>
        <v>0.10032362459546926</v>
      </c>
      <c r="O22" s="48">
        <f t="shared" si="11"/>
        <v>0.10032362459546926</v>
      </c>
      <c r="Q22" s="78"/>
    </row>
    <row r="23" spans="1:17">
      <c r="A23" s="49">
        <f t="shared" si="2"/>
        <v>12</v>
      </c>
      <c r="B23" s="127" t="str">
        <f>+B17</f>
        <v xml:space="preserve">52E </v>
      </c>
      <c r="C23" s="69">
        <v>150</v>
      </c>
      <c r="D23" s="69" t="s">
        <v>149</v>
      </c>
      <c r="E23" s="69">
        <f>'WP1 Lighting Invetory'!H41</f>
        <v>205</v>
      </c>
      <c r="F23" s="62">
        <f>'WP2 Current Lighting Rates'!E50</f>
        <v>4.63</v>
      </c>
      <c r="G23" s="62">
        <f>'WP2 Current Lighting Rates'!R50</f>
        <v>4.63</v>
      </c>
      <c r="H23" s="62">
        <f>ROUND('WP7 Condensed Sch. Level Costs'!Z40,2)</f>
        <v>5.0999999999999996</v>
      </c>
      <c r="I23" s="211">
        <f t="shared" si="7"/>
        <v>11389.8</v>
      </c>
      <c r="J23" s="211">
        <f t="shared" si="7"/>
        <v>11389.8</v>
      </c>
      <c r="K23" s="211">
        <f t="shared" si="8"/>
        <v>12546</v>
      </c>
      <c r="L23" s="211">
        <f t="shared" si="9"/>
        <v>1156.2000000000007</v>
      </c>
      <c r="M23" s="211">
        <f t="shared" si="10"/>
        <v>1156.2000000000007</v>
      </c>
      <c r="N23" s="48">
        <f t="shared" si="11"/>
        <v>0.1015118790496761</v>
      </c>
      <c r="O23" s="48">
        <f t="shared" si="11"/>
        <v>0.1015118790496761</v>
      </c>
      <c r="Q23" s="78"/>
    </row>
    <row r="24" spans="1:17">
      <c r="A24" s="49">
        <f t="shared" si="2"/>
        <v>13</v>
      </c>
      <c r="B24" s="127" t="str">
        <f>+B18</f>
        <v xml:space="preserve">52E </v>
      </c>
      <c r="C24" s="69">
        <v>175</v>
      </c>
      <c r="D24" s="69" t="s">
        <v>149</v>
      </c>
      <c r="E24" s="69">
        <f>'WP1 Lighting Invetory'!H42</f>
        <v>222</v>
      </c>
      <c r="F24" s="62">
        <f>'WP2 Current Lighting Rates'!E51</f>
        <v>5.4</v>
      </c>
      <c r="G24" s="62">
        <f>'WP2 Current Lighting Rates'!R51</f>
        <v>5.4</v>
      </c>
      <c r="H24" s="62">
        <f>ROUND('WP7 Condensed Sch. Level Costs'!Z41,2)</f>
        <v>5.94</v>
      </c>
      <c r="I24" s="211">
        <f t="shared" si="7"/>
        <v>14385.600000000002</v>
      </c>
      <c r="J24" s="211">
        <f t="shared" si="7"/>
        <v>14385.600000000002</v>
      </c>
      <c r="K24" s="211">
        <f t="shared" si="8"/>
        <v>15824.16</v>
      </c>
      <c r="L24" s="211">
        <f t="shared" si="9"/>
        <v>1438.5599999999977</v>
      </c>
      <c r="M24" s="211">
        <f t="shared" si="10"/>
        <v>1438.5599999999977</v>
      </c>
      <c r="N24" s="48">
        <f t="shared" si="11"/>
        <v>9.9999999999999825E-2</v>
      </c>
      <c r="O24" s="48">
        <f t="shared" si="11"/>
        <v>9.9999999999999825E-2</v>
      </c>
      <c r="Q24" s="78"/>
    </row>
    <row r="25" spans="1:17">
      <c r="A25" s="49">
        <f t="shared" si="2"/>
        <v>14</v>
      </c>
      <c r="B25" s="49" t="str">
        <f>+B24</f>
        <v xml:space="preserve">52E </v>
      </c>
      <c r="C25" s="69">
        <v>250</v>
      </c>
      <c r="D25" s="69" t="str">
        <f>+D24</f>
        <v>Metal Halide</v>
      </c>
      <c r="E25" s="69">
        <f>'WP1 Lighting Invetory'!H43</f>
        <v>61</v>
      </c>
      <c r="F25" s="62">
        <f>'WP2 Current Lighting Rates'!E52</f>
        <v>7.72</v>
      </c>
      <c r="G25" s="62">
        <f>'WP2 Current Lighting Rates'!R52</f>
        <v>7.72</v>
      </c>
      <c r="H25" s="62">
        <f>ROUND('WP7 Condensed Sch. Level Costs'!Z42,2)</f>
        <v>8.49</v>
      </c>
      <c r="I25" s="211">
        <f t="shared" si="7"/>
        <v>5651.0399999999991</v>
      </c>
      <c r="J25" s="211">
        <f t="shared" si="7"/>
        <v>5651.0399999999991</v>
      </c>
      <c r="K25" s="211">
        <f t="shared" si="8"/>
        <v>6214.68</v>
      </c>
      <c r="L25" s="211">
        <f t="shared" si="9"/>
        <v>563.64000000000124</v>
      </c>
      <c r="M25" s="211">
        <f t="shared" si="10"/>
        <v>563.64000000000124</v>
      </c>
      <c r="N25" s="48">
        <f t="shared" si="11"/>
        <v>9.9740932642487276E-2</v>
      </c>
      <c r="O25" s="48">
        <f t="shared" si="11"/>
        <v>9.9740932642487276E-2</v>
      </c>
      <c r="Q25" s="78"/>
    </row>
    <row r="26" spans="1:17">
      <c r="A26" s="49">
        <f t="shared" si="2"/>
        <v>15</v>
      </c>
      <c r="B26" s="49" t="str">
        <f>+B25</f>
        <v xml:space="preserve">52E </v>
      </c>
      <c r="C26" s="69">
        <v>400</v>
      </c>
      <c r="D26" s="69" t="str">
        <f>+D25</f>
        <v>Metal Halide</v>
      </c>
      <c r="E26" s="69">
        <f>'WP1 Lighting Invetory'!H44</f>
        <v>57</v>
      </c>
      <c r="F26" s="62">
        <f>'WP2 Current Lighting Rates'!E53</f>
        <v>12.35</v>
      </c>
      <c r="G26" s="62">
        <f>'WP2 Current Lighting Rates'!R53</f>
        <v>12.35</v>
      </c>
      <c r="H26" s="62">
        <f>ROUND('WP7 Condensed Sch. Level Costs'!Z43,2)</f>
        <v>13.59</v>
      </c>
      <c r="I26" s="211">
        <f t="shared" si="7"/>
        <v>8447.4</v>
      </c>
      <c r="J26" s="211">
        <f t="shared" si="7"/>
        <v>8447.4</v>
      </c>
      <c r="K26" s="211">
        <f t="shared" si="8"/>
        <v>9295.56</v>
      </c>
      <c r="L26" s="211">
        <f t="shared" si="9"/>
        <v>848.15999999999985</v>
      </c>
      <c r="M26" s="211">
        <f t="shared" si="10"/>
        <v>848.15999999999985</v>
      </c>
      <c r="N26" s="48">
        <f t="shared" si="11"/>
        <v>0.10040485829959513</v>
      </c>
      <c r="O26" s="48">
        <f t="shared" si="11"/>
        <v>0.10040485829959513</v>
      </c>
      <c r="Q26" s="78"/>
    </row>
    <row r="27" spans="1:17">
      <c r="A27" s="49">
        <f t="shared" si="2"/>
        <v>16</v>
      </c>
      <c r="B27" s="49" t="str">
        <f>+B26</f>
        <v xml:space="preserve">52E </v>
      </c>
      <c r="C27" s="69">
        <v>1000</v>
      </c>
      <c r="D27" s="69" t="str">
        <f>+D26</f>
        <v>Metal Halide</v>
      </c>
      <c r="E27" s="69">
        <f>'WP1 Lighting Invetory'!H45</f>
        <v>18</v>
      </c>
      <c r="F27" s="62">
        <f>'WP2 Current Lighting Rates'!E54</f>
        <v>30.87</v>
      </c>
      <c r="G27" s="62">
        <f>'WP2 Current Lighting Rates'!R54</f>
        <v>30.87</v>
      </c>
      <c r="H27" s="62">
        <f>ROUND('WP7 Condensed Sch. Level Costs'!Z44,2)</f>
        <v>33.97</v>
      </c>
      <c r="I27" s="211">
        <f t="shared" si="7"/>
        <v>6667.92</v>
      </c>
      <c r="J27" s="211">
        <f t="shared" si="7"/>
        <v>6667.92</v>
      </c>
      <c r="K27" s="211">
        <f t="shared" si="8"/>
        <v>7337.52</v>
      </c>
      <c r="L27" s="211">
        <f t="shared" si="9"/>
        <v>669.60000000000036</v>
      </c>
      <c r="M27" s="211">
        <f t="shared" si="10"/>
        <v>669.60000000000036</v>
      </c>
      <c r="N27" s="48">
        <f t="shared" si="11"/>
        <v>0.10042112082928414</v>
      </c>
      <c r="O27" s="48">
        <f t="shared" si="11"/>
        <v>0.10042112082928414</v>
      </c>
      <c r="Q27" s="75"/>
    </row>
    <row r="28" spans="1:17">
      <c r="A28" s="49">
        <f t="shared" si="2"/>
        <v>17</v>
      </c>
      <c r="B28" s="49" t="str">
        <f>B27</f>
        <v xml:space="preserve">52E </v>
      </c>
      <c r="C28" s="28"/>
      <c r="D28" s="28" t="str">
        <f>D27</f>
        <v>Metal Halide</v>
      </c>
      <c r="E28" s="63">
        <f>SUM(E21:E27)</f>
        <v>635.08333333333326</v>
      </c>
      <c r="F28" s="64"/>
      <c r="G28" s="64"/>
      <c r="H28" s="64"/>
      <c r="I28" s="225">
        <f>SUM(I21:I27)</f>
        <v>48455.73</v>
      </c>
      <c r="J28" s="225">
        <f>SUM(J21:J27)</f>
        <v>48455.73</v>
      </c>
      <c r="K28" s="225">
        <f>SUM(K21:K27)</f>
        <v>53326.600000000006</v>
      </c>
      <c r="L28" s="225">
        <f>SUM(L21:L27)</f>
        <v>4870.87</v>
      </c>
      <c r="M28" s="225">
        <f>SUM(M21:M27)</f>
        <v>4870.87</v>
      </c>
      <c r="N28" s="115">
        <f>+L28/I28</f>
        <v>0.10052206416042024</v>
      </c>
      <c r="O28" s="115">
        <f>+M28/J28</f>
        <v>0.10052206416042024</v>
      </c>
    </row>
    <row r="29" spans="1:17">
      <c r="A29" s="49">
        <f t="shared" si="2"/>
        <v>18</v>
      </c>
      <c r="B29" s="49"/>
      <c r="C29" s="69"/>
      <c r="D29" s="69"/>
      <c r="E29" s="69"/>
      <c r="F29" s="62"/>
      <c r="G29" s="62"/>
      <c r="H29" s="62"/>
      <c r="I29" s="211"/>
      <c r="J29" s="211"/>
      <c r="K29" s="211"/>
      <c r="L29" s="211"/>
      <c r="M29" s="211"/>
      <c r="N29" s="70"/>
      <c r="O29" s="70"/>
    </row>
    <row r="30" spans="1:17" ht="12" thickBot="1">
      <c r="A30" s="49">
        <f t="shared" si="2"/>
        <v>19</v>
      </c>
      <c r="B30" s="49" t="s">
        <v>50</v>
      </c>
      <c r="C30" s="80"/>
      <c r="D30" s="80"/>
      <c r="E30" s="71">
        <f>E19+E28</f>
        <v>19458.833333333332</v>
      </c>
      <c r="F30" s="72"/>
      <c r="G30" s="72"/>
      <c r="H30" s="72"/>
      <c r="I30" s="212">
        <f>I19+I28</f>
        <v>1020552.8799999999</v>
      </c>
      <c r="J30" s="212">
        <f>J19+J28</f>
        <v>1020552.8799999999</v>
      </c>
      <c r="K30" s="212">
        <f>K19+K28</f>
        <v>1123219.29</v>
      </c>
      <c r="L30" s="212">
        <f>L19+L28</f>
        <v>102666.41000000009</v>
      </c>
      <c r="M30" s="212">
        <f>M19+M28</f>
        <v>102666.41000000009</v>
      </c>
      <c r="N30" s="79">
        <f>+L30/I30</f>
        <v>0.10059881463467145</v>
      </c>
      <c r="O30" s="79">
        <f>+M30/J30</f>
        <v>0.10059881463467145</v>
      </c>
    </row>
    <row r="31" spans="1:17" ht="12" thickTop="1">
      <c r="B31" s="49"/>
      <c r="C31" s="69"/>
      <c r="D31" s="69"/>
      <c r="E31" s="69"/>
      <c r="F31" s="673"/>
      <c r="G31" s="73"/>
      <c r="H31" s="73"/>
      <c r="I31" s="73"/>
      <c r="J31" s="41"/>
      <c r="K31" s="670"/>
      <c r="L31" s="67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2"/>
  <sheetViews>
    <sheetView zoomScaleNormal="100" workbookViewId="0">
      <selection sqref="A1:XFD1048576"/>
    </sheetView>
  </sheetViews>
  <sheetFormatPr defaultColWidth="9.140625" defaultRowHeight="11.25"/>
  <cols>
    <col min="1" max="1" width="9.140625" style="41"/>
    <col min="2" max="2" width="21.85546875" style="41" customWidth="1"/>
    <col min="3" max="4" width="9.140625" style="41"/>
    <col min="5" max="5" width="9.85546875" style="41" bestFit="1" customWidth="1"/>
    <col min="6" max="6" width="9" style="41" customWidth="1"/>
    <col min="7" max="7" width="10.140625" style="41" customWidth="1"/>
    <col min="8" max="8" width="12.5703125" style="41" customWidth="1"/>
    <col min="9" max="9" width="11.28515625" style="41" customWidth="1"/>
    <col min="10" max="10" width="9.140625" style="41" customWidth="1"/>
    <col min="11" max="11" width="12.85546875" style="41" bestFit="1" customWidth="1"/>
    <col min="12" max="12" width="9.85546875" style="41" customWidth="1"/>
    <col min="13" max="16384" width="9.140625" style="41"/>
  </cols>
  <sheetData>
    <row r="1" spans="1:13">
      <c r="A1" s="710" t="str">
        <f>'Schedule 52E'!A1:O1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</row>
    <row r="2" spans="1:13">
      <c r="A2" s="710" t="str">
        <f>'Schedule 52E'!A2:O2</f>
        <v>Proforma Proposed Revenue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</row>
    <row r="3" spans="1:13">
      <c r="A3" s="710" t="str">
        <f>'Schedule 52E'!A3:O3</f>
        <v>2019 Greneral Rate Case (GRC)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</row>
    <row r="4" spans="1:13">
      <c r="A4" s="710" t="str">
        <f>'Schedule 52E'!A4:O4</f>
        <v>Test Year Ending December 31, 2018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</row>
    <row r="5" spans="1:13">
      <c r="A5" s="710" t="s">
        <v>616</v>
      </c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710"/>
    </row>
    <row r="7" spans="1:13" s="327" customFormat="1" ht="56.25">
      <c r="A7" s="39" t="str">
        <f>'Schedule 50E'!A7</f>
        <v>Line No.</v>
      </c>
      <c r="B7" s="39" t="s">
        <v>123</v>
      </c>
      <c r="C7" s="39" t="s">
        <v>383</v>
      </c>
      <c r="D7" s="145" t="str">
        <f>'Schedule 50E'!F7</f>
        <v>Base Rates
Effective
5-1-2018</v>
      </c>
      <c r="E7" s="145" t="str">
        <f>'Schedule 50E'!G7</f>
        <v>Base Rate + Sch 141/141X + Sch 142</v>
      </c>
      <c r="F7" s="145" t="str">
        <f>'Schedule 50E'!H7</f>
        <v>Proposed Lamp Charge</v>
      </c>
      <c r="G7" s="145" t="str">
        <f>'Schedule 50E'!I7</f>
        <v>Annual Base Rate Revenue</v>
      </c>
      <c r="H7" s="145" t="str">
        <f>'Schedule 50E'!J7</f>
        <v>Annual Proforma Revenue (Base+ 141/141X+142)</v>
      </c>
      <c r="I7" s="145" t="str">
        <f>'Schedule 50E'!K7</f>
        <v>Annual Proposed Revenue (Base)</v>
      </c>
      <c r="J7" s="145" t="str">
        <f>'Schedule 50E'!L7</f>
        <v>Revenue Change (Proposed - Base)</v>
      </c>
      <c r="K7" s="145" t="str">
        <f>'Schedule 50E'!M7</f>
        <v>Revenue Change (Proposed - Proforma)</v>
      </c>
      <c r="L7" s="145" t="str">
        <f>'Schedule 50E'!N7</f>
        <v>Base % Change</v>
      </c>
      <c r="M7" s="145" t="str">
        <f>'Schedule 50E'!O7</f>
        <v>Proforma % Change</v>
      </c>
    </row>
    <row r="8" spans="1:13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</row>
    <row r="9" spans="1:13" ht="22.5">
      <c r="A9" s="5" t="s">
        <v>507</v>
      </c>
      <c r="B9" s="5"/>
      <c r="C9" s="26"/>
      <c r="D9" s="26" t="s">
        <v>508</v>
      </c>
      <c r="E9" s="26" t="s">
        <v>508</v>
      </c>
      <c r="F9" s="26" t="s">
        <v>605</v>
      </c>
      <c r="G9" s="26" t="s">
        <v>508</v>
      </c>
      <c r="H9" s="26" t="s">
        <v>508</v>
      </c>
      <c r="I9" s="26" t="s">
        <v>508</v>
      </c>
      <c r="J9" s="26" t="s">
        <v>628</v>
      </c>
      <c r="K9" s="26" t="s">
        <v>629</v>
      </c>
      <c r="L9" s="26" t="s">
        <v>630</v>
      </c>
      <c r="M9" s="26" t="s">
        <v>631</v>
      </c>
    </row>
    <row r="10" spans="1:13">
      <c r="A10" s="49"/>
      <c r="C10" s="112"/>
      <c r="D10" s="26"/>
      <c r="E10" s="58"/>
      <c r="F10" s="58"/>
      <c r="G10" s="58"/>
      <c r="H10" s="58"/>
      <c r="I10" s="58"/>
      <c r="J10" s="58"/>
      <c r="K10" s="58"/>
      <c r="L10" s="58"/>
      <c r="M10" s="58"/>
    </row>
    <row r="11" spans="1:13">
      <c r="A11" s="49">
        <v>1</v>
      </c>
      <c r="B11" s="41" t="s">
        <v>496</v>
      </c>
      <c r="C11" s="112" t="s">
        <v>381</v>
      </c>
      <c r="D11" s="671">
        <f>('WP2 Current Lighting Rates'!E23)</f>
        <v>1.328E-2</v>
      </c>
      <c r="E11" s="671">
        <f>('WP2 Current Lighting Rates'!R23)</f>
        <v>1.328E-2</v>
      </c>
      <c r="F11" s="672">
        <f>ROUND('WP4 Facilities Charge (51 &amp; 52)'!C39+'WP4 Facilities Charge (51 &amp; 52)'!D24,5)</f>
        <v>1.4789999999999999E-2</v>
      </c>
      <c r="G11" s="211">
        <f>(SUM('WP4 Facilities Charge (51 &amp; 52)'!C8)*'Sch. 51E&amp;52E Facilities Charge'!D11*12)</f>
        <v>0</v>
      </c>
      <c r="H11" s="211">
        <f>(SUM('WP4 Facilities Charge (51 &amp; 52)'!C8)*'Sch. 51E&amp;52E Facilities Charge'!E11*12)</f>
        <v>0</v>
      </c>
      <c r="I11" s="211">
        <f>(SUM('WP4 Facilities Charge (51 &amp; 52)'!C8)*'Sch. 51E&amp;52E Facilities Charge'!F11*12)</f>
        <v>0</v>
      </c>
      <c r="J11" s="211">
        <f>+I11-G11</f>
        <v>0</v>
      </c>
      <c r="K11" s="211">
        <f>+I11-H11</f>
        <v>0</v>
      </c>
      <c r="L11" s="48" t="str">
        <f>IF(+J11=0,"na",J11/G11)</f>
        <v>na</v>
      </c>
      <c r="M11" s="48" t="str">
        <f>IF(+K11=0,"na",K11/H11)</f>
        <v>na</v>
      </c>
    </row>
    <row r="12" spans="1:13">
      <c r="A12" s="49">
        <f>A11+1</f>
        <v>2</v>
      </c>
      <c r="B12" s="41" t="s">
        <v>496</v>
      </c>
      <c r="C12" s="112" t="s">
        <v>382</v>
      </c>
      <c r="D12" s="671">
        <f>('WP2 Current Lighting Rates'!E24)</f>
        <v>7.3999999999999999E-4</v>
      </c>
      <c r="E12" s="671">
        <f>('WP2 Current Lighting Rates'!R24)</f>
        <v>7.3999999999999999E-4</v>
      </c>
      <c r="F12" s="672">
        <f>ROUND('WP4 Facilities Charge (51 &amp; 52)'!D24,5)</f>
        <v>1.3600000000000001E-3</v>
      </c>
      <c r="G12" s="211">
        <f>(SUM('WP4 Facilities Charge (51 &amp; 52)'!C9)*'Sch. 51E&amp;52E Facilities Charge'!D12*12)</f>
        <v>183859.96932</v>
      </c>
      <c r="H12" s="211">
        <f>(SUM('WP4 Facilities Charge (51 &amp; 52)'!C9)*'Sch. 51E&amp;52E Facilities Charge'!E12*12)</f>
        <v>183859.96932</v>
      </c>
      <c r="I12" s="211">
        <f>(SUM('WP4 Facilities Charge (51 &amp; 52)'!C9)*'Sch. 51E&amp;52E Facilities Charge'!F12*12)</f>
        <v>337904.80848000001</v>
      </c>
      <c r="J12" s="211">
        <f>+I12-G12</f>
        <v>154044.83916</v>
      </c>
      <c r="K12" s="211">
        <f>+I12-H12</f>
        <v>154044.83916</v>
      </c>
      <c r="L12" s="48">
        <f>IF(+J12=0,"na",J12/G12)</f>
        <v>0.83783783783783783</v>
      </c>
      <c r="M12" s="48">
        <f>IF(+K12=0,"na",K12/H12)</f>
        <v>0.83783783783783783</v>
      </c>
    </row>
    <row r="13" spans="1:13">
      <c r="A13" s="49">
        <f t="shared" ref="A13:A19" si="0">A12+1</f>
        <v>3</v>
      </c>
      <c r="B13" s="41" t="str">
        <f>B12</f>
        <v>51E - Facilities Charge</v>
      </c>
      <c r="C13" s="64"/>
      <c r="D13" s="64"/>
      <c r="E13" s="64"/>
      <c r="F13" s="64"/>
      <c r="G13" s="225">
        <f>SUM(G11:G12)</f>
        <v>183859.96932</v>
      </c>
      <c r="H13" s="225">
        <f>SUM(H11:H12)</f>
        <v>183859.96932</v>
      </c>
      <c r="I13" s="225">
        <f>SUM(I11:I12)</f>
        <v>337904.80848000001</v>
      </c>
      <c r="J13" s="225">
        <f>SUM(J11:J12)</f>
        <v>154044.83916</v>
      </c>
      <c r="K13" s="225">
        <f>SUM(K11:K12)</f>
        <v>154044.83916</v>
      </c>
      <c r="L13" s="115">
        <f>+J13/G13</f>
        <v>0.83783783783783783</v>
      </c>
      <c r="M13" s="115">
        <f>+K13/H13</f>
        <v>0.83783783783783783</v>
      </c>
    </row>
    <row r="14" spans="1:13">
      <c r="A14" s="49">
        <f t="shared" si="0"/>
        <v>4</v>
      </c>
      <c r="D14" s="446"/>
      <c r="E14" s="446"/>
      <c r="F14" s="446"/>
      <c r="G14" s="211"/>
      <c r="H14" s="211"/>
      <c r="I14" s="211"/>
      <c r="J14" s="211"/>
      <c r="K14" s="211"/>
      <c r="L14" s="70"/>
      <c r="M14" s="70"/>
    </row>
    <row r="15" spans="1:13">
      <c r="A15" s="49">
        <f t="shared" si="0"/>
        <v>5</v>
      </c>
      <c r="B15" s="41" t="s">
        <v>497</v>
      </c>
      <c r="C15" s="112" t="s">
        <v>381</v>
      </c>
      <c r="D15" s="671">
        <f>('WP2 Current Lighting Rates'!E36)</f>
        <v>1.4930000000000001E-2</v>
      </c>
      <c r="E15" s="671">
        <f>('WP2 Current Lighting Rates'!R36)</f>
        <v>1.4930000000000001E-2</v>
      </c>
      <c r="F15" s="672">
        <f>ROUND('WP4 Facilities Charge (51 &amp; 52)'!C39+'WP4 Facilities Charge (51 &amp; 52)'!E24,5)</f>
        <v>1.4789999999999999E-2</v>
      </c>
      <c r="G15" s="211">
        <f>(SUM('WP4 Facilities Charge (51 &amp; 52)'!C12)*'Sch. 51E&amp;52E Facilities Charge'!D15*12)</f>
        <v>0</v>
      </c>
      <c r="H15" s="211">
        <f>(SUM('WP4 Facilities Charge (51 &amp; 52)'!C12)*'Sch. 51E&amp;52E Facilities Charge'!E15*12)</f>
        <v>0</v>
      </c>
      <c r="I15" s="211">
        <f>(SUM('WP4 Facilities Charge (51 &amp; 52)'!C12)*'Sch. 51E&amp;52E Facilities Charge'!F15*12)</f>
        <v>0</v>
      </c>
      <c r="J15" s="211">
        <f>+I15-G15</f>
        <v>0</v>
      </c>
      <c r="K15" s="211">
        <f>+I15-H15</f>
        <v>0</v>
      </c>
      <c r="L15" s="48" t="str">
        <f>IF(+J15=0,"na",J15/G15)</f>
        <v>na</v>
      </c>
      <c r="M15" s="48" t="str">
        <f>IF(+K15=0,"na",K15/H15)</f>
        <v>na</v>
      </c>
    </row>
    <row r="16" spans="1:13">
      <c r="A16" s="49">
        <f t="shared" si="0"/>
        <v>6</v>
      </c>
      <c r="B16" s="41" t="s">
        <v>497</v>
      </c>
      <c r="C16" s="112" t="s">
        <v>382</v>
      </c>
      <c r="D16" s="671">
        <f>('WP2 Current Lighting Rates'!E37)</f>
        <v>2.3900000000000002E-3</v>
      </c>
      <c r="E16" s="671">
        <f>('WP2 Current Lighting Rates'!R37)</f>
        <v>2.3900000000000002E-3</v>
      </c>
      <c r="F16" s="672">
        <f>ROUND('WP4 Facilities Charge (51 &amp; 52)'!E24,5)</f>
        <v>1.3600000000000001E-3</v>
      </c>
      <c r="G16" s="211">
        <f>(SUM('WP4 Facilities Charge (51 &amp; 52)'!C13)*'Sch. 51E&amp;52E Facilities Charge'!D16*12)</f>
        <v>1537815.9524300001</v>
      </c>
      <c r="H16" s="211">
        <f>(SUM('WP4 Facilities Charge (51 &amp; 52)'!C13)*'Sch. 51E&amp;52E Facilities Charge'!E16*12)</f>
        <v>1537815.9524300001</v>
      </c>
      <c r="I16" s="211">
        <f>(SUM('WP4 Facilities Charge (51 &amp; 52)'!C13)*'Sch. 51E&amp;52E Facilities Charge'!F16*12)</f>
        <v>875075.1863200001</v>
      </c>
      <c r="J16" s="211">
        <f>+I16-G16</f>
        <v>-662740.76610999997</v>
      </c>
      <c r="K16" s="211">
        <f>+I16-H16</f>
        <v>-662740.76610999997</v>
      </c>
      <c r="L16" s="48">
        <f>IF(+J16=0,"na",J16/G16)</f>
        <v>-0.43096234309623427</v>
      </c>
      <c r="M16" s="48">
        <f>IF(+K16=0,"na",K16/H16)</f>
        <v>-0.43096234309623427</v>
      </c>
    </row>
    <row r="17" spans="1:14">
      <c r="A17" s="49">
        <f t="shared" si="0"/>
        <v>7</v>
      </c>
      <c r="B17" s="41" t="s">
        <v>497</v>
      </c>
      <c r="C17" s="64"/>
      <c r="D17" s="64"/>
      <c r="E17" s="64"/>
      <c r="F17" s="64"/>
      <c r="G17" s="225">
        <f>SUM(G15:G16)</f>
        <v>1537815.9524300001</v>
      </c>
      <c r="H17" s="225">
        <f>SUM(H15:H16)</f>
        <v>1537815.9524300001</v>
      </c>
      <c r="I17" s="225">
        <f>SUM(I15:I16)</f>
        <v>875075.1863200001</v>
      </c>
      <c r="J17" s="225">
        <f>SUM(J15:J16)</f>
        <v>-662740.76610999997</v>
      </c>
      <c r="K17" s="225">
        <f>SUM(K15:K16)</f>
        <v>-662740.76610999997</v>
      </c>
      <c r="L17" s="115">
        <f>+J17/G17</f>
        <v>-0.43096234309623427</v>
      </c>
      <c r="M17" s="115">
        <f>+K17/H17</f>
        <v>-0.43096234309623427</v>
      </c>
      <c r="N17" s="73"/>
    </row>
    <row r="18" spans="1:14">
      <c r="A18" s="49">
        <f t="shared" si="0"/>
        <v>8</v>
      </c>
      <c r="C18" s="112"/>
      <c r="D18" s="58"/>
      <c r="E18" s="73"/>
      <c r="F18" s="73"/>
      <c r="G18" s="211"/>
      <c r="H18" s="211"/>
      <c r="I18" s="211"/>
      <c r="J18" s="211"/>
      <c r="K18" s="211"/>
      <c r="L18" s="70"/>
      <c r="M18" s="70"/>
    </row>
    <row r="19" spans="1:14" ht="12" thickBot="1">
      <c r="A19" s="49">
        <f t="shared" si="0"/>
        <v>9</v>
      </c>
      <c r="B19" s="41" t="s">
        <v>50</v>
      </c>
      <c r="C19" s="72"/>
      <c r="D19" s="72"/>
      <c r="E19" s="72"/>
      <c r="F19" s="72"/>
      <c r="G19" s="212">
        <f>G13+G17</f>
        <v>1721675.92175</v>
      </c>
      <c r="H19" s="212">
        <f>H13+H17</f>
        <v>1721675.92175</v>
      </c>
      <c r="I19" s="212">
        <f>I13+I17</f>
        <v>1212979.9948</v>
      </c>
      <c r="J19" s="212">
        <f>J13+J17</f>
        <v>-508695.92694999999</v>
      </c>
      <c r="K19" s="212">
        <f>K13+K17</f>
        <v>-508695.92694999999</v>
      </c>
      <c r="L19" s="79">
        <f>+J19/G19</f>
        <v>-0.29546555221201865</v>
      </c>
      <c r="M19" s="79">
        <f>+K19/H19</f>
        <v>-0.29546555221201865</v>
      </c>
    </row>
    <row r="20" spans="1:14" ht="12" thickTop="1">
      <c r="I20" s="668"/>
      <c r="J20" s="670"/>
    </row>
    <row r="21" spans="1:14">
      <c r="G21" s="62"/>
      <c r="H21" s="431"/>
      <c r="I21" s="431"/>
    </row>
    <row r="22" spans="1:14">
      <c r="G22" s="62"/>
      <c r="H22" s="431"/>
      <c r="I22" s="431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74"/>
  <sheetViews>
    <sheetView topLeftCell="A43" zoomScaleNormal="100" zoomScaleSheetLayoutView="55" zoomScalePageLayoutView="70" workbookViewId="0">
      <selection sqref="A1:XFD1048576"/>
    </sheetView>
  </sheetViews>
  <sheetFormatPr defaultColWidth="5.7109375" defaultRowHeight="11.25"/>
  <cols>
    <col min="1" max="1" width="8.140625" style="41" customWidth="1"/>
    <col min="2" max="2" width="15.85546875" style="41" bestFit="1" customWidth="1"/>
    <col min="3" max="3" width="8.7109375" style="41" bestFit="1" customWidth="1"/>
    <col min="4" max="4" width="14.7109375" style="41" bestFit="1" customWidth="1"/>
    <col min="5" max="5" width="11.7109375" style="41" customWidth="1"/>
    <col min="6" max="7" width="10.85546875" style="41" bestFit="1" customWidth="1"/>
    <col min="8" max="8" width="10.140625" style="41" customWidth="1"/>
    <col min="9" max="9" width="9.85546875" style="41" customWidth="1"/>
    <col min="10" max="10" width="14.7109375" style="41" customWidth="1"/>
    <col min="11" max="11" width="10.140625" style="41" customWidth="1"/>
    <col min="12" max="12" width="11.7109375" style="41" customWidth="1"/>
    <col min="13" max="13" width="11" style="41" customWidth="1"/>
    <col min="14" max="14" width="7.7109375" style="41" customWidth="1"/>
    <col min="15" max="15" width="8.42578125" style="41" bestFit="1" customWidth="1"/>
    <col min="16" max="16" width="5.7109375" style="41"/>
    <col min="17" max="17" width="14.28515625" style="41" bestFit="1" customWidth="1"/>
    <col min="18" max="18" width="11.5703125" style="62" bestFit="1" customWidth="1"/>
    <col min="19" max="19" width="8.28515625" style="41" bestFit="1" customWidth="1"/>
    <col min="20" max="16384" width="5.7109375" style="41"/>
  </cols>
  <sheetData>
    <row r="1" spans="1:18">
      <c r="A1" s="725" t="str">
        <f>'Sch. 51E&amp;52E Facilities Charge'!A1:M1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8">
      <c r="A2" s="725" t="str">
        <f>'Sch. 51E&amp;52E Facilities Charge'!A2:M2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8">
      <c r="A3" s="725" t="str">
        <f>'Sch. 51E&amp;52E Facilities Charge'!A3:M3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8">
      <c r="A4" s="725" t="str">
        <f>'Sch. 51E&amp;52E Facilities Charge'!A4:M4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8">
      <c r="A5" s="725" t="s">
        <v>617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8" s="44" customFormat="1" ht="41.25" customHeight="1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  <c r="R7" s="151"/>
    </row>
    <row r="8" spans="1:18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  <c r="R8" s="151"/>
    </row>
    <row r="9" spans="1:18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  <c r="R9" s="151"/>
    </row>
    <row r="10" spans="1:18" s="44" customFormat="1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45"/>
      <c r="R10" s="151"/>
    </row>
    <row r="11" spans="1:18">
      <c r="A11" s="49">
        <v>1</v>
      </c>
      <c r="B11" s="51" t="s">
        <v>139</v>
      </c>
      <c r="C11" s="69">
        <v>50</v>
      </c>
      <c r="D11" s="69" t="s">
        <v>140</v>
      </c>
      <c r="E11" s="69">
        <f>'WP1 Lighting Invetory'!H47</f>
        <v>0</v>
      </c>
      <c r="F11" s="62">
        <f>'WP2 Current Lighting Rates'!E56</f>
        <v>10.72</v>
      </c>
      <c r="G11" s="62">
        <f>'WP2 Current Lighting Rates'!R56</f>
        <v>10.72</v>
      </c>
      <c r="H11" s="62">
        <f>ROUND('WP7 Condensed Sch. Level Costs'!Z46,2)</f>
        <v>13.56</v>
      </c>
      <c r="I11" s="211">
        <f>(+F11*$E11*12)</f>
        <v>0</v>
      </c>
      <c r="J11" s="211">
        <f>(+G11*$E11*12)</f>
        <v>0</v>
      </c>
      <c r="K11" s="211">
        <f>(H11)*E11*12</f>
        <v>0</v>
      </c>
      <c r="L11" s="211">
        <f>+K11-I11</f>
        <v>0</v>
      </c>
      <c r="M11" s="211">
        <f>+K11-J11</f>
        <v>0</v>
      </c>
      <c r="N11" s="48" t="str">
        <f>IF(+L11=0,"na",L11/I11)</f>
        <v>na</v>
      </c>
      <c r="O11" s="48" t="str">
        <f>IF(+M11=0,"na",M11/J11)</f>
        <v>na</v>
      </c>
      <c r="P11" s="58"/>
      <c r="Q11" s="669"/>
    </row>
    <row r="12" spans="1:18">
      <c r="A12" s="49">
        <f t="shared" ref="A12:A44" si="0">A11+1</f>
        <v>2</v>
      </c>
      <c r="B12" s="50" t="str">
        <f t="shared" ref="B12:B19" si="1">+B11</f>
        <v>53E - Company Owned</v>
      </c>
      <c r="C12" s="69">
        <v>70</v>
      </c>
      <c r="D12" s="69" t="s">
        <v>140</v>
      </c>
      <c r="E12" s="69">
        <f>'WP1 Lighting Invetory'!H48</f>
        <v>4553.083333333333</v>
      </c>
      <c r="F12" s="62">
        <f>'WP2 Current Lighting Rates'!E57</f>
        <v>11.5</v>
      </c>
      <c r="G12" s="62">
        <f>'WP2 Current Lighting Rates'!R57</f>
        <v>11.5</v>
      </c>
      <c r="H12" s="62">
        <f>ROUND('WP7 Condensed Sch. Level Costs'!Z47,2)</f>
        <v>14.24</v>
      </c>
      <c r="I12" s="211">
        <f t="shared" ref="I12:I19" si="2">(+F12*$E12*12)</f>
        <v>628325.5</v>
      </c>
      <c r="J12" s="211">
        <f t="shared" ref="J12:J19" si="3">(+G12*$E12*12)</f>
        <v>628325.5</v>
      </c>
      <c r="K12" s="211">
        <f t="shared" ref="K12:K19" si="4">(H12)*E12*12</f>
        <v>778030.87999999989</v>
      </c>
      <c r="L12" s="211">
        <f t="shared" ref="L12:L18" si="5">+K12-I12</f>
        <v>149705.37999999989</v>
      </c>
      <c r="M12" s="211">
        <f t="shared" ref="M12:M18" si="6">+K12-J12</f>
        <v>149705.37999999989</v>
      </c>
      <c r="N12" s="48">
        <f t="shared" ref="N12:O20" si="7">IF(+L12=0,"na",L12/I12)</f>
        <v>0.23826086956521722</v>
      </c>
      <c r="O12" s="48">
        <f>IF(+M12=0,"na",M12/J12)</f>
        <v>0.23826086956521722</v>
      </c>
      <c r="P12" s="58"/>
      <c r="Q12" s="669"/>
    </row>
    <row r="13" spans="1:18">
      <c r="A13" s="49">
        <f t="shared" si="0"/>
        <v>3</v>
      </c>
      <c r="B13" s="50" t="str">
        <f t="shared" si="1"/>
        <v>53E - Company Owned</v>
      </c>
      <c r="C13" s="69">
        <v>100</v>
      </c>
      <c r="D13" s="69" t="s">
        <v>140</v>
      </c>
      <c r="E13" s="69">
        <f>'WP1 Lighting Invetory'!H49</f>
        <v>31915.416666666668</v>
      </c>
      <c r="F13" s="62">
        <f>'WP2 Current Lighting Rates'!E58</f>
        <v>12.68</v>
      </c>
      <c r="G13" s="62">
        <f>'WP2 Current Lighting Rates'!R58</f>
        <v>12.68</v>
      </c>
      <c r="H13" s="62">
        <f>ROUND('WP7 Condensed Sch. Level Costs'!Z48,2)</f>
        <v>14.68</v>
      </c>
      <c r="I13" s="211">
        <f t="shared" si="2"/>
        <v>4856249.8</v>
      </c>
      <c r="J13" s="211">
        <f t="shared" si="3"/>
        <v>4856249.8</v>
      </c>
      <c r="K13" s="211">
        <f t="shared" si="4"/>
        <v>5622219.7999999998</v>
      </c>
      <c r="L13" s="211">
        <f t="shared" si="5"/>
        <v>765970</v>
      </c>
      <c r="M13" s="211">
        <f t="shared" si="6"/>
        <v>765970</v>
      </c>
      <c r="N13" s="48">
        <f t="shared" si="7"/>
        <v>0.1577287066246057</v>
      </c>
      <c r="O13" s="48">
        <f t="shared" si="7"/>
        <v>0.1577287066246057</v>
      </c>
      <c r="P13" s="58"/>
      <c r="Q13" s="669"/>
    </row>
    <row r="14" spans="1:18">
      <c r="A14" s="49">
        <f t="shared" si="0"/>
        <v>4</v>
      </c>
      <c r="B14" s="50" t="str">
        <f t="shared" si="1"/>
        <v>53E - Company Owned</v>
      </c>
      <c r="C14" s="69">
        <v>150</v>
      </c>
      <c r="D14" s="69" t="s">
        <v>140</v>
      </c>
      <c r="E14" s="69">
        <f>'WP1 Lighting Invetory'!H50</f>
        <v>3831.6666666666665</v>
      </c>
      <c r="F14" s="62">
        <f>'WP2 Current Lighting Rates'!E59</f>
        <v>14.64</v>
      </c>
      <c r="G14" s="62">
        <f>'WP2 Current Lighting Rates'!R59</f>
        <v>14.64</v>
      </c>
      <c r="H14" s="62">
        <f>ROUND('WP7 Condensed Sch. Level Costs'!Z49,2)</f>
        <v>16.39</v>
      </c>
      <c r="I14" s="211">
        <f t="shared" si="2"/>
        <v>673147.2</v>
      </c>
      <c r="J14" s="211">
        <f t="shared" si="3"/>
        <v>673147.2</v>
      </c>
      <c r="K14" s="211">
        <f t="shared" si="4"/>
        <v>753612.2</v>
      </c>
      <c r="L14" s="211">
        <f t="shared" si="5"/>
        <v>80465</v>
      </c>
      <c r="M14" s="211">
        <f t="shared" si="6"/>
        <v>80465</v>
      </c>
      <c r="N14" s="48">
        <f t="shared" si="7"/>
        <v>0.11953551912568307</v>
      </c>
      <c r="O14" s="48">
        <f t="shared" si="7"/>
        <v>0.11953551912568307</v>
      </c>
      <c r="P14" s="58"/>
      <c r="Q14" s="669"/>
    </row>
    <row r="15" spans="1:18">
      <c r="A15" s="49">
        <f t="shared" si="0"/>
        <v>5</v>
      </c>
      <c r="B15" s="50" t="str">
        <f t="shared" si="1"/>
        <v>53E - Company Owned</v>
      </c>
      <c r="C15" s="69">
        <v>200</v>
      </c>
      <c r="D15" s="69" t="s">
        <v>140</v>
      </c>
      <c r="E15" s="69">
        <f>'WP1 Lighting Invetory'!H51</f>
        <v>5052.583333333333</v>
      </c>
      <c r="F15" s="62">
        <f>'WP2 Current Lighting Rates'!E60</f>
        <v>16.61</v>
      </c>
      <c r="G15" s="62">
        <f>'WP2 Current Lighting Rates'!R60</f>
        <v>16.61</v>
      </c>
      <c r="H15" s="62">
        <f>ROUND('WP7 Condensed Sch. Level Costs'!Z50,2)</f>
        <v>18.64</v>
      </c>
      <c r="I15" s="211">
        <f t="shared" si="2"/>
        <v>1007080.9099999999</v>
      </c>
      <c r="J15" s="211">
        <f t="shared" si="3"/>
        <v>1007080.9099999999</v>
      </c>
      <c r="K15" s="211">
        <f t="shared" si="4"/>
        <v>1130161.8400000001</v>
      </c>
      <c r="L15" s="211">
        <f t="shared" si="5"/>
        <v>123080.93000000017</v>
      </c>
      <c r="M15" s="211">
        <f t="shared" si="6"/>
        <v>123080.93000000017</v>
      </c>
      <c r="N15" s="48">
        <f t="shared" si="7"/>
        <v>0.12221553281155947</v>
      </c>
      <c r="O15" s="48">
        <f t="shared" si="7"/>
        <v>0.12221553281155947</v>
      </c>
      <c r="P15" s="58"/>
      <c r="Q15" s="669"/>
    </row>
    <row r="16" spans="1:18">
      <c r="A16" s="49">
        <f t="shared" si="0"/>
        <v>6</v>
      </c>
      <c r="B16" s="50" t="str">
        <f t="shared" si="1"/>
        <v>53E - Company Owned</v>
      </c>
      <c r="C16" s="69">
        <v>250</v>
      </c>
      <c r="D16" s="69" t="s">
        <v>140</v>
      </c>
      <c r="E16" s="69">
        <f>'WP1 Lighting Invetory'!H52</f>
        <v>1737.8333333333333</v>
      </c>
      <c r="F16" s="62">
        <f>'WP2 Current Lighting Rates'!E61</f>
        <v>18.57</v>
      </c>
      <c r="G16" s="62">
        <f>'WP2 Current Lighting Rates'!R61</f>
        <v>18.57</v>
      </c>
      <c r="H16" s="62">
        <f>ROUND('WP7 Condensed Sch. Level Costs'!Z51,2)</f>
        <v>20.51</v>
      </c>
      <c r="I16" s="211">
        <f t="shared" si="2"/>
        <v>387258.77999999997</v>
      </c>
      <c r="J16" s="211">
        <f t="shared" si="3"/>
        <v>387258.77999999997</v>
      </c>
      <c r="K16" s="211">
        <f t="shared" si="4"/>
        <v>427715.54000000004</v>
      </c>
      <c r="L16" s="211">
        <f t="shared" si="5"/>
        <v>40456.760000000068</v>
      </c>
      <c r="M16" s="211">
        <f t="shared" si="6"/>
        <v>40456.760000000068</v>
      </c>
      <c r="N16" s="48">
        <f t="shared" si="7"/>
        <v>0.10446957458266039</v>
      </c>
      <c r="O16" s="48">
        <f t="shared" si="7"/>
        <v>0.10446957458266039</v>
      </c>
      <c r="P16" s="58"/>
      <c r="Q16" s="669"/>
    </row>
    <row r="17" spans="1:18">
      <c r="A17" s="49">
        <f t="shared" si="0"/>
        <v>7</v>
      </c>
      <c r="B17" s="50" t="str">
        <f t="shared" si="1"/>
        <v>53E - Company Owned</v>
      </c>
      <c r="C17" s="69">
        <v>310</v>
      </c>
      <c r="D17" s="69" t="s">
        <v>140</v>
      </c>
      <c r="E17" s="69">
        <f>'WP1 Lighting Invetory'!H53</f>
        <v>16.583333333333332</v>
      </c>
      <c r="F17" s="62">
        <f>'WP2 Current Lighting Rates'!E62</f>
        <v>20.93</v>
      </c>
      <c r="G17" s="62">
        <f>'WP2 Current Lighting Rates'!R62</f>
        <v>20.93</v>
      </c>
      <c r="H17" s="62">
        <f>ROUND('WP7 Condensed Sch. Level Costs'!Z52,2)</f>
        <v>22.96</v>
      </c>
      <c r="I17" s="211">
        <f t="shared" si="2"/>
        <v>4165.07</v>
      </c>
      <c r="J17" s="211">
        <f t="shared" si="3"/>
        <v>4165.07</v>
      </c>
      <c r="K17" s="211">
        <f t="shared" si="4"/>
        <v>4569.04</v>
      </c>
      <c r="L17" s="211">
        <f t="shared" si="5"/>
        <v>403.97000000000025</v>
      </c>
      <c r="M17" s="211">
        <f t="shared" si="6"/>
        <v>403.97000000000025</v>
      </c>
      <c r="N17" s="48">
        <f t="shared" si="7"/>
        <v>9.6989966555184021E-2</v>
      </c>
      <c r="O17" s="48">
        <f t="shared" si="7"/>
        <v>9.6989966555184021E-2</v>
      </c>
      <c r="P17" s="58"/>
      <c r="Q17" s="669"/>
    </row>
    <row r="18" spans="1:18">
      <c r="A18" s="49">
        <f t="shared" si="0"/>
        <v>8</v>
      </c>
      <c r="B18" s="50" t="str">
        <f t="shared" si="1"/>
        <v>53E - Company Owned</v>
      </c>
      <c r="C18" s="69">
        <v>400</v>
      </c>
      <c r="D18" s="69" t="s">
        <v>140</v>
      </c>
      <c r="E18" s="69">
        <f>'WP1 Lighting Invetory'!H54</f>
        <v>1004.5833333333334</v>
      </c>
      <c r="F18" s="62">
        <f>'WP2 Current Lighting Rates'!E63</f>
        <v>24.46</v>
      </c>
      <c r="G18" s="62">
        <f>'WP2 Current Lighting Rates'!R63</f>
        <v>24.46</v>
      </c>
      <c r="H18" s="62">
        <f>ROUND('WP7 Condensed Sch. Level Costs'!Z53,2)</f>
        <v>26.79</v>
      </c>
      <c r="I18" s="211">
        <f t="shared" si="2"/>
        <v>294865.3</v>
      </c>
      <c r="J18" s="211">
        <f t="shared" si="3"/>
        <v>294865.3</v>
      </c>
      <c r="K18" s="211">
        <f t="shared" si="4"/>
        <v>322953.44999999995</v>
      </c>
      <c r="L18" s="211">
        <f t="shared" si="5"/>
        <v>28088.149999999965</v>
      </c>
      <c r="M18" s="211">
        <f t="shared" si="6"/>
        <v>28088.149999999965</v>
      </c>
      <c r="N18" s="48">
        <f t="shared" si="7"/>
        <v>9.5257563368765216E-2</v>
      </c>
      <c r="O18" s="48">
        <f t="shared" si="7"/>
        <v>9.5257563368765216E-2</v>
      </c>
      <c r="P18" s="58"/>
      <c r="Q18" s="669"/>
    </row>
    <row r="19" spans="1:18">
      <c r="A19" s="49">
        <f t="shared" si="0"/>
        <v>9</v>
      </c>
      <c r="B19" s="50" t="str">
        <f t="shared" si="1"/>
        <v>53E - Company Owned</v>
      </c>
      <c r="C19" s="69">
        <v>1000</v>
      </c>
      <c r="D19" s="69" t="s">
        <v>140</v>
      </c>
      <c r="E19" s="69">
        <f>'WP1 Lighting Invetory'!H55</f>
        <v>0</v>
      </c>
      <c r="F19" s="62">
        <f>'WP2 Current Lighting Rates'!E64</f>
        <v>48.03</v>
      </c>
      <c r="G19" s="62">
        <f>'WP2 Current Lighting Rates'!R64</f>
        <v>48.03</v>
      </c>
      <c r="H19" s="62">
        <f>ROUND('WP7 Condensed Sch. Level Costs'!Z54,2)</f>
        <v>49.25</v>
      </c>
      <c r="I19" s="211">
        <f t="shared" si="2"/>
        <v>0</v>
      </c>
      <c r="J19" s="211">
        <f t="shared" si="3"/>
        <v>0</v>
      </c>
      <c r="K19" s="211">
        <f t="shared" si="4"/>
        <v>0</v>
      </c>
      <c r="L19" s="211">
        <f>+K19-I19</f>
        <v>0</v>
      </c>
      <c r="M19" s="211">
        <f>+K19-J19</f>
        <v>0</v>
      </c>
      <c r="N19" s="48" t="str">
        <f>IF(+L19=0,"na",L19/I19)</f>
        <v>na</v>
      </c>
      <c r="O19" s="48" t="str">
        <f>IF(+M19=0,"na",M19/J19)</f>
        <v>na</v>
      </c>
      <c r="P19" s="58"/>
      <c r="Q19" s="669"/>
    </row>
    <row r="20" spans="1:18">
      <c r="A20" s="49">
        <f t="shared" si="0"/>
        <v>10</v>
      </c>
      <c r="B20" s="33"/>
      <c r="C20" s="28"/>
      <c r="D20" s="28" t="str">
        <f>D19</f>
        <v>Sodium Vapor</v>
      </c>
      <c r="E20" s="63">
        <f>SUM(E11:E19)</f>
        <v>48111.750000000007</v>
      </c>
      <c r="F20" s="64"/>
      <c r="G20" s="64"/>
      <c r="H20" s="64"/>
      <c r="I20" s="225">
        <f>SUM(I11:I19)</f>
        <v>7851092.5600000005</v>
      </c>
      <c r="J20" s="225">
        <f>SUM(J11:J19)</f>
        <v>7851092.5600000005</v>
      </c>
      <c r="K20" s="225">
        <f>SUM(K11:K19)</f>
        <v>9039262.7499999981</v>
      </c>
      <c r="L20" s="225">
        <f>SUM(L11:L19)</f>
        <v>1188170.19</v>
      </c>
      <c r="M20" s="225">
        <f>SUM(M11:M19)</f>
        <v>1188170.19</v>
      </c>
      <c r="N20" s="65">
        <f t="shared" si="7"/>
        <v>0.15133819668023374</v>
      </c>
      <c r="O20" s="65">
        <f t="shared" si="7"/>
        <v>0.15133819668023374</v>
      </c>
      <c r="P20" s="58"/>
      <c r="Q20" s="669"/>
    </row>
    <row r="21" spans="1:18">
      <c r="A21" s="49">
        <f t="shared" si="0"/>
        <v>11</v>
      </c>
      <c r="B21" s="50"/>
      <c r="C21" s="69"/>
      <c r="D21" s="69"/>
      <c r="E21" s="69"/>
      <c r="F21" s="62"/>
      <c r="G21" s="62"/>
      <c r="H21" s="62"/>
      <c r="I21" s="211"/>
      <c r="J21" s="211"/>
      <c r="K21" s="211"/>
      <c r="L21" s="211"/>
      <c r="M21" s="211"/>
      <c r="N21" s="70"/>
      <c r="O21" s="70"/>
      <c r="P21" s="58"/>
      <c r="Q21" s="669"/>
    </row>
    <row r="22" spans="1:18">
      <c r="A22" s="49">
        <f t="shared" si="0"/>
        <v>12</v>
      </c>
      <c r="B22" s="50" t="str">
        <f>+B19</f>
        <v>53E - Company Owned</v>
      </c>
      <c r="C22" s="69">
        <v>70</v>
      </c>
      <c r="D22" s="69" t="s">
        <v>142</v>
      </c>
      <c r="E22" s="69">
        <f>'WP1 Lighting Invetory'!H57</f>
        <v>0</v>
      </c>
      <c r="F22" s="62">
        <f>'WP2 Current Lighting Rates'!E66</f>
        <v>14.18</v>
      </c>
      <c r="G22" s="62">
        <f>'WP2 Current Lighting Rates'!R66</f>
        <v>14.18</v>
      </c>
      <c r="H22" s="62">
        <f>ROUND('WP7 Condensed Sch. Level Costs'!Z56,2)</f>
        <v>14.71</v>
      </c>
      <c r="I22" s="211">
        <f t="shared" ref="I22:J26" si="8">(+F22*$E22*12)</f>
        <v>0</v>
      </c>
      <c r="J22" s="211">
        <f t="shared" si="8"/>
        <v>0</v>
      </c>
      <c r="K22" s="211">
        <f>(H22)*E22*12</f>
        <v>0</v>
      </c>
      <c r="L22" s="211">
        <f>+K22-I22</f>
        <v>0</v>
      </c>
      <c r="M22" s="211">
        <f>+K22-J22</f>
        <v>0</v>
      </c>
      <c r="N22" s="48" t="str">
        <f t="shared" ref="N22:O27" si="9">IF(+L22=0,"na",L22/I22)</f>
        <v>na</v>
      </c>
      <c r="O22" s="48" t="str">
        <f t="shared" si="9"/>
        <v>na</v>
      </c>
      <c r="P22" s="58"/>
      <c r="Q22" s="669"/>
    </row>
    <row r="23" spans="1:18">
      <c r="A23" s="49">
        <f t="shared" si="0"/>
        <v>13</v>
      </c>
      <c r="B23" s="50" t="str">
        <f>+B22</f>
        <v>53E - Company Owned</v>
      </c>
      <c r="C23" s="69">
        <v>100</v>
      </c>
      <c r="D23" s="69" t="s">
        <v>142</v>
      </c>
      <c r="E23" s="69">
        <f>'WP1 Lighting Invetory'!H58</f>
        <v>0</v>
      </c>
      <c r="F23" s="62">
        <f>'WP2 Current Lighting Rates'!E67</f>
        <v>15.44</v>
      </c>
      <c r="G23" s="62">
        <f>'WP2 Current Lighting Rates'!R67</f>
        <v>15.44</v>
      </c>
      <c r="H23" s="62">
        <f>ROUND('WP7 Condensed Sch. Level Costs'!Z57,2)</f>
        <v>15.88</v>
      </c>
      <c r="I23" s="211">
        <f t="shared" si="8"/>
        <v>0</v>
      </c>
      <c r="J23" s="211">
        <f t="shared" si="8"/>
        <v>0</v>
      </c>
      <c r="K23" s="211">
        <f>(H23)*E23*12</f>
        <v>0</v>
      </c>
      <c r="L23" s="211">
        <f>+K23-I23</f>
        <v>0</v>
      </c>
      <c r="M23" s="211">
        <f>+K23-J23</f>
        <v>0</v>
      </c>
      <c r="N23" s="48" t="str">
        <f t="shared" si="9"/>
        <v>na</v>
      </c>
      <c r="O23" s="48" t="str">
        <f t="shared" si="9"/>
        <v>na</v>
      </c>
      <c r="P23" s="58"/>
      <c r="Q23" s="669"/>
    </row>
    <row r="24" spans="1:18">
      <c r="A24" s="49">
        <f t="shared" si="0"/>
        <v>14</v>
      </c>
      <c r="B24" s="50" t="str">
        <f>+B23</f>
        <v>53E - Company Owned</v>
      </c>
      <c r="C24" s="69">
        <v>150</v>
      </c>
      <c r="D24" s="69" t="s">
        <v>142</v>
      </c>
      <c r="E24" s="69">
        <f>'WP1 Lighting Invetory'!H59</f>
        <v>0</v>
      </c>
      <c r="F24" s="62">
        <f>'WP2 Current Lighting Rates'!E68</f>
        <v>17.52</v>
      </c>
      <c r="G24" s="62">
        <f>'WP2 Current Lighting Rates'!R68</f>
        <v>17.52</v>
      </c>
      <c r="H24" s="62">
        <f>ROUND('WP7 Condensed Sch. Level Costs'!Z58,2)</f>
        <v>17.84</v>
      </c>
      <c r="I24" s="211">
        <f t="shared" si="8"/>
        <v>0</v>
      </c>
      <c r="J24" s="211">
        <f t="shared" si="8"/>
        <v>0</v>
      </c>
      <c r="K24" s="211">
        <f>(H24)*E24*12</f>
        <v>0</v>
      </c>
      <c r="L24" s="211">
        <f>+K24-I24</f>
        <v>0</v>
      </c>
      <c r="M24" s="211">
        <f>+K24-J24</f>
        <v>0</v>
      </c>
      <c r="N24" s="48" t="str">
        <f t="shared" si="9"/>
        <v>na</v>
      </c>
      <c r="O24" s="48" t="str">
        <f t="shared" si="9"/>
        <v>na</v>
      </c>
      <c r="P24" s="58"/>
      <c r="Q24" s="669"/>
    </row>
    <row r="25" spans="1:18">
      <c r="A25" s="49">
        <f>A24+1</f>
        <v>15</v>
      </c>
      <c r="B25" s="50" t="str">
        <f>B24</f>
        <v>53E - Company Owned</v>
      </c>
      <c r="C25" s="69">
        <v>250</v>
      </c>
      <c r="D25" s="69" t="s">
        <v>142</v>
      </c>
      <c r="E25" s="69">
        <f>'WP1 Lighting Invetory'!H60</f>
        <v>0</v>
      </c>
      <c r="F25" s="62">
        <f>'WP2 Current Lighting Rates'!E69</f>
        <v>21.69</v>
      </c>
      <c r="G25" s="62">
        <f>'WP2 Current Lighting Rates'!R69</f>
        <v>21.69</v>
      </c>
      <c r="H25" s="62">
        <f>ROUND('WP7 Condensed Sch. Level Costs'!Z59,2)</f>
        <v>22.07</v>
      </c>
      <c r="I25" s="211">
        <f t="shared" si="8"/>
        <v>0</v>
      </c>
      <c r="J25" s="211">
        <f t="shared" si="8"/>
        <v>0</v>
      </c>
      <c r="K25" s="211">
        <f>(H25)*E25*12</f>
        <v>0</v>
      </c>
      <c r="L25" s="211">
        <f>+K25-I25</f>
        <v>0</v>
      </c>
      <c r="M25" s="211">
        <f>+K25-J25</f>
        <v>0</v>
      </c>
      <c r="N25" s="48" t="str">
        <f t="shared" si="9"/>
        <v>na</v>
      </c>
      <c r="O25" s="48" t="str">
        <f t="shared" si="9"/>
        <v>na</v>
      </c>
      <c r="P25" s="58"/>
      <c r="Q25" s="669"/>
    </row>
    <row r="26" spans="1:18">
      <c r="A26" s="49">
        <f t="shared" si="0"/>
        <v>16</v>
      </c>
      <c r="B26" s="50" t="str">
        <f>B25</f>
        <v>53E - Company Owned</v>
      </c>
      <c r="C26" s="69">
        <v>400</v>
      </c>
      <c r="D26" s="69" t="s">
        <v>142</v>
      </c>
      <c r="E26" s="69">
        <f>'WP1 Lighting Invetory'!H61</f>
        <v>0</v>
      </c>
      <c r="F26" s="62">
        <f>'WP2 Current Lighting Rates'!E70</f>
        <v>27.95</v>
      </c>
      <c r="G26" s="62">
        <f>'WP2 Current Lighting Rates'!R70</f>
        <v>27.95</v>
      </c>
      <c r="H26" s="62">
        <f>ROUND('WP7 Condensed Sch. Level Costs'!Z60,2)</f>
        <v>27.21</v>
      </c>
      <c r="I26" s="211">
        <f t="shared" si="8"/>
        <v>0</v>
      </c>
      <c r="J26" s="211">
        <f t="shared" si="8"/>
        <v>0</v>
      </c>
      <c r="K26" s="211">
        <f>(H26)*E26*12</f>
        <v>0</v>
      </c>
      <c r="L26" s="211">
        <f>+K26-I26</f>
        <v>0</v>
      </c>
      <c r="M26" s="211">
        <f>+K26-J26</f>
        <v>0</v>
      </c>
      <c r="N26" s="48" t="str">
        <f>IF(+L26=0,"na",L26/I26)</f>
        <v>na</v>
      </c>
      <c r="O26" s="48" t="str">
        <f t="shared" si="9"/>
        <v>na</v>
      </c>
      <c r="P26" s="58"/>
      <c r="Q26" s="669"/>
    </row>
    <row r="27" spans="1:18">
      <c r="A27" s="49">
        <f t="shared" si="0"/>
        <v>17</v>
      </c>
      <c r="B27" s="33"/>
      <c r="C27" s="28"/>
      <c r="D27" s="28" t="str">
        <f>D26</f>
        <v>Metal Hallide</v>
      </c>
      <c r="E27" s="63">
        <f>SUM(E22:E26)</f>
        <v>0</v>
      </c>
      <c r="F27" s="64"/>
      <c r="G27" s="64"/>
      <c r="H27" s="64"/>
      <c r="I27" s="225">
        <f>SUM(I22:I26)</f>
        <v>0</v>
      </c>
      <c r="J27" s="225">
        <f>SUM(J22:J26)</f>
        <v>0</v>
      </c>
      <c r="K27" s="225">
        <f>SUM(K22:K26)</f>
        <v>0</v>
      </c>
      <c r="L27" s="225">
        <f>SUM(L22:L26)</f>
        <v>0</v>
      </c>
      <c r="M27" s="225">
        <f>SUM(M22:M26)</f>
        <v>0</v>
      </c>
      <c r="N27" s="65" t="str">
        <f>IF(+L27=0,"na",L27/I27)</f>
        <v>na</v>
      </c>
      <c r="O27" s="65" t="str">
        <f t="shared" si="9"/>
        <v>na</v>
      </c>
      <c r="P27" s="58"/>
      <c r="Q27" s="669"/>
    </row>
    <row r="28" spans="1:18">
      <c r="A28" s="49">
        <f t="shared" si="0"/>
        <v>18</v>
      </c>
      <c r="B28" s="50"/>
      <c r="C28" s="69"/>
      <c r="D28" s="69"/>
      <c r="E28" s="69"/>
      <c r="F28" s="62"/>
      <c r="G28" s="62"/>
      <c r="H28" s="62"/>
      <c r="I28" s="211"/>
      <c r="J28" s="211"/>
      <c r="K28" s="211"/>
      <c r="L28" s="211"/>
      <c r="M28" s="211"/>
      <c r="N28" s="70"/>
      <c r="O28" s="70"/>
      <c r="P28" s="58"/>
      <c r="Q28" s="669"/>
    </row>
    <row r="29" spans="1:18" s="58" customFormat="1">
      <c r="A29" s="49">
        <f t="shared" si="0"/>
        <v>19</v>
      </c>
      <c r="B29" s="50" t="str">
        <f>+B26</f>
        <v>53E - Company Owned</v>
      </c>
      <c r="C29" s="111" t="s">
        <v>722</v>
      </c>
      <c r="D29" s="112" t="s">
        <v>189</v>
      </c>
      <c r="E29" s="69">
        <f>'WP1 Lighting Invetory'!H63</f>
        <v>17614.75</v>
      </c>
      <c r="F29" s="62">
        <f>'WP2 Current Lighting Rates'!E72</f>
        <v>9.9700000000000006</v>
      </c>
      <c r="G29" s="62">
        <f>'WP2 Current Lighting Rates'!R72</f>
        <v>9.9700000000000006</v>
      </c>
      <c r="H29" s="62">
        <f>ROUND('WP7 Condensed Sch. Level Costs'!Z62,2)</f>
        <v>11.48</v>
      </c>
      <c r="I29" s="211">
        <f t="shared" ref="I29:I37" si="10">(+F29*$E29*12)</f>
        <v>2107428.6900000004</v>
      </c>
      <c r="J29" s="211">
        <f t="shared" ref="J29:J37" si="11">(+G29*$E29*12)</f>
        <v>2107428.6900000004</v>
      </c>
      <c r="K29" s="211">
        <f t="shared" ref="K29:K37" si="12">(H29)*E29*12</f>
        <v>2426607.96</v>
      </c>
      <c r="L29" s="211">
        <f t="shared" ref="L29:L37" si="13">+K29-I29</f>
        <v>319179.26999999955</v>
      </c>
      <c r="M29" s="211">
        <f t="shared" ref="M29:M37" si="14">+K29-J29</f>
        <v>319179.26999999955</v>
      </c>
      <c r="N29" s="48">
        <f t="shared" ref="N29:O33" si="15">IF(+L29=0,"na",L29/I29)</f>
        <v>0.15145436308926757</v>
      </c>
      <c r="O29" s="48">
        <f t="shared" si="15"/>
        <v>0.15145436308926757</v>
      </c>
      <c r="Q29" s="669"/>
      <c r="R29" s="62"/>
    </row>
    <row r="30" spans="1:18" s="58" customFormat="1">
      <c r="A30" s="49">
        <f t="shared" si="0"/>
        <v>20</v>
      </c>
      <c r="B30" s="50" t="str">
        <f>+B29</f>
        <v>53E - Company Owned</v>
      </c>
      <c r="C30" s="111" t="s">
        <v>723</v>
      </c>
      <c r="D30" s="112" t="s">
        <v>189</v>
      </c>
      <c r="E30" s="69">
        <f>'WP1 Lighting Invetory'!H64</f>
        <v>40.083333333333336</v>
      </c>
      <c r="F30" s="62">
        <f>'WP2 Current Lighting Rates'!E73</f>
        <v>11.03</v>
      </c>
      <c r="G30" s="62">
        <f>'WP2 Current Lighting Rates'!R73</f>
        <v>11.03</v>
      </c>
      <c r="H30" s="62">
        <f>ROUND('WP7 Condensed Sch. Level Costs'!Z63,2)</f>
        <v>12.52</v>
      </c>
      <c r="I30" s="211">
        <f t="shared" si="10"/>
        <v>5305.43</v>
      </c>
      <c r="J30" s="211">
        <f t="shared" si="11"/>
        <v>5305.43</v>
      </c>
      <c r="K30" s="211">
        <f t="shared" si="12"/>
        <v>6022.1200000000008</v>
      </c>
      <c r="L30" s="211">
        <f t="shared" si="13"/>
        <v>716.69000000000051</v>
      </c>
      <c r="M30" s="211">
        <f t="shared" si="14"/>
        <v>716.69000000000051</v>
      </c>
      <c r="N30" s="48">
        <f t="shared" si="15"/>
        <v>0.13508612873980064</v>
      </c>
      <c r="O30" s="48">
        <f t="shared" si="15"/>
        <v>0.13508612873980064</v>
      </c>
      <c r="Q30" s="669"/>
      <c r="R30" s="62"/>
    </row>
    <row r="31" spans="1:18" s="58" customFormat="1">
      <c r="A31" s="49">
        <f t="shared" si="0"/>
        <v>21</v>
      </c>
      <c r="B31" s="50" t="str">
        <f t="shared" ref="B31:B37" si="16">+B30</f>
        <v>53E - Company Owned</v>
      </c>
      <c r="C31" s="111" t="s">
        <v>724</v>
      </c>
      <c r="D31" s="112" t="s">
        <v>189</v>
      </c>
      <c r="E31" s="69">
        <f>'WP1 Lighting Invetory'!H65</f>
        <v>1955.9166666666667</v>
      </c>
      <c r="F31" s="62">
        <f>'WP2 Current Lighting Rates'!E74</f>
        <v>12.1</v>
      </c>
      <c r="G31" s="62">
        <f>'WP2 Current Lighting Rates'!R74</f>
        <v>12.1</v>
      </c>
      <c r="H31" s="62">
        <f>ROUND('WP7 Condensed Sch. Level Costs'!Z64,2)</f>
        <v>14.08</v>
      </c>
      <c r="I31" s="211">
        <f t="shared" si="10"/>
        <v>283999.09999999998</v>
      </c>
      <c r="J31" s="211">
        <f t="shared" si="11"/>
        <v>283999.09999999998</v>
      </c>
      <c r="K31" s="211">
        <f t="shared" si="12"/>
        <v>330471.67999999999</v>
      </c>
      <c r="L31" s="211">
        <f t="shared" si="13"/>
        <v>46472.580000000016</v>
      </c>
      <c r="M31" s="211">
        <f t="shared" si="14"/>
        <v>46472.580000000016</v>
      </c>
      <c r="N31" s="48">
        <f t="shared" si="15"/>
        <v>0.16363636363636372</v>
      </c>
      <c r="O31" s="48">
        <f t="shared" si="15"/>
        <v>0.16363636363636372</v>
      </c>
      <c r="Q31" s="669"/>
      <c r="R31" s="62"/>
    </row>
    <row r="32" spans="1:18" s="58" customFormat="1">
      <c r="A32" s="49">
        <f t="shared" si="0"/>
        <v>22</v>
      </c>
      <c r="B32" s="50" t="str">
        <f t="shared" si="16"/>
        <v>53E - Company Owned</v>
      </c>
      <c r="C32" s="111" t="s">
        <v>725</v>
      </c>
      <c r="D32" s="112" t="s">
        <v>189</v>
      </c>
      <c r="E32" s="69">
        <f>'WP1 Lighting Invetory'!H66</f>
        <v>1762.4166666666667</v>
      </c>
      <c r="F32" s="62">
        <f>'WP2 Current Lighting Rates'!E75</f>
        <v>13.16</v>
      </c>
      <c r="G32" s="62">
        <f>'WP2 Current Lighting Rates'!R75</f>
        <v>13.16</v>
      </c>
      <c r="H32" s="62">
        <f>ROUND('WP7 Condensed Sch. Level Costs'!Z65,2)</f>
        <v>14.54</v>
      </c>
      <c r="I32" s="211">
        <f t="shared" si="10"/>
        <v>278320.84000000003</v>
      </c>
      <c r="J32" s="211">
        <f t="shared" si="11"/>
        <v>278320.84000000003</v>
      </c>
      <c r="K32" s="211">
        <f t="shared" si="12"/>
        <v>307506.46000000002</v>
      </c>
      <c r="L32" s="211">
        <f t="shared" si="13"/>
        <v>29185.619999999995</v>
      </c>
      <c r="M32" s="211">
        <f t="shared" si="14"/>
        <v>29185.619999999995</v>
      </c>
      <c r="N32" s="48">
        <f t="shared" si="15"/>
        <v>0.10486322188449845</v>
      </c>
      <c r="O32" s="48">
        <f t="shared" si="15"/>
        <v>0.10486322188449845</v>
      </c>
      <c r="Q32" s="669"/>
      <c r="R32" s="62"/>
    </row>
    <row r="33" spans="1:18" s="58" customFormat="1">
      <c r="A33" s="49">
        <f t="shared" si="0"/>
        <v>23</v>
      </c>
      <c r="B33" s="50" t="str">
        <f t="shared" si="16"/>
        <v>53E - Company Owned</v>
      </c>
      <c r="C33" s="111" t="s">
        <v>726</v>
      </c>
      <c r="D33" s="112" t="s">
        <v>189</v>
      </c>
      <c r="E33" s="69">
        <f>'WP1 Lighting Invetory'!H67</f>
        <v>74.666666666666671</v>
      </c>
      <c r="F33" s="62">
        <f>'WP2 Current Lighting Rates'!E76</f>
        <v>14.23</v>
      </c>
      <c r="G33" s="62">
        <f>'WP2 Current Lighting Rates'!R76</f>
        <v>14.23</v>
      </c>
      <c r="H33" s="62">
        <f>ROUND('WP7 Condensed Sch. Level Costs'!Z66,2)</f>
        <v>16.3</v>
      </c>
      <c r="I33" s="211">
        <f t="shared" si="10"/>
        <v>12750.08</v>
      </c>
      <c r="J33" s="211">
        <f t="shared" si="11"/>
        <v>12750.08</v>
      </c>
      <c r="K33" s="211">
        <f t="shared" si="12"/>
        <v>14604.800000000003</v>
      </c>
      <c r="L33" s="211">
        <f t="shared" si="13"/>
        <v>1854.720000000003</v>
      </c>
      <c r="M33" s="211">
        <f t="shared" si="14"/>
        <v>1854.720000000003</v>
      </c>
      <c r="N33" s="48">
        <f t="shared" si="15"/>
        <v>0.14546732255797634</v>
      </c>
      <c r="O33" s="48">
        <f t="shared" si="15"/>
        <v>0.14546732255797634</v>
      </c>
      <c r="Q33" s="669"/>
      <c r="R33" s="62"/>
    </row>
    <row r="34" spans="1:18" s="58" customFormat="1">
      <c r="A34" s="49">
        <f t="shared" si="0"/>
        <v>24</v>
      </c>
      <c r="B34" s="50" t="str">
        <f t="shared" si="16"/>
        <v>53E - Company Owned</v>
      </c>
      <c r="C34" s="111" t="s">
        <v>744</v>
      </c>
      <c r="D34" s="112" t="s">
        <v>189</v>
      </c>
      <c r="E34" s="69">
        <f>'WP1 Lighting Invetory'!H68</f>
        <v>413</v>
      </c>
      <c r="F34" s="62">
        <f>'WP2 Current Lighting Rates'!E77</f>
        <v>15.29</v>
      </c>
      <c r="G34" s="62">
        <f>'WP2 Current Lighting Rates'!R77</f>
        <v>15.29</v>
      </c>
      <c r="H34" s="62">
        <f>ROUND('WP7 Condensed Sch. Level Costs'!Z67,2)</f>
        <v>17.14</v>
      </c>
      <c r="I34" s="211">
        <f t="shared" si="10"/>
        <v>75777.239999999991</v>
      </c>
      <c r="J34" s="211">
        <f t="shared" si="11"/>
        <v>75777.239999999991</v>
      </c>
      <c r="K34" s="211">
        <f t="shared" si="12"/>
        <v>84945.840000000011</v>
      </c>
      <c r="L34" s="211">
        <f t="shared" si="13"/>
        <v>9168.6000000000204</v>
      </c>
      <c r="M34" s="211">
        <f t="shared" si="14"/>
        <v>9168.6000000000204</v>
      </c>
      <c r="N34" s="48">
        <f t="shared" ref="N34:O38" si="17">IF(+L34=0,"na",L34/I34)</f>
        <v>0.12099411379986948</v>
      </c>
      <c r="O34" s="48">
        <f t="shared" si="17"/>
        <v>0.12099411379986948</v>
      </c>
      <c r="Q34" s="669"/>
      <c r="R34" s="62"/>
    </row>
    <row r="35" spans="1:18" s="58" customFormat="1">
      <c r="A35" s="49">
        <f t="shared" si="0"/>
        <v>25</v>
      </c>
      <c r="B35" s="50" t="str">
        <f t="shared" si="16"/>
        <v>53E - Company Owned</v>
      </c>
      <c r="C35" s="111" t="s">
        <v>743</v>
      </c>
      <c r="D35" s="112" t="s">
        <v>189</v>
      </c>
      <c r="E35" s="69">
        <f>'WP1 Lighting Invetory'!H69</f>
        <v>0</v>
      </c>
      <c r="F35" s="62">
        <f>'WP2 Current Lighting Rates'!E78</f>
        <v>16.36</v>
      </c>
      <c r="G35" s="62">
        <f>'WP2 Current Lighting Rates'!R78</f>
        <v>16.36</v>
      </c>
      <c r="H35" s="62">
        <f>ROUND('WP7 Condensed Sch. Level Costs'!Z68,2)</f>
        <v>18.75</v>
      </c>
      <c r="I35" s="211">
        <f t="shared" si="10"/>
        <v>0</v>
      </c>
      <c r="J35" s="211">
        <f t="shared" si="11"/>
        <v>0</v>
      </c>
      <c r="K35" s="211">
        <f t="shared" si="12"/>
        <v>0</v>
      </c>
      <c r="L35" s="211">
        <f t="shared" si="13"/>
        <v>0</v>
      </c>
      <c r="M35" s="211">
        <f t="shared" si="14"/>
        <v>0</v>
      </c>
      <c r="N35" s="48" t="str">
        <f t="shared" si="17"/>
        <v>na</v>
      </c>
      <c r="O35" s="48" t="str">
        <f t="shared" si="17"/>
        <v>na</v>
      </c>
      <c r="Q35" s="669"/>
      <c r="R35" s="62"/>
    </row>
    <row r="36" spans="1:18" s="58" customFormat="1">
      <c r="A36" s="49">
        <f t="shared" si="0"/>
        <v>26</v>
      </c>
      <c r="B36" s="50" t="str">
        <f t="shared" si="16"/>
        <v>53E - Company Owned</v>
      </c>
      <c r="C36" s="111" t="s">
        <v>727</v>
      </c>
      <c r="D36" s="112" t="s">
        <v>189</v>
      </c>
      <c r="E36" s="69">
        <f>'WP1 Lighting Invetory'!H70</f>
        <v>24</v>
      </c>
      <c r="F36" s="62">
        <f>'WP2 Current Lighting Rates'!E79</f>
        <v>17.420000000000002</v>
      </c>
      <c r="G36" s="62">
        <f>'WP2 Current Lighting Rates'!R79</f>
        <v>17.420000000000002</v>
      </c>
      <c r="H36" s="62">
        <f>ROUND('WP7 Condensed Sch. Level Costs'!Z69,2)</f>
        <v>20.53</v>
      </c>
      <c r="I36" s="211">
        <f t="shared" si="10"/>
        <v>5016.9600000000009</v>
      </c>
      <c r="J36" s="211">
        <f t="shared" si="11"/>
        <v>5016.9600000000009</v>
      </c>
      <c r="K36" s="211">
        <f t="shared" si="12"/>
        <v>5912.64</v>
      </c>
      <c r="L36" s="211">
        <f t="shared" si="13"/>
        <v>895.67999999999938</v>
      </c>
      <c r="M36" s="211">
        <f t="shared" si="14"/>
        <v>895.67999999999938</v>
      </c>
      <c r="N36" s="48">
        <f t="shared" si="17"/>
        <v>0.17853042479908135</v>
      </c>
      <c r="O36" s="48">
        <f t="shared" si="17"/>
        <v>0.17853042479908135</v>
      </c>
      <c r="Q36" s="669"/>
      <c r="R36" s="62"/>
    </row>
    <row r="37" spans="1:18" s="58" customFormat="1">
      <c r="A37" s="49">
        <f t="shared" si="0"/>
        <v>27</v>
      </c>
      <c r="B37" s="50" t="str">
        <f t="shared" si="16"/>
        <v>53E - Company Owned</v>
      </c>
      <c r="C37" s="111" t="s">
        <v>728</v>
      </c>
      <c r="D37" s="112" t="s">
        <v>189</v>
      </c>
      <c r="E37" s="69">
        <f>'WP1 Lighting Invetory'!H71</f>
        <v>109</v>
      </c>
      <c r="F37" s="62">
        <f>'WP2 Current Lighting Rates'!E80</f>
        <v>18.489999999999998</v>
      </c>
      <c r="G37" s="62">
        <f>'WP2 Current Lighting Rates'!R80</f>
        <v>18.489999999999998</v>
      </c>
      <c r="H37" s="62">
        <f>ROUND('WP7 Condensed Sch. Level Costs'!Z70,2)</f>
        <v>21.55</v>
      </c>
      <c r="I37" s="211">
        <f t="shared" si="10"/>
        <v>24184.92</v>
      </c>
      <c r="J37" s="211">
        <f t="shared" si="11"/>
        <v>24184.92</v>
      </c>
      <c r="K37" s="211">
        <f t="shared" si="12"/>
        <v>28187.4</v>
      </c>
      <c r="L37" s="211">
        <f t="shared" si="13"/>
        <v>4002.4800000000032</v>
      </c>
      <c r="M37" s="211">
        <f t="shared" si="14"/>
        <v>4002.4800000000032</v>
      </c>
      <c r="N37" s="48">
        <f t="shared" si="17"/>
        <v>0.16549486208761507</v>
      </c>
      <c r="O37" s="48">
        <f t="shared" si="17"/>
        <v>0.16549486208761507</v>
      </c>
      <c r="Q37" s="669"/>
      <c r="R37" s="62"/>
    </row>
    <row r="38" spans="1:18" s="58" customFormat="1">
      <c r="A38" s="49">
        <f t="shared" si="0"/>
        <v>28</v>
      </c>
      <c r="B38" s="50"/>
      <c r="C38" s="111"/>
      <c r="D38" s="112" t="s">
        <v>189</v>
      </c>
      <c r="E38" s="113">
        <f>SUM(E29:E37)</f>
        <v>21993.833333333336</v>
      </c>
      <c r="F38" s="64"/>
      <c r="G38" s="64"/>
      <c r="H38" s="64"/>
      <c r="I38" s="225">
        <f>SUM(I29:I37)</f>
        <v>2792783.2600000007</v>
      </c>
      <c r="J38" s="225">
        <f>SUM(J29:J37)</f>
        <v>2792783.2600000007</v>
      </c>
      <c r="K38" s="225">
        <f>SUM(K29:K37)</f>
        <v>3204258.9</v>
      </c>
      <c r="L38" s="225">
        <f>SUM(L29:L37)</f>
        <v>411475.63999999961</v>
      </c>
      <c r="M38" s="225">
        <f>SUM(M29:M37)</f>
        <v>411475.63999999961</v>
      </c>
      <c r="N38" s="65">
        <f t="shared" si="17"/>
        <v>0.14733532884324133</v>
      </c>
      <c r="O38" s="65">
        <f t="shared" si="17"/>
        <v>0.14733532884324133</v>
      </c>
      <c r="Q38" s="669"/>
      <c r="R38" s="62"/>
    </row>
    <row r="39" spans="1:18" s="58" customFormat="1">
      <c r="A39" s="49">
        <f t="shared" si="0"/>
        <v>29</v>
      </c>
      <c r="B39" s="50"/>
      <c r="C39" s="112"/>
      <c r="D39" s="112"/>
      <c r="E39" s="114"/>
      <c r="F39" s="62"/>
      <c r="G39" s="62"/>
      <c r="H39" s="62"/>
      <c r="I39" s="211"/>
      <c r="J39" s="211"/>
      <c r="K39" s="211"/>
      <c r="L39" s="211"/>
      <c r="M39" s="211"/>
      <c r="N39" s="48"/>
      <c r="O39" s="48"/>
      <c r="Q39" s="669"/>
      <c r="R39" s="62"/>
    </row>
    <row r="40" spans="1:18">
      <c r="A40" s="49">
        <f t="shared" si="0"/>
        <v>30</v>
      </c>
      <c r="B40" s="51" t="s">
        <v>141</v>
      </c>
      <c r="C40" s="69">
        <v>50</v>
      </c>
      <c r="D40" s="69" t="s">
        <v>140</v>
      </c>
      <c r="E40" s="69">
        <f>'WP1 Lighting Invetory'!H73</f>
        <v>0</v>
      </c>
      <c r="F40" s="62">
        <f>'WP2 Current Lighting Rates'!E82</f>
        <v>3.64</v>
      </c>
      <c r="G40" s="62">
        <f>'WP2 Current Lighting Rates'!R82</f>
        <v>3.64</v>
      </c>
      <c r="H40" s="62">
        <f>ROUND('WP7 Condensed Sch. Level Costs'!Z72,2)</f>
        <v>3.36</v>
      </c>
      <c r="I40" s="211">
        <f t="shared" ref="I40:I48" si="18">(+F40*$E40*12)</f>
        <v>0</v>
      </c>
      <c r="J40" s="211">
        <f t="shared" ref="J40:J48" si="19">(+G40*$E40*12)</f>
        <v>0</v>
      </c>
      <c r="K40" s="211">
        <f t="shared" ref="K40:K48" si="20">(H40)*E40*12</f>
        <v>0</v>
      </c>
      <c r="L40" s="211">
        <f t="shared" ref="L40:L48" si="21">+K40-I40</f>
        <v>0</v>
      </c>
      <c r="M40" s="211">
        <f t="shared" ref="M40:M48" si="22">+K40-J40</f>
        <v>0</v>
      </c>
      <c r="N40" s="48" t="str">
        <f t="shared" ref="N40:O48" si="23">IF(+L40=0,"na",L40/I40)</f>
        <v>na</v>
      </c>
      <c r="O40" s="48" t="str">
        <f t="shared" si="23"/>
        <v>na</v>
      </c>
      <c r="P40" s="58"/>
      <c r="Q40" s="669"/>
    </row>
    <row r="41" spans="1:18">
      <c r="A41" s="49">
        <f t="shared" si="0"/>
        <v>31</v>
      </c>
      <c r="B41" s="50" t="str">
        <f t="shared" ref="B41:B48" si="24">+B40</f>
        <v>53E - Customer Owned</v>
      </c>
      <c r="C41" s="69">
        <v>70</v>
      </c>
      <c r="D41" s="69" t="s">
        <v>140</v>
      </c>
      <c r="E41" s="69">
        <f>'WP1 Lighting Invetory'!H74</f>
        <v>57</v>
      </c>
      <c r="F41" s="62">
        <f>'WP2 Current Lighting Rates'!E83</f>
        <v>4.26</v>
      </c>
      <c r="G41" s="62">
        <f>'WP2 Current Lighting Rates'!R83</f>
        <v>4.26</v>
      </c>
      <c r="H41" s="62">
        <f>ROUND('WP7 Condensed Sch. Level Costs'!Z73,2)</f>
        <v>4.04</v>
      </c>
      <c r="I41" s="211">
        <f t="shared" si="18"/>
        <v>2913.84</v>
      </c>
      <c r="J41" s="211">
        <f t="shared" si="19"/>
        <v>2913.84</v>
      </c>
      <c r="K41" s="211">
        <f t="shared" si="20"/>
        <v>2763.36</v>
      </c>
      <c r="L41" s="211">
        <f t="shared" si="21"/>
        <v>-150.48000000000002</v>
      </c>
      <c r="M41" s="211">
        <f t="shared" si="22"/>
        <v>-150.48000000000002</v>
      </c>
      <c r="N41" s="48">
        <f t="shared" si="23"/>
        <v>-5.1643192488262914E-2</v>
      </c>
      <c r="O41" s="48">
        <f t="shared" si="23"/>
        <v>-5.1643192488262914E-2</v>
      </c>
      <c r="P41" s="58"/>
      <c r="Q41" s="669"/>
    </row>
    <row r="42" spans="1:18">
      <c r="A42" s="49">
        <f t="shared" si="0"/>
        <v>32</v>
      </c>
      <c r="B42" s="50" t="str">
        <f t="shared" si="24"/>
        <v>53E - Customer Owned</v>
      </c>
      <c r="C42" s="69">
        <v>100</v>
      </c>
      <c r="D42" s="69" t="s">
        <v>140</v>
      </c>
      <c r="E42" s="69">
        <f>'WP1 Lighting Invetory'!H75</f>
        <v>255.5</v>
      </c>
      <c r="F42" s="62">
        <f>'WP2 Current Lighting Rates'!E84</f>
        <v>5.19</v>
      </c>
      <c r="G42" s="62">
        <f>'WP2 Current Lighting Rates'!R84</f>
        <v>5.19</v>
      </c>
      <c r="H42" s="62">
        <f>ROUND('WP7 Condensed Sch. Level Costs'!Z74,2)</f>
        <v>5.0599999999999996</v>
      </c>
      <c r="I42" s="211">
        <f t="shared" si="18"/>
        <v>15912.54</v>
      </c>
      <c r="J42" s="211">
        <f t="shared" si="19"/>
        <v>15912.54</v>
      </c>
      <c r="K42" s="211">
        <f t="shared" si="20"/>
        <v>15513.96</v>
      </c>
      <c r="L42" s="211">
        <f t="shared" si="21"/>
        <v>-398.58000000000175</v>
      </c>
      <c r="M42" s="211">
        <f t="shared" si="22"/>
        <v>-398.58000000000175</v>
      </c>
      <c r="N42" s="48">
        <f t="shared" si="23"/>
        <v>-2.5048169556840187E-2</v>
      </c>
      <c r="O42" s="48">
        <f t="shared" si="23"/>
        <v>-2.5048169556840187E-2</v>
      </c>
      <c r="P42" s="58"/>
      <c r="Q42" s="669"/>
    </row>
    <row r="43" spans="1:18">
      <c r="A43" s="49">
        <f t="shared" si="0"/>
        <v>33</v>
      </c>
      <c r="B43" s="50" t="str">
        <f t="shared" si="24"/>
        <v>53E - Customer Owned</v>
      </c>
      <c r="C43" s="69">
        <v>150</v>
      </c>
      <c r="D43" s="69" t="s">
        <v>140</v>
      </c>
      <c r="E43" s="69">
        <f>'WP1 Lighting Invetory'!H76</f>
        <v>148.25</v>
      </c>
      <c r="F43" s="62">
        <f>'WP2 Current Lighting Rates'!E85</f>
        <v>6.73</v>
      </c>
      <c r="G43" s="62">
        <f>'WP2 Current Lighting Rates'!R85</f>
        <v>6.73</v>
      </c>
      <c r="H43" s="62">
        <f>ROUND('WP7 Condensed Sch. Level Costs'!Z75,2)</f>
        <v>6.75</v>
      </c>
      <c r="I43" s="211">
        <f t="shared" si="18"/>
        <v>11972.670000000002</v>
      </c>
      <c r="J43" s="211">
        <f t="shared" si="19"/>
        <v>11972.670000000002</v>
      </c>
      <c r="K43" s="211">
        <f t="shared" si="20"/>
        <v>12008.25</v>
      </c>
      <c r="L43" s="211">
        <f t="shared" si="21"/>
        <v>35.579999999998108</v>
      </c>
      <c r="M43" s="211">
        <f t="shared" si="22"/>
        <v>35.579999999998108</v>
      </c>
      <c r="N43" s="48">
        <f t="shared" si="23"/>
        <v>2.9717682020800793E-3</v>
      </c>
      <c r="O43" s="48">
        <f t="shared" si="23"/>
        <v>2.9717682020800793E-3</v>
      </c>
      <c r="P43" s="58"/>
      <c r="Q43" s="669"/>
    </row>
    <row r="44" spans="1:18">
      <c r="A44" s="49">
        <f t="shared" si="0"/>
        <v>34</v>
      </c>
      <c r="B44" s="50" t="str">
        <f t="shared" si="24"/>
        <v>53E - Customer Owned</v>
      </c>
      <c r="C44" s="69">
        <v>200</v>
      </c>
      <c r="D44" s="69" t="s">
        <v>140</v>
      </c>
      <c r="E44" s="69">
        <f>'WP1 Lighting Invetory'!H77</f>
        <v>425.91666666666669</v>
      </c>
      <c r="F44" s="62">
        <f>'WP2 Current Lighting Rates'!E86</f>
        <v>8.27</v>
      </c>
      <c r="G44" s="62">
        <f>'WP2 Current Lighting Rates'!R86</f>
        <v>8.27</v>
      </c>
      <c r="H44" s="62">
        <f>ROUND('WP7 Condensed Sch. Level Costs'!Z76,2)</f>
        <v>8.4499999999999993</v>
      </c>
      <c r="I44" s="211">
        <f t="shared" si="18"/>
        <v>42267.97</v>
      </c>
      <c r="J44" s="211">
        <f t="shared" si="19"/>
        <v>42267.97</v>
      </c>
      <c r="K44" s="211">
        <f t="shared" si="20"/>
        <v>43187.95</v>
      </c>
      <c r="L44" s="211">
        <f t="shared" si="21"/>
        <v>919.97999999999593</v>
      </c>
      <c r="M44" s="211">
        <f t="shared" si="22"/>
        <v>919.97999999999593</v>
      </c>
      <c r="N44" s="48">
        <f t="shared" si="23"/>
        <v>2.1765417170495672E-2</v>
      </c>
      <c r="O44" s="48">
        <f t="shared" si="23"/>
        <v>2.1765417170495672E-2</v>
      </c>
      <c r="P44" s="58"/>
      <c r="Q44" s="669"/>
    </row>
    <row r="45" spans="1:18">
      <c r="A45" s="49">
        <f t="shared" ref="A45:A70" si="25">A44+1</f>
        <v>35</v>
      </c>
      <c r="B45" s="50" t="str">
        <f t="shared" si="24"/>
        <v>53E - Customer Owned</v>
      </c>
      <c r="C45" s="69">
        <v>250</v>
      </c>
      <c r="D45" s="69" t="s">
        <v>140</v>
      </c>
      <c r="E45" s="69">
        <f>'WP1 Lighting Invetory'!H78</f>
        <v>280.33333333333331</v>
      </c>
      <c r="F45" s="62">
        <f>'WP2 Current Lighting Rates'!E87</f>
        <v>9.82</v>
      </c>
      <c r="G45" s="62">
        <f>'WP2 Current Lighting Rates'!R87</f>
        <v>9.82</v>
      </c>
      <c r="H45" s="62">
        <f>ROUND('WP7 Condensed Sch. Level Costs'!Z77,2)</f>
        <v>10.15</v>
      </c>
      <c r="I45" s="211">
        <f t="shared" si="18"/>
        <v>33034.480000000003</v>
      </c>
      <c r="J45" s="211">
        <f t="shared" si="19"/>
        <v>33034.480000000003</v>
      </c>
      <c r="K45" s="211">
        <f t="shared" si="20"/>
        <v>34144.6</v>
      </c>
      <c r="L45" s="211">
        <f t="shared" si="21"/>
        <v>1110.1199999999953</v>
      </c>
      <c r="M45" s="211">
        <f t="shared" si="22"/>
        <v>1110.1199999999953</v>
      </c>
      <c r="N45" s="48">
        <f t="shared" si="23"/>
        <v>3.3604887983706574E-2</v>
      </c>
      <c r="O45" s="48">
        <f t="shared" si="23"/>
        <v>3.3604887983706574E-2</v>
      </c>
      <c r="P45" s="58"/>
      <c r="Q45" s="669"/>
    </row>
    <row r="46" spans="1:18">
      <c r="A46" s="49">
        <f t="shared" si="25"/>
        <v>36</v>
      </c>
      <c r="B46" s="50" t="str">
        <f t="shared" si="24"/>
        <v>53E - Customer Owned</v>
      </c>
      <c r="C46" s="69">
        <v>310</v>
      </c>
      <c r="D46" s="69" t="s">
        <v>140</v>
      </c>
      <c r="E46" s="69">
        <f>'WP1 Lighting Invetory'!H79</f>
        <v>7</v>
      </c>
      <c r="F46" s="62">
        <f>'WP2 Current Lighting Rates'!E88</f>
        <v>11.67</v>
      </c>
      <c r="G46" s="62">
        <f>'WP2 Current Lighting Rates'!R88</f>
        <v>11.67</v>
      </c>
      <c r="H46" s="62">
        <f>ROUND('WP7 Condensed Sch. Level Costs'!Z78,2)</f>
        <v>12.19</v>
      </c>
      <c r="I46" s="211">
        <f t="shared" si="18"/>
        <v>980.28</v>
      </c>
      <c r="J46" s="211">
        <f t="shared" si="19"/>
        <v>980.28</v>
      </c>
      <c r="K46" s="211">
        <f t="shared" si="20"/>
        <v>1023.96</v>
      </c>
      <c r="L46" s="211">
        <f t="shared" si="21"/>
        <v>43.680000000000064</v>
      </c>
      <c r="M46" s="211">
        <f t="shared" si="22"/>
        <v>43.680000000000064</v>
      </c>
      <c r="N46" s="48">
        <f t="shared" si="23"/>
        <v>4.4558697514995783E-2</v>
      </c>
      <c r="O46" s="48">
        <f t="shared" si="23"/>
        <v>4.4558697514995783E-2</v>
      </c>
      <c r="P46" s="58"/>
      <c r="Q46" s="669"/>
    </row>
    <row r="47" spans="1:18">
      <c r="A47" s="49">
        <f t="shared" si="25"/>
        <v>37</v>
      </c>
      <c r="B47" s="50" t="str">
        <f t="shared" si="24"/>
        <v>53E - Customer Owned</v>
      </c>
      <c r="C47" s="69">
        <v>400</v>
      </c>
      <c r="D47" s="69" t="s">
        <v>140</v>
      </c>
      <c r="E47" s="69">
        <f>'WP1 Lighting Invetory'!H80</f>
        <v>431.16666666666669</v>
      </c>
      <c r="F47" s="62">
        <f>'WP2 Current Lighting Rates'!E89</f>
        <v>14.45</v>
      </c>
      <c r="G47" s="62">
        <f>'WP2 Current Lighting Rates'!R89</f>
        <v>14.45</v>
      </c>
      <c r="H47" s="62">
        <f>ROUND('WP7 Condensed Sch. Level Costs'!Z79,2)</f>
        <v>15.25</v>
      </c>
      <c r="I47" s="211">
        <f t="shared" si="18"/>
        <v>74764.3</v>
      </c>
      <c r="J47" s="211">
        <f t="shared" si="19"/>
        <v>74764.3</v>
      </c>
      <c r="K47" s="211">
        <f t="shared" si="20"/>
        <v>78903.5</v>
      </c>
      <c r="L47" s="211">
        <f t="shared" si="21"/>
        <v>4139.1999999999971</v>
      </c>
      <c r="M47" s="211">
        <f t="shared" si="22"/>
        <v>4139.1999999999971</v>
      </c>
      <c r="N47" s="48">
        <f t="shared" si="23"/>
        <v>5.5363321799307919E-2</v>
      </c>
      <c r="O47" s="48">
        <f t="shared" si="23"/>
        <v>5.5363321799307919E-2</v>
      </c>
      <c r="P47" s="58"/>
      <c r="Q47" s="669"/>
    </row>
    <row r="48" spans="1:18">
      <c r="A48" s="49">
        <f t="shared" si="25"/>
        <v>38</v>
      </c>
      <c r="B48" s="50" t="str">
        <f t="shared" si="24"/>
        <v>53E - Customer Owned</v>
      </c>
      <c r="C48" s="111">
        <v>1000</v>
      </c>
      <c r="D48" s="112" t="s">
        <v>140</v>
      </c>
      <c r="E48" s="69">
        <f>'WP1 Lighting Invetory'!H81</f>
        <v>0</v>
      </c>
      <c r="F48" s="62">
        <f>'WP2 Current Lighting Rates'!E90</f>
        <v>32.97</v>
      </c>
      <c r="G48" s="62">
        <f>'WP2 Current Lighting Rates'!R90</f>
        <v>32.97</v>
      </c>
      <c r="H48" s="62">
        <f>ROUND('WP7 Condensed Sch. Level Costs'!Z80,2)</f>
        <v>35.630000000000003</v>
      </c>
      <c r="I48" s="211">
        <f t="shared" si="18"/>
        <v>0</v>
      </c>
      <c r="J48" s="211">
        <f t="shared" si="19"/>
        <v>0</v>
      </c>
      <c r="K48" s="211">
        <f t="shared" si="20"/>
        <v>0</v>
      </c>
      <c r="L48" s="211">
        <f t="shared" si="21"/>
        <v>0</v>
      </c>
      <c r="M48" s="211">
        <f t="shared" si="22"/>
        <v>0</v>
      </c>
      <c r="N48" s="48" t="str">
        <f t="shared" si="23"/>
        <v>na</v>
      </c>
      <c r="O48" s="48" t="str">
        <f t="shared" si="23"/>
        <v>na</v>
      </c>
      <c r="P48" s="58"/>
      <c r="Q48" s="669"/>
    </row>
    <row r="49" spans="1:18">
      <c r="A49" s="49">
        <f t="shared" si="25"/>
        <v>39</v>
      </c>
      <c r="B49" s="50" t="str">
        <f>B48</f>
        <v>53E - Customer Owned</v>
      </c>
      <c r="C49" s="111"/>
      <c r="D49" s="112" t="str">
        <f>D48</f>
        <v>Sodium Vapor</v>
      </c>
      <c r="E49" s="63">
        <f>SUM(E40:E48)</f>
        <v>1605.1666666666667</v>
      </c>
      <c r="F49" s="64"/>
      <c r="G49" s="64"/>
      <c r="H49" s="64"/>
      <c r="I49" s="225">
        <f>SUM(I40:I48)</f>
        <v>181846.08000000002</v>
      </c>
      <c r="J49" s="225">
        <f>SUM(J40:J48)</f>
        <v>181846.08000000002</v>
      </c>
      <c r="K49" s="225">
        <f>SUM(K40:K48)</f>
        <v>187545.58000000002</v>
      </c>
      <c r="L49" s="225">
        <f>SUM(L40:L48)</f>
        <v>5699.4999999999845</v>
      </c>
      <c r="M49" s="225">
        <f>SUM(M40:M48)</f>
        <v>5699.4999999999845</v>
      </c>
      <c r="N49" s="65">
        <f>IF(+L49=0,"na",L49/I49)</f>
        <v>3.1342440815881126E-2</v>
      </c>
      <c r="O49" s="65">
        <f>IF(+M49=0,"na",M49/J49)</f>
        <v>3.1342440815881126E-2</v>
      </c>
      <c r="P49" s="58"/>
      <c r="Q49" s="669"/>
    </row>
    <row r="50" spans="1:18">
      <c r="A50" s="49">
        <f t="shared" si="25"/>
        <v>40</v>
      </c>
      <c r="B50" s="50"/>
      <c r="C50" s="69"/>
      <c r="D50" s="69"/>
      <c r="E50" s="69"/>
      <c r="F50" s="62"/>
      <c r="G50" s="62"/>
      <c r="H50" s="62"/>
      <c r="I50" s="211"/>
      <c r="J50" s="211"/>
      <c r="K50" s="211"/>
      <c r="L50" s="211"/>
      <c r="M50" s="211"/>
      <c r="N50" s="70"/>
      <c r="O50" s="70"/>
      <c r="P50" s="58"/>
      <c r="Q50" s="669"/>
    </row>
    <row r="51" spans="1:18">
      <c r="A51" s="49">
        <f t="shared" si="25"/>
        <v>41</v>
      </c>
      <c r="B51" s="50" t="str">
        <f>+B48</f>
        <v>53E - Customer Owned</v>
      </c>
      <c r="C51" s="69">
        <v>70</v>
      </c>
      <c r="D51" s="69" t="s">
        <v>142</v>
      </c>
      <c r="E51" s="69">
        <f>'WP1 Lighting Invetory'!H83</f>
        <v>0</v>
      </c>
      <c r="F51" s="62">
        <f>'WP2 Current Lighting Rates'!E92</f>
        <v>6.36</v>
      </c>
      <c r="G51" s="62">
        <f>'WP2 Current Lighting Rates'!R92</f>
        <v>6.36</v>
      </c>
      <c r="H51" s="62">
        <f>ROUND('WP7 Condensed Sch. Level Costs'!Z82,2)</f>
        <v>5.7</v>
      </c>
      <c r="I51" s="211">
        <f t="shared" ref="I51:I56" si="26">(+F51*$E51*12)</f>
        <v>0</v>
      </c>
      <c r="J51" s="211">
        <f t="shared" ref="J51:J56" si="27">(+G51*$E51*12)</f>
        <v>0</v>
      </c>
      <c r="K51" s="211">
        <f t="shared" ref="K51:K56" si="28">(H51)*E51*12</f>
        <v>0</v>
      </c>
      <c r="L51" s="211">
        <f t="shared" ref="L51:L56" si="29">+K51-I51</f>
        <v>0</v>
      </c>
      <c r="M51" s="211">
        <f t="shared" ref="M51:M56" si="30">+K51-J51</f>
        <v>0</v>
      </c>
      <c r="N51" s="48" t="str">
        <f t="shared" ref="N51:O56" si="31">IF(+L51=0,"na",L51/I51)</f>
        <v>na</v>
      </c>
      <c r="O51" s="48" t="str">
        <f t="shared" si="31"/>
        <v>na</v>
      </c>
      <c r="P51" s="58"/>
      <c r="Q51" s="669"/>
    </row>
    <row r="52" spans="1:18">
      <c r="A52" s="49">
        <f t="shared" si="25"/>
        <v>42</v>
      </c>
      <c r="B52" s="50" t="str">
        <f>+B51</f>
        <v>53E - Customer Owned</v>
      </c>
      <c r="C52" s="69">
        <v>100</v>
      </c>
      <c r="D52" s="69" t="s">
        <v>142</v>
      </c>
      <c r="E52" s="69">
        <f>'WP1 Lighting Invetory'!H84</f>
        <v>0</v>
      </c>
      <c r="F52" s="62">
        <f>'WP2 Current Lighting Rates'!E93</f>
        <v>7.28</v>
      </c>
      <c r="G52" s="62">
        <f>'WP2 Current Lighting Rates'!R93</f>
        <v>7.28</v>
      </c>
      <c r="H52" s="62">
        <f>ROUND('WP7 Condensed Sch. Level Costs'!Z83,2)</f>
        <v>6.72</v>
      </c>
      <c r="I52" s="211">
        <f t="shared" si="26"/>
        <v>0</v>
      </c>
      <c r="J52" s="211">
        <f t="shared" si="27"/>
        <v>0</v>
      </c>
      <c r="K52" s="211">
        <f t="shared" si="28"/>
        <v>0</v>
      </c>
      <c r="L52" s="211">
        <f t="shared" si="29"/>
        <v>0</v>
      </c>
      <c r="M52" s="211">
        <f t="shared" si="30"/>
        <v>0</v>
      </c>
      <c r="N52" s="48" t="str">
        <f t="shared" si="31"/>
        <v>na</v>
      </c>
      <c r="O52" s="48" t="str">
        <f t="shared" si="31"/>
        <v>na</v>
      </c>
      <c r="P52" s="58"/>
      <c r="Q52" s="669"/>
    </row>
    <row r="53" spans="1:18">
      <c r="A53" s="49">
        <f t="shared" si="25"/>
        <v>43</v>
      </c>
      <c r="B53" s="50" t="str">
        <f>+B52</f>
        <v>53E - Customer Owned</v>
      </c>
      <c r="C53" s="69">
        <v>150</v>
      </c>
      <c r="D53" s="69" t="s">
        <v>142</v>
      </c>
      <c r="E53" s="69">
        <f>'WP1 Lighting Invetory'!H85</f>
        <v>0</v>
      </c>
      <c r="F53" s="62">
        <f>'WP2 Current Lighting Rates'!E94</f>
        <v>8.83</v>
      </c>
      <c r="G53" s="62">
        <f>'WP2 Current Lighting Rates'!R94</f>
        <v>8.83</v>
      </c>
      <c r="H53" s="62">
        <f>ROUND('WP7 Condensed Sch. Level Costs'!Z84,2)</f>
        <v>8.41</v>
      </c>
      <c r="I53" s="211">
        <f t="shared" si="26"/>
        <v>0</v>
      </c>
      <c r="J53" s="211">
        <f t="shared" si="27"/>
        <v>0</v>
      </c>
      <c r="K53" s="211">
        <f t="shared" si="28"/>
        <v>0</v>
      </c>
      <c r="L53" s="211">
        <f t="shared" si="29"/>
        <v>0</v>
      </c>
      <c r="M53" s="211">
        <f t="shared" si="30"/>
        <v>0</v>
      </c>
      <c r="N53" s="48" t="str">
        <f t="shared" si="31"/>
        <v>na</v>
      </c>
      <c r="O53" s="48" t="str">
        <f t="shared" si="31"/>
        <v>na</v>
      </c>
      <c r="P53" s="58"/>
      <c r="Q53" s="669"/>
    </row>
    <row r="54" spans="1:18">
      <c r="A54" s="49">
        <f t="shared" si="25"/>
        <v>44</v>
      </c>
      <c r="B54" s="50" t="str">
        <f>+B53</f>
        <v>53E - Customer Owned</v>
      </c>
      <c r="C54" s="69">
        <v>175</v>
      </c>
      <c r="D54" s="69" t="s">
        <v>142</v>
      </c>
      <c r="E54" s="69">
        <f>'WP1 Lighting Invetory'!H86</f>
        <v>4</v>
      </c>
      <c r="F54" s="62">
        <f>'WP2 Current Lighting Rates'!E95</f>
        <v>9.6</v>
      </c>
      <c r="G54" s="62">
        <f>'WP2 Current Lighting Rates'!R95</f>
        <v>9.6</v>
      </c>
      <c r="H54" s="62">
        <f>ROUND('WP7 Condensed Sch. Level Costs'!Z85,2)</f>
        <v>9.26</v>
      </c>
      <c r="I54" s="211">
        <f t="shared" si="26"/>
        <v>460.79999999999995</v>
      </c>
      <c r="J54" s="211">
        <f t="shared" si="27"/>
        <v>460.79999999999995</v>
      </c>
      <c r="K54" s="211">
        <f t="shared" si="28"/>
        <v>444.48</v>
      </c>
      <c r="L54" s="211">
        <f t="shared" si="29"/>
        <v>-16.319999999999936</v>
      </c>
      <c r="M54" s="211">
        <f t="shared" si="30"/>
        <v>-16.319999999999936</v>
      </c>
      <c r="N54" s="48">
        <f t="shared" si="31"/>
        <v>-3.5416666666666534E-2</v>
      </c>
      <c r="O54" s="48">
        <f t="shared" si="31"/>
        <v>-3.5416666666666534E-2</v>
      </c>
      <c r="P54" s="58"/>
      <c r="Q54" s="669"/>
    </row>
    <row r="55" spans="1:18">
      <c r="A55" s="49">
        <f t="shared" si="25"/>
        <v>45</v>
      </c>
      <c r="B55" s="50" t="str">
        <f>+B54</f>
        <v>53E - Customer Owned</v>
      </c>
      <c r="C55" s="69">
        <v>250</v>
      </c>
      <c r="D55" s="69" t="s">
        <v>142</v>
      </c>
      <c r="E55" s="69">
        <f>'WP1 Lighting Invetory'!H87</f>
        <v>0</v>
      </c>
      <c r="F55" s="62">
        <f>'WP2 Current Lighting Rates'!E96</f>
        <v>11.91</v>
      </c>
      <c r="G55" s="62">
        <f>'WP2 Current Lighting Rates'!R96</f>
        <v>11.91</v>
      </c>
      <c r="H55" s="62">
        <f>ROUND('WP7 Condensed Sch. Level Costs'!Z86,2)</f>
        <v>11.81</v>
      </c>
      <c r="I55" s="211">
        <f t="shared" si="26"/>
        <v>0</v>
      </c>
      <c r="J55" s="211">
        <f t="shared" si="27"/>
        <v>0</v>
      </c>
      <c r="K55" s="211">
        <f t="shared" si="28"/>
        <v>0</v>
      </c>
      <c r="L55" s="211">
        <f t="shared" si="29"/>
        <v>0</v>
      </c>
      <c r="M55" s="211">
        <f t="shared" si="30"/>
        <v>0</v>
      </c>
      <c r="N55" s="48" t="str">
        <f t="shared" si="31"/>
        <v>na</v>
      </c>
      <c r="O55" s="48" t="str">
        <f t="shared" si="31"/>
        <v>na</v>
      </c>
      <c r="P55" s="58"/>
      <c r="Q55" s="669"/>
    </row>
    <row r="56" spans="1:18">
      <c r="A56" s="49">
        <f t="shared" si="25"/>
        <v>46</v>
      </c>
      <c r="B56" s="50" t="str">
        <f>+B55</f>
        <v>53E - Customer Owned</v>
      </c>
      <c r="C56" s="111">
        <v>400</v>
      </c>
      <c r="D56" s="112" t="s">
        <v>142</v>
      </c>
      <c r="E56" s="69">
        <f>'WP1 Lighting Invetory'!H88</f>
        <v>0</v>
      </c>
      <c r="F56" s="62">
        <f>'WP2 Current Lighting Rates'!E97</f>
        <v>16.55</v>
      </c>
      <c r="G56" s="62">
        <f>'WP2 Current Lighting Rates'!R97</f>
        <v>16.55</v>
      </c>
      <c r="H56" s="62">
        <f>ROUND('WP7 Condensed Sch. Level Costs'!Z87,2)</f>
        <v>16.91</v>
      </c>
      <c r="I56" s="211">
        <f t="shared" si="26"/>
        <v>0</v>
      </c>
      <c r="J56" s="211">
        <f t="shared" si="27"/>
        <v>0</v>
      </c>
      <c r="K56" s="211">
        <f t="shared" si="28"/>
        <v>0</v>
      </c>
      <c r="L56" s="211">
        <f t="shared" si="29"/>
        <v>0</v>
      </c>
      <c r="M56" s="211">
        <f t="shared" si="30"/>
        <v>0</v>
      </c>
      <c r="N56" s="48" t="str">
        <f t="shared" si="31"/>
        <v>na</v>
      </c>
      <c r="O56" s="48" t="str">
        <f t="shared" si="31"/>
        <v>na</v>
      </c>
      <c r="P56" s="58"/>
      <c r="Q56" s="669"/>
    </row>
    <row r="57" spans="1:18">
      <c r="A57" s="49">
        <f>A58+1</f>
        <v>48</v>
      </c>
      <c r="B57" s="50" t="str">
        <f>B56</f>
        <v>53E - Customer Owned</v>
      </c>
      <c r="C57" s="111"/>
      <c r="D57" s="112" t="str">
        <f>D56</f>
        <v>Metal Hallide</v>
      </c>
      <c r="E57" s="63">
        <f>SUM(E51:E56)</f>
        <v>4</v>
      </c>
      <c r="F57" s="64"/>
      <c r="G57" s="64"/>
      <c r="H57" s="64"/>
      <c r="I57" s="225">
        <f>SUM(I51:I56)</f>
        <v>460.79999999999995</v>
      </c>
      <c r="J57" s="225">
        <f>SUM(J51:J56)</f>
        <v>460.79999999999995</v>
      </c>
      <c r="K57" s="225">
        <f>SUM(K51:K56)</f>
        <v>444.48</v>
      </c>
      <c r="L57" s="225">
        <f>SUM(L51:L56)</f>
        <v>-16.319999999999936</v>
      </c>
      <c r="M57" s="225">
        <f>SUM(M51:M56)</f>
        <v>-16.319999999999936</v>
      </c>
      <c r="N57" s="65">
        <f>IF(+L57=0,"na",L57/I57)</f>
        <v>-3.5416666666666534E-2</v>
      </c>
      <c r="O57" s="65">
        <f>IF(+M57=0,"na",M57/J57)</f>
        <v>-3.5416666666666534E-2</v>
      </c>
      <c r="P57" s="58"/>
      <c r="Q57" s="669"/>
    </row>
    <row r="58" spans="1:18">
      <c r="A58" s="49">
        <f>A56+1</f>
        <v>47</v>
      </c>
      <c r="B58" s="50"/>
      <c r="C58" s="69"/>
      <c r="D58" s="69"/>
      <c r="E58" s="69"/>
      <c r="F58" s="62"/>
      <c r="G58" s="62"/>
      <c r="H58" s="62"/>
      <c r="I58" s="211"/>
      <c r="J58" s="211"/>
      <c r="K58" s="211"/>
      <c r="L58" s="211"/>
      <c r="M58" s="211"/>
      <c r="N58" s="70"/>
      <c r="O58" s="70"/>
      <c r="P58" s="58"/>
      <c r="Q58" s="669"/>
    </row>
    <row r="59" spans="1:18" s="58" customFormat="1">
      <c r="A59" s="49">
        <f>A58+1</f>
        <v>48</v>
      </c>
      <c r="B59" s="50" t="str">
        <f>+B56</f>
        <v>53E - Customer Owned</v>
      </c>
      <c r="C59" s="111" t="s">
        <v>722</v>
      </c>
      <c r="D59" s="112" t="s">
        <v>189</v>
      </c>
      <c r="E59" s="69">
        <f>'WP1 Lighting Invetory'!H90</f>
        <v>591.91666666666663</v>
      </c>
      <c r="F59" s="62">
        <f>'WP2 Current Lighting Rates'!E99</f>
        <v>1.81</v>
      </c>
      <c r="G59" s="62">
        <f>'WP2 Current Lighting Rates'!R99</f>
        <v>1.81</v>
      </c>
      <c r="H59" s="62">
        <f>ROUND('WP7 Condensed Sch. Level Costs'!Z89,2)</f>
        <v>1.86</v>
      </c>
      <c r="I59" s="211">
        <f t="shared" ref="I59:I67" si="32">(+F59*$E59*12)</f>
        <v>12856.43</v>
      </c>
      <c r="J59" s="211">
        <f t="shared" ref="J59:J67" si="33">(+G59*$E59*12)</f>
        <v>12856.43</v>
      </c>
      <c r="K59" s="211">
        <f t="shared" ref="K59:K67" si="34">(H59)*E59*12</f>
        <v>13211.579999999998</v>
      </c>
      <c r="L59" s="211">
        <f t="shared" ref="L59:L67" si="35">+K59-I59</f>
        <v>355.14999999999782</v>
      </c>
      <c r="M59" s="211">
        <f t="shared" ref="M59:M67" si="36">+K59-J59</f>
        <v>355.14999999999782</v>
      </c>
      <c r="N59" s="48">
        <f t="shared" ref="N59:O63" si="37">IF(+L59=0,"na",L59/I59)</f>
        <v>2.7624309392265022E-2</v>
      </c>
      <c r="O59" s="48">
        <f t="shared" si="37"/>
        <v>2.7624309392265022E-2</v>
      </c>
      <c r="Q59" s="669"/>
      <c r="R59" s="62"/>
    </row>
    <row r="60" spans="1:18" s="58" customFormat="1">
      <c r="A60" s="49">
        <f t="shared" si="25"/>
        <v>49</v>
      </c>
      <c r="B60" s="50" t="str">
        <f>+B59</f>
        <v>53E - Customer Owned</v>
      </c>
      <c r="C60" s="111" t="s">
        <v>723</v>
      </c>
      <c r="D60" s="112" t="s">
        <v>189</v>
      </c>
      <c r="E60" s="69">
        <f>'WP1 Lighting Invetory'!H91</f>
        <v>614.08333333333337</v>
      </c>
      <c r="F60" s="62">
        <f>'WP2 Current Lighting Rates'!E100</f>
        <v>2.74</v>
      </c>
      <c r="G60" s="62">
        <f>'WP2 Current Lighting Rates'!R100</f>
        <v>2.74</v>
      </c>
      <c r="H60" s="62">
        <f>ROUND('WP7 Condensed Sch. Level Costs'!Z90,2)</f>
        <v>2.88</v>
      </c>
      <c r="I60" s="211">
        <f t="shared" si="32"/>
        <v>20191.060000000005</v>
      </c>
      <c r="J60" s="211">
        <f t="shared" si="33"/>
        <v>20191.060000000005</v>
      </c>
      <c r="K60" s="211">
        <f t="shared" si="34"/>
        <v>21222.720000000001</v>
      </c>
      <c r="L60" s="211">
        <f t="shared" si="35"/>
        <v>1031.6599999999962</v>
      </c>
      <c r="M60" s="211">
        <f t="shared" si="36"/>
        <v>1031.6599999999962</v>
      </c>
      <c r="N60" s="48">
        <f t="shared" si="37"/>
        <v>5.1094890510948704E-2</v>
      </c>
      <c r="O60" s="48">
        <f t="shared" si="37"/>
        <v>5.1094890510948704E-2</v>
      </c>
      <c r="Q60" s="669"/>
      <c r="R60" s="62"/>
    </row>
    <row r="61" spans="1:18" s="58" customFormat="1">
      <c r="A61" s="49">
        <f t="shared" si="25"/>
        <v>50</v>
      </c>
      <c r="B61" s="50" t="str">
        <f t="shared" ref="B61:B67" si="38">+B60</f>
        <v>53E - Customer Owned</v>
      </c>
      <c r="C61" s="111" t="s">
        <v>724</v>
      </c>
      <c r="D61" s="112" t="s">
        <v>189</v>
      </c>
      <c r="E61" s="69">
        <f>'WP1 Lighting Invetory'!H92</f>
        <v>867.33333333333337</v>
      </c>
      <c r="F61" s="62">
        <f>'WP2 Current Lighting Rates'!E101</f>
        <v>3.66</v>
      </c>
      <c r="G61" s="62">
        <f>'WP2 Current Lighting Rates'!R101</f>
        <v>3.66</v>
      </c>
      <c r="H61" s="62">
        <f>ROUND('WP7 Condensed Sch. Level Costs'!Z91,2)</f>
        <v>3.9</v>
      </c>
      <c r="I61" s="211">
        <f t="shared" si="32"/>
        <v>38093.279999999999</v>
      </c>
      <c r="J61" s="211">
        <f t="shared" si="33"/>
        <v>38093.279999999999</v>
      </c>
      <c r="K61" s="211">
        <f t="shared" si="34"/>
        <v>40591.199999999997</v>
      </c>
      <c r="L61" s="211">
        <f t="shared" si="35"/>
        <v>2497.9199999999983</v>
      </c>
      <c r="M61" s="211">
        <f t="shared" si="36"/>
        <v>2497.9199999999983</v>
      </c>
      <c r="N61" s="48">
        <f t="shared" si="37"/>
        <v>6.557377049180324E-2</v>
      </c>
      <c r="O61" s="48">
        <f t="shared" si="37"/>
        <v>6.557377049180324E-2</v>
      </c>
      <c r="Q61" s="669"/>
      <c r="R61" s="62"/>
    </row>
    <row r="62" spans="1:18" s="58" customFormat="1">
      <c r="A62" s="49">
        <f t="shared" si="25"/>
        <v>51</v>
      </c>
      <c r="B62" s="50" t="str">
        <f t="shared" si="38"/>
        <v>53E - Customer Owned</v>
      </c>
      <c r="C62" s="111" t="s">
        <v>725</v>
      </c>
      <c r="D62" s="112" t="s">
        <v>189</v>
      </c>
      <c r="E62" s="69">
        <f>'WP1 Lighting Invetory'!H93</f>
        <v>140.58333333333334</v>
      </c>
      <c r="F62" s="62">
        <f>'WP2 Current Lighting Rates'!E102</f>
        <v>4.59</v>
      </c>
      <c r="G62" s="62">
        <f>'WP2 Current Lighting Rates'!R102</f>
        <v>4.59</v>
      </c>
      <c r="H62" s="62">
        <f>ROUND('WP7 Condensed Sch. Level Costs'!Z92,2)</f>
        <v>4.92</v>
      </c>
      <c r="I62" s="211">
        <f t="shared" si="32"/>
        <v>7743.33</v>
      </c>
      <c r="J62" s="211">
        <f t="shared" si="33"/>
        <v>7743.33</v>
      </c>
      <c r="K62" s="211">
        <f t="shared" si="34"/>
        <v>8300.0400000000009</v>
      </c>
      <c r="L62" s="211">
        <f t="shared" si="35"/>
        <v>556.71000000000095</v>
      </c>
      <c r="M62" s="211">
        <f t="shared" si="36"/>
        <v>556.71000000000095</v>
      </c>
      <c r="N62" s="48">
        <f t="shared" si="37"/>
        <v>7.1895424836601426E-2</v>
      </c>
      <c r="O62" s="48">
        <f t="shared" si="37"/>
        <v>7.1895424836601426E-2</v>
      </c>
      <c r="Q62" s="669"/>
      <c r="R62" s="62"/>
    </row>
    <row r="63" spans="1:18" s="58" customFormat="1">
      <c r="A63" s="49">
        <f t="shared" si="25"/>
        <v>52</v>
      </c>
      <c r="B63" s="50" t="str">
        <f t="shared" si="38"/>
        <v>53E - Customer Owned</v>
      </c>
      <c r="C63" s="111" t="s">
        <v>726</v>
      </c>
      <c r="D63" s="112" t="s">
        <v>189</v>
      </c>
      <c r="E63" s="69">
        <f>'WP1 Lighting Invetory'!H94</f>
        <v>1315.0833333333333</v>
      </c>
      <c r="F63" s="62">
        <f>'WP2 Current Lighting Rates'!E103</f>
        <v>5.51</v>
      </c>
      <c r="G63" s="62">
        <f>'WP2 Current Lighting Rates'!R103</f>
        <v>5.51</v>
      </c>
      <c r="H63" s="62">
        <f>ROUND('WP7 Condensed Sch. Level Costs'!Z93,2)</f>
        <v>5.94</v>
      </c>
      <c r="I63" s="211">
        <f t="shared" si="32"/>
        <v>86953.31</v>
      </c>
      <c r="J63" s="211">
        <f t="shared" si="33"/>
        <v>86953.31</v>
      </c>
      <c r="K63" s="211">
        <f t="shared" si="34"/>
        <v>93739.14</v>
      </c>
      <c r="L63" s="211">
        <f t="shared" si="35"/>
        <v>6785.8300000000017</v>
      </c>
      <c r="M63" s="211">
        <f t="shared" si="36"/>
        <v>6785.8300000000017</v>
      </c>
      <c r="N63" s="48">
        <f t="shared" si="37"/>
        <v>7.8039927404718712E-2</v>
      </c>
      <c r="O63" s="48">
        <f t="shared" si="37"/>
        <v>7.8039927404718712E-2</v>
      </c>
      <c r="Q63" s="669"/>
      <c r="R63" s="62"/>
    </row>
    <row r="64" spans="1:18" s="58" customFormat="1">
      <c r="A64" s="49">
        <f t="shared" si="25"/>
        <v>53</v>
      </c>
      <c r="B64" s="50" t="str">
        <f t="shared" si="38"/>
        <v>53E - Customer Owned</v>
      </c>
      <c r="C64" s="111" t="s">
        <v>744</v>
      </c>
      <c r="D64" s="112" t="s">
        <v>189</v>
      </c>
      <c r="E64" s="69">
        <f>'WP1 Lighting Invetory'!H95</f>
        <v>107.33333333333333</v>
      </c>
      <c r="F64" s="62">
        <f>'WP2 Current Lighting Rates'!E104</f>
        <v>6.44</v>
      </c>
      <c r="G64" s="62">
        <f>'WP2 Current Lighting Rates'!R104</f>
        <v>6.44</v>
      </c>
      <c r="H64" s="62">
        <f>ROUND('WP7 Condensed Sch. Level Costs'!Z94,2)</f>
        <v>6.96</v>
      </c>
      <c r="I64" s="211">
        <f t="shared" si="32"/>
        <v>8294.7200000000012</v>
      </c>
      <c r="J64" s="211">
        <f t="shared" si="33"/>
        <v>8294.7200000000012</v>
      </c>
      <c r="K64" s="211">
        <f t="shared" si="34"/>
        <v>8964.48</v>
      </c>
      <c r="L64" s="211">
        <f t="shared" si="35"/>
        <v>669.7599999999984</v>
      </c>
      <c r="M64" s="211">
        <f t="shared" si="36"/>
        <v>669.7599999999984</v>
      </c>
      <c r="N64" s="48">
        <f t="shared" ref="N64:O68" si="39">IF(+L64=0,"na",L64/I64)</f>
        <v>8.0745341614906624E-2</v>
      </c>
      <c r="O64" s="48">
        <f t="shared" si="39"/>
        <v>8.0745341614906624E-2</v>
      </c>
      <c r="Q64" s="669"/>
      <c r="R64" s="62"/>
    </row>
    <row r="65" spans="1:18" s="58" customFormat="1">
      <c r="A65" s="49">
        <f t="shared" si="25"/>
        <v>54</v>
      </c>
      <c r="B65" s="50" t="str">
        <f t="shared" si="38"/>
        <v>53E - Customer Owned</v>
      </c>
      <c r="C65" s="111" t="s">
        <v>743</v>
      </c>
      <c r="D65" s="112" t="s">
        <v>189</v>
      </c>
      <c r="E65" s="69">
        <f>'WP1 Lighting Invetory'!H96</f>
        <v>0</v>
      </c>
      <c r="F65" s="62">
        <f>'WP2 Current Lighting Rates'!E105</f>
        <v>7.37</v>
      </c>
      <c r="G65" s="62">
        <f>'WP2 Current Lighting Rates'!R105</f>
        <v>7.37</v>
      </c>
      <c r="H65" s="62">
        <f>ROUND('WP7 Condensed Sch. Level Costs'!Z95,2)</f>
        <v>7.97</v>
      </c>
      <c r="I65" s="211">
        <f t="shared" si="32"/>
        <v>0</v>
      </c>
      <c r="J65" s="211">
        <f t="shared" si="33"/>
        <v>0</v>
      </c>
      <c r="K65" s="211">
        <f t="shared" si="34"/>
        <v>0</v>
      </c>
      <c r="L65" s="211">
        <f t="shared" si="35"/>
        <v>0</v>
      </c>
      <c r="M65" s="211">
        <f t="shared" si="36"/>
        <v>0</v>
      </c>
      <c r="N65" s="48" t="str">
        <f t="shared" si="39"/>
        <v>na</v>
      </c>
      <c r="O65" s="48" t="str">
        <f t="shared" si="39"/>
        <v>na</v>
      </c>
      <c r="Q65" s="669"/>
      <c r="R65" s="62"/>
    </row>
    <row r="66" spans="1:18" s="58" customFormat="1">
      <c r="A66" s="49">
        <f t="shared" si="25"/>
        <v>55</v>
      </c>
      <c r="B66" s="50" t="str">
        <f t="shared" si="38"/>
        <v>53E - Customer Owned</v>
      </c>
      <c r="C66" s="111" t="s">
        <v>727</v>
      </c>
      <c r="D66" s="112" t="s">
        <v>189</v>
      </c>
      <c r="E66" s="69">
        <f>'WP1 Lighting Invetory'!H97</f>
        <v>0</v>
      </c>
      <c r="F66" s="62">
        <f>'WP2 Current Lighting Rates'!E106</f>
        <v>8.2899999999999991</v>
      </c>
      <c r="G66" s="62">
        <f>'WP2 Current Lighting Rates'!R106</f>
        <v>8.2899999999999991</v>
      </c>
      <c r="H66" s="62">
        <f>ROUND('WP7 Condensed Sch. Level Costs'!Z96,2)</f>
        <v>8.99</v>
      </c>
      <c r="I66" s="211">
        <f t="shared" si="32"/>
        <v>0</v>
      </c>
      <c r="J66" s="211">
        <f t="shared" si="33"/>
        <v>0</v>
      </c>
      <c r="K66" s="211">
        <f t="shared" si="34"/>
        <v>0</v>
      </c>
      <c r="L66" s="211">
        <f t="shared" si="35"/>
        <v>0</v>
      </c>
      <c r="M66" s="211">
        <f t="shared" si="36"/>
        <v>0</v>
      </c>
      <c r="N66" s="48" t="str">
        <f t="shared" si="39"/>
        <v>na</v>
      </c>
      <c r="O66" s="48" t="str">
        <f t="shared" si="39"/>
        <v>na</v>
      </c>
      <c r="Q66" s="669"/>
      <c r="R66" s="62"/>
    </row>
    <row r="67" spans="1:18" s="58" customFormat="1">
      <c r="A67" s="49">
        <f t="shared" si="25"/>
        <v>56</v>
      </c>
      <c r="B67" s="50" t="str">
        <f t="shared" si="38"/>
        <v>53E - Customer Owned</v>
      </c>
      <c r="C67" s="111" t="s">
        <v>728</v>
      </c>
      <c r="D67" s="112" t="s">
        <v>189</v>
      </c>
      <c r="E67" s="69">
        <f>'WP1 Lighting Invetory'!H98</f>
        <v>0</v>
      </c>
      <c r="F67" s="62">
        <f>'WP2 Current Lighting Rates'!E107</f>
        <v>9.2200000000000006</v>
      </c>
      <c r="G67" s="62">
        <f>'WP2 Current Lighting Rates'!R107</f>
        <v>9.2200000000000006</v>
      </c>
      <c r="H67" s="62">
        <f>ROUND('WP7 Condensed Sch. Level Costs'!Z97,2)</f>
        <v>10.01</v>
      </c>
      <c r="I67" s="211">
        <f t="shared" si="32"/>
        <v>0</v>
      </c>
      <c r="J67" s="211">
        <f t="shared" si="33"/>
        <v>0</v>
      </c>
      <c r="K67" s="211">
        <f t="shared" si="34"/>
        <v>0</v>
      </c>
      <c r="L67" s="211">
        <f t="shared" si="35"/>
        <v>0</v>
      </c>
      <c r="M67" s="211">
        <f t="shared" si="36"/>
        <v>0</v>
      </c>
      <c r="N67" s="48" t="str">
        <f t="shared" si="39"/>
        <v>na</v>
      </c>
      <c r="O67" s="48" t="str">
        <f t="shared" si="39"/>
        <v>na</v>
      </c>
      <c r="Q67" s="669"/>
      <c r="R67" s="62"/>
    </row>
    <row r="68" spans="1:18">
      <c r="A68" s="49">
        <f t="shared" si="25"/>
        <v>57</v>
      </c>
      <c r="B68" s="50"/>
      <c r="C68" s="111"/>
      <c r="D68" s="112" t="s">
        <v>189</v>
      </c>
      <c r="E68" s="113">
        <f>SUM(E59:E67)</f>
        <v>3636.3333333333335</v>
      </c>
      <c r="F68" s="64"/>
      <c r="G68" s="64"/>
      <c r="H68" s="64"/>
      <c r="I68" s="225">
        <f>SUM(I59:I67)</f>
        <v>174132.13</v>
      </c>
      <c r="J68" s="225">
        <f>SUM(J59:J67)</f>
        <v>174132.13</v>
      </c>
      <c r="K68" s="225">
        <f>SUM(K59:K67)</f>
        <v>186029.16</v>
      </c>
      <c r="L68" s="225">
        <f>SUM(L59:L67)</f>
        <v>11897.029999999993</v>
      </c>
      <c r="M68" s="225">
        <f>SUM(M59:M67)</f>
        <v>11897.029999999993</v>
      </c>
      <c r="N68" s="65">
        <f t="shared" si="39"/>
        <v>6.8321854214957303E-2</v>
      </c>
      <c r="O68" s="65">
        <f t="shared" si="39"/>
        <v>6.8321854214957303E-2</v>
      </c>
      <c r="P68" s="58"/>
      <c r="Q68" s="669"/>
    </row>
    <row r="69" spans="1:18">
      <c r="A69" s="49">
        <f t="shared" si="25"/>
        <v>58</v>
      </c>
      <c r="B69" s="50"/>
      <c r="C69" s="111"/>
      <c r="D69" s="112"/>
      <c r="E69" s="131"/>
      <c r="F69" s="132"/>
      <c r="G69" s="132"/>
      <c r="H69" s="132"/>
      <c r="I69" s="226"/>
      <c r="J69" s="226"/>
      <c r="K69" s="226"/>
      <c r="L69" s="226"/>
      <c r="M69" s="226"/>
      <c r="N69" s="133"/>
      <c r="O69" s="133"/>
      <c r="P69" s="58"/>
      <c r="Q69" s="669"/>
    </row>
    <row r="70" spans="1:18" ht="12" thickBot="1">
      <c r="A70" s="49">
        <f t="shared" si="25"/>
        <v>59</v>
      </c>
      <c r="B70" s="41" t="s">
        <v>50</v>
      </c>
      <c r="C70" s="116"/>
      <c r="D70" s="116"/>
      <c r="E70" s="71">
        <f>E20+E27+E38+E49+E57+E68</f>
        <v>75351.083333333343</v>
      </c>
      <c r="F70" s="72"/>
      <c r="G70" s="72"/>
      <c r="H70" s="72"/>
      <c r="I70" s="212">
        <f>SUM(I20,I27,I38,I49,I57,I68)</f>
        <v>11000314.830000002</v>
      </c>
      <c r="J70" s="212">
        <f>SUM(J20,J27,J38,J49,J57,J68)</f>
        <v>11000314.830000002</v>
      </c>
      <c r="K70" s="212">
        <f>SUM(K20,K27,K38,K49,K57,K68)</f>
        <v>12617540.869999999</v>
      </c>
      <c r="L70" s="212">
        <f>SUM(L20,L27,L38,L49,L57,L68)</f>
        <v>1617226.0399999996</v>
      </c>
      <c r="M70" s="212">
        <f>SUM(M20,M27,M38,M49,M57,M68)</f>
        <v>1617226.0399999996</v>
      </c>
      <c r="N70" s="79">
        <f>+L70/I70</f>
        <v>0.14701634134956837</v>
      </c>
      <c r="O70" s="79">
        <f>+M70/J70</f>
        <v>0.14701634134956837</v>
      </c>
      <c r="P70" s="58"/>
      <c r="Q70" s="669"/>
    </row>
    <row r="71" spans="1:18" ht="12" thickTop="1">
      <c r="A71" s="49"/>
      <c r="K71" s="670"/>
      <c r="L71" s="670"/>
    </row>
    <row r="74" spans="1:18">
      <c r="C74" s="669"/>
      <c r="G74" s="432"/>
      <c r="H74" s="432"/>
      <c r="I74" s="43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tabSelected="1" zoomScaleNormal="100" workbookViewId="0">
      <selection activeCell="C48" sqref="C48"/>
    </sheetView>
  </sheetViews>
  <sheetFormatPr defaultColWidth="9.140625" defaultRowHeight="11.25"/>
  <cols>
    <col min="1" max="1" width="8.28515625" style="175" customWidth="1"/>
    <col min="2" max="2" width="21.5703125" style="175" bestFit="1" customWidth="1"/>
    <col min="3" max="3" width="12.7109375" style="175" bestFit="1" customWidth="1"/>
    <col min="4" max="4" width="13" style="175" customWidth="1"/>
    <col min="5" max="5" width="14.140625" style="175" customWidth="1"/>
    <col min="6" max="6" width="13.28515625" style="175" customWidth="1"/>
    <col min="7" max="7" width="12.28515625" style="175" customWidth="1"/>
    <col min="8" max="8" width="4.7109375" style="175" bestFit="1" customWidth="1"/>
    <col min="9" max="16384" width="9.140625" style="175"/>
  </cols>
  <sheetData>
    <row r="1" spans="1:8">
      <c r="A1" s="710" t="s">
        <v>0</v>
      </c>
      <c r="B1" s="710"/>
      <c r="C1" s="710"/>
      <c r="D1" s="710"/>
      <c r="E1" s="710"/>
      <c r="F1" s="710"/>
      <c r="G1" s="710"/>
    </row>
    <row r="2" spans="1:8">
      <c r="A2" s="710" t="s">
        <v>591</v>
      </c>
      <c r="B2" s="710"/>
      <c r="C2" s="710"/>
      <c r="D2" s="710"/>
      <c r="E2" s="710"/>
      <c r="F2" s="710"/>
      <c r="G2" s="710"/>
    </row>
    <row r="3" spans="1:8">
      <c r="A3" s="710" t="s">
        <v>592</v>
      </c>
      <c r="B3" s="710"/>
      <c r="C3" s="710"/>
      <c r="D3" s="710"/>
      <c r="E3" s="710"/>
      <c r="F3" s="710"/>
      <c r="G3" s="710"/>
    </row>
    <row r="4" spans="1:8">
      <c r="A4" s="710" t="s">
        <v>822</v>
      </c>
      <c r="B4" s="710"/>
      <c r="C4" s="710"/>
      <c r="D4" s="710"/>
      <c r="E4" s="710"/>
      <c r="F4" s="710"/>
      <c r="G4" s="710"/>
    </row>
    <row r="5" spans="1:8">
      <c r="A5" s="711" t="s">
        <v>666</v>
      </c>
      <c r="B5" s="712"/>
      <c r="C5" s="712"/>
      <c r="D5" s="712"/>
      <c r="E5" s="712"/>
      <c r="F5" s="712"/>
      <c r="G5" s="712"/>
    </row>
    <row r="6" spans="1:8">
      <c r="A6" s="41"/>
      <c r="B6" s="41"/>
      <c r="C6" s="41"/>
      <c r="D6" s="41"/>
      <c r="E6" s="41"/>
      <c r="F6" s="41"/>
      <c r="G6" s="41"/>
    </row>
    <row r="7" spans="1:8">
      <c r="A7" s="41"/>
      <c r="B7" s="41"/>
      <c r="C7" s="41"/>
      <c r="D7" s="41"/>
      <c r="E7" s="41"/>
      <c r="F7" s="41"/>
      <c r="G7" s="41"/>
    </row>
    <row r="8" spans="1:8" s="224" customFormat="1" ht="33.75">
      <c r="A8" s="4" t="s">
        <v>1</v>
      </c>
      <c r="B8" s="4" t="s">
        <v>123</v>
      </c>
      <c r="C8" s="4" t="s">
        <v>536</v>
      </c>
      <c r="D8" s="4" t="s">
        <v>803</v>
      </c>
      <c r="E8" s="42" t="s">
        <v>578</v>
      </c>
      <c r="F8" s="4" t="s">
        <v>579</v>
      </c>
      <c r="G8" s="4" t="s">
        <v>580</v>
      </c>
    </row>
    <row r="9" spans="1:8" s="224" customFormat="1">
      <c r="A9" s="5"/>
      <c r="B9" s="5" t="s">
        <v>3</v>
      </c>
      <c r="C9" s="26" t="s">
        <v>4</v>
      </c>
      <c r="D9" s="26" t="s">
        <v>506</v>
      </c>
      <c r="E9" s="26" t="s">
        <v>6</v>
      </c>
      <c r="F9" s="26" t="s">
        <v>494</v>
      </c>
      <c r="G9" s="26" t="s">
        <v>59</v>
      </c>
    </row>
    <row r="10" spans="1:8" s="44" customFormat="1">
      <c r="A10" s="5" t="s">
        <v>507</v>
      </c>
      <c r="B10" s="5"/>
      <c r="C10" s="26"/>
      <c r="D10" s="26"/>
      <c r="E10" s="26"/>
      <c r="F10" s="26" t="s">
        <v>514</v>
      </c>
      <c r="G10" s="26" t="s">
        <v>515</v>
      </c>
      <c r="H10" s="26"/>
    </row>
    <row r="11" spans="1:8" s="224" customFormat="1">
      <c r="A11" s="5"/>
      <c r="B11" s="5"/>
      <c r="C11" s="26"/>
      <c r="D11" s="26"/>
      <c r="E11" s="26"/>
      <c r="F11" s="26"/>
      <c r="G11" s="26"/>
    </row>
    <row r="12" spans="1:8" s="224" customFormat="1">
      <c r="A12" s="45">
        <v>1</v>
      </c>
      <c r="B12" s="46" t="s">
        <v>125</v>
      </c>
      <c r="C12" s="418">
        <f>'Schedule 50E'!E12</f>
        <v>59</v>
      </c>
      <c r="D12" s="419">
        <f>'Schedule 50E'!I12</f>
        <v>481.44000000000005</v>
      </c>
      <c r="E12" s="419">
        <f>'Schedule 50E'!K12</f>
        <v>531</v>
      </c>
      <c r="F12" s="47">
        <f t="shared" ref="F12:F25" si="0">+E12-D12</f>
        <v>49.559999999999945</v>
      </c>
      <c r="G12" s="48">
        <f t="shared" ref="G12:G25" si="1">+F12/D12</f>
        <v>0.10294117647058811</v>
      </c>
      <c r="H12" s="62"/>
    </row>
    <row r="13" spans="1:8">
      <c r="A13" s="49">
        <f t="shared" ref="A13:A27" si="2">+A12+1</f>
        <v>2</v>
      </c>
      <c r="B13" s="50" t="s">
        <v>126</v>
      </c>
      <c r="C13" s="418">
        <f>'Schedule 50E'!E17</f>
        <v>42</v>
      </c>
      <c r="D13" s="47">
        <f>'Schedule 50E'!I17</f>
        <v>5364.84</v>
      </c>
      <c r="E13" s="47">
        <f>'Schedule 50E'!K17</f>
        <v>5574.96</v>
      </c>
      <c r="F13" s="47">
        <f t="shared" si="0"/>
        <v>210.11999999999989</v>
      </c>
      <c r="G13" s="48">
        <f t="shared" si="1"/>
        <v>3.9166126110005126E-2</v>
      </c>
      <c r="H13" s="62"/>
    </row>
    <row r="14" spans="1:8">
      <c r="A14" s="49">
        <f t="shared" si="2"/>
        <v>3</v>
      </c>
      <c r="B14" s="50" t="s">
        <v>127</v>
      </c>
      <c r="C14" s="418">
        <f>'Schedule 50E'!E23</f>
        <v>1</v>
      </c>
      <c r="D14" s="47">
        <f>'Schedule 50E'!I23</f>
        <v>64.800000000000011</v>
      </c>
      <c r="E14" s="47">
        <f>'Schedule 50E'!K23</f>
        <v>71.28</v>
      </c>
      <c r="F14" s="47">
        <f t="shared" si="0"/>
        <v>6.4799999999999898</v>
      </c>
      <c r="G14" s="48">
        <f t="shared" si="1"/>
        <v>9.9999999999999825E-2</v>
      </c>
      <c r="H14" s="62"/>
    </row>
    <row r="15" spans="1:8">
      <c r="A15" s="49">
        <f t="shared" si="2"/>
        <v>4</v>
      </c>
      <c r="B15" s="50" t="s">
        <v>128</v>
      </c>
      <c r="C15" s="418">
        <f>'Schedule 51E'!E20</f>
        <v>4461.416666666667</v>
      </c>
      <c r="D15" s="47">
        <f>'Schedule 51E'!I20</f>
        <v>131305.28999999995</v>
      </c>
      <c r="E15" s="47">
        <f>'Schedule 51E'!K20</f>
        <v>144486.25000000003</v>
      </c>
      <c r="F15" s="47">
        <f t="shared" si="0"/>
        <v>13180.960000000079</v>
      </c>
      <c r="G15" s="48">
        <f t="shared" si="1"/>
        <v>0.10038407439639396</v>
      </c>
      <c r="H15" s="62"/>
    </row>
    <row r="16" spans="1:8">
      <c r="A16" s="49">
        <f t="shared" si="2"/>
        <v>5</v>
      </c>
      <c r="B16" s="50" t="s">
        <v>472</v>
      </c>
      <c r="C16" s="418"/>
      <c r="D16" s="47">
        <f>'Sch. 51E&amp;52E Facilities Charge'!G13</f>
        <v>183859.96932</v>
      </c>
      <c r="E16" s="47">
        <f>'Sch. 51E&amp;52E Facilities Charge'!I13</f>
        <v>337904.80848000001</v>
      </c>
      <c r="F16" s="47">
        <f t="shared" si="0"/>
        <v>154044.83916</v>
      </c>
      <c r="G16" s="48">
        <f t="shared" si="1"/>
        <v>0.83783783783783783</v>
      </c>
      <c r="H16" s="62"/>
    </row>
    <row r="17" spans="1:8">
      <c r="A17" s="49">
        <f t="shared" si="2"/>
        <v>6</v>
      </c>
      <c r="B17" s="51" t="s">
        <v>471</v>
      </c>
      <c r="C17" s="418"/>
      <c r="D17" s="47">
        <f>'Sch. 51E&amp;52E Facilities Charge'!G17</f>
        <v>1537815.9524300001</v>
      </c>
      <c r="E17" s="47">
        <f>'Sch. 51E&amp;52E Facilities Charge'!I17</f>
        <v>875075.1863200001</v>
      </c>
      <c r="F17" s="47">
        <f t="shared" si="0"/>
        <v>-662740.76610999997</v>
      </c>
      <c r="G17" s="48">
        <f t="shared" si="1"/>
        <v>-0.43096234309623427</v>
      </c>
      <c r="H17" s="62"/>
    </row>
    <row r="18" spans="1:8">
      <c r="A18" s="49">
        <f t="shared" si="2"/>
        <v>7</v>
      </c>
      <c r="B18" s="50" t="s">
        <v>129</v>
      </c>
      <c r="C18" s="418">
        <f>'Schedule 52E'!E30</f>
        <v>19458.833333333332</v>
      </c>
      <c r="D18" s="47">
        <f>'Schedule 52E'!I30</f>
        <v>1020552.8799999999</v>
      </c>
      <c r="E18" s="47">
        <f>'Schedule 52E'!K30</f>
        <v>1123219.29</v>
      </c>
      <c r="F18" s="47">
        <f t="shared" si="0"/>
        <v>102666.41000000015</v>
      </c>
      <c r="G18" s="48">
        <f t="shared" si="1"/>
        <v>0.10059881463467152</v>
      </c>
      <c r="H18" s="62"/>
    </row>
    <row r="19" spans="1:8">
      <c r="A19" s="49">
        <f t="shared" si="2"/>
        <v>8</v>
      </c>
      <c r="B19" s="50" t="s">
        <v>130</v>
      </c>
      <c r="C19" s="418">
        <f>'Schedule 53E'!E70</f>
        <v>75351.083333333343</v>
      </c>
      <c r="D19" s="47">
        <f>'Schedule 53E'!I70</f>
        <v>11000314.830000002</v>
      </c>
      <c r="E19" s="47">
        <f>'Schedule 53E'!K70</f>
        <v>12617540.869999999</v>
      </c>
      <c r="F19" s="47">
        <f t="shared" si="0"/>
        <v>1617226.0399999972</v>
      </c>
      <c r="G19" s="48">
        <f t="shared" si="1"/>
        <v>0.14701634134956817</v>
      </c>
      <c r="H19" s="62"/>
    </row>
    <row r="20" spans="1:8">
      <c r="A20" s="49">
        <f t="shared" si="2"/>
        <v>9</v>
      </c>
      <c r="B20" s="51" t="s">
        <v>131</v>
      </c>
      <c r="C20" s="418">
        <f>'Schedule 54E'!E33</f>
        <v>10256.25</v>
      </c>
      <c r="D20" s="47">
        <f>'Schedule 54E'!I33</f>
        <v>576318.02</v>
      </c>
      <c r="E20" s="47">
        <f>'Schedule 54E'!K33</f>
        <v>634258.73</v>
      </c>
      <c r="F20" s="47">
        <f t="shared" si="0"/>
        <v>57940.709999999963</v>
      </c>
      <c r="G20" s="48">
        <f t="shared" si="1"/>
        <v>0.10053600267435671</v>
      </c>
      <c r="H20" s="62"/>
    </row>
    <row r="21" spans="1:8">
      <c r="A21" s="49">
        <f t="shared" si="2"/>
        <v>10</v>
      </c>
      <c r="B21" s="51" t="s">
        <v>132</v>
      </c>
      <c r="C21" s="418">
        <f>'Schedules 55E &amp; 56E'!E32</f>
        <v>6236.083333333333</v>
      </c>
      <c r="D21" s="47">
        <f>'Schedules 55E &amp; 56E'!I32</f>
        <v>1033899.48</v>
      </c>
      <c r="E21" s="47">
        <f>'Schedules 55E &amp; 56E'!K32</f>
        <v>1162614.4487294836</v>
      </c>
      <c r="F21" s="47">
        <f t="shared" si="0"/>
        <v>128714.96872948366</v>
      </c>
      <c r="G21" s="48">
        <f t="shared" si="1"/>
        <v>0.12449466434540006</v>
      </c>
      <c r="H21" s="62"/>
    </row>
    <row r="22" spans="1:8">
      <c r="A22" s="49">
        <f t="shared" si="2"/>
        <v>11</v>
      </c>
      <c r="B22" s="51" t="s">
        <v>133</v>
      </c>
      <c r="C22" s="418"/>
      <c r="D22" s="47">
        <f>'Schedule 57E'!H13</f>
        <v>513953.11505999998</v>
      </c>
      <c r="E22" s="47">
        <f>'Schedule 57E'!J13</f>
        <v>626638.02263999986</v>
      </c>
      <c r="F22" s="47">
        <f t="shared" si="0"/>
        <v>112684.90757999988</v>
      </c>
      <c r="G22" s="48">
        <f t="shared" si="1"/>
        <v>0.21925133689839549</v>
      </c>
      <c r="H22" s="62"/>
    </row>
    <row r="23" spans="1:8">
      <c r="A23" s="49">
        <f t="shared" si="2"/>
        <v>12</v>
      </c>
      <c r="B23" s="51" t="s">
        <v>134</v>
      </c>
      <c r="C23" s="418">
        <f>'Schedules 58E &amp; 59E'!F53</f>
        <v>1465.8333333333333</v>
      </c>
      <c r="D23" s="47">
        <f>'Schedules 58E &amp; 59E'!J53</f>
        <v>404970.5</v>
      </c>
      <c r="E23" s="47">
        <f>'Schedules 58E &amp; 59E'!L53</f>
        <v>430517.58</v>
      </c>
      <c r="F23" s="47">
        <f t="shared" si="0"/>
        <v>25547.080000000016</v>
      </c>
      <c r="G23" s="48">
        <f t="shared" si="1"/>
        <v>6.308380486973747E-2</v>
      </c>
      <c r="H23" s="62"/>
    </row>
    <row r="24" spans="1:8">
      <c r="A24" s="49">
        <f t="shared" si="2"/>
        <v>13</v>
      </c>
      <c r="B24" s="51" t="s">
        <v>135</v>
      </c>
      <c r="C24" s="52">
        <f>'Schedules 55E &amp; 58E Pole'!C17</f>
        <v>645.75</v>
      </c>
      <c r="D24" s="47">
        <f>'Schedules 55E &amp; 58E Pole'!G17</f>
        <v>45951.569999999992</v>
      </c>
      <c r="E24" s="47">
        <f>'Schedules 55E &amp; 58E Pole'!I17</f>
        <v>50988.42</v>
      </c>
      <c r="F24" s="47">
        <f t="shared" si="0"/>
        <v>5036.8500000000058</v>
      </c>
      <c r="G24" s="48">
        <f t="shared" si="1"/>
        <v>0.10961214165261397</v>
      </c>
      <c r="H24" s="62"/>
    </row>
    <row r="25" spans="1:8">
      <c r="A25" s="49">
        <f t="shared" si="2"/>
        <v>14</v>
      </c>
      <c r="B25" s="50" t="s">
        <v>136</v>
      </c>
      <c r="C25" s="52">
        <f>'Schedules 55E &amp; 58E Pole'!C16</f>
        <v>496.08333333333331</v>
      </c>
      <c r="D25" s="47">
        <f>'Schedules 55E &amp; 58E Pole'!G16</f>
        <v>58041.75</v>
      </c>
      <c r="E25" s="47">
        <f>'Schedules 55E &amp; 58E Pole'!I16</f>
        <v>68399.97</v>
      </c>
      <c r="F25" s="47">
        <f t="shared" si="0"/>
        <v>10358.220000000001</v>
      </c>
      <c r="G25" s="48">
        <f t="shared" si="1"/>
        <v>0.17846153846153848</v>
      </c>
      <c r="H25" s="62"/>
    </row>
    <row r="26" spans="1:8">
      <c r="A26" s="49">
        <f t="shared" si="2"/>
        <v>15</v>
      </c>
      <c r="B26" s="50"/>
      <c r="C26" s="52"/>
      <c r="D26" s="53"/>
      <c r="E26" s="53"/>
      <c r="F26" s="53"/>
      <c r="G26" s="54"/>
    </row>
    <row r="27" spans="1:8" ht="12" thickBot="1">
      <c r="A27" s="49">
        <f t="shared" si="2"/>
        <v>16</v>
      </c>
      <c r="B27" s="41"/>
      <c r="C27" s="55">
        <f>SUM(C12:C25)</f>
        <v>118473.33333333333</v>
      </c>
      <c r="D27" s="56">
        <f>SUM(D12:D26)</f>
        <v>16512894.436810002</v>
      </c>
      <c r="E27" s="56">
        <f>SUM(E12:E26)</f>
        <v>18077820.816169485</v>
      </c>
      <c r="F27" s="56">
        <f>SUM(F12:F26)</f>
        <v>1564926.3793594812</v>
      </c>
      <c r="G27" s="57">
        <f>+F27/D27</f>
        <v>9.4769962064978674E-2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sqref="A1:XFD1048576"/>
    </sheetView>
  </sheetViews>
  <sheetFormatPr defaultColWidth="9.140625" defaultRowHeight="11.25"/>
  <cols>
    <col min="1" max="1" width="9.28515625" style="41" bestFit="1" customWidth="1"/>
    <col min="2" max="2" width="9.140625" style="41"/>
    <col min="3" max="3" width="11.5703125" style="41" bestFit="1" customWidth="1"/>
    <col min="4" max="4" width="18.140625" style="41" bestFit="1" customWidth="1"/>
    <col min="5" max="5" width="9.28515625" style="41" bestFit="1" customWidth="1"/>
    <col min="6" max="6" width="9.85546875" style="41" customWidth="1"/>
    <col min="7" max="7" width="11.140625" style="41" customWidth="1"/>
    <col min="8" max="8" width="9.5703125" style="41" bestFit="1" customWidth="1"/>
    <col min="9" max="9" width="9.28515625" style="41" customWidth="1"/>
    <col min="10" max="10" width="10.7109375" style="41" customWidth="1"/>
    <col min="11" max="11" width="11.140625" style="41" bestFit="1" customWidth="1"/>
    <col min="12" max="12" width="9.7109375" style="41" customWidth="1"/>
    <col min="13" max="13" width="11" style="41" customWidth="1"/>
    <col min="14" max="14" width="9.140625" style="41" customWidth="1"/>
    <col min="15" max="15" width="9.28515625" style="41" bestFit="1" customWidth="1"/>
    <col min="16" max="16384" width="9.140625" style="41"/>
  </cols>
  <sheetData>
    <row r="1" spans="1:15" s="327" customFormat="1">
      <c r="A1" s="725" t="str">
        <f>'Schedule 53E'!A1:O1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5" s="327" customFormat="1">
      <c r="A2" s="725" t="str">
        <f>'Schedule 53E'!A2:O2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5" s="327" customFormat="1">
      <c r="A3" s="725" t="str">
        <f>'Schedule 53E'!A3:O3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5" s="327" customFormat="1">
      <c r="A4" s="725" t="str">
        <f>'Schedule 53E'!A4:O4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5" s="327" customFormat="1">
      <c r="A5" s="725" t="s">
        <v>618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5" s="44" customFormat="1" ht="77.25" customHeight="1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</row>
    <row r="8" spans="1:15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5" s="44" customFormat="1" ht="22.5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5" s="44" customFormat="1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45"/>
    </row>
    <row r="11" spans="1:15" s="58" customFormat="1">
      <c r="A11" s="49">
        <v>1</v>
      </c>
      <c r="B11" s="51" t="s">
        <v>131</v>
      </c>
      <c r="C11" s="69">
        <v>50</v>
      </c>
      <c r="D11" s="69" t="s">
        <v>140</v>
      </c>
      <c r="E11" s="69">
        <f>'WP1 Lighting Invetory'!H100</f>
        <v>38</v>
      </c>
      <c r="F11" s="62">
        <f>'WP2 Current Lighting Rates'!E109</f>
        <v>1.54</v>
      </c>
      <c r="G11" s="62">
        <f>'WP2 Current Lighting Rates'!R109</f>
        <v>1.54</v>
      </c>
      <c r="H11" s="62">
        <f>ROUND('WP7 Condensed Sch. Level Costs'!Z99,2)</f>
        <v>1.7</v>
      </c>
      <c r="I11" s="211">
        <f t="shared" ref="I11:I19" si="0">(+F11*$E11*12)</f>
        <v>702.24</v>
      </c>
      <c r="J11" s="211">
        <f t="shared" ref="J11:J19" si="1">(+G11*$E11*12)</f>
        <v>702.24</v>
      </c>
      <c r="K11" s="211">
        <f t="shared" ref="K11:K19" si="2">(H11)*E11*12</f>
        <v>775.19999999999993</v>
      </c>
      <c r="L11" s="211">
        <f>+K11-I11</f>
        <v>72.959999999999923</v>
      </c>
      <c r="M11" s="211">
        <f>+K11-J11</f>
        <v>72.959999999999923</v>
      </c>
      <c r="N11" s="48">
        <f>IF(+L11=0,"na",L11/I11)</f>
        <v>0.10389610389610378</v>
      </c>
      <c r="O11" s="48">
        <f>IF(+M11=0,"na",M11/J11)</f>
        <v>0.10389610389610378</v>
      </c>
    </row>
    <row r="12" spans="1:15" s="58" customFormat="1">
      <c r="A12" s="49">
        <f t="shared" ref="A12:A33" si="3">A11+1</f>
        <v>2</v>
      </c>
      <c r="B12" s="50" t="str">
        <f t="shared" ref="B12:B19" si="4">+B11</f>
        <v>54E</v>
      </c>
      <c r="C12" s="69">
        <v>70</v>
      </c>
      <c r="D12" s="69" t="s">
        <v>140</v>
      </c>
      <c r="E12" s="69">
        <f>'WP1 Lighting Invetory'!H101</f>
        <v>730.58333333333337</v>
      </c>
      <c r="F12" s="62">
        <f>'WP2 Current Lighting Rates'!E110</f>
        <v>2.16</v>
      </c>
      <c r="G12" s="62">
        <f>'WP2 Current Lighting Rates'!R110</f>
        <v>2.16</v>
      </c>
      <c r="H12" s="62">
        <f>ROUND('WP7 Condensed Sch. Level Costs'!Z100,2)</f>
        <v>2.38</v>
      </c>
      <c r="I12" s="211">
        <f t="shared" si="0"/>
        <v>18936.72</v>
      </c>
      <c r="J12" s="211">
        <f t="shared" si="1"/>
        <v>18936.72</v>
      </c>
      <c r="K12" s="211">
        <f t="shared" si="2"/>
        <v>20865.46</v>
      </c>
      <c r="L12" s="211">
        <f t="shared" ref="L12:L19" si="5">+K12-I12</f>
        <v>1928.739999999998</v>
      </c>
      <c r="M12" s="211">
        <f t="shared" ref="M12:M19" si="6">+K12-J12</f>
        <v>1928.739999999998</v>
      </c>
      <c r="N12" s="48">
        <f t="shared" ref="N12:O19" si="7">IF(+L12=0,"na",L12/I12)</f>
        <v>0.10185185185185174</v>
      </c>
      <c r="O12" s="48">
        <f t="shared" si="7"/>
        <v>0.10185185185185174</v>
      </c>
    </row>
    <row r="13" spans="1:15" s="58" customFormat="1">
      <c r="A13" s="49">
        <f t="shared" si="3"/>
        <v>3</v>
      </c>
      <c r="B13" s="50" t="str">
        <f t="shared" si="4"/>
        <v>54E</v>
      </c>
      <c r="C13" s="69">
        <v>100</v>
      </c>
      <c r="D13" s="69" t="s">
        <v>140</v>
      </c>
      <c r="E13" s="69">
        <f>'WP1 Lighting Invetory'!H102</f>
        <v>1711.3333333333333</v>
      </c>
      <c r="F13" s="62">
        <f>'WP2 Current Lighting Rates'!E111</f>
        <v>3.09</v>
      </c>
      <c r="G13" s="62">
        <f>'WP2 Current Lighting Rates'!R111</f>
        <v>3.09</v>
      </c>
      <c r="H13" s="62">
        <f>ROUND('WP7 Condensed Sch. Level Costs'!Z101,2)</f>
        <v>3.4</v>
      </c>
      <c r="I13" s="211">
        <f t="shared" si="0"/>
        <v>63456.239999999991</v>
      </c>
      <c r="J13" s="211">
        <f t="shared" si="1"/>
        <v>63456.239999999991</v>
      </c>
      <c r="K13" s="211">
        <f t="shared" si="2"/>
        <v>69822.399999999994</v>
      </c>
      <c r="L13" s="211">
        <f t="shared" si="5"/>
        <v>6366.1600000000035</v>
      </c>
      <c r="M13" s="211">
        <f t="shared" si="6"/>
        <v>6366.1600000000035</v>
      </c>
      <c r="N13" s="48">
        <f t="shared" si="7"/>
        <v>0.10032362459546933</v>
      </c>
      <c r="O13" s="48">
        <f>IF(+M13=0,"na",M13/J13)</f>
        <v>0.10032362459546933</v>
      </c>
    </row>
    <row r="14" spans="1:15" s="58" customFormat="1">
      <c r="A14" s="49">
        <f t="shared" si="3"/>
        <v>4</v>
      </c>
      <c r="B14" s="50" t="str">
        <f t="shared" si="4"/>
        <v>54E</v>
      </c>
      <c r="C14" s="69">
        <v>150</v>
      </c>
      <c r="D14" s="69" t="s">
        <v>140</v>
      </c>
      <c r="E14" s="69">
        <f>'WP1 Lighting Invetory'!H103</f>
        <v>503.58333333333331</v>
      </c>
      <c r="F14" s="62">
        <f>'WP2 Current Lighting Rates'!E112</f>
        <v>4.63</v>
      </c>
      <c r="G14" s="62">
        <f>'WP2 Current Lighting Rates'!R112</f>
        <v>4.63</v>
      </c>
      <c r="H14" s="62">
        <f>ROUND('WP7 Condensed Sch. Level Costs'!Z102,2)</f>
        <v>5.0999999999999996</v>
      </c>
      <c r="I14" s="211">
        <f t="shared" si="0"/>
        <v>27979.089999999997</v>
      </c>
      <c r="J14" s="211">
        <f t="shared" si="1"/>
        <v>27979.089999999997</v>
      </c>
      <c r="K14" s="211">
        <f t="shared" si="2"/>
        <v>30819.299999999996</v>
      </c>
      <c r="L14" s="211">
        <f t="shared" si="5"/>
        <v>2840.2099999999991</v>
      </c>
      <c r="M14" s="211">
        <f t="shared" si="6"/>
        <v>2840.2099999999991</v>
      </c>
      <c r="N14" s="48">
        <f t="shared" si="7"/>
        <v>0.10151187904967601</v>
      </c>
      <c r="O14" s="48">
        <f t="shared" si="7"/>
        <v>0.10151187904967601</v>
      </c>
    </row>
    <row r="15" spans="1:15" s="58" customFormat="1">
      <c r="A15" s="49">
        <f t="shared" si="3"/>
        <v>5</v>
      </c>
      <c r="B15" s="50" t="str">
        <f t="shared" si="4"/>
        <v>54E</v>
      </c>
      <c r="C15" s="69">
        <v>200</v>
      </c>
      <c r="D15" s="69" t="s">
        <v>140</v>
      </c>
      <c r="E15" s="69">
        <f>'WP1 Lighting Invetory'!H104</f>
        <v>671.41666666666663</v>
      </c>
      <c r="F15" s="62">
        <f>'WP2 Current Lighting Rates'!E113</f>
        <v>6.17</v>
      </c>
      <c r="G15" s="62">
        <f>'WP2 Current Lighting Rates'!R113</f>
        <v>6.17</v>
      </c>
      <c r="H15" s="62">
        <f>ROUND('WP7 Condensed Sch. Level Costs'!Z103,2)</f>
        <v>6.79</v>
      </c>
      <c r="I15" s="211">
        <f t="shared" si="0"/>
        <v>49711.689999999995</v>
      </c>
      <c r="J15" s="211">
        <f t="shared" si="1"/>
        <v>49711.689999999995</v>
      </c>
      <c r="K15" s="211">
        <f t="shared" si="2"/>
        <v>54707.03</v>
      </c>
      <c r="L15" s="211">
        <f t="shared" si="5"/>
        <v>4995.3400000000038</v>
      </c>
      <c r="M15" s="211">
        <f t="shared" si="6"/>
        <v>4995.3400000000038</v>
      </c>
      <c r="N15" s="48">
        <f t="shared" si="7"/>
        <v>0.10048622366288501</v>
      </c>
      <c r="O15" s="48">
        <f t="shared" si="7"/>
        <v>0.10048622366288501</v>
      </c>
    </row>
    <row r="16" spans="1:15" s="58" customFormat="1">
      <c r="A16" s="49">
        <f t="shared" si="3"/>
        <v>6</v>
      </c>
      <c r="B16" s="50" t="str">
        <f t="shared" si="4"/>
        <v>54E</v>
      </c>
      <c r="C16" s="69">
        <v>250</v>
      </c>
      <c r="D16" s="69" t="s">
        <v>140</v>
      </c>
      <c r="E16" s="69">
        <f>'WP1 Lighting Invetory'!H105</f>
        <v>1514.0833333333333</v>
      </c>
      <c r="F16" s="62">
        <f>'WP2 Current Lighting Rates'!E114</f>
        <v>7.72</v>
      </c>
      <c r="G16" s="62">
        <f>'WP2 Current Lighting Rates'!R114</f>
        <v>7.72</v>
      </c>
      <c r="H16" s="62">
        <f>ROUND('WP7 Condensed Sch. Level Costs'!Z104,2)</f>
        <v>8.49</v>
      </c>
      <c r="I16" s="211">
        <f t="shared" si="0"/>
        <v>140264.68</v>
      </c>
      <c r="J16" s="211">
        <f t="shared" si="1"/>
        <v>140264.68</v>
      </c>
      <c r="K16" s="211">
        <f t="shared" si="2"/>
        <v>154254.81</v>
      </c>
      <c r="L16" s="211">
        <f t="shared" si="5"/>
        <v>13990.130000000005</v>
      </c>
      <c r="M16" s="211">
        <f t="shared" si="6"/>
        <v>13990.130000000005</v>
      </c>
      <c r="N16" s="48">
        <f t="shared" si="7"/>
        <v>9.9740932642487082E-2</v>
      </c>
      <c r="O16" s="48">
        <f t="shared" si="7"/>
        <v>9.9740932642487082E-2</v>
      </c>
    </row>
    <row r="17" spans="1:19" s="58" customFormat="1">
      <c r="A17" s="49">
        <f t="shared" si="3"/>
        <v>7</v>
      </c>
      <c r="B17" s="50" t="str">
        <f t="shared" si="4"/>
        <v>54E</v>
      </c>
      <c r="C17" s="69">
        <v>310</v>
      </c>
      <c r="D17" s="69" t="s">
        <v>140</v>
      </c>
      <c r="E17" s="69">
        <f>'WP1 Lighting Invetory'!H106</f>
        <v>75.25</v>
      </c>
      <c r="F17" s="62">
        <f>'WP2 Current Lighting Rates'!E115</f>
        <v>9.57</v>
      </c>
      <c r="G17" s="62">
        <f>'WP2 Current Lighting Rates'!R115</f>
        <v>9.57</v>
      </c>
      <c r="H17" s="62">
        <f>ROUND('WP7 Condensed Sch. Level Costs'!Z105,2)</f>
        <v>10.53</v>
      </c>
      <c r="I17" s="211">
        <f t="shared" si="0"/>
        <v>8641.7100000000009</v>
      </c>
      <c r="J17" s="211">
        <f t="shared" si="1"/>
        <v>8641.7100000000009</v>
      </c>
      <c r="K17" s="211">
        <f t="shared" si="2"/>
        <v>9508.59</v>
      </c>
      <c r="L17" s="211">
        <f t="shared" si="5"/>
        <v>866.8799999999992</v>
      </c>
      <c r="M17" s="211">
        <f t="shared" si="6"/>
        <v>866.8799999999992</v>
      </c>
      <c r="N17" s="48">
        <f t="shared" si="7"/>
        <v>0.10031347962382435</v>
      </c>
      <c r="O17" s="48">
        <f t="shared" si="7"/>
        <v>0.10031347962382435</v>
      </c>
    </row>
    <row r="18" spans="1:19" s="58" customFormat="1">
      <c r="A18" s="49">
        <f t="shared" si="3"/>
        <v>8</v>
      </c>
      <c r="B18" s="50" t="str">
        <f t="shared" si="4"/>
        <v>54E</v>
      </c>
      <c r="C18" s="69">
        <v>400</v>
      </c>
      <c r="D18" s="69" t="s">
        <v>140</v>
      </c>
      <c r="E18" s="69">
        <f>'WP1 Lighting Invetory'!H107</f>
        <v>750.16666666666663</v>
      </c>
      <c r="F18" s="62">
        <f>'WP2 Current Lighting Rates'!E116</f>
        <v>12.35</v>
      </c>
      <c r="G18" s="62">
        <f>'WP2 Current Lighting Rates'!R116</f>
        <v>12.35</v>
      </c>
      <c r="H18" s="62">
        <f>ROUND('WP7 Condensed Sch. Level Costs'!Z106,2)</f>
        <v>13.59</v>
      </c>
      <c r="I18" s="211">
        <f t="shared" si="0"/>
        <v>111174.69999999998</v>
      </c>
      <c r="J18" s="211">
        <f t="shared" si="1"/>
        <v>111174.69999999998</v>
      </c>
      <c r="K18" s="211">
        <f t="shared" si="2"/>
        <v>122337.18</v>
      </c>
      <c r="L18" s="211">
        <f t="shared" si="5"/>
        <v>11162.48000000001</v>
      </c>
      <c r="M18" s="211">
        <f t="shared" si="6"/>
        <v>11162.48000000001</v>
      </c>
      <c r="N18" s="48">
        <f t="shared" si="7"/>
        <v>0.10040485829959525</v>
      </c>
      <c r="O18" s="48">
        <f t="shared" si="7"/>
        <v>0.10040485829959525</v>
      </c>
    </row>
    <row r="19" spans="1:19" s="58" customFormat="1">
      <c r="A19" s="49">
        <f t="shared" si="3"/>
        <v>9</v>
      </c>
      <c r="B19" s="50" t="str">
        <f t="shared" si="4"/>
        <v>54E</v>
      </c>
      <c r="C19" s="69">
        <v>1000</v>
      </c>
      <c r="D19" s="69" t="s">
        <v>140</v>
      </c>
      <c r="E19" s="69">
        <f>'WP1 Lighting Invetory'!H108</f>
        <v>11</v>
      </c>
      <c r="F19" s="62">
        <f>'WP2 Current Lighting Rates'!E117</f>
        <v>30.87</v>
      </c>
      <c r="G19" s="62">
        <f>'WP2 Current Lighting Rates'!R117</f>
        <v>30.87</v>
      </c>
      <c r="H19" s="62">
        <f>ROUND('WP7 Condensed Sch. Level Costs'!Z107,2)</f>
        <v>33.97</v>
      </c>
      <c r="I19" s="211">
        <f t="shared" si="0"/>
        <v>4074.84</v>
      </c>
      <c r="J19" s="211">
        <f t="shared" si="1"/>
        <v>4074.84</v>
      </c>
      <c r="K19" s="211">
        <f t="shared" si="2"/>
        <v>4484.0399999999991</v>
      </c>
      <c r="L19" s="211">
        <f t="shared" si="5"/>
        <v>409.19999999999891</v>
      </c>
      <c r="M19" s="211">
        <f t="shared" si="6"/>
        <v>409.19999999999891</v>
      </c>
      <c r="N19" s="48">
        <f t="shared" si="7"/>
        <v>0.10042112082928382</v>
      </c>
      <c r="O19" s="48">
        <f t="shared" si="7"/>
        <v>0.10042112082928382</v>
      </c>
      <c r="S19" s="41"/>
    </row>
    <row r="20" spans="1:19" s="58" customFormat="1">
      <c r="A20" s="49">
        <f t="shared" si="3"/>
        <v>10</v>
      </c>
      <c r="B20" s="50" t="str">
        <f>B19</f>
        <v>54E</v>
      </c>
      <c r="C20" s="28"/>
      <c r="D20" s="28" t="str">
        <f>D19</f>
        <v>Sodium Vapor</v>
      </c>
      <c r="E20" s="63">
        <f>SUM(E11:E19)</f>
        <v>6005.416666666667</v>
      </c>
      <c r="F20" s="63"/>
      <c r="G20" s="63"/>
      <c r="H20" s="63"/>
      <c r="I20" s="225">
        <f>SUM(I11:I19)</f>
        <v>424941.91</v>
      </c>
      <c r="J20" s="225">
        <f>SUM(J11:J19)</f>
        <v>424941.91</v>
      </c>
      <c r="K20" s="225">
        <f>SUM(K11:K19)</f>
        <v>467574.00999999995</v>
      </c>
      <c r="L20" s="225">
        <f>SUM(L11:L19)</f>
        <v>42632.100000000013</v>
      </c>
      <c r="M20" s="225">
        <f>SUM(M11:M19)</f>
        <v>42632.100000000013</v>
      </c>
      <c r="N20" s="115">
        <f>+L20/I20</f>
        <v>0.10032453612306684</v>
      </c>
      <c r="O20" s="115">
        <f>+M20/J20</f>
        <v>0.10032453612306684</v>
      </c>
      <c r="P20" s="69"/>
      <c r="Q20" s="69"/>
      <c r="R20" s="69"/>
      <c r="S20" s="41"/>
    </row>
    <row r="21" spans="1:19" s="58" customFormat="1">
      <c r="A21" s="49">
        <f t="shared" si="3"/>
        <v>11</v>
      </c>
      <c r="B21" s="50"/>
      <c r="C21" s="69"/>
      <c r="D21" s="69"/>
      <c r="E21" s="69"/>
      <c r="F21" s="62"/>
      <c r="G21" s="62"/>
      <c r="H21" s="62"/>
      <c r="I21" s="211"/>
      <c r="J21" s="211"/>
      <c r="K21" s="211"/>
      <c r="L21" s="211"/>
      <c r="M21" s="211"/>
      <c r="N21" s="70"/>
      <c r="O21" s="70"/>
      <c r="P21" s="69"/>
      <c r="Q21" s="69"/>
      <c r="R21" s="69"/>
      <c r="S21" s="41"/>
    </row>
    <row r="22" spans="1:19" s="58" customFormat="1">
      <c r="A22" s="49">
        <f t="shared" si="3"/>
        <v>12</v>
      </c>
      <c r="B22" s="50" t="str">
        <f>+B19</f>
        <v>54E</v>
      </c>
      <c r="C22" s="111" t="s">
        <v>722</v>
      </c>
      <c r="D22" s="112" t="s">
        <v>189</v>
      </c>
      <c r="E22" s="69">
        <f>'WP1 Lighting Invetory'!H110</f>
        <v>1390</v>
      </c>
      <c r="F22" s="62">
        <f>'WP2 Current Lighting Rates'!E119</f>
        <v>1.39</v>
      </c>
      <c r="G22" s="62">
        <f>'WP2 Current Lighting Rates'!R119</f>
        <v>1.39</v>
      </c>
      <c r="H22" s="62">
        <f>ROUND('WP7 Condensed Sch. Level Costs'!Z109,2)</f>
        <v>1.53</v>
      </c>
      <c r="I22" s="211">
        <f t="shared" ref="I22:I30" si="8">(+F22*$E22*12)</f>
        <v>23185.199999999997</v>
      </c>
      <c r="J22" s="211">
        <f t="shared" ref="J22:J30" si="9">(+G22*$E22*12)</f>
        <v>23185.199999999997</v>
      </c>
      <c r="K22" s="211">
        <f t="shared" ref="K22:K30" si="10">(H22)*E22*12</f>
        <v>25520.399999999998</v>
      </c>
      <c r="L22" s="211">
        <f>+K22-I22</f>
        <v>2335.2000000000007</v>
      </c>
      <c r="M22" s="211">
        <f>+K22-J22</f>
        <v>2335.2000000000007</v>
      </c>
      <c r="N22" s="48">
        <f>IF(+L22=0,"na",L22/I22)</f>
        <v>0.10071942446043169</v>
      </c>
      <c r="O22" s="48">
        <f>IF(+M22=0,"na",M22/J22)</f>
        <v>0.10071942446043169</v>
      </c>
    </row>
    <row r="23" spans="1:19" s="58" customFormat="1">
      <c r="A23" s="49">
        <f t="shared" si="3"/>
        <v>13</v>
      </c>
      <c r="B23" s="50" t="str">
        <f>+B22</f>
        <v>54E</v>
      </c>
      <c r="C23" s="111" t="s">
        <v>723</v>
      </c>
      <c r="D23" s="112" t="s">
        <v>189</v>
      </c>
      <c r="E23" s="69">
        <f>'WP1 Lighting Invetory'!H111</f>
        <v>17.833333333333332</v>
      </c>
      <c r="F23" s="62">
        <f>'WP2 Current Lighting Rates'!E120</f>
        <v>2.3199999999999998</v>
      </c>
      <c r="G23" s="62">
        <f>'WP2 Current Lighting Rates'!R120</f>
        <v>2.3199999999999998</v>
      </c>
      <c r="H23" s="62">
        <f>ROUND('WP7 Condensed Sch. Level Costs'!Z110,2)</f>
        <v>2.5499999999999998</v>
      </c>
      <c r="I23" s="211">
        <f t="shared" si="8"/>
        <v>496.4799999999999</v>
      </c>
      <c r="J23" s="211">
        <f t="shared" si="9"/>
        <v>496.4799999999999</v>
      </c>
      <c r="K23" s="211">
        <f t="shared" si="10"/>
        <v>545.69999999999993</v>
      </c>
      <c r="L23" s="211">
        <f t="shared" ref="L23:L30" si="11">+K23-I23</f>
        <v>49.220000000000027</v>
      </c>
      <c r="M23" s="211">
        <f t="shared" ref="M23:M30" si="12">+K23-J23</f>
        <v>49.220000000000027</v>
      </c>
      <c r="N23" s="48">
        <f t="shared" ref="N23:N30" si="13">IF(+L23=0,"na",L23/I23)</f>
        <v>9.9137931034482832E-2</v>
      </c>
      <c r="O23" s="48">
        <f t="shared" ref="O23:O30" si="14">IF(+M23=0,"na",M23/J23)</f>
        <v>9.9137931034482832E-2</v>
      </c>
    </row>
    <row r="24" spans="1:19" s="58" customFormat="1">
      <c r="A24" s="49">
        <f t="shared" si="3"/>
        <v>14</v>
      </c>
      <c r="B24" s="50" t="str">
        <f t="shared" ref="B24:B31" si="15">+B23</f>
        <v>54E</v>
      </c>
      <c r="C24" s="111" t="s">
        <v>724</v>
      </c>
      <c r="D24" s="112" t="s">
        <v>189</v>
      </c>
      <c r="E24" s="69">
        <f>'WP1 Lighting Invetory'!H112</f>
        <v>1697.1666666666667</v>
      </c>
      <c r="F24" s="62">
        <f>'WP2 Current Lighting Rates'!E121</f>
        <v>3.24</v>
      </c>
      <c r="G24" s="62">
        <f>'WP2 Current Lighting Rates'!R121</f>
        <v>3.24</v>
      </c>
      <c r="H24" s="62">
        <f>ROUND('WP7 Condensed Sch. Level Costs'!Z111,2)</f>
        <v>3.57</v>
      </c>
      <c r="I24" s="211">
        <f t="shared" si="8"/>
        <v>65985.840000000011</v>
      </c>
      <c r="J24" s="211">
        <f t="shared" si="9"/>
        <v>65985.840000000011</v>
      </c>
      <c r="K24" s="211">
        <f t="shared" si="10"/>
        <v>72706.62</v>
      </c>
      <c r="L24" s="211">
        <f t="shared" si="11"/>
        <v>6720.7799999999843</v>
      </c>
      <c r="M24" s="211">
        <f t="shared" si="12"/>
        <v>6720.7799999999843</v>
      </c>
      <c r="N24" s="48">
        <f t="shared" si="13"/>
        <v>0.1018518518518516</v>
      </c>
      <c r="O24" s="48">
        <f t="shared" si="14"/>
        <v>0.1018518518518516</v>
      </c>
    </row>
    <row r="25" spans="1:19" s="58" customFormat="1">
      <c r="A25" s="49">
        <f t="shared" si="3"/>
        <v>15</v>
      </c>
      <c r="B25" s="50" t="str">
        <f t="shared" si="15"/>
        <v>54E</v>
      </c>
      <c r="C25" s="111" t="s">
        <v>725</v>
      </c>
      <c r="D25" s="112" t="s">
        <v>189</v>
      </c>
      <c r="E25" s="69">
        <f>'WP1 Lighting Invetory'!H113</f>
        <v>800.66666666666663</v>
      </c>
      <c r="F25" s="62">
        <f>'WP2 Current Lighting Rates'!E122</f>
        <v>4.17</v>
      </c>
      <c r="G25" s="62">
        <f>'WP2 Current Lighting Rates'!R122</f>
        <v>4.17</v>
      </c>
      <c r="H25" s="62">
        <f>ROUND('WP7 Condensed Sch. Level Costs'!Z112,2)</f>
        <v>4.59</v>
      </c>
      <c r="I25" s="211">
        <f t="shared" si="8"/>
        <v>40065.360000000001</v>
      </c>
      <c r="J25" s="211">
        <f t="shared" si="9"/>
        <v>40065.360000000001</v>
      </c>
      <c r="K25" s="211">
        <f t="shared" si="10"/>
        <v>44100.719999999994</v>
      </c>
      <c r="L25" s="211">
        <f t="shared" si="11"/>
        <v>4035.3599999999933</v>
      </c>
      <c r="M25" s="211">
        <f t="shared" si="12"/>
        <v>4035.3599999999933</v>
      </c>
      <c r="N25" s="48">
        <f t="shared" si="13"/>
        <v>0.10071942446043149</v>
      </c>
      <c r="O25" s="48">
        <f t="shared" si="14"/>
        <v>0.10071942446043149</v>
      </c>
    </row>
    <row r="26" spans="1:19" s="58" customFormat="1">
      <c r="A26" s="49">
        <f t="shared" si="3"/>
        <v>16</v>
      </c>
      <c r="B26" s="50" t="str">
        <f t="shared" si="15"/>
        <v>54E</v>
      </c>
      <c r="C26" s="111" t="s">
        <v>726</v>
      </c>
      <c r="D26" s="112" t="s">
        <v>189</v>
      </c>
      <c r="E26" s="69">
        <f>'WP1 Lighting Invetory'!H114</f>
        <v>316</v>
      </c>
      <c r="F26" s="62">
        <f>'WP2 Current Lighting Rates'!E123</f>
        <v>5.09</v>
      </c>
      <c r="G26" s="62">
        <f>'WP2 Current Lighting Rates'!R123</f>
        <v>5.09</v>
      </c>
      <c r="H26" s="62">
        <f>ROUND('WP7 Condensed Sch. Level Costs'!Z113,2)</f>
        <v>5.6</v>
      </c>
      <c r="I26" s="211">
        <f t="shared" si="8"/>
        <v>19301.28</v>
      </c>
      <c r="J26" s="211">
        <f t="shared" si="9"/>
        <v>19301.28</v>
      </c>
      <c r="K26" s="211">
        <f t="shared" si="10"/>
        <v>21235.199999999997</v>
      </c>
      <c r="L26" s="211">
        <f t="shared" si="11"/>
        <v>1933.9199999999983</v>
      </c>
      <c r="M26" s="211">
        <f t="shared" si="12"/>
        <v>1933.9199999999983</v>
      </c>
      <c r="N26" s="48">
        <f t="shared" si="13"/>
        <v>0.10019646365422388</v>
      </c>
      <c r="O26" s="48">
        <f t="shared" si="14"/>
        <v>0.10019646365422388</v>
      </c>
    </row>
    <row r="27" spans="1:19" s="58" customFormat="1">
      <c r="A27" s="49">
        <f t="shared" si="3"/>
        <v>17</v>
      </c>
      <c r="B27" s="50" t="str">
        <f t="shared" si="15"/>
        <v>54E</v>
      </c>
      <c r="C27" s="111" t="s">
        <v>744</v>
      </c>
      <c r="D27" s="112" t="s">
        <v>189</v>
      </c>
      <c r="E27" s="69">
        <f>'WP1 Lighting Invetory'!H115</f>
        <v>18.583333333333332</v>
      </c>
      <c r="F27" s="62">
        <f>'WP2 Current Lighting Rates'!E124</f>
        <v>6.02</v>
      </c>
      <c r="G27" s="62">
        <f>'WP2 Current Lighting Rates'!R124</f>
        <v>6.02</v>
      </c>
      <c r="H27" s="62">
        <f>ROUND('WP7 Condensed Sch. Level Costs'!Z114,2)</f>
        <v>6.62</v>
      </c>
      <c r="I27" s="211">
        <f t="shared" si="8"/>
        <v>1342.4599999999998</v>
      </c>
      <c r="J27" s="211">
        <f t="shared" si="9"/>
        <v>1342.4599999999998</v>
      </c>
      <c r="K27" s="211">
        <f t="shared" si="10"/>
        <v>1476.26</v>
      </c>
      <c r="L27" s="211">
        <f t="shared" si="11"/>
        <v>133.80000000000018</v>
      </c>
      <c r="M27" s="211">
        <f t="shared" si="12"/>
        <v>133.80000000000018</v>
      </c>
      <c r="N27" s="48">
        <f t="shared" si="13"/>
        <v>9.9667774086378891E-2</v>
      </c>
      <c r="O27" s="48">
        <f t="shared" si="14"/>
        <v>9.9667774086378891E-2</v>
      </c>
    </row>
    <row r="28" spans="1:19" s="58" customFormat="1">
      <c r="A28" s="49">
        <f t="shared" si="3"/>
        <v>18</v>
      </c>
      <c r="B28" s="50" t="str">
        <f t="shared" si="15"/>
        <v>54E</v>
      </c>
      <c r="C28" s="111" t="s">
        <v>743</v>
      </c>
      <c r="D28" s="112" t="s">
        <v>189</v>
      </c>
      <c r="E28" s="69">
        <f>'WP1 Lighting Invetory'!H116</f>
        <v>0</v>
      </c>
      <c r="F28" s="62">
        <f>'WP2 Current Lighting Rates'!E125</f>
        <v>6.95</v>
      </c>
      <c r="G28" s="62">
        <f>'WP2 Current Lighting Rates'!R125</f>
        <v>6.95</v>
      </c>
      <c r="H28" s="62">
        <f>ROUND('WP7 Condensed Sch. Level Costs'!Z115,2)</f>
        <v>7.64</v>
      </c>
      <c r="I28" s="211">
        <f t="shared" si="8"/>
        <v>0</v>
      </c>
      <c r="J28" s="211">
        <f t="shared" si="9"/>
        <v>0</v>
      </c>
      <c r="K28" s="211">
        <f t="shared" si="10"/>
        <v>0</v>
      </c>
      <c r="L28" s="211">
        <f t="shared" si="11"/>
        <v>0</v>
      </c>
      <c r="M28" s="211">
        <f t="shared" si="12"/>
        <v>0</v>
      </c>
      <c r="N28" s="48" t="str">
        <f t="shared" si="13"/>
        <v>na</v>
      </c>
      <c r="O28" s="48" t="str">
        <f t="shared" si="14"/>
        <v>na</v>
      </c>
    </row>
    <row r="29" spans="1:19" s="58" customFormat="1">
      <c r="A29" s="49">
        <f t="shared" si="3"/>
        <v>19</v>
      </c>
      <c r="B29" s="50" t="str">
        <f t="shared" si="15"/>
        <v>54E</v>
      </c>
      <c r="C29" s="111" t="s">
        <v>727</v>
      </c>
      <c r="D29" s="112" t="s">
        <v>189</v>
      </c>
      <c r="E29" s="69">
        <f>'WP1 Lighting Invetory'!H117</f>
        <v>10.583333333333334</v>
      </c>
      <c r="F29" s="62">
        <f>'WP2 Current Lighting Rates'!E126</f>
        <v>7.87</v>
      </c>
      <c r="G29" s="62">
        <f>'WP2 Current Lighting Rates'!R126</f>
        <v>7.87</v>
      </c>
      <c r="H29" s="62">
        <f>ROUND('WP7 Condensed Sch. Level Costs'!Z116,2)</f>
        <v>8.66</v>
      </c>
      <c r="I29" s="211">
        <f t="shared" si="8"/>
        <v>999.49</v>
      </c>
      <c r="J29" s="211">
        <f t="shared" si="9"/>
        <v>999.49</v>
      </c>
      <c r="K29" s="211">
        <f t="shared" si="10"/>
        <v>1099.8200000000002</v>
      </c>
      <c r="L29" s="211">
        <f t="shared" si="11"/>
        <v>100.33000000000015</v>
      </c>
      <c r="M29" s="211">
        <f t="shared" si="12"/>
        <v>100.33000000000015</v>
      </c>
      <c r="N29" s="48">
        <f t="shared" si="13"/>
        <v>0.10038119440914882</v>
      </c>
      <c r="O29" s="48">
        <f t="shared" si="14"/>
        <v>0.10038119440914882</v>
      </c>
    </row>
    <row r="30" spans="1:19" s="58" customFormat="1">
      <c r="A30" s="49">
        <f t="shared" si="3"/>
        <v>20</v>
      </c>
      <c r="B30" s="50" t="str">
        <f t="shared" si="15"/>
        <v>54E</v>
      </c>
      <c r="C30" s="111" t="s">
        <v>728</v>
      </c>
      <c r="D30" s="112" t="s">
        <v>189</v>
      </c>
      <c r="E30" s="69">
        <f>'WP1 Lighting Invetory'!H118</f>
        <v>0</v>
      </c>
      <c r="F30" s="62">
        <f>'WP2 Current Lighting Rates'!E127</f>
        <v>8.8000000000000007</v>
      </c>
      <c r="G30" s="62">
        <f>'WP2 Current Lighting Rates'!R127</f>
        <v>8.8000000000000007</v>
      </c>
      <c r="H30" s="62">
        <f>ROUND('WP7 Condensed Sch. Level Costs'!Z117,2)</f>
        <v>9.68</v>
      </c>
      <c r="I30" s="211">
        <f t="shared" si="8"/>
        <v>0</v>
      </c>
      <c r="J30" s="211">
        <f t="shared" si="9"/>
        <v>0</v>
      </c>
      <c r="K30" s="211">
        <f t="shared" si="10"/>
        <v>0</v>
      </c>
      <c r="L30" s="211">
        <f t="shared" si="11"/>
        <v>0</v>
      </c>
      <c r="M30" s="211">
        <f t="shared" si="12"/>
        <v>0</v>
      </c>
      <c r="N30" s="48" t="str">
        <f t="shared" si="13"/>
        <v>na</v>
      </c>
      <c r="O30" s="48" t="str">
        <f t="shared" si="14"/>
        <v>na</v>
      </c>
    </row>
    <row r="31" spans="1:19" s="58" customFormat="1">
      <c r="A31" s="49">
        <f t="shared" si="3"/>
        <v>21</v>
      </c>
      <c r="B31" s="50" t="str">
        <f t="shared" si="15"/>
        <v>54E</v>
      </c>
      <c r="C31" s="28"/>
      <c r="D31" s="28" t="s">
        <v>189</v>
      </c>
      <c r="E31" s="113">
        <f>SUM(E22:E30)</f>
        <v>4250.8333333333321</v>
      </c>
      <c r="F31" s="64"/>
      <c r="G31" s="64"/>
      <c r="H31" s="64"/>
      <c r="I31" s="225">
        <f>SUM(I22:I30)</f>
        <v>151376.10999999999</v>
      </c>
      <c r="J31" s="225">
        <f>SUM(J22:J30)</f>
        <v>151376.10999999999</v>
      </c>
      <c r="K31" s="225">
        <f>SUM(K22:K30)</f>
        <v>166684.72000000003</v>
      </c>
      <c r="L31" s="225">
        <f>SUM(L22:L30)</f>
        <v>15308.609999999977</v>
      </c>
      <c r="M31" s="225">
        <f>SUM(M22:M30)</f>
        <v>15308.609999999977</v>
      </c>
      <c r="N31" s="65">
        <f>IF(+L31=0,"na",L31/I31)</f>
        <v>0.10112963003210994</v>
      </c>
      <c r="O31" s="65">
        <f>IF(+M31=0,"na",M31/J31)</f>
        <v>0.10112963003210994</v>
      </c>
      <c r="R31" s="114"/>
    </row>
    <row r="32" spans="1:19" s="58" customFormat="1">
      <c r="A32" s="49">
        <f t="shared" si="3"/>
        <v>22</v>
      </c>
      <c r="B32" s="50"/>
      <c r="C32" s="112"/>
      <c r="D32" s="112"/>
      <c r="E32" s="112"/>
      <c r="F32" s="62"/>
      <c r="G32" s="62"/>
      <c r="H32" s="62"/>
      <c r="I32" s="211"/>
      <c r="J32" s="211"/>
      <c r="K32" s="211"/>
      <c r="L32" s="211"/>
      <c r="M32" s="211"/>
      <c r="N32" s="70"/>
      <c r="O32" s="70"/>
      <c r="P32" s="112"/>
      <c r="Q32" s="112"/>
      <c r="R32" s="112"/>
      <c r="S32" s="41"/>
    </row>
    <row r="33" spans="1:19" s="58" customFormat="1" ht="12" thickBot="1">
      <c r="A33" s="49">
        <f t="shared" si="3"/>
        <v>23</v>
      </c>
      <c r="B33" s="50" t="s">
        <v>50</v>
      </c>
      <c r="C33" s="146"/>
      <c r="D33" s="146"/>
      <c r="E33" s="146">
        <f>E20+E31</f>
        <v>10256.25</v>
      </c>
      <c r="F33" s="72"/>
      <c r="G33" s="72"/>
      <c r="H33" s="72"/>
      <c r="I33" s="212">
        <f>I20+I31</f>
        <v>576318.02</v>
      </c>
      <c r="J33" s="212">
        <f>J20+J31</f>
        <v>576318.02</v>
      </c>
      <c r="K33" s="212">
        <f>K20+K31</f>
        <v>634258.73</v>
      </c>
      <c r="L33" s="212">
        <f>L20+L31</f>
        <v>57940.709999999992</v>
      </c>
      <c r="M33" s="212">
        <f>M20+M31</f>
        <v>57940.709999999992</v>
      </c>
      <c r="N33" s="79">
        <f>+L33/I33</f>
        <v>0.10053600267435675</v>
      </c>
      <c r="O33" s="79">
        <f>+M33/J33</f>
        <v>0.10053600267435675</v>
      </c>
      <c r="S33" s="41"/>
    </row>
    <row r="34" spans="1:19" ht="12" thickTop="1">
      <c r="K34" s="668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6.28515625" style="41" bestFit="1" customWidth="1"/>
    <col min="2" max="2" width="12" style="41" customWidth="1"/>
    <col min="3" max="3" width="10.85546875" style="41" bestFit="1" customWidth="1"/>
    <col min="4" max="4" width="18.140625" style="41" bestFit="1" customWidth="1"/>
    <col min="5" max="7" width="10.85546875" style="41" bestFit="1" customWidth="1"/>
    <col min="8" max="8" width="10.140625" style="41" bestFit="1" customWidth="1"/>
    <col min="9" max="9" width="11.85546875" style="41" customWidth="1"/>
    <col min="10" max="10" width="14.5703125" style="41" bestFit="1" customWidth="1"/>
    <col min="11" max="11" width="12.5703125" style="41" customWidth="1"/>
    <col min="12" max="13" width="12.28515625" style="41" customWidth="1"/>
    <col min="14" max="14" width="8.7109375" style="41" bestFit="1" customWidth="1"/>
    <col min="15" max="15" width="10.7109375" style="41" customWidth="1"/>
    <col min="16" max="16384" width="9.140625" style="41"/>
  </cols>
  <sheetData>
    <row r="1" spans="1:15">
      <c r="A1" s="725" t="str">
        <f>'Schedule 54E'!A1:O1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</row>
    <row r="2" spans="1:15" ht="15.75" customHeight="1">
      <c r="A2" s="725" t="str">
        <f>'Schedule 54E'!A2:O2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</row>
    <row r="3" spans="1:15">
      <c r="A3" s="725" t="str">
        <f>'Schedule 54E'!A3:O3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</row>
    <row r="4" spans="1:15">
      <c r="A4" s="725" t="str">
        <f>'Schedule 54E'!A4:O4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</row>
    <row r="5" spans="1:15">
      <c r="A5" s="725" t="s">
        <v>619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</row>
    <row r="7" spans="1:15" s="44" customFormat="1" ht="4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 t="str">
        <f>'Schedule 50E'!D7</f>
        <v>Lamp Type</v>
      </c>
      <c r="E7" s="39" t="str">
        <f>'Schedule 50E'!E7</f>
        <v>Average Test Year Inventory</v>
      </c>
      <c r="F7" s="39" t="str">
        <f>'Schedule 50E'!F7</f>
        <v>Base Rates
Effective
5-1-2018</v>
      </c>
      <c r="G7" s="39" t="str">
        <f>'Schedule 50E'!G7</f>
        <v>Base Rate + Sch 141/141X + Sch 142</v>
      </c>
      <c r="H7" s="39" t="str">
        <f>'Schedule 50E'!H7</f>
        <v>Proposed Lamp Charge</v>
      </c>
      <c r="I7" s="39" t="str">
        <f>'Schedule 50E'!I7</f>
        <v>Annual Base Rate Revenue</v>
      </c>
      <c r="J7" s="39" t="str">
        <f>'Schedule 50E'!J7</f>
        <v>Annual Proforma Revenue (Base+ 141/141X+142)</v>
      </c>
      <c r="K7" s="39" t="str">
        <f>'Schedule 50E'!K7</f>
        <v>Annual Proposed Revenue (Base)</v>
      </c>
      <c r="L7" s="39" t="str">
        <f>'Schedule 50E'!L7</f>
        <v>Revenue Change (Proposed - Base)</v>
      </c>
      <c r="M7" s="39" t="str">
        <f>'Schedule 50E'!M7</f>
        <v>Revenue Change (Proposed - Proforma)</v>
      </c>
      <c r="N7" s="39" t="str">
        <f>'Schedule 50E'!N7</f>
        <v>Base % Change</v>
      </c>
      <c r="O7" s="39" t="str">
        <f>'Schedule 50E'!O7</f>
        <v>Proforma % Change</v>
      </c>
    </row>
    <row r="8" spans="1:15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  <c r="O8" s="26" t="s">
        <v>13</v>
      </c>
    </row>
    <row r="9" spans="1:15" s="44" customFormat="1" ht="18" customHeight="1">
      <c r="A9" s="5" t="s">
        <v>507</v>
      </c>
      <c r="B9" s="5"/>
      <c r="C9" s="26"/>
      <c r="D9" s="26"/>
      <c r="E9" s="26" t="s">
        <v>508</v>
      </c>
      <c r="F9" s="26" t="s">
        <v>508</v>
      </c>
      <c r="G9" s="26" t="s">
        <v>508</v>
      </c>
      <c r="H9" s="26" t="s">
        <v>623</v>
      </c>
      <c r="I9" s="26" t="s">
        <v>537</v>
      </c>
      <c r="J9" s="26" t="s">
        <v>626</v>
      </c>
      <c r="K9" s="26" t="s">
        <v>627</v>
      </c>
      <c r="L9" s="26" t="s">
        <v>509</v>
      </c>
      <c r="M9" s="26" t="s">
        <v>510</v>
      </c>
      <c r="N9" s="26" t="s">
        <v>511</v>
      </c>
      <c r="O9" s="26" t="s">
        <v>512</v>
      </c>
    </row>
    <row r="10" spans="1:15">
      <c r="A10" s="49">
        <v>1</v>
      </c>
      <c r="B10" s="147" t="s">
        <v>150</v>
      </c>
      <c r="C10" s="69">
        <v>70</v>
      </c>
      <c r="D10" s="69" t="s">
        <v>140</v>
      </c>
      <c r="E10" s="69">
        <f>'WP1 Lighting Invetory'!H120</f>
        <v>17.75</v>
      </c>
      <c r="F10" s="62">
        <f>'WP2 Current Lighting Rates'!E129</f>
        <v>11.53</v>
      </c>
      <c r="G10" s="62">
        <f>'WP2 Current Lighting Rates'!R129</f>
        <v>11.53</v>
      </c>
      <c r="H10" s="62">
        <f>('WP7 Condensed Sch. Level Costs'!Z119)</f>
        <v>14.247387233866368</v>
      </c>
      <c r="I10" s="211">
        <f t="shared" ref="I10:J15" si="0">(+F10*$E10*12)</f>
        <v>2455.89</v>
      </c>
      <c r="J10" s="211">
        <f t="shared" si="0"/>
        <v>2455.89</v>
      </c>
      <c r="K10" s="211">
        <f t="shared" ref="K10:K15" si="1">(H10)*E10*12</f>
        <v>3034.6934808135366</v>
      </c>
      <c r="L10" s="211">
        <f t="shared" ref="L10:L15" si="2">+K10-I10</f>
        <v>578.80348081353668</v>
      </c>
      <c r="M10" s="211">
        <f t="shared" ref="M10:M15" si="3">+K10-J10</f>
        <v>578.80348081353668</v>
      </c>
      <c r="N10" s="48">
        <f t="shared" ref="N10:O16" si="4">IF(+L10=0,"na",L10/I10)</f>
        <v>0.23567972540037896</v>
      </c>
      <c r="O10" s="48">
        <f>IF(+M10=0,"na",M10/J10)</f>
        <v>0.23567972540037896</v>
      </c>
    </row>
    <row r="11" spans="1:15">
      <c r="A11" s="49">
        <f t="shared" ref="A11:A32" si="5">A10+1</f>
        <v>2</v>
      </c>
      <c r="B11" s="85" t="str">
        <f>+B10</f>
        <v>55E &amp; 56E</v>
      </c>
      <c r="C11" s="69">
        <v>100</v>
      </c>
      <c r="D11" s="69" t="s">
        <v>140</v>
      </c>
      <c r="E11" s="69">
        <f>'WP1 Lighting Invetory'!H121</f>
        <v>3896.6666666666665</v>
      </c>
      <c r="F11" s="62">
        <f>'WP2 Current Lighting Rates'!E130</f>
        <v>12.72</v>
      </c>
      <c r="G11" s="62">
        <f>'WP2 Current Lighting Rates'!R130</f>
        <v>12.72</v>
      </c>
      <c r="H11" s="62">
        <f>('WP7 Condensed Sch. Level Costs'!Z120)</f>
        <v>14.693422889297366</v>
      </c>
      <c r="I11" s="211">
        <f t="shared" si="0"/>
        <v>594787.19999999995</v>
      </c>
      <c r="J11" s="211">
        <f t="shared" si="0"/>
        <v>594787.19999999995</v>
      </c>
      <c r="K11" s="211">
        <f t="shared" si="1"/>
        <v>687064.45430354483</v>
      </c>
      <c r="L11" s="211">
        <f t="shared" si="2"/>
        <v>92277.254303544876</v>
      </c>
      <c r="M11" s="211">
        <f t="shared" si="3"/>
        <v>92277.254303544876</v>
      </c>
      <c r="N11" s="48">
        <f t="shared" si="4"/>
        <v>0.15514330890702571</v>
      </c>
      <c r="O11" s="48">
        <f t="shared" si="4"/>
        <v>0.15514330890702571</v>
      </c>
    </row>
    <row r="12" spans="1:15">
      <c r="A12" s="49">
        <f t="shared" si="5"/>
        <v>3</v>
      </c>
      <c r="B12" s="85" t="str">
        <f>+B11</f>
        <v>55E &amp; 56E</v>
      </c>
      <c r="C12" s="69">
        <v>150</v>
      </c>
      <c r="D12" s="69" t="s">
        <v>140</v>
      </c>
      <c r="E12" s="69">
        <f>'WP1 Lighting Invetory'!H122</f>
        <v>520.33333333333337</v>
      </c>
      <c r="F12" s="62">
        <f>'WP2 Current Lighting Rates'!E131</f>
        <v>14.71</v>
      </c>
      <c r="G12" s="62">
        <f>'WP2 Current Lighting Rates'!R131</f>
        <v>14.71</v>
      </c>
      <c r="H12" s="62">
        <f>('WP7 Condensed Sch. Level Costs'!Z121)</f>
        <v>16.415607340455864</v>
      </c>
      <c r="I12" s="211">
        <f t="shared" si="0"/>
        <v>91849.24000000002</v>
      </c>
      <c r="J12" s="211">
        <f t="shared" si="0"/>
        <v>91849.24000000002</v>
      </c>
      <c r="K12" s="211">
        <f t="shared" si="1"/>
        <v>102499.05223380642</v>
      </c>
      <c r="L12" s="211">
        <f t="shared" si="2"/>
        <v>10649.812233806399</v>
      </c>
      <c r="M12" s="211">
        <f t="shared" si="3"/>
        <v>10649.812233806399</v>
      </c>
      <c r="N12" s="48">
        <f t="shared" si="4"/>
        <v>0.11594883347762482</v>
      </c>
      <c r="O12" s="48">
        <f t="shared" si="4"/>
        <v>0.11594883347762482</v>
      </c>
    </row>
    <row r="13" spans="1:15">
      <c r="A13" s="49">
        <f t="shared" si="5"/>
        <v>4</v>
      </c>
      <c r="B13" s="85" t="str">
        <f>+B12</f>
        <v>55E &amp; 56E</v>
      </c>
      <c r="C13" s="69">
        <v>200</v>
      </c>
      <c r="D13" s="69" t="s">
        <v>140</v>
      </c>
      <c r="E13" s="69">
        <f>'WP1 Lighting Invetory'!H123</f>
        <v>1121.3333333333333</v>
      </c>
      <c r="F13" s="62">
        <f>'WP2 Current Lighting Rates'!E132</f>
        <v>16.690000000000001</v>
      </c>
      <c r="G13" s="62">
        <f>'WP2 Current Lighting Rates'!R132</f>
        <v>16.690000000000001</v>
      </c>
      <c r="H13" s="62">
        <f>('WP7 Condensed Sch. Level Costs'!Z122)</f>
        <v>18.668045491843845</v>
      </c>
      <c r="I13" s="211">
        <f t="shared" si="0"/>
        <v>224580.64</v>
      </c>
      <c r="J13" s="211">
        <f t="shared" si="0"/>
        <v>224580.64</v>
      </c>
      <c r="K13" s="211">
        <f t="shared" si="1"/>
        <v>251197.22013825073</v>
      </c>
      <c r="L13" s="211">
        <f t="shared" si="2"/>
        <v>26616.58013825072</v>
      </c>
      <c r="M13" s="211">
        <f t="shared" si="3"/>
        <v>26616.58013825072</v>
      </c>
      <c r="N13" s="48">
        <f t="shared" si="4"/>
        <v>0.11851680598225528</v>
      </c>
      <c r="O13" s="48">
        <f t="shared" si="4"/>
        <v>0.11851680598225528</v>
      </c>
    </row>
    <row r="14" spans="1:15">
      <c r="A14" s="49">
        <f t="shared" si="5"/>
        <v>5</v>
      </c>
      <c r="B14" s="85" t="str">
        <f>+B13</f>
        <v>55E &amp; 56E</v>
      </c>
      <c r="C14" s="69">
        <v>250</v>
      </c>
      <c r="D14" s="69" t="s">
        <v>140</v>
      </c>
      <c r="E14" s="69">
        <f>'WP1 Lighting Invetory'!H124</f>
        <v>118.08333333333333</v>
      </c>
      <c r="F14" s="62">
        <f>'WP2 Current Lighting Rates'!E133</f>
        <v>18.68</v>
      </c>
      <c r="G14" s="62">
        <f>'WP2 Current Lighting Rates'!R133</f>
        <v>18.68</v>
      </c>
      <c r="H14" s="62">
        <f>('WP7 Condensed Sch. Level Costs'!Z123)</f>
        <v>20.552059856818232</v>
      </c>
      <c r="I14" s="211">
        <f t="shared" si="0"/>
        <v>26469.559999999998</v>
      </c>
      <c r="J14" s="211">
        <f t="shared" si="0"/>
        <v>26469.559999999998</v>
      </c>
      <c r="K14" s="211">
        <f t="shared" si="1"/>
        <v>29122.268817111431</v>
      </c>
      <c r="L14" s="211">
        <f t="shared" si="2"/>
        <v>2652.7088171114337</v>
      </c>
      <c r="M14" s="211">
        <f t="shared" si="3"/>
        <v>2652.7088171114337</v>
      </c>
      <c r="N14" s="48">
        <f t="shared" si="4"/>
        <v>0.10021733708877043</v>
      </c>
      <c r="O14" s="48">
        <f t="shared" si="4"/>
        <v>0.10021733708877043</v>
      </c>
    </row>
    <row r="15" spans="1:15">
      <c r="A15" s="49">
        <f t="shared" si="5"/>
        <v>6</v>
      </c>
      <c r="B15" s="85" t="str">
        <f>+B14</f>
        <v>55E &amp; 56E</v>
      </c>
      <c r="C15" s="69">
        <v>400</v>
      </c>
      <c r="D15" s="69" t="s">
        <v>140</v>
      </c>
      <c r="E15" s="69">
        <f>'WP1 Lighting Invetory'!H125</f>
        <v>49</v>
      </c>
      <c r="F15" s="62">
        <f>'WP2 Current Lighting Rates'!E134</f>
        <v>24.63</v>
      </c>
      <c r="G15" s="62">
        <f>'WP2 Current Lighting Rates'!R134</f>
        <v>24.63</v>
      </c>
      <c r="H15" s="62">
        <f>('WP7 Condensed Sch. Level Costs'!Z124)</f>
        <v>26.848258662274326</v>
      </c>
      <c r="I15" s="211">
        <f t="shared" si="0"/>
        <v>14482.439999999999</v>
      </c>
      <c r="J15" s="211">
        <f t="shared" si="0"/>
        <v>14482.439999999999</v>
      </c>
      <c r="K15" s="211">
        <f t="shared" si="1"/>
        <v>15786.776093417304</v>
      </c>
      <c r="L15" s="211">
        <f t="shared" si="2"/>
        <v>1304.3360934173052</v>
      </c>
      <c r="M15" s="211">
        <f t="shared" si="3"/>
        <v>1304.3360934173052</v>
      </c>
      <c r="N15" s="48">
        <f t="shared" si="4"/>
        <v>9.006328308056552E-2</v>
      </c>
      <c r="O15" s="48">
        <f t="shared" si="4"/>
        <v>9.006328308056552E-2</v>
      </c>
    </row>
    <row r="16" spans="1:15">
      <c r="A16" s="49">
        <f t="shared" si="5"/>
        <v>7</v>
      </c>
      <c r="B16" s="85"/>
      <c r="C16" s="148"/>
      <c r="D16" s="37" t="str">
        <f>D15</f>
        <v>Sodium Vapor</v>
      </c>
      <c r="E16" s="113">
        <f>SUM(E10:E15)</f>
        <v>5723.1666666666661</v>
      </c>
      <c r="F16" s="64"/>
      <c r="G16" s="64"/>
      <c r="H16" s="64"/>
      <c r="I16" s="225">
        <f>SUM(I10:I15)</f>
        <v>954624.97</v>
      </c>
      <c r="J16" s="225">
        <f>SUM(J10:J15)</f>
        <v>954624.97</v>
      </c>
      <c r="K16" s="225">
        <f>SUM(K10:K15)</f>
        <v>1088704.4650669442</v>
      </c>
      <c r="L16" s="225">
        <f>SUM(L10:L15)</f>
        <v>134079.49506694428</v>
      </c>
      <c r="M16" s="225">
        <f>SUM(M10:M15)</f>
        <v>134079.49506694428</v>
      </c>
      <c r="N16" s="65">
        <f>IF(+L16=0,"na",L16/I16)</f>
        <v>0.14045253296375046</v>
      </c>
      <c r="O16" s="65">
        <f t="shared" si="4"/>
        <v>0.14045253296375046</v>
      </c>
    </row>
    <row r="17" spans="1:15">
      <c r="A17" s="49">
        <f t="shared" si="5"/>
        <v>8</v>
      </c>
      <c r="B17" s="85"/>
      <c r="C17" s="148"/>
      <c r="D17" s="37"/>
      <c r="E17" s="125"/>
      <c r="F17" s="66"/>
      <c r="G17" s="66"/>
      <c r="H17" s="66"/>
      <c r="I17" s="210"/>
      <c r="J17" s="210"/>
      <c r="K17" s="210"/>
      <c r="L17" s="210"/>
      <c r="M17" s="210"/>
      <c r="N17" s="68"/>
      <c r="O17" s="68"/>
    </row>
    <row r="18" spans="1:15">
      <c r="A18" s="49">
        <f t="shared" si="5"/>
        <v>9</v>
      </c>
      <c r="B18" s="85" t="str">
        <f>+B15</f>
        <v>55E &amp; 56E</v>
      </c>
      <c r="C18" s="28">
        <v>250</v>
      </c>
      <c r="D18" s="28" t="s">
        <v>149</v>
      </c>
      <c r="E18" s="69">
        <f>'WP1 Lighting Invetory'!H127</f>
        <v>6</v>
      </c>
      <c r="F18" s="62">
        <f>'WP2 Current Lighting Rates'!E136</f>
        <v>21.8</v>
      </c>
      <c r="G18" s="62">
        <f>'WP2 Current Lighting Rates'!R136</f>
        <v>21.8</v>
      </c>
      <c r="H18" s="62">
        <f>('WP7 Condensed Sch. Level Costs'!Z126)</f>
        <v>22.112411979716097</v>
      </c>
      <c r="I18" s="211">
        <f>(+F18*$E18*12)</f>
        <v>1569.6000000000001</v>
      </c>
      <c r="J18" s="211">
        <f>(+G18*$E18*12)</f>
        <v>1569.6000000000001</v>
      </c>
      <c r="K18" s="211">
        <f>(H18)*E18*12</f>
        <v>1592.0936625395589</v>
      </c>
      <c r="L18" s="211">
        <f>+K18-I18</f>
        <v>22.493662539558727</v>
      </c>
      <c r="M18" s="211">
        <f>+K18-J18</f>
        <v>22.493662539558727</v>
      </c>
      <c r="N18" s="48">
        <f>IF(+L18=0,"na",L18/I18)</f>
        <v>1.4330824757618963E-2</v>
      </c>
      <c r="O18" s="48">
        <f>IF(+M18=0,"na",M18/J18)</f>
        <v>1.4330824757618963E-2</v>
      </c>
    </row>
    <row r="19" spans="1:15">
      <c r="A19" s="49">
        <f t="shared" si="5"/>
        <v>10</v>
      </c>
      <c r="B19" s="85"/>
      <c r="C19" s="148"/>
      <c r="D19" s="37" t="str">
        <f>D18</f>
        <v>Metal Halide</v>
      </c>
      <c r="E19" s="113">
        <f>SUM(E18)</f>
        <v>6</v>
      </c>
      <c r="F19" s="64"/>
      <c r="G19" s="64"/>
      <c r="H19" s="64"/>
      <c r="I19" s="225">
        <f>SUM(I18)</f>
        <v>1569.6000000000001</v>
      </c>
      <c r="J19" s="225">
        <f>SUM(J18)</f>
        <v>1569.6000000000001</v>
      </c>
      <c r="K19" s="225">
        <f>SUM(K18)</f>
        <v>1592.0936625395589</v>
      </c>
      <c r="L19" s="225">
        <f>SUM(L18)</f>
        <v>22.493662539558727</v>
      </c>
      <c r="M19" s="225">
        <f>SUM(M18)</f>
        <v>22.493662539558727</v>
      </c>
      <c r="N19" s="65">
        <f>IF(+L19=0,"na",L19/I19)</f>
        <v>1.4330824757618963E-2</v>
      </c>
      <c r="O19" s="65">
        <f>IF(+M19=0,"na",M19/J19)</f>
        <v>1.4330824757618963E-2</v>
      </c>
    </row>
    <row r="20" spans="1:15">
      <c r="A20" s="49">
        <f t="shared" si="5"/>
        <v>11</v>
      </c>
      <c r="B20" s="85"/>
      <c r="C20" s="148"/>
      <c r="D20" s="37"/>
      <c r="E20" s="125"/>
      <c r="F20" s="66"/>
      <c r="G20" s="66"/>
      <c r="H20" s="66"/>
      <c r="I20" s="210"/>
      <c r="J20" s="210"/>
      <c r="K20" s="210"/>
      <c r="L20" s="210"/>
      <c r="M20" s="210"/>
      <c r="N20" s="68"/>
      <c r="O20" s="68"/>
    </row>
    <row r="21" spans="1:15">
      <c r="A21" s="49">
        <f t="shared" si="5"/>
        <v>12</v>
      </c>
      <c r="B21" s="85" t="s">
        <v>150</v>
      </c>
      <c r="C21" s="111" t="s">
        <v>722</v>
      </c>
      <c r="D21" s="28" t="s">
        <v>189</v>
      </c>
      <c r="E21" s="69">
        <f>'WP1 Lighting Invetory'!H129</f>
        <v>401.41666666666669</v>
      </c>
      <c r="F21" s="62">
        <f>'WP2 Current Lighting Rates'!E138</f>
        <v>12.31</v>
      </c>
      <c r="G21" s="62">
        <f>'WP2 Current Lighting Rates'!R138</f>
        <v>12.31</v>
      </c>
      <c r="H21" s="62">
        <f>ROUND('WP7 Condensed Sch. Level Costs'!Z128,2)</f>
        <v>10.85</v>
      </c>
      <c r="I21" s="211">
        <f t="shared" ref="I21:I29" si="6">(+F21*$E21*12)</f>
        <v>59297.270000000004</v>
      </c>
      <c r="J21" s="211">
        <f t="shared" ref="J21:J29" si="7">(+G21*$E21*12)</f>
        <v>59297.270000000004</v>
      </c>
      <c r="K21" s="211">
        <f t="shared" ref="K21:K29" si="8">(H21)*E21*12</f>
        <v>52264.45</v>
      </c>
      <c r="L21" s="211">
        <f t="shared" ref="L21:L29" si="9">+K21-I21</f>
        <v>-7032.820000000007</v>
      </c>
      <c r="M21" s="211">
        <f t="shared" ref="M21:M29" si="10">+K21-J21</f>
        <v>-7032.820000000007</v>
      </c>
      <c r="N21" s="48">
        <f t="shared" ref="N21:N30" si="11">IF(+L21=0,"na",L21/I21)</f>
        <v>-0.11860276198212846</v>
      </c>
      <c r="O21" s="48">
        <f t="shared" ref="O21:O30" si="12">IF(+M21=0,"na",M21/J21)</f>
        <v>-0.11860276198212846</v>
      </c>
    </row>
    <row r="22" spans="1:15">
      <c r="A22" s="49">
        <f t="shared" si="5"/>
        <v>13</v>
      </c>
      <c r="B22" s="85" t="s">
        <v>150</v>
      </c>
      <c r="C22" s="111" t="s">
        <v>723</v>
      </c>
      <c r="D22" s="28" t="s">
        <v>189</v>
      </c>
      <c r="E22" s="69">
        <f>'WP1 Lighting Invetory'!H130</f>
        <v>0</v>
      </c>
      <c r="F22" s="62">
        <f>'WP2 Current Lighting Rates'!E139</f>
        <v>13.42</v>
      </c>
      <c r="G22" s="62">
        <f>'WP2 Current Lighting Rates'!R139</f>
        <v>13.42</v>
      </c>
      <c r="H22" s="62">
        <f>ROUND('WP7 Condensed Sch. Level Costs'!Z129,2)</f>
        <v>13.35</v>
      </c>
      <c r="I22" s="211">
        <f t="shared" si="6"/>
        <v>0</v>
      </c>
      <c r="J22" s="211">
        <f t="shared" si="7"/>
        <v>0</v>
      </c>
      <c r="K22" s="211">
        <f t="shared" si="8"/>
        <v>0</v>
      </c>
      <c r="L22" s="211">
        <f t="shared" si="9"/>
        <v>0</v>
      </c>
      <c r="M22" s="211">
        <f t="shared" si="10"/>
        <v>0</v>
      </c>
      <c r="N22" s="48" t="str">
        <f t="shared" si="11"/>
        <v>na</v>
      </c>
      <c r="O22" s="48" t="str">
        <f t="shared" si="12"/>
        <v>na</v>
      </c>
    </row>
    <row r="23" spans="1:15">
      <c r="A23" s="49">
        <f t="shared" si="5"/>
        <v>14</v>
      </c>
      <c r="B23" s="85" t="s">
        <v>150</v>
      </c>
      <c r="C23" s="111" t="s">
        <v>724</v>
      </c>
      <c r="D23" s="28" t="s">
        <v>189</v>
      </c>
      <c r="E23" s="69">
        <f>'WP1 Lighting Invetory'!H131</f>
        <v>105.5</v>
      </c>
      <c r="F23" s="62">
        <f>'WP2 Current Lighting Rates'!E140</f>
        <v>14.54</v>
      </c>
      <c r="G23" s="62">
        <f>'WP2 Current Lighting Rates'!R140</f>
        <v>14.54</v>
      </c>
      <c r="H23" s="62">
        <f>ROUND('WP7 Condensed Sch. Level Costs'!Z130,2)</f>
        <v>15.84</v>
      </c>
      <c r="I23" s="211">
        <f t="shared" si="6"/>
        <v>18407.64</v>
      </c>
      <c r="J23" s="211">
        <f t="shared" si="7"/>
        <v>18407.64</v>
      </c>
      <c r="K23" s="211">
        <f t="shared" si="8"/>
        <v>20053.439999999999</v>
      </c>
      <c r="L23" s="211">
        <f t="shared" si="9"/>
        <v>1645.7999999999993</v>
      </c>
      <c r="M23" s="211">
        <f t="shared" si="10"/>
        <v>1645.7999999999993</v>
      </c>
      <c r="N23" s="48">
        <f t="shared" si="11"/>
        <v>8.9408528198074239E-2</v>
      </c>
      <c r="O23" s="48">
        <f t="shared" si="12"/>
        <v>8.9408528198074239E-2</v>
      </c>
    </row>
    <row r="24" spans="1:15">
      <c r="A24" s="49">
        <f t="shared" si="5"/>
        <v>15</v>
      </c>
      <c r="B24" s="85" t="s">
        <v>150</v>
      </c>
      <c r="C24" s="111" t="s">
        <v>725</v>
      </c>
      <c r="D24" s="28" t="s">
        <v>189</v>
      </c>
      <c r="E24" s="69">
        <f>'WP1 Lighting Invetory'!H132</f>
        <v>0</v>
      </c>
      <c r="F24" s="62">
        <f>'WP2 Current Lighting Rates'!E141</f>
        <v>15.66</v>
      </c>
      <c r="G24" s="62">
        <f>'WP2 Current Lighting Rates'!R141</f>
        <v>15.66</v>
      </c>
      <c r="H24" s="62">
        <f>ROUND('WP7 Condensed Sch. Level Costs'!Z131,2)</f>
        <v>17.22</v>
      </c>
      <c r="I24" s="211">
        <f t="shared" si="6"/>
        <v>0</v>
      </c>
      <c r="J24" s="211">
        <f t="shared" si="7"/>
        <v>0</v>
      </c>
      <c r="K24" s="211">
        <f t="shared" si="8"/>
        <v>0</v>
      </c>
      <c r="L24" s="211">
        <f t="shared" si="9"/>
        <v>0</v>
      </c>
      <c r="M24" s="211">
        <f t="shared" si="10"/>
        <v>0</v>
      </c>
      <c r="N24" s="48" t="str">
        <f t="shared" si="11"/>
        <v>na</v>
      </c>
      <c r="O24" s="48" t="str">
        <f t="shared" si="12"/>
        <v>na</v>
      </c>
    </row>
    <row r="25" spans="1:15">
      <c r="A25" s="49">
        <f t="shared" si="5"/>
        <v>16</v>
      </c>
      <c r="B25" s="85" t="s">
        <v>150</v>
      </c>
      <c r="C25" s="111" t="s">
        <v>726</v>
      </c>
      <c r="D25" s="28" t="s">
        <v>189</v>
      </c>
      <c r="E25" s="69">
        <f>'WP1 Lighting Invetory'!H133</f>
        <v>0</v>
      </c>
      <c r="F25" s="62">
        <f>'WP2 Current Lighting Rates'!E142</f>
        <v>16.77</v>
      </c>
      <c r="G25" s="62">
        <f>'WP2 Current Lighting Rates'!R142</f>
        <v>16.77</v>
      </c>
      <c r="H25" s="62">
        <f>ROUND('WP7 Condensed Sch. Level Costs'!Z132,2)</f>
        <v>19.71</v>
      </c>
      <c r="I25" s="211">
        <f t="shared" si="6"/>
        <v>0</v>
      </c>
      <c r="J25" s="211">
        <f t="shared" si="7"/>
        <v>0</v>
      </c>
      <c r="K25" s="211">
        <f t="shared" si="8"/>
        <v>0</v>
      </c>
      <c r="L25" s="211">
        <f t="shared" si="9"/>
        <v>0</v>
      </c>
      <c r="M25" s="211">
        <f t="shared" si="10"/>
        <v>0</v>
      </c>
      <c r="N25" s="48" t="str">
        <f t="shared" si="11"/>
        <v>na</v>
      </c>
      <c r="O25" s="48" t="str">
        <f t="shared" si="12"/>
        <v>na</v>
      </c>
    </row>
    <row r="26" spans="1:15">
      <c r="A26" s="49">
        <f t="shared" si="5"/>
        <v>17</v>
      </c>
      <c r="B26" s="85" t="s">
        <v>150</v>
      </c>
      <c r="C26" s="111" t="s">
        <v>744</v>
      </c>
      <c r="D26" s="28" t="s">
        <v>189</v>
      </c>
      <c r="E26" s="69">
        <f>'WP1 Lighting Invetory'!H134</f>
        <v>0</v>
      </c>
      <c r="F26" s="62">
        <f>'WP2 Current Lighting Rates'!E143</f>
        <v>17.89</v>
      </c>
      <c r="G26" s="62">
        <f>'WP2 Current Lighting Rates'!R143</f>
        <v>17.89</v>
      </c>
      <c r="H26" s="62">
        <f>ROUND('WP7 Condensed Sch. Level Costs'!Z133,2)</f>
        <v>21.87</v>
      </c>
      <c r="I26" s="211">
        <f t="shared" si="6"/>
        <v>0</v>
      </c>
      <c r="J26" s="211">
        <f t="shared" si="7"/>
        <v>0</v>
      </c>
      <c r="K26" s="211">
        <f t="shared" si="8"/>
        <v>0</v>
      </c>
      <c r="L26" s="211">
        <f t="shared" si="9"/>
        <v>0</v>
      </c>
      <c r="M26" s="211">
        <f t="shared" si="10"/>
        <v>0</v>
      </c>
      <c r="N26" s="48" t="str">
        <f t="shared" si="11"/>
        <v>na</v>
      </c>
      <c r="O26" s="48" t="str">
        <f t="shared" si="12"/>
        <v>na</v>
      </c>
    </row>
    <row r="27" spans="1:15">
      <c r="A27" s="49">
        <f t="shared" si="5"/>
        <v>18</v>
      </c>
      <c r="B27" s="85" t="s">
        <v>150</v>
      </c>
      <c r="C27" s="111" t="s">
        <v>743</v>
      </c>
      <c r="D27" s="28" t="s">
        <v>189</v>
      </c>
      <c r="E27" s="69">
        <f>'WP1 Lighting Invetory'!H135</f>
        <v>0</v>
      </c>
      <c r="F27" s="62">
        <f>'WP2 Current Lighting Rates'!E144</f>
        <v>19</v>
      </c>
      <c r="G27" s="62">
        <f>'WP2 Current Lighting Rates'!R144</f>
        <v>19</v>
      </c>
      <c r="H27" s="62">
        <f>ROUND('WP7 Condensed Sch. Level Costs'!Z134,2)</f>
        <v>24.03</v>
      </c>
      <c r="I27" s="211">
        <f t="shared" si="6"/>
        <v>0</v>
      </c>
      <c r="J27" s="211">
        <f t="shared" si="7"/>
        <v>0</v>
      </c>
      <c r="K27" s="211">
        <f t="shared" si="8"/>
        <v>0</v>
      </c>
      <c r="L27" s="211">
        <f t="shared" si="9"/>
        <v>0</v>
      </c>
      <c r="M27" s="211">
        <f t="shared" si="10"/>
        <v>0</v>
      </c>
      <c r="N27" s="48" t="str">
        <f t="shared" si="11"/>
        <v>na</v>
      </c>
      <c r="O27" s="48" t="str">
        <f t="shared" si="12"/>
        <v>na</v>
      </c>
    </row>
    <row r="28" spans="1:15">
      <c r="A28" s="49">
        <f t="shared" si="5"/>
        <v>19</v>
      </c>
      <c r="B28" s="85" t="s">
        <v>150</v>
      </c>
      <c r="C28" s="111" t="s">
        <v>727</v>
      </c>
      <c r="D28" s="28" t="s">
        <v>189</v>
      </c>
      <c r="E28" s="69">
        <f>'WP1 Lighting Invetory'!H136</f>
        <v>0</v>
      </c>
      <c r="F28" s="62">
        <f>'WP2 Current Lighting Rates'!E145</f>
        <v>20.12</v>
      </c>
      <c r="G28" s="62">
        <f>'WP2 Current Lighting Rates'!R145</f>
        <v>20.12</v>
      </c>
      <c r="H28" s="62">
        <f>ROUND('WP7 Condensed Sch. Level Costs'!Z135,2)</f>
        <v>26.19</v>
      </c>
      <c r="I28" s="211">
        <f t="shared" si="6"/>
        <v>0</v>
      </c>
      <c r="J28" s="211">
        <f t="shared" si="7"/>
        <v>0</v>
      </c>
      <c r="K28" s="211">
        <f t="shared" si="8"/>
        <v>0</v>
      </c>
      <c r="L28" s="211">
        <f t="shared" si="9"/>
        <v>0</v>
      </c>
      <c r="M28" s="211">
        <f t="shared" si="10"/>
        <v>0</v>
      </c>
      <c r="N28" s="48" t="str">
        <f t="shared" si="11"/>
        <v>na</v>
      </c>
      <c r="O28" s="48" t="str">
        <f t="shared" si="12"/>
        <v>na</v>
      </c>
    </row>
    <row r="29" spans="1:15">
      <c r="A29" s="49">
        <f t="shared" si="5"/>
        <v>20</v>
      </c>
      <c r="B29" s="85" t="s">
        <v>150</v>
      </c>
      <c r="C29" s="111" t="s">
        <v>728</v>
      </c>
      <c r="D29" s="28" t="s">
        <v>189</v>
      </c>
      <c r="E29" s="69">
        <f>'WP1 Lighting Invetory'!H137</f>
        <v>0</v>
      </c>
      <c r="F29" s="62">
        <f>'WP2 Current Lighting Rates'!E146</f>
        <v>21.24</v>
      </c>
      <c r="G29" s="62">
        <f>'WP2 Current Lighting Rates'!R146</f>
        <v>21.24</v>
      </c>
      <c r="H29" s="62">
        <f>ROUND('WP7 Condensed Sch. Level Costs'!Z136,2)</f>
        <v>28.35</v>
      </c>
      <c r="I29" s="211">
        <f t="shared" si="6"/>
        <v>0</v>
      </c>
      <c r="J29" s="211">
        <f t="shared" si="7"/>
        <v>0</v>
      </c>
      <c r="K29" s="211">
        <f t="shared" si="8"/>
        <v>0</v>
      </c>
      <c r="L29" s="211">
        <f t="shared" si="9"/>
        <v>0</v>
      </c>
      <c r="M29" s="211">
        <f t="shared" si="10"/>
        <v>0</v>
      </c>
      <c r="N29" s="48" t="str">
        <f t="shared" si="11"/>
        <v>na</v>
      </c>
      <c r="O29" s="48" t="str">
        <f t="shared" si="12"/>
        <v>na</v>
      </c>
    </row>
    <row r="30" spans="1:15">
      <c r="A30" s="49">
        <f t="shared" si="5"/>
        <v>21</v>
      </c>
      <c r="B30" s="85"/>
      <c r="C30" s="148"/>
      <c r="D30" s="37"/>
      <c r="E30" s="113">
        <f>SUM(E21:E29)</f>
        <v>506.91666666666669</v>
      </c>
      <c r="F30" s="64"/>
      <c r="G30" s="64"/>
      <c r="H30" s="64"/>
      <c r="I30" s="225">
        <f>SUM(I21:I29)</f>
        <v>77704.91</v>
      </c>
      <c r="J30" s="225">
        <f>SUM(J21:J29)</f>
        <v>77704.91</v>
      </c>
      <c r="K30" s="225">
        <f>SUM(K21:K29)</f>
        <v>72317.89</v>
      </c>
      <c r="L30" s="225">
        <f>SUM(L21:L29)</f>
        <v>-5387.0200000000077</v>
      </c>
      <c r="M30" s="225">
        <f>SUM(M21:M29)</f>
        <v>-5387.0200000000077</v>
      </c>
      <c r="N30" s="65">
        <f t="shared" si="11"/>
        <v>-6.9326635858660765E-2</v>
      </c>
      <c r="O30" s="65">
        <f t="shared" si="12"/>
        <v>-6.9326635858660765E-2</v>
      </c>
    </row>
    <row r="31" spans="1:15">
      <c r="A31" s="49">
        <f t="shared" si="5"/>
        <v>22</v>
      </c>
      <c r="B31" s="85"/>
      <c r="C31" s="69"/>
      <c r="D31" s="69"/>
      <c r="E31" s="69"/>
      <c r="F31" s="62"/>
      <c r="G31" s="62"/>
      <c r="H31" s="62"/>
      <c r="I31" s="211"/>
      <c r="J31" s="211"/>
      <c r="K31" s="211"/>
      <c r="L31" s="211"/>
      <c r="M31" s="211"/>
      <c r="N31" s="48"/>
      <c r="O31" s="48"/>
    </row>
    <row r="32" spans="1:15" ht="12" thickBot="1">
      <c r="A32" s="49">
        <f t="shared" si="5"/>
        <v>23</v>
      </c>
      <c r="B32" s="51" t="s">
        <v>50</v>
      </c>
      <c r="C32" s="71"/>
      <c r="D32" s="71"/>
      <c r="E32" s="71">
        <f>SUM(E16,E19,E30)</f>
        <v>6236.083333333333</v>
      </c>
      <c r="F32" s="72"/>
      <c r="G32" s="72"/>
      <c r="H32" s="72"/>
      <c r="I32" s="212">
        <f>SUM(I16,I19,I30)</f>
        <v>1033899.48</v>
      </c>
      <c r="J32" s="212">
        <f>SUM(J16,J19,J30)</f>
        <v>1033899.48</v>
      </c>
      <c r="K32" s="212">
        <f>SUM(K16,K19,K30)</f>
        <v>1162614.4487294836</v>
      </c>
      <c r="L32" s="212">
        <f>SUM(L16,L19,L30)</f>
        <v>128714.96872948382</v>
      </c>
      <c r="M32" s="212">
        <f>SUM(M16,M19,M30)</f>
        <v>128714.96872948382</v>
      </c>
      <c r="N32" s="79">
        <f>+L32/I32</f>
        <v>0.12449466434540021</v>
      </c>
      <c r="O32" s="79">
        <f>+M32/J32</f>
        <v>0.12449466434540021</v>
      </c>
    </row>
    <row r="33" spans="1:15" ht="12" thickTop="1">
      <c r="K33" s="668"/>
      <c r="L33" s="668"/>
      <c r="N33" s="70"/>
      <c r="O33" s="70"/>
    </row>
    <row r="34" spans="1:15">
      <c r="A34" s="58"/>
      <c r="B34" s="58"/>
      <c r="C34" s="58"/>
      <c r="D34" s="58"/>
      <c r="E34" s="78"/>
      <c r="F34" s="58"/>
      <c r="G34" s="58"/>
      <c r="H34" s="58"/>
      <c r="I34" s="58"/>
      <c r="J34" s="58"/>
      <c r="K34" s="58"/>
      <c r="L34" s="58"/>
      <c r="M34" s="58"/>
      <c r="N34" s="70"/>
      <c r="O34" s="70"/>
    </row>
    <row r="35" spans="1:15" hidden="1">
      <c r="A35" s="58"/>
      <c r="B35" s="149">
        <v>0</v>
      </c>
      <c r="C35" s="58"/>
      <c r="D35" s="58"/>
      <c r="E35" s="58"/>
      <c r="F35" s="58"/>
      <c r="G35" s="58"/>
      <c r="H35" s="58"/>
      <c r="I35" s="58"/>
      <c r="J35" s="123" t="e">
        <f>(SUMPRODUCT(E18:E18,#REF!)+SUMPRODUCT(E10:E15,#REF!))*12</f>
        <v>#REF!</v>
      </c>
      <c r="K35" s="58"/>
      <c r="L35" s="58"/>
      <c r="M35" s="58"/>
      <c r="N35" s="58"/>
      <c r="O35" s="58"/>
    </row>
    <row r="36" spans="1:1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4"/>
  <sheetViews>
    <sheetView zoomScaleNormal="100" workbookViewId="0">
      <selection sqref="A1:XFD1048576"/>
    </sheetView>
  </sheetViews>
  <sheetFormatPr defaultColWidth="9.140625" defaultRowHeight="11.25"/>
  <cols>
    <col min="1" max="2" width="9.140625" style="41"/>
    <col min="3" max="3" width="11.28515625" style="41" customWidth="1"/>
    <col min="4" max="4" width="11.140625" style="41" bestFit="1" customWidth="1"/>
    <col min="5" max="5" width="9.28515625" style="41" bestFit="1" customWidth="1"/>
    <col min="6" max="6" width="12.7109375" style="41" customWidth="1"/>
    <col min="7" max="7" width="9.5703125" style="41" bestFit="1" customWidth="1"/>
    <col min="8" max="8" width="9.85546875" style="41" customWidth="1"/>
    <col min="9" max="9" width="14" style="41" customWidth="1"/>
    <col min="10" max="10" width="9.85546875" style="41" customWidth="1"/>
    <col min="11" max="11" width="9.42578125" style="41" customWidth="1"/>
    <col min="12" max="12" width="11.5703125" style="41" customWidth="1"/>
    <col min="13" max="13" width="7.28515625" style="41" customWidth="1"/>
    <col min="14" max="14" width="8.85546875" style="41" customWidth="1"/>
    <col min="15" max="16384" width="9.140625" style="41"/>
  </cols>
  <sheetData>
    <row r="1" spans="1:15">
      <c r="A1" s="725" t="str">
        <f>'Schedules 55E &amp; 56E'!A1:O1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</row>
    <row r="2" spans="1:15">
      <c r="A2" s="725" t="str">
        <f>'Schedules 55E &amp; 56E'!A2:O2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</row>
    <row r="3" spans="1:15">
      <c r="A3" s="725" t="str">
        <f>'Schedules 55E &amp; 56E'!A3:O3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</row>
    <row r="4" spans="1:15">
      <c r="A4" s="725" t="str">
        <f>'Schedules 55E &amp; 56E'!A4:O4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</row>
    <row r="5" spans="1:15">
      <c r="A5" s="725" t="s">
        <v>620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</row>
    <row r="7" spans="1:15" s="327" customFormat="1" ht="45">
      <c r="A7" s="39" t="str">
        <f>'Schedule 50E'!A7</f>
        <v>Line No.</v>
      </c>
      <c r="B7" s="39" t="str">
        <f>'Schedule 50E'!B7</f>
        <v>Schedule</v>
      </c>
      <c r="C7" s="142" t="s">
        <v>588</v>
      </c>
      <c r="D7" s="39" t="str">
        <f>'Schedule 50E'!D7</f>
        <v>Lamp Type</v>
      </c>
      <c r="E7" s="150" t="str">
        <f>'Schedule 50E'!F7</f>
        <v>Base Rates
Effective
5-1-2018</v>
      </c>
      <c r="F7" s="103" t="s">
        <v>625</v>
      </c>
      <c r="G7" s="142" t="s">
        <v>358</v>
      </c>
      <c r="H7" s="142" t="s">
        <v>499</v>
      </c>
      <c r="I7" s="143" t="str">
        <f>'Schedule 50E'!J7</f>
        <v>Annual Proforma Revenue (Base+ 141/141X+142)</v>
      </c>
      <c r="J7" s="142" t="s">
        <v>124</v>
      </c>
      <c r="K7" s="39" t="s">
        <v>500</v>
      </c>
      <c r="L7" s="39" t="s">
        <v>501</v>
      </c>
      <c r="M7" s="39" t="s">
        <v>503</v>
      </c>
      <c r="N7" s="39" t="s">
        <v>502</v>
      </c>
    </row>
    <row r="8" spans="1:15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  <c r="N8" s="26" t="s">
        <v>12</v>
      </c>
    </row>
    <row r="9" spans="1:15" s="44" customFormat="1" ht="22.5">
      <c r="A9" s="5" t="s">
        <v>507</v>
      </c>
      <c r="B9" s="5"/>
      <c r="C9" s="26" t="s">
        <v>508</v>
      </c>
      <c r="D9" s="26"/>
      <c r="E9" s="26" t="s">
        <v>508</v>
      </c>
      <c r="F9" s="26" t="s">
        <v>508</v>
      </c>
      <c r="G9" s="26" t="s">
        <v>623</v>
      </c>
      <c r="H9" s="26" t="s">
        <v>632</v>
      </c>
      <c r="I9" s="26" t="s">
        <v>535</v>
      </c>
      <c r="J9" s="26" t="s">
        <v>633</v>
      </c>
      <c r="K9" s="26" t="s">
        <v>634</v>
      </c>
      <c r="L9" s="26" t="s">
        <v>635</v>
      </c>
      <c r="M9" s="26" t="s">
        <v>631</v>
      </c>
      <c r="N9" s="26" t="s">
        <v>511</v>
      </c>
    </row>
    <row r="10" spans="1:15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45"/>
      <c r="M10" s="45"/>
      <c r="N10" s="45"/>
    </row>
    <row r="11" spans="1:15">
      <c r="A11" s="49">
        <v>1</v>
      </c>
      <c r="B11" s="38" t="s">
        <v>133</v>
      </c>
      <c r="C11" s="69">
        <f>'WP1 Lighting Invetory'!E176</f>
        <v>1090639.8333333333</v>
      </c>
      <c r="D11" s="28" t="s">
        <v>344</v>
      </c>
      <c r="E11" s="667">
        <f>'WP2 Current Lighting Rates'!E151</f>
        <v>3.9269999999999999E-2</v>
      </c>
      <c r="F11" s="667">
        <f>'WP2 Current Lighting Rates'!R151</f>
        <v>3.9269999999999999E-2</v>
      </c>
      <c r="G11" s="667">
        <f>ROUND('WP7 Condensed Sch. Level Costs'!Z175,5)</f>
        <v>4.7879999999999999E-2</v>
      </c>
      <c r="H11" s="211">
        <f>(E11*$C11*12)</f>
        <v>513953.11505999998</v>
      </c>
      <c r="I11" s="211">
        <f>(F11*$C11*12)</f>
        <v>513953.11505999998</v>
      </c>
      <c r="J11" s="211">
        <f>(G11*C11*12)</f>
        <v>626638.02263999986</v>
      </c>
      <c r="K11" s="211">
        <f>J11-H11</f>
        <v>112684.90757999988</v>
      </c>
      <c r="L11" s="211">
        <f>+J11-I11</f>
        <v>112684.90757999988</v>
      </c>
      <c r="M11" s="48">
        <f>IF(+K11=0,"na",K11/H11)</f>
        <v>0.21925133689839549</v>
      </c>
      <c r="N11" s="48">
        <f>IF(+L11=0,"na",L11/I11)</f>
        <v>0.21925133689839549</v>
      </c>
    </row>
    <row r="12" spans="1:15">
      <c r="A12" s="49">
        <f>A11+1</f>
        <v>2</v>
      </c>
      <c r="H12" s="211"/>
      <c r="I12" s="211"/>
      <c r="J12" s="211"/>
      <c r="K12" s="211"/>
      <c r="L12" s="211"/>
      <c r="M12" s="70"/>
      <c r="N12" s="70"/>
    </row>
    <row r="13" spans="1:15" s="58" customFormat="1" ht="12" thickBot="1">
      <c r="A13" s="49">
        <f>A12+1</f>
        <v>3</v>
      </c>
      <c r="B13" s="51" t="s">
        <v>50</v>
      </c>
      <c r="C13" s="80">
        <f>C11</f>
        <v>1090639.8333333333</v>
      </c>
      <c r="D13" s="80"/>
      <c r="E13" s="80"/>
      <c r="F13" s="80"/>
      <c r="G13" s="80"/>
      <c r="H13" s="212">
        <f>H11</f>
        <v>513953.11505999998</v>
      </c>
      <c r="I13" s="212">
        <f>SUM(I11:I11)</f>
        <v>513953.11505999998</v>
      </c>
      <c r="J13" s="212">
        <f>SUM(J11:J11)</f>
        <v>626638.02263999986</v>
      </c>
      <c r="K13" s="212">
        <f>SUM(K11:K11)</f>
        <v>112684.90757999988</v>
      </c>
      <c r="L13" s="212">
        <f>SUM(L11:L11)</f>
        <v>112684.90757999988</v>
      </c>
      <c r="M13" s="57">
        <f>M11</f>
        <v>0.21925133689839549</v>
      </c>
      <c r="N13" s="57">
        <f>IF(L13=0,"na",+L13/I13)</f>
        <v>0.21925133689839549</v>
      </c>
    </row>
    <row r="14" spans="1:15" ht="12" thickTop="1">
      <c r="J14" s="668"/>
      <c r="K14" s="668"/>
      <c r="L14" s="668"/>
      <c r="N14" s="70"/>
      <c r="O14" s="7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sqref="A1:XFD1048576"/>
    </sheetView>
  </sheetViews>
  <sheetFormatPr defaultColWidth="9.140625" defaultRowHeight="11.25"/>
  <cols>
    <col min="1" max="1" width="8.5703125" style="58" customWidth="1"/>
    <col min="2" max="2" width="17" style="58" customWidth="1"/>
    <col min="3" max="3" width="11" style="58" bestFit="1" customWidth="1"/>
    <col min="4" max="4" width="10.5703125" style="58" bestFit="1" customWidth="1"/>
    <col min="5" max="5" width="14.7109375" style="58" bestFit="1" customWidth="1"/>
    <col min="6" max="6" width="8.7109375" style="58" bestFit="1" customWidth="1"/>
    <col min="7" max="7" width="10" style="58" bestFit="1" customWidth="1"/>
    <col min="8" max="8" width="9.5703125" style="58" bestFit="1" customWidth="1"/>
    <col min="9" max="9" width="11.140625" style="58" bestFit="1" customWidth="1"/>
    <col min="10" max="10" width="10.28515625" style="75" customWidth="1"/>
    <col min="11" max="11" width="14.7109375" style="75" bestFit="1" customWidth="1"/>
    <col min="12" max="12" width="12.140625" style="75" bestFit="1" customWidth="1"/>
    <col min="13" max="13" width="11.85546875" style="75" customWidth="1"/>
    <col min="14" max="14" width="11.7109375" style="75" customWidth="1"/>
    <col min="15" max="15" width="7.5703125" style="58" bestFit="1" customWidth="1"/>
    <col min="16" max="16" width="10" style="58" bestFit="1" customWidth="1"/>
    <col min="17" max="17" width="12.5703125" style="58" bestFit="1" customWidth="1"/>
    <col min="18" max="18" width="9.140625" style="58"/>
    <col min="19" max="19" width="12.5703125" style="58" bestFit="1" customWidth="1"/>
    <col min="20" max="16384" width="9.140625" style="58"/>
  </cols>
  <sheetData>
    <row r="1" spans="1:19">
      <c r="A1" s="725" t="str">
        <f>'Schedule 57E'!A1:N1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</row>
    <row r="2" spans="1:19">
      <c r="A2" s="725" t="str">
        <f>'Schedule 57E'!A2:N2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</row>
    <row r="3" spans="1:19" s="41" customFormat="1">
      <c r="A3" s="725" t="str">
        <f>'Schedule 57E'!A3:N3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</row>
    <row r="4" spans="1:19">
      <c r="A4" s="725" t="str">
        <f>'Schedule 57E'!A4:N4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</row>
    <row r="5" spans="1:19">
      <c r="A5" s="725" t="s">
        <v>621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725"/>
      <c r="O5" s="725"/>
      <c r="P5" s="725"/>
    </row>
    <row r="7" spans="1:19" s="144" customFormat="1" ht="45">
      <c r="A7" s="39" t="str">
        <f>'Schedule 50E'!A7</f>
        <v>Line No.</v>
      </c>
      <c r="B7" s="39" t="str">
        <f>'Schedule 50E'!B7</f>
        <v>Schedule</v>
      </c>
      <c r="C7" s="39" t="str">
        <f>'Schedule 50E'!C7</f>
        <v>Lamp Size (Watts)</v>
      </c>
      <c r="D7" s="39"/>
      <c r="E7" s="39" t="str">
        <f>'Schedule 50E'!D7</f>
        <v>Lamp Type</v>
      </c>
      <c r="F7" s="39" t="str">
        <f>'Schedule 50E'!E7</f>
        <v>Average Test Year Inventory</v>
      </c>
      <c r="G7" s="39" t="str">
        <f>'Schedule 50E'!F7</f>
        <v>Base Rates
Effective
5-1-2018</v>
      </c>
      <c r="H7" s="39" t="str">
        <f>'Schedule 50E'!G7</f>
        <v>Base Rate + Sch 141/141X + Sch 142</v>
      </c>
      <c r="I7" s="39" t="str">
        <f>'Schedule 50E'!H7</f>
        <v>Proposed Lamp Charge</v>
      </c>
      <c r="J7" s="227" t="str">
        <f>'Schedule 50E'!I7</f>
        <v>Annual Base Rate Revenue</v>
      </c>
      <c r="K7" s="227" t="str">
        <f>'Schedule 50E'!J7</f>
        <v>Annual Proforma Revenue (Base+ 141/141X+142)</v>
      </c>
      <c r="L7" s="227" t="str">
        <f>'Schedule 50E'!K7</f>
        <v>Annual Proposed Revenue (Base)</v>
      </c>
      <c r="M7" s="227" t="str">
        <f>'Schedule 50E'!L7</f>
        <v>Revenue Change (Proposed - Base)</v>
      </c>
      <c r="N7" s="227" t="str">
        <f>'Schedule 50E'!M7</f>
        <v>Revenue Change (Proposed - Proforma)</v>
      </c>
      <c r="O7" s="39" t="str">
        <f>'Schedule 50E'!N7</f>
        <v>Base % Change</v>
      </c>
      <c r="P7" s="39" t="str">
        <f>'Schedule 50E'!O7</f>
        <v>Proforma % Change</v>
      </c>
    </row>
    <row r="8" spans="1:19" s="44" customFormat="1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28" t="s">
        <v>60</v>
      </c>
      <c r="K8" s="228" t="s">
        <v>61</v>
      </c>
      <c r="L8" s="228" t="s">
        <v>10</v>
      </c>
      <c r="M8" s="228" t="s">
        <v>11</v>
      </c>
      <c r="N8" s="228" t="s">
        <v>12</v>
      </c>
      <c r="O8" s="26" t="s">
        <v>13</v>
      </c>
      <c r="P8" s="44" t="s">
        <v>14</v>
      </c>
    </row>
    <row r="9" spans="1:19" s="44" customFormat="1" ht="22.5">
      <c r="A9" s="5" t="s">
        <v>507</v>
      </c>
      <c r="B9" s="5"/>
      <c r="C9" s="26"/>
      <c r="D9" s="26"/>
      <c r="F9" s="26" t="s">
        <v>508</v>
      </c>
      <c r="G9" s="128" t="s">
        <v>508</v>
      </c>
      <c r="H9" s="128" t="s">
        <v>508</v>
      </c>
      <c r="I9" s="26" t="s">
        <v>623</v>
      </c>
      <c r="J9" s="229" t="s">
        <v>538</v>
      </c>
      <c r="K9" s="229" t="s">
        <v>636</v>
      </c>
      <c r="L9" s="229" t="s">
        <v>637</v>
      </c>
      <c r="M9" s="229" t="s">
        <v>638</v>
      </c>
      <c r="N9" s="229" t="s">
        <v>639</v>
      </c>
      <c r="O9" s="26" t="s">
        <v>512</v>
      </c>
      <c r="P9" s="26" t="s">
        <v>530</v>
      </c>
    </row>
    <row r="10" spans="1:19" s="44" customFormat="1">
      <c r="A10" s="5"/>
      <c r="B10" s="5"/>
      <c r="C10" s="26"/>
      <c r="D10" s="26"/>
      <c r="E10" s="26"/>
      <c r="F10" s="26"/>
      <c r="G10" s="128"/>
      <c r="H10" s="128"/>
      <c r="I10" s="128"/>
      <c r="J10" s="229"/>
      <c r="K10" s="229"/>
      <c r="L10" s="229"/>
      <c r="M10" s="229"/>
      <c r="N10" s="230"/>
      <c r="O10" s="45"/>
      <c r="P10" s="45"/>
    </row>
    <row r="11" spans="1:19">
      <c r="A11" s="49">
        <v>1</v>
      </c>
      <c r="B11" s="38" t="s">
        <v>151</v>
      </c>
      <c r="C11" s="28">
        <v>70</v>
      </c>
      <c r="D11" s="28" t="s">
        <v>152</v>
      </c>
      <c r="E11" s="28" t="s">
        <v>140</v>
      </c>
      <c r="F11" s="69">
        <f>'WP1 Lighting Invetory'!H139</f>
        <v>57.166666666666664</v>
      </c>
      <c r="G11" s="62">
        <f>'WP2 Current Lighting Rates'!E154</f>
        <v>11.53</v>
      </c>
      <c r="H11" s="62">
        <f>'WP2 Current Lighting Rates'!R154</f>
        <v>11.53</v>
      </c>
      <c r="I11" s="62">
        <f>ROUND('WP7 Condensed Sch. Level Costs'!Z138,2)</f>
        <v>14.25</v>
      </c>
      <c r="J11" s="211">
        <f t="shared" ref="J11:K16" si="0">(+G11*$F11*12)</f>
        <v>7909.5799999999981</v>
      </c>
      <c r="K11" s="211">
        <f t="shared" si="0"/>
        <v>7909.5799999999981</v>
      </c>
      <c r="L11" s="211">
        <f t="shared" ref="L11:L16" si="1">(I11*$F11*12)</f>
        <v>9775.5</v>
      </c>
      <c r="M11" s="211">
        <f t="shared" ref="M11:M16" si="2">+L11-J11</f>
        <v>1865.9200000000019</v>
      </c>
      <c r="N11" s="211">
        <f t="shared" ref="N11:N16" si="3">+L11-K11</f>
        <v>1865.9200000000019</v>
      </c>
      <c r="O11" s="48">
        <f>IF(+M11=0,"na",M11/J11)</f>
        <v>0.23590633130962735</v>
      </c>
      <c r="P11" s="48">
        <f>IF(+N11=0,"na",N11/K11)</f>
        <v>0.23590633130962735</v>
      </c>
      <c r="Q11" s="41"/>
      <c r="S11" s="75"/>
    </row>
    <row r="12" spans="1:19">
      <c r="A12" s="24">
        <f t="shared" ref="A12:A53" si="4">A11+1</f>
        <v>2</v>
      </c>
      <c r="B12" s="27" t="str">
        <f>+B11</f>
        <v>58E &amp; 59E</v>
      </c>
      <c r="C12" s="28">
        <v>100</v>
      </c>
      <c r="D12" s="28" t="s">
        <v>152</v>
      </c>
      <c r="E12" s="28" t="s">
        <v>140</v>
      </c>
      <c r="F12" s="69">
        <f>'WP1 Lighting Invetory'!H140</f>
        <v>7.416666666666667</v>
      </c>
      <c r="G12" s="62">
        <f>'WP2 Current Lighting Rates'!E155</f>
        <v>12.72</v>
      </c>
      <c r="H12" s="62">
        <f>'WP2 Current Lighting Rates'!R155</f>
        <v>12.72</v>
      </c>
      <c r="I12" s="62">
        <f>ROUND('WP7 Condensed Sch. Level Costs'!Z139,2)</f>
        <v>14.69</v>
      </c>
      <c r="J12" s="211">
        <f t="shared" si="0"/>
        <v>1132.08</v>
      </c>
      <c r="K12" s="211">
        <f t="shared" si="0"/>
        <v>1132.08</v>
      </c>
      <c r="L12" s="211">
        <f t="shared" si="1"/>
        <v>1307.4100000000001</v>
      </c>
      <c r="M12" s="211">
        <f t="shared" si="2"/>
        <v>175.33000000000015</v>
      </c>
      <c r="N12" s="211">
        <f t="shared" si="3"/>
        <v>175.33000000000015</v>
      </c>
      <c r="O12" s="48">
        <f t="shared" ref="O12:P17" si="5">IF(+M12=0,"na",M12/J12)</f>
        <v>0.15487421383647815</v>
      </c>
      <c r="P12" s="48">
        <f t="shared" si="5"/>
        <v>0.15487421383647815</v>
      </c>
      <c r="Q12" s="41"/>
      <c r="S12" s="75"/>
    </row>
    <row r="13" spans="1:19">
      <c r="A13" s="24">
        <f t="shared" si="4"/>
        <v>3</v>
      </c>
      <c r="B13" s="27" t="str">
        <f>+B12</f>
        <v>58E &amp; 59E</v>
      </c>
      <c r="C13" s="28">
        <v>150</v>
      </c>
      <c r="D13" s="28" t="s">
        <v>152</v>
      </c>
      <c r="E13" s="28" t="s">
        <v>140</v>
      </c>
      <c r="F13" s="69">
        <f>'WP1 Lighting Invetory'!H141</f>
        <v>166.16666666666666</v>
      </c>
      <c r="G13" s="62">
        <f>'WP2 Current Lighting Rates'!E156</f>
        <v>14.71</v>
      </c>
      <c r="H13" s="62">
        <f>'WP2 Current Lighting Rates'!R156</f>
        <v>14.71</v>
      </c>
      <c r="I13" s="62">
        <f>ROUND('WP7 Condensed Sch. Level Costs'!Z140,2)</f>
        <v>16.420000000000002</v>
      </c>
      <c r="J13" s="211">
        <f t="shared" si="0"/>
        <v>29331.739999999998</v>
      </c>
      <c r="K13" s="211">
        <f t="shared" si="0"/>
        <v>29331.739999999998</v>
      </c>
      <c r="L13" s="211">
        <f t="shared" si="1"/>
        <v>32741.480000000003</v>
      </c>
      <c r="M13" s="211">
        <f t="shared" si="2"/>
        <v>3409.7400000000052</v>
      </c>
      <c r="N13" s="211">
        <f t="shared" si="3"/>
        <v>3409.7400000000052</v>
      </c>
      <c r="O13" s="48">
        <f t="shared" si="5"/>
        <v>0.11624745071380033</v>
      </c>
      <c r="P13" s="48">
        <f t="shared" si="5"/>
        <v>0.11624745071380033</v>
      </c>
      <c r="Q13" s="41"/>
      <c r="S13" s="75"/>
    </row>
    <row r="14" spans="1:19">
      <c r="A14" s="24">
        <f t="shared" si="4"/>
        <v>4</v>
      </c>
      <c r="B14" s="27" t="str">
        <f>+B13</f>
        <v>58E &amp; 59E</v>
      </c>
      <c r="C14" s="28">
        <v>200</v>
      </c>
      <c r="D14" s="28" t="s">
        <v>152</v>
      </c>
      <c r="E14" s="28" t="s">
        <v>140</v>
      </c>
      <c r="F14" s="69">
        <f>'WP1 Lighting Invetory'!H142</f>
        <v>285.41666666666669</v>
      </c>
      <c r="G14" s="62">
        <f>'WP2 Current Lighting Rates'!E157</f>
        <v>16.690000000000001</v>
      </c>
      <c r="H14" s="62">
        <f>'WP2 Current Lighting Rates'!R157</f>
        <v>16.690000000000001</v>
      </c>
      <c r="I14" s="62">
        <f>ROUND('WP7 Condensed Sch. Level Costs'!Z141,2)</f>
        <v>18.670000000000002</v>
      </c>
      <c r="J14" s="211">
        <f t="shared" si="0"/>
        <v>57163.25</v>
      </c>
      <c r="K14" s="211">
        <f t="shared" si="0"/>
        <v>57163.25</v>
      </c>
      <c r="L14" s="211">
        <f t="shared" si="1"/>
        <v>63944.750000000015</v>
      </c>
      <c r="M14" s="211">
        <f t="shared" si="2"/>
        <v>6781.5000000000146</v>
      </c>
      <c r="N14" s="211">
        <f t="shared" si="3"/>
        <v>6781.5000000000146</v>
      </c>
      <c r="O14" s="48">
        <f t="shared" si="5"/>
        <v>0.1186339125224688</v>
      </c>
      <c r="P14" s="48">
        <f t="shared" si="5"/>
        <v>0.1186339125224688</v>
      </c>
      <c r="Q14" s="41"/>
      <c r="S14" s="75"/>
    </row>
    <row r="15" spans="1:19">
      <c r="A15" s="24">
        <f t="shared" si="4"/>
        <v>5</v>
      </c>
      <c r="B15" s="27" t="str">
        <f>+B14</f>
        <v>58E &amp; 59E</v>
      </c>
      <c r="C15" s="28">
        <v>250</v>
      </c>
      <c r="D15" s="28" t="s">
        <v>152</v>
      </c>
      <c r="E15" s="28" t="s">
        <v>140</v>
      </c>
      <c r="F15" s="69">
        <f>'WP1 Lighting Invetory'!H143</f>
        <v>39.083333333333336</v>
      </c>
      <c r="G15" s="62">
        <f>'WP2 Current Lighting Rates'!E158</f>
        <v>18.68</v>
      </c>
      <c r="H15" s="62">
        <f>'WP2 Current Lighting Rates'!R158</f>
        <v>18.68</v>
      </c>
      <c r="I15" s="62">
        <f>ROUND('WP7 Condensed Sch. Level Costs'!Z142,2)</f>
        <v>20.55</v>
      </c>
      <c r="J15" s="211">
        <f t="shared" si="0"/>
        <v>8760.92</v>
      </c>
      <c r="K15" s="211">
        <f t="shared" si="0"/>
        <v>8760.92</v>
      </c>
      <c r="L15" s="211">
        <f t="shared" si="1"/>
        <v>9637.9500000000007</v>
      </c>
      <c r="M15" s="211">
        <f t="shared" si="2"/>
        <v>877.03000000000065</v>
      </c>
      <c r="N15" s="211">
        <f t="shared" si="3"/>
        <v>877.03000000000065</v>
      </c>
      <c r="O15" s="48">
        <f t="shared" si="5"/>
        <v>0.10010706638115639</v>
      </c>
      <c r="P15" s="48">
        <f t="shared" si="5"/>
        <v>0.10010706638115639</v>
      </c>
      <c r="Q15" s="41"/>
      <c r="S15" s="75"/>
    </row>
    <row r="16" spans="1:19">
      <c r="A16" s="24">
        <f t="shared" si="4"/>
        <v>6</v>
      </c>
      <c r="B16" s="27" t="str">
        <f>+B15</f>
        <v>58E &amp; 59E</v>
      </c>
      <c r="C16" s="28">
        <v>400</v>
      </c>
      <c r="D16" s="28" t="s">
        <v>152</v>
      </c>
      <c r="E16" s="28" t="s">
        <v>140</v>
      </c>
      <c r="F16" s="69">
        <f>'WP1 Lighting Invetory'!H144</f>
        <v>379</v>
      </c>
      <c r="G16" s="62">
        <f>'WP2 Current Lighting Rates'!E159</f>
        <v>24.63</v>
      </c>
      <c r="H16" s="62">
        <f>'WP2 Current Lighting Rates'!R159</f>
        <v>24.63</v>
      </c>
      <c r="I16" s="62">
        <f>ROUND('WP7 Condensed Sch. Level Costs'!Z143,2)</f>
        <v>26.85</v>
      </c>
      <c r="J16" s="211">
        <f t="shared" si="0"/>
        <v>112017.24</v>
      </c>
      <c r="K16" s="211">
        <f t="shared" si="0"/>
        <v>112017.24</v>
      </c>
      <c r="L16" s="211">
        <f t="shared" si="1"/>
        <v>122113.79999999999</v>
      </c>
      <c r="M16" s="211">
        <f t="shared" si="2"/>
        <v>10096.559999999983</v>
      </c>
      <c r="N16" s="211">
        <f t="shared" si="3"/>
        <v>10096.559999999983</v>
      </c>
      <c r="O16" s="48">
        <f t="shared" si="5"/>
        <v>9.0133982947624688E-2</v>
      </c>
      <c r="P16" s="48">
        <f t="shared" si="5"/>
        <v>9.0133982947624688E-2</v>
      </c>
      <c r="Q16" s="41"/>
      <c r="S16" s="75"/>
    </row>
    <row r="17" spans="1:19">
      <c r="A17" s="24">
        <f t="shared" si="4"/>
        <v>7</v>
      </c>
      <c r="B17" s="27"/>
      <c r="C17" s="28"/>
      <c r="D17" s="28"/>
      <c r="E17" s="28" t="str">
        <f>E16</f>
        <v>Sodium Vapor</v>
      </c>
      <c r="F17" s="113">
        <f>SUM(F11:F16)</f>
        <v>934.25000000000011</v>
      </c>
      <c r="G17" s="64"/>
      <c r="H17" s="64"/>
      <c r="I17" s="64"/>
      <c r="J17" s="225">
        <f>SUM(J11:J16)</f>
        <v>216314.81</v>
      </c>
      <c r="K17" s="225">
        <f>SUM(K11:K16)</f>
        <v>216314.81</v>
      </c>
      <c r="L17" s="225">
        <f>SUM(L11:L16)</f>
        <v>239520.89</v>
      </c>
      <c r="M17" s="225">
        <f>SUM(M11:M16)</f>
        <v>23206.080000000005</v>
      </c>
      <c r="N17" s="225">
        <f>SUM(N11:N16)</f>
        <v>23206.080000000005</v>
      </c>
      <c r="O17" s="65">
        <f>IF(+M17=0,"na",M17/J17)</f>
        <v>0.10727920108660154</v>
      </c>
      <c r="P17" s="65">
        <f t="shared" si="5"/>
        <v>0.10727920108660154</v>
      </c>
      <c r="Q17" s="41"/>
      <c r="S17" s="75"/>
    </row>
    <row r="18" spans="1:19">
      <c r="A18" s="24">
        <f t="shared" si="4"/>
        <v>8</v>
      </c>
      <c r="B18" s="27"/>
      <c r="C18" s="28"/>
      <c r="D18" s="28"/>
      <c r="E18" s="28"/>
      <c r="F18" s="69"/>
      <c r="G18" s="66"/>
      <c r="H18" s="66"/>
      <c r="I18" s="66"/>
      <c r="J18" s="211"/>
      <c r="K18" s="211"/>
      <c r="L18" s="211"/>
      <c r="M18" s="211"/>
      <c r="N18" s="211"/>
      <c r="O18" s="70"/>
      <c r="P18" s="70"/>
    </row>
    <row r="19" spans="1:19">
      <c r="A19" s="24">
        <f t="shared" si="4"/>
        <v>9</v>
      </c>
      <c r="B19" s="27" t="str">
        <f>+B12</f>
        <v>58E &amp; 59E</v>
      </c>
      <c r="C19" s="28">
        <v>100</v>
      </c>
      <c r="D19" s="28" t="s">
        <v>153</v>
      </c>
      <c r="E19" s="28" t="s">
        <v>140</v>
      </c>
      <c r="F19" s="69">
        <f>'WP1 Lighting Invetory'!H146</f>
        <v>1.0833333333333333</v>
      </c>
      <c r="G19" s="62">
        <f>'WP2 Current Lighting Rates'!E166</f>
        <v>12.72</v>
      </c>
      <c r="H19" s="62">
        <f>'WP2 Current Lighting Rates'!R166</f>
        <v>12.72</v>
      </c>
      <c r="I19" s="62">
        <f>ROUND('WP7 Condensed Sch. Level Costs'!Z145,2)</f>
        <v>14.69</v>
      </c>
      <c r="J19" s="211">
        <f t="shared" ref="J19:K23" si="6">(+G19*$F19*12)</f>
        <v>165.35999999999999</v>
      </c>
      <c r="K19" s="211">
        <f t="shared" si="6"/>
        <v>165.35999999999999</v>
      </c>
      <c r="L19" s="211">
        <f>(I19*$F19*12)</f>
        <v>190.96999999999997</v>
      </c>
      <c r="M19" s="211">
        <f>+L19-J19</f>
        <v>25.609999999999985</v>
      </c>
      <c r="N19" s="211">
        <f>+L19-K19</f>
        <v>25.609999999999985</v>
      </c>
      <c r="O19" s="48">
        <f t="shared" ref="O19:P24" si="7">IF(+M19=0,"na",M19/J19)</f>
        <v>0.15487421383647793</v>
      </c>
      <c r="P19" s="48">
        <f t="shared" si="7"/>
        <v>0.15487421383647793</v>
      </c>
      <c r="Q19" s="41"/>
      <c r="S19" s="75"/>
    </row>
    <row r="20" spans="1:19">
      <c r="A20" s="24">
        <f t="shared" si="4"/>
        <v>10</v>
      </c>
      <c r="B20" s="27" t="str">
        <f>+B13</f>
        <v>58E &amp; 59E</v>
      </c>
      <c r="C20" s="28">
        <v>150</v>
      </c>
      <c r="D20" s="28" t="s">
        <v>153</v>
      </c>
      <c r="E20" s="28" t="s">
        <v>140</v>
      </c>
      <c r="F20" s="69">
        <f>'WP1 Lighting Invetory'!H147</f>
        <v>20</v>
      </c>
      <c r="G20" s="62">
        <f>'WP2 Current Lighting Rates'!E167</f>
        <v>14.71</v>
      </c>
      <c r="H20" s="62">
        <f>'WP2 Current Lighting Rates'!R167</f>
        <v>14.71</v>
      </c>
      <c r="I20" s="62">
        <f>ROUND('WP7 Condensed Sch. Level Costs'!Z146,2)</f>
        <v>16.420000000000002</v>
      </c>
      <c r="J20" s="211">
        <f t="shared" si="6"/>
        <v>3530.4000000000005</v>
      </c>
      <c r="K20" s="211">
        <f t="shared" si="6"/>
        <v>3530.4000000000005</v>
      </c>
      <c r="L20" s="211">
        <f>(I20*$F20*12)</f>
        <v>3940.8</v>
      </c>
      <c r="M20" s="211">
        <f>+L20-J20</f>
        <v>410.39999999999964</v>
      </c>
      <c r="N20" s="211">
        <f>+L20-K20</f>
        <v>410.39999999999964</v>
      </c>
      <c r="O20" s="48">
        <f t="shared" si="7"/>
        <v>0.11624745071380002</v>
      </c>
      <c r="P20" s="48">
        <f t="shared" si="7"/>
        <v>0.11624745071380002</v>
      </c>
      <c r="Q20" s="41"/>
      <c r="S20" s="75"/>
    </row>
    <row r="21" spans="1:19">
      <c r="A21" s="24">
        <f t="shared" si="4"/>
        <v>11</v>
      </c>
      <c r="B21" s="27" t="str">
        <f>+B14</f>
        <v>58E &amp; 59E</v>
      </c>
      <c r="C21" s="28">
        <v>200</v>
      </c>
      <c r="D21" s="28" t="s">
        <v>153</v>
      </c>
      <c r="E21" s="28" t="s">
        <v>140</v>
      </c>
      <c r="F21" s="69">
        <f>'WP1 Lighting Invetory'!H148</f>
        <v>13</v>
      </c>
      <c r="G21" s="62">
        <f>'WP2 Current Lighting Rates'!E168</f>
        <v>16.690000000000001</v>
      </c>
      <c r="H21" s="62">
        <f>'WP2 Current Lighting Rates'!R168</f>
        <v>16.690000000000001</v>
      </c>
      <c r="I21" s="62">
        <f>ROUND('WP7 Condensed Sch. Level Costs'!Z147,2)</f>
        <v>18.670000000000002</v>
      </c>
      <c r="J21" s="211">
        <f t="shared" si="6"/>
        <v>2603.6400000000003</v>
      </c>
      <c r="K21" s="211">
        <f t="shared" si="6"/>
        <v>2603.6400000000003</v>
      </c>
      <c r="L21" s="211">
        <f>(I21*$F21*12)</f>
        <v>2912.5200000000004</v>
      </c>
      <c r="M21" s="211">
        <f>+L21-J21</f>
        <v>308.88000000000011</v>
      </c>
      <c r="N21" s="211">
        <f>+L21-K21</f>
        <v>308.88000000000011</v>
      </c>
      <c r="O21" s="48">
        <f t="shared" si="7"/>
        <v>0.11863391252246858</v>
      </c>
      <c r="P21" s="48">
        <f t="shared" si="7"/>
        <v>0.11863391252246858</v>
      </c>
      <c r="Q21" s="41"/>
      <c r="S21" s="75"/>
    </row>
    <row r="22" spans="1:19">
      <c r="A22" s="24">
        <f t="shared" si="4"/>
        <v>12</v>
      </c>
      <c r="B22" s="27" t="str">
        <f>+B15</f>
        <v>58E &amp; 59E</v>
      </c>
      <c r="C22" s="28">
        <v>250</v>
      </c>
      <c r="D22" s="28" t="s">
        <v>153</v>
      </c>
      <c r="E22" s="28" t="s">
        <v>140</v>
      </c>
      <c r="F22" s="69">
        <f>'WP1 Lighting Invetory'!H149</f>
        <v>35</v>
      </c>
      <c r="G22" s="62">
        <f>'WP2 Current Lighting Rates'!E169</f>
        <v>18.68</v>
      </c>
      <c r="H22" s="62">
        <f>'WP2 Current Lighting Rates'!R169</f>
        <v>18.68</v>
      </c>
      <c r="I22" s="62">
        <f>ROUND('WP7 Condensed Sch. Level Costs'!Z148,2)</f>
        <v>20.55</v>
      </c>
      <c r="J22" s="211">
        <f t="shared" si="6"/>
        <v>7845.5999999999995</v>
      </c>
      <c r="K22" s="211">
        <f t="shared" si="6"/>
        <v>7845.5999999999995</v>
      </c>
      <c r="L22" s="211">
        <f>(I22*$F22*12)</f>
        <v>8631</v>
      </c>
      <c r="M22" s="211">
        <f>+L22-J22</f>
        <v>785.40000000000055</v>
      </c>
      <c r="N22" s="211">
        <f>+L22-K22</f>
        <v>785.40000000000055</v>
      </c>
      <c r="O22" s="48">
        <f t="shared" si="7"/>
        <v>0.10010706638115639</v>
      </c>
      <c r="P22" s="48">
        <f t="shared" si="7"/>
        <v>0.10010706638115639</v>
      </c>
      <c r="Q22" s="41"/>
      <c r="S22" s="75"/>
    </row>
    <row r="23" spans="1:19">
      <c r="A23" s="24">
        <f t="shared" si="4"/>
        <v>13</v>
      </c>
      <c r="B23" s="27" t="str">
        <f>+B14</f>
        <v>58E &amp; 59E</v>
      </c>
      <c r="C23" s="28">
        <v>400</v>
      </c>
      <c r="D23" s="28" t="s">
        <v>153</v>
      </c>
      <c r="E23" s="28" t="s">
        <v>140</v>
      </c>
      <c r="F23" s="69">
        <f>'WP1 Lighting Invetory'!H150</f>
        <v>47.833333333333336</v>
      </c>
      <c r="G23" s="62">
        <f>'WP2 Current Lighting Rates'!E170</f>
        <v>24.63</v>
      </c>
      <c r="H23" s="62">
        <f>'WP2 Current Lighting Rates'!R170</f>
        <v>24.63</v>
      </c>
      <c r="I23" s="62">
        <f>ROUND('WP7 Condensed Sch. Level Costs'!Z149,2)</f>
        <v>26.85</v>
      </c>
      <c r="J23" s="211">
        <f t="shared" si="6"/>
        <v>14137.619999999999</v>
      </c>
      <c r="K23" s="211">
        <f t="shared" si="6"/>
        <v>14137.619999999999</v>
      </c>
      <c r="L23" s="211">
        <f>(I23*$F23*12)</f>
        <v>15411.900000000001</v>
      </c>
      <c r="M23" s="211">
        <f>+L23-J23</f>
        <v>1274.2800000000025</v>
      </c>
      <c r="N23" s="211">
        <f>+L23-K23</f>
        <v>1274.2800000000025</v>
      </c>
      <c r="O23" s="48">
        <f t="shared" si="7"/>
        <v>9.0133982947625035E-2</v>
      </c>
      <c r="P23" s="48">
        <f t="shared" si="7"/>
        <v>9.0133982947625035E-2</v>
      </c>
      <c r="Q23" s="41"/>
      <c r="S23" s="75"/>
    </row>
    <row r="24" spans="1:19">
      <c r="A24" s="24">
        <f t="shared" si="4"/>
        <v>14</v>
      </c>
      <c r="B24" s="27"/>
      <c r="C24" s="28"/>
      <c r="D24" s="28"/>
      <c r="E24" s="28" t="str">
        <f>E23</f>
        <v>Sodium Vapor</v>
      </c>
      <c r="F24" s="113">
        <f>SUM(F19:F23)</f>
        <v>116.91666666666666</v>
      </c>
      <c r="G24" s="64"/>
      <c r="H24" s="64"/>
      <c r="I24" s="64"/>
      <c r="J24" s="225">
        <f>SUM(J19:J23)</f>
        <v>28282.62</v>
      </c>
      <c r="K24" s="225">
        <f>SUM(K19:K23)</f>
        <v>28282.62</v>
      </c>
      <c r="L24" s="225">
        <f>SUM(L19:L23)</f>
        <v>31087.190000000002</v>
      </c>
      <c r="M24" s="225">
        <f>SUM(M19:M23)</f>
        <v>2804.5700000000029</v>
      </c>
      <c r="N24" s="225">
        <f>SUM(N19:N23)</f>
        <v>2804.5700000000029</v>
      </c>
      <c r="O24" s="65">
        <f>IF(+M24=0,"na",M24/J24)</f>
        <v>9.9162312402457875E-2</v>
      </c>
      <c r="P24" s="65">
        <f t="shared" si="7"/>
        <v>9.9162312402457875E-2</v>
      </c>
      <c r="Q24" s="41"/>
      <c r="S24" s="75"/>
    </row>
    <row r="25" spans="1:19">
      <c r="A25" s="24">
        <f t="shared" si="4"/>
        <v>15</v>
      </c>
      <c r="B25" s="27"/>
      <c r="C25" s="28"/>
      <c r="D25" s="28"/>
      <c r="E25" s="28"/>
      <c r="F25" s="69"/>
      <c r="G25" s="66"/>
      <c r="H25" s="66"/>
      <c r="I25" s="66"/>
      <c r="J25" s="211"/>
      <c r="K25" s="211"/>
      <c r="L25" s="211"/>
      <c r="M25" s="211"/>
      <c r="N25" s="211"/>
      <c r="O25" s="70"/>
      <c r="P25" s="70"/>
    </row>
    <row r="26" spans="1:19">
      <c r="A26" s="24">
        <f t="shared" si="4"/>
        <v>16</v>
      </c>
      <c r="B26" s="27" t="str">
        <f>+B15</f>
        <v>58E &amp; 59E</v>
      </c>
      <c r="C26" s="28">
        <v>175</v>
      </c>
      <c r="D26" s="28" t="s">
        <v>152</v>
      </c>
      <c r="E26" s="28" t="s">
        <v>149</v>
      </c>
      <c r="F26" s="69">
        <f>'WP1 Lighting Invetory'!H152</f>
        <v>3</v>
      </c>
      <c r="G26" s="62">
        <f>'WP2 Current Lighting Rates'!E161</f>
        <v>18.64</v>
      </c>
      <c r="H26" s="62">
        <f>'WP2 Current Lighting Rates'!R161</f>
        <v>18.64</v>
      </c>
      <c r="I26" s="62">
        <f>ROUND('WP7 Condensed Sch. Level Costs'!Z151,2)</f>
        <v>18.84</v>
      </c>
      <c r="J26" s="211">
        <f t="shared" ref="J26:K29" si="8">(+G26*$F26*12)</f>
        <v>671.04</v>
      </c>
      <c r="K26" s="211">
        <f t="shared" si="8"/>
        <v>671.04</v>
      </c>
      <c r="L26" s="211">
        <f>(I26*$F26*12)</f>
        <v>678.24</v>
      </c>
      <c r="M26" s="211">
        <f>+L26-J26</f>
        <v>7.2000000000000455</v>
      </c>
      <c r="N26" s="211">
        <f>+L26-K26</f>
        <v>7.2000000000000455</v>
      </c>
      <c r="O26" s="48">
        <f t="shared" ref="O26:P30" si="9">IF(+M26=0,"na",M26/J26)</f>
        <v>1.0729613733905647E-2</v>
      </c>
      <c r="P26" s="48">
        <f t="shared" si="9"/>
        <v>1.0729613733905647E-2</v>
      </c>
      <c r="Q26" s="41"/>
      <c r="S26" s="75"/>
    </row>
    <row r="27" spans="1:19">
      <c r="A27" s="24">
        <f t="shared" si="4"/>
        <v>17</v>
      </c>
      <c r="B27" s="27" t="str">
        <f>+B16</f>
        <v>58E &amp; 59E</v>
      </c>
      <c r="C27" s="28">
        <v>250</v>
      </c>
      <c r="D27" s="28" t="s">
        <v>152</v>
      </c>
      <c r="E27" s="28" t="s">
        <v>149</v>
      </c>
      <c r="F27" s="69">
        <f>'WP1 Lighting Invetory'!H153</f>
        <v>22.583333333333332</v>
      </c>
      <c r="G27" s="62">
        <f>'WP2 Current Lighting Rates'!E162</f>
        <v>21.8</v>
      </c>
      <c r="H27" s="62">
        <f>'WP2 Current Lighting Rates'!R162</f>
        <v>21.8</v>
      </c>
      <c r="I27" s="62">
        <f>ROUND('WP7 Condensed Sch. Level Costs'!Z152,2)</f>
        <v>22.11</v>
      </c>
      <c r="J27" s="211">
        <f t="shared" si="8"/>
        <v>5907.8</v>
      </c>
      <c r="K27" s="211">
        <f t="shared" si="8"/>
        <v>5907.8</v>
      </c>
      <c r="L27" s="211">
        <f>(I27*$F27*12)</f>
        <v>5991.8099999999995</v>
      </c>
      <c r="M27" s="211">
        <f>+L27-J27</f>
        <v>84.009999999999309</v>
      </c>
      <c r="N27" s="211">
        <f>+L27-K27</f>
        <v>84.009999999999309</v>
      </c>
      <c r="O27" s="48">
        <f t="shared" si="9"/>
        <v>1.4220183486238415E-2</v>
      </c>
      <c r="P27" s="48">
        <f t="shared" si="9"/>
        <v>1.4220183486238415E-2</v>
      </c>
      <c r="Q27" s="41"/>
      <c r="S27" s="75"/>
    </row>
    <row r="28" spans="1:19">
      <c r="A28" s="24">
        <f t="shared" si="4"/>
        <v>18</v>
      </c>
      <c r="B28" s="27" t="str">
        <f>+B16</f>
        <v>58E &amp; 59E</v>
      </c>
      <c r="C28" s="28">
        <v>400</v>
      </c>
      <c r="D28" s="28" t="s">
        <v>152</v>
      </c>
      <c r="E28" s="28" t="s">
        <v>149</v>
      </c>
      <c r="F28" s="69">
        <f>'WP1 Lighting Invetory'!H154</f>
        <v>87.666666666666671</v>
      </c>
      <c r="G28" s="62">
        <f>'WP2 Current Lighting Rates'!E163</f>
        <v>28.12</v>
      </c>
      <c r="H28" s="62">
        <f>'WP2 Current Lighting Rates'!R163</f>
        <v>28.12</v>
      </c>
      <c r="I28" s="62">
        <f>ROUND('WP7 Condensed Sch. Level Costs'!Z153,2)</f>
        <v>27.27</v>
      </c>
      <c r="J28" s="211">
        <f t="shared" si="8"/>
        <v>29582.240000000005</v>
      </c>
      <c r="K28" s="211">
        <f t="shared" si="8"/>
        <v>29582.240000000005</v>
      </c>
      <c r="L28" s="211">
        <f>(I28*$F28*12)</f>
        <v>28688.04</v>
      </c>
      <c r="M28" s="211">
        <f>+L28-J28</f>
        <v>-894.20000000000437</v>
      </c>
      <c r="N28" s="211">
        <f>+L28-K28</f>
        <v>-894.20000000000437</v>
      </c>
      <c r="O28" s="48">
        <f t="shared" si="9"/>
        <v>-3.0227596017069844E-2</v>
      </c>
      <c r="P28" s="48">
        <f t="shared" si="9"/>
        <v>-3.0227596017069844E-2</v>
      </c>
      <c r="Q28" s="41"/>
      <c r="S28" s="75"/>
    </row>
    <row r="29" spans="1:19">
      <c r="A29" s="24">
        <f t="shared" si="4"/>
        <v>19</v>
      </c>
      <c r="B29" s="27" t="str">
        <f>+B33</f>
        <v>58E &amp; 59E</v>
      </c>
      <c r="C29" s="28">
        <v>1000</v>
      </c>
      <c r="D29" s="28" t="s">
        <v>152</v>
      </c>
      <c r="E29" s="28" t="s">
        <v>149</v>
      </c>
      <c r="F29" s="69">
        <f>'WP1 Lighting Invetory'!H155</f>
        <v>134.33333333333334</v>
      </c>
      <c r="G29" s="62">
        <f>'WP2 Current Lighting Rates'!E164</f>
        <v>53.4</v>
      </c>
      <c r="H29" s="62">
        <f>'WP2 Current Lighting Rates'!R164</f>
        <v>53.4</v>
      </c>
      <c r="I29" s="62">
        <f>ROUND('WP7 Condensed Sch. Level Costs'!Z154,2)</f>
        <v>51.32</v>
      </c>
      <c r="J29" s="211">
        <f t="shared" si="8"/>
        <v>86080.8</v>
      </c>
      <c r="K29" s="211">
        <f t="shared" si="8"/>
        <v>86080.8</v>
      </c>
      <c r="L29" s="211">
        <f>(I29*$F29*12)</f>
        <v>82727.840000000011</v>
      </c>
      <c r="M29" s="211">
        <f>+L29-J29</f>
        <v>-3352.9599999999919</v>
      </c>
      <c r="N29" s="211">
        <f>+L29-K29</f>
        <v>-3352.9599999999919</v>
      </c>
      <c r="O29" s="48">
        <f t="shared" si="9"/>
        <v>-3.8951310861423123E-2</v>
      </c>
      <c r="P29" s="48">
        <f t="shared" si="9"/>
        <v>-3.8951310861423123E-2</v>
      </c>
      <c r="Q29" s="41"/>
      <c r="S29" s="75"/>
    </row>
    <row r="30" spans="1:19">
      <c r="A30" s="24">
        <f t="shared" si="4"/>
        <v>20</v>
      </c>
      <c r="B30" s="27"/>
      <c r="C30" s="28"/>
      <c r="D30" s="28"/>
      <c r="E30" s="28" t="str">
        <f>E29</f>
        <v>Metal Halide</v>
      </c>
      <c r="F30" s="113">
        <f>SUM(F26:F29)</f>
        <v>247.58333333333334</v>
      </c>
      <c r="G30" s="64"/>
      <c r="H30" s="64"/>
      <c r="I30" s="64"/>
      <c r="J30" s="225">
        <f>SUM(J26:J29)</f>
        <v>122241.88</v>
      </c>
      <c r="K30" s="225">
        <f>SUM(K26:K29)</f>
        <v>122241.88</v>
      </c>
      <c r="L30" s="225">
        <f>SUM(L26:L29)</f>
        <v>118085.93000000001</v>
      </c>
      <c r="M30" s="225">
        <f>SUM(M26:M29)</f>
        <v>-4155.9499999999971</v>
      </c>
      <c r="N30" s="225">
        <f>SUM(N26:N29)</f>
        <v>-4155.9499999999971</v>
      </c>
      <c r="O30" s="65">
        <f>IF(+M30=0,"na",M30/J30)</f>
        <v>-3.3997759196766258E-2</v>
      </c>
      <c r="P30" s="65">
        <f t="shared" si="9"/>
        <v>-3.3997759196766258E-2</v>
      </c>
      <c r="Q30" s="41"/>
      <c r="S30" s="75"/>
    </row>
    <row r="31" spans="1:19">
      <c r="A31" s="24">
        <f t="shared" si="4"/>
        <v>21</v>
      </c>
      <c r="B31" s="27"/>
      <c r="C31" s="28"/>
      <c r="D31" s="28"/>
      <c r="E31" s="28"/>
      <c r="F31" s="69"/>
      <c r="G31" s="66"/>
      <c r="H31" s="66"/>
      <c r="I31" s="66"/>
      <c r="J31" s="210"/>
      <c r="K31" s="210"/>
      <c r="L31" s="211"/>
      <c r="M31" s="211"/>
      <c r="N31" s="211"/>
      <c r="O31" s="48"/>
      <c r="P31" s="48"/>
    </row>
    <row r="32" spans="1:19">
      <c r="A32" s="24">
        <f t="shared" si="4"/>
        <v>22</v>
      </c>
      <c r="B32" s="27" t="str">
        <f>+B27</f>
        <v>58E &amp; 59E</v>
      </c>
      <c r="C32" s="28">
        <v>250</v>
      </c>
      <c r="D32" s="28" t="s">
        <v>153</v>
      </c>
      <c r="E32" s="28" t="s">
        <v>149</v>
      </c>
      <c r="F32" s="69">
        <f>'WP1 Lighting Invetory'!H157</f>
        <v>11</v>
      </c>
      <c r="G32" s="62">
        <f>'WP2 Current Lighting Rates'!E172</f>
        <v>21.8</v>
      </c>
      <c r="H32" s="62">
        <f>'WP2 Current Lighting Rates'!R172</f>
        <v>21.8</v>
      </c>
      <c r="I32" s="62">
        <f>ROUND('WP7 Condensed Sch. Level Costs'!Z156,2)</f>
        <v>22.11</v>
      </c>
      <c r="J32" s="211">
        <f>(+G32*$F32*12)</f>
        <v>2877.6000000000004</v>
      </c>
      <c r="K32" s="211">
        <f>(+H32*$F32*12)</f>
        <v>2877.6000000000004</v>
      </c>
      <c r="L32" s="211">
        <f>(I32*$F32*12)</f>
        <v>2918.5199999999995</v>
      </c>
      <c r="M32" s="211">
        <f>+L32-J32</f>
        <v>40.919999999999163</v>
      </c>
      <c r="N32" s="211">
        <f>+L32-K32</f>
        <v>40.919999999999163</v>
      </c>
      <c r="O32" s="48">
        <f t="shared" ref="O32:P34" si="10">IF(+M32=0,"na",M32/J32)</f>
        <v>1.422018348623824E-2</v>
      </c>
      <c r="P32" s="48">
        <f t="shared" si="10"/>
        <v>1.422018348623824E-2</v>
      </c>
      <c r="Q32" s="41"/>
      <c r="S32" s="75"/>
    </row>
    <row r="33" spans="1:19">
      <c r="A33" s="24">
        <f t="shared" si="4"/>
        <v>23</v>
      </c>
      <c r="B33" s="27" t="str">
        <f>+B28</f>
        <v>58E &amp; 59E</v>
      </c>
      <c r="C33" s="28">
        <v>400</v>
      </c>
      <c r="D33" s="28" t="s">
        <v>153</v>
      </c>
      <c r="E33" s="28" t="s">
        <v>149</v>
      </c>
      <c r="F33" s="69">
        <f>'WP1 Lighting Invetory'!H158</f>
        <v>40.5</v>
      </c>
      <c r="G33" s="62">
        <f>'WP2 Current Lighting Rates'!E173</f>
        <v>28.12</v>
      </c>
      <c r="H33" s="62">
        <f>'WP2 Current Lighting Rates'!R173</f>
        <v>28.12</v>
      </c>
      <c r="I33" s="62">
        <f>ROUND('WP7 Condensed Sch. Level Costs'!Z157,2)</f>
        <v>27.27</v>
      </c>
      <c r="J33" s="211">
        <f>(+G33*$F33*12)</f>
        <v>13666.320000000002</v>
      </c>
      <c r="K33" s="211">
        <f>(+H33*$F33*12)</f>
        <v>13666.320000000002</v>
      </c>
      <c r="L33" s="211">
        <f>(I33*$F33*12)</f>
        <v>13253.22</v>
      </c>
      <c r="M33" s="211">
        <f>+L33-J33</f>
        <v>-413.10000000000218</v>
      </c>
      <c r="N33" s="211">
        <f>+L33-K33</f>
        <v>-413.10000000000218</v>
      </c>
      <c r="O33" s="48">
        <f t="shared" si="10"/>
        <v>-3.0227596017069858E-2</v>
      </c>
      <c r="P33" s="48">
        <f t="shared" si="10"/>
        <v>-3.0227596017069858E-2</v>
      </c>
      <c r="Q33" s="41"/>
      <c r="S33" s="75"/>
    </row>
    <row r="34" spans="1:19">
      <c r="A34" s="24">
        <f t="shared" si="4"/>
        <v>24</v>
      </c>
      <c r="B34" s="27"/>
      <c r="C34" s="28"/>
      <c r="D34" s="28"/>
      <c r="E34" s="28" t="str">
        <f>E33</f>
        <v>Metal Halide</v>
      </c>
      <c r="F34" s="113">
        <f>SUM(F32:F33)</f>
        <v>51.5</v>
      </c>
      <c r="G34" s="64"/>
      <c r="H34" s="64"/>
      <c r="I34" s="64"/>
      <c r="J34" s="225">
        <f>SUM(J32:J33)</f>
        <v>16543.920000000002</v>
      </c>
      <c r="K34" s="225">
        <f>SUM(K32:K33)</f>
        <v>16543.920000000002</v>
      </c>
      <c r="L34" s="225">
        <f>SUM(L32:L33)</f>
        <v>16171.739999999998</v>
      </c>
      <c r="M34" s="225">
        <f>SUM(M32:M33)</f>
        <v>-372.18000000000302</v>
      </c>
      <c r="N34" s="225">
        <f>SUM(N32:N33)</f>
        <v>-372.18000000000302</v>
      </c>
      <c r="O34" s="65">
        <f t="shared" si="10"/>
        <v>-2.2496482091306232E-2</v>
      </c>
      <c r="P34" s="65">
        <f t="shared" si="10"/>
        <v>-2.2496482091306232E-2</v>
      </c>
      <c r="Q34" s="41"/>
      <c r="S34" s="75"/>
    </row>
    <row r="35" spans="1:19">
      <c r="A35" s="24">
        <f t="shared" si="4"/>
        <v>25</v>
      </c>
      <c r="B35" s="27"/>
      <c r="C35" s="28"/>
      <c r="D35" s="28"/>
      <c r="G35" s="62"/>
      <c r="H35" s="62"/>
      <c r="I35" s="62"/>
      <c r="J35" s="211"/>
      <c r="K35" s="211"/>
      <c r="L35" s="211"/>
      <c r="M35" s="211"/>
      <c r="N35" s="211"/>
      <c r="O35" s="70"/>
      <c r="P35" s="70"/>
    </row>
    <row r="36" spans="1:19">
      <c r="A36" s="24">
        <f t="shared" si="4"/>
        <v>26</v>
      </c>
      <c r="B36" s="27" t="s">
        <v>151</v>
      </c>
      <c r="C36" s="111" t="s">
        <v>745</v>
      </c>
      <c r="D36" s="28"/>
      <c r="E36" s="28" t="s">
        <v>189</v>
      </c>
      <c r="F36" s="69">
        <f>'WP1 Lighting Invetory'!H160</f>
        <v>1.6666666666666667</v>
      </c>
      <c r="G36" s="62">
        <f>'WP2 Current Lighting Rates'!E175</f>
        <v>12.31</v>
      </c>
      <c r="H36" s="62">
        <f>'WP2 Current Lighting Rates'!R175</f>
        <v>12.31</v>
      </c>
      <c r="I36" s="62">
        <f>ROUND('WP7 Condensed Sch. Level Costs'!Z159,2)</f>
        <v>12.75</v>
      </c>
      <c r="J36" s="211">
        <f t="shared" ref="J36:J50" si="11">(+G36*$F36*12)</f>
        <v>246.20000000000005</v>
      </c>
      <c r="K36" s="211">
        <f t="shared" ref="K36:K50" si="12">(+H36*$F36*12)</f>
        <v>246.20000000000005</v>
      </c>
      <c r="L36" s="211">
        <f t="shared" ref="L36:L50" si="13">(I36*$F36*12)</f>
        <v>255</v>
      </c>
      <c r="M36" s="211">
        <f t="shared" ref="M36:M50" si="14">+L36-J36</f>
        <v>8.7999999999999545</v>
      </c>
      <c r="N36" s="211">
        <f t="shared" ref="N36:N50" si="15">+L36-K36</f>
        <v>8.7999999999999545</v>
      </c>
      <c r="O36" s="48">
        <f t="shared" ref="O36:P50" si="16">IF(+M36=0,"na",M36/J36)</f>
        <v>3.5743298131600133E-2</v>
      </c>
      <c r="P36" s="48">
        <f t="shared" si="16"/>
        <v>3.5743298131600133E-2</v>
      </c>
    </row>
    <row r="37" spans="1:19">
      <c r="A37" s="24">
        <f t="shared" si="4"/>
        <v>27</v>
      </c>
      <c r="B37" s="27" t="str">
        <f>B36</f>
        <v>58E &amp; 59E</v>
      </c>
      <c r="C37" s="111" t="s">
        <v>746</v>
      </c>
      <c r="D37" s="28"/>
      <c r="E37" s="28" t="s">
        <v>189</v>
      </c>
      <c r="F37" s="69">
        <f>'WP1 Lighting Invetory'!H161</f>
        <v>16.5</v>
      </c>
      <c r="G37" s="62">
        <f>'WP2 Current Lighting Rates'!E176</f>
        <v>13.42</v>
      </c>
      <c r="H37" s="62">
        <f>'WP2 Current Lighting Rates'!R176</f>
        <v>13.42</v>
      </c>
      <c r="I37" s="62">
        <f>ROUND('WP7 Condensed Sch. Level Costs'!Z160,2)</f>
        <v>14.72</v>
      </c>
      <c r="J37" s="211">
        <f t="shared" si="11"/>
        <v>2657.16</v>
      </c>
      <c r="K37" s="211">
        <f t="shared" si="12"/>
        <v>2657.16</v>
      </c>
      <c r="L37" s="211">
        <f t="shared" si="13"/>
        <v>2914.5600000000004</v>
      </c>
      <c r="M37" s="211">
        <f t="shared" si="14"/>
        <v>257.40000000000055</v>
      </c>
      <c r="N37" s="211">
        <f t="shared" si="15"/>
        <v>257.40000000000055</v>
      </c>
      <c r="O37" s="48">
        <f t="shared" si="16"/>
        <v>9.6870342771982323E-2</v>
      </c>
      <c r="P37" s="48">
        <f t="shared" si="16"/>
        <v>9.6870342771982323E-2</v>
      </c>
    </row>
    <row r="38" spans="1:19">
      <c r="A38" s="24">
        <f t="shared" si="4"/>
        <v>28</v>
      </c>
      <c r="B38" s="27" t="str">
        <f>B37</f>
        <v>58E &amp; 59E</v>
      </c>
      <c r="C38" s="111" t="s">
        <v>747</v>
      </c>
      <c r="D38" s="28"/>
      <c r="E38" s="28" t="s">
        <v>189</v>
      </c>
      <c r="F38" s="69">
        <f>'WP1 Lighting Invetory'!H162</f>
        <v>21</v>
      </c>
      <c r="G38" s="62">
        <f>'WP2 Current Lighting Rates'!E177</f>
        <v>14.54</v>
      </c>
      <c r="H38" s="62">
        <f>'WP2 Current Lighting Rates'!R177</f>
        <v>14.54</v>
      </c>
      <c r="I38" s="62">
        <f>ROUND('WP7 Condensed Sch. Level Costs'!Z161,2)</f>
        <v>16.690000000000001</v>
      </c>
      <c r="J38" s="211">
        <f t="shared" si="11"/>
        <v>3664.08</v>
      </c>
      <c r="K38" s="211">
        <f t="shared" si="12"/>
        <v>3664.08</v>
      </c>
      <c r="L38" s="211">
        <f t="shared" si="13"/>
        <v>4205.88</v>
      </c>
      <c r="M38" s="211">
        <f t="shared" si="14"/>
        <v>541.80000000000018</v>
      </c>
      <c r="N38" s="211">
        <f t="shared" si="15"/>
        <v>541.80000000000018</v>
      </c>
      <c r="O38" s="48">
        <f t="shared" si="16"/>
        <v>0.14786795048143059</v>
      </c>
      <c r="P38" s="48">
        <f t="shared" si="16"/>
        <v>0.14786795048143059</v>
      </c>
    </row>
    <row r="39" spans="1:19">
      <c r="A39" s="24">
        <f t="shared" si="4"/>
        <v>29</v>
      </c>
      <c r="B39" s="27" t="str">
        <f t="shared" ref="B39:B50" si="17">B38</f>
        <v>58E &amp; 59E</v>
      </c>
      <c r="C39" s="111" t="s">
        <v>725</v>
      </c>
      <c r="D39" s="28"/>
      <c r="E39" s="28" t="s">
        <v>189</v>
      </c>
      <c r="F39" s="69">
        <f>'WP1 Lighting Invetory'!H163</f>
        <v>59.666666666666664</v>
      </c>
      <c r="G39" s="62">
        <f>'WP2 Current Lighting Rates'!E178</f>
        <v>15.66</v>
      </c>
      <c r="H39" s="62">
        <f>'WP2 Current Lighting Rates'!R178</f>
        <v>15.66</v>
      </c>
      <c r="I39" s="62">
        <f>ROUND('WP7 Condensed Sch. Level Costs'!Z162,2)</f>
        <v>18.66</v>
      </c>
      <c r="J39" s="211">
        <f t="shared" si="11"/>
        <v>11212.56</v>
      </c>
      <c r="K39" s="211">
        <f t="shared" si="12"/>
        <v>11212.56</v>
      </c>
      <c r="L39" s="211">
        <f t="shared" si="13"/>
        <v>13360.559999999998</v>
      </c>
      <c r="M39" s="211">
        <f t="shared" si="14"/>
        <v>2147.9999999999982</v>
      </c>
      <c r="N39" s="211">
        <f t="shared" si="15"/>
        <v>2147.9999999999982</v>
      </c>
      <c r="O39" s="48">
        <f t="shared" si="16"/>
        <v>0.19157088122605348</v>
      </c>
      <c r="P39" s="48">
        <f t="shared" si="16"/>
        <v>0.19157088122605348</v>
      </c>
    </row>
    <row r="40" spans="1:19">
      <c r="A40" s="24">
        <f t="shared" si="4"/>
        <v>30</v>
      </c>
      <c r="B40" s="27" t="str">
        <f t="shared" si="17"/>
        <v>58E &amp; 59E</v>
      </c>
      <c r="C40" s="111" t="s">
        <v>726</v>
      </c>
      <c r="D40" s="28"/>
      <c r="E40" s="28" t="s">
        <v>189</v>
      </c>
      <c r="F40" s="69">
        <f>'WP1 Lighting Invetory'!H164</f>
        <v>4.916666666666667</v>
      </c>
      <c r="G40" s="62">
        <f>'WP2 Current Lighting Rates'!E179</f>
        <v>16.77</v>
      </c>
      <c r="H40" s="62">
        <f>'WP2 Current Lighting Rates'!R179</f>
        <v>16.77</v>
      </c>
      <c r="I40" s="62">
        <f>ROUND('WP7 Condensed Sch. Level Costs'!Z163,2)</f>
        <v>20.63</v>
      </c>
      <c r="J40" s="211">
        <f t="shared" si="11"/>
        <v>989.43000000000006</v>
      </c>
      <c r="K40" s="211">
        <f t="shared" si="12"/>
        <v>989.43000000000006</v>
      </c>
      <c r="L40" s="211">
        <f t="shared" si="13"/>
        <v>1217.17</v>
      </c>
      <c r="M40" s="211">
        <f t="shared" si="14"/>
        <v>227.74</v>
      </c>
      <c r="N40" s="211">
        <f t="shared" si="15"/>
        <v>227.74</v>
      </c>
      <c r="O40" s="48">
        <f t="shared" si="16"/>
        <v>0.23017292784734644</v>
      </c>
      <c r="P40" s="48">
        <f t="shared" si="16"/>
        <v>0.23017292784734644</v>
      </c>
    </row>
    <row r="41" spans="1:19">
      <c r="A41" s="24">
        <f t="shared" si="4"/>
        <v>31</v>
      </c>
      <c r="B41" s="27" t="str">
        <f t="shared" si="17"/>
        <v>58E &amp; 59E</v>
      </c>
      <c r="C41" s="111" t="s">
        <v>744</v>
      </c>
      <c r="D41" s="28"/>
      <c r="E41" s="28" t="s">
        <v>189</v>
      </c>
      <c r="F41" s="69">
        <f>'WP1 Lighting Invetory'!H165</f>
        <v>0</v>
      </c>
      <c r="G41" s="62">
        <f>'WP2 Current Lighting Rates'!E180</f>
        <v>17.89</v>
      </c>
      <c r="H41" s="62">
        <f>'WP2 Current Lighting Rates'!R180</f>
        <v>17.89</v>
      </c>
      <c r="I41" s="62">
        <f>ROUND('WP7 Condensed Sch. Level Costs'!Z164,2)</f>
        <v>22.6</v>
      </c>
      <c r="J41" s="211">
        <f t="shared" si="11"/>
        <v>0</v>
      </c>
      <c r="K41" s="211">
        <f t="shared" si="12"/>
        <v>0</v>
      </c>
      <c r="L41" s="211">
        <f t="shared" si="13"/>
        <v>0</v>
      </c>
      <c r="M41" s="211">
        <f t="shared" si="14"/>
        <v>0</v>
      </c>
      <c r="N41" s="211">
        <f t="shared" si="15"/>
        <v>0</v>
      </c>
      <c r="O41" s="48" t="str">
        <f t="shared" si="16"/>
        <v>na</v>
      </c>
      <c r="P41" s="48" t="str">
        <f t="shared" si="16"/>
        <v>na</v>
      </c>
    </row>
    <row r="42" spans="1:19">
      <c r="A42" s="24">
        <f t="shared" si="4"/>
        <v>32</v>
      </c>
      <c r="B42" s="27" t="str">
        <f t="shared" si="17"/>
        <v>58E &amp; 59E</v>
      </c>
      <c r="C42" s="111" t="s">
        <v>743</v>
      </c>
      <c r="D42" s="28"/>
      <c r="E42" s="28" t="s">
        <v>189</v>
      </c>
      <c r="F42" s="69">
        <f>'WP1 Lighting Invetory'!H166</f>
        <v>2.9166666666666665</v>
      </c>
      <c r="G42" s="62">
        <f>'WP2 Current Lighting Rates'!E181</f>
        <v>19</v>
      </c>
      <c r="H42" s="62">
        <f>'WP2 Current Lighting Rates'!R181</f>
        <v>19</v>
      </c>
      <c r="I42" s="62">
        <f>ROUND('WP7 Condensed Sch. Level Costs'!Z165,2)</f>
        <v>24.57</v>
      </c>
      <c r="J42" s="211">
        <f t="shared" si="11"/>
        <v>665</v>
      </c>
      <c r="K42" s="211">
        <f t="shared" si="12"/>
        <v>665</v>
      </c>
      <c r="L42" s="211">
        <f t="shared" si="13"/>
        <v>859.94999999999993</v>
      </c>
      <c r="M42" s="211">
        <f t="shared" si="14"/>
        <v>194.94999999999993</v>
      </c>
      <c r="N42" s="211">
        <f t="shared" si="15"/>
        <v>194.94999999999993</v>
      </c>
      <c r="O42" s="48">
        <f t="shared" si="16"/>
        <v>0.29315789473684201</v>
      </c>
      <c r="P42" s="48">
        <f t="shared" si="16"/>
        <v>0.29315789473684201</v>
      </c>
      <c r="Q42" s="41"/>
      <c r="S42" s="75"/>
    </row>
    <row r="43" spans="1:19">
      <c r="A43" s="24">
        <f t="shared" si="4"/>
        <v>33</v>
      </c>
      <c r="B43" s="27" t="str">
        <f t="shared" si="17"/>
        <v>58E &amp; 59E</v>
      </c>
      <c r="C43" s="81" t="s">
        <v>727</v>
      </c>
      <c r="D43" s="28"/>
      <c r="E43" s="28" t="s">
        <v>189</v>
      </c>
      <c r="F43" s="69">
        <f>'WP1 Lighting Invetory'!H167</f>
        <v>8.9166666666666661</v>
      </c>
      <c r="G43" s="62">
        <f>'WP2 Current Lighting Rates'!E182</f>
        <v>20.12</v>
      </c>
      <c r="H43" s="62">
        <f>'WP2 Current Lighting Rates'!R182</f>
        <v>20.12</v>
      </c>
      <c r="I43" s="62">
        <f>ROUND('WP7 Condensed Sch. Level Costs'!Z166,2)</f>
        <v>26.53</v>
      </c>
      <c r="J43" s="211">
        <f t="shared" si="11"/>
        <v>2152.84</v>
      </c>
      <c r="K43" s="211">
        <f t="shared" si="12"/>
        <v>2152.84</v>
      </c>
      <c r="L43" s="211">
        <f t="shared" si="13"/>
        <v>2838.71</v>
      </c>
      <c r="M43" s="211">
        <f t="shared" si="14"/>
        <v>685.86999999999989</v>
      </c>
      <c r="N43" s="211">
        <f t="shared" si="15"/>
        <v>685.86999999999989</v>
      </c>
      <c r="O43" s="48">
        <f t="shared" si="16"/>
        <v>0.31858846918489059</v>
      </c>
      <c r="P43" s="48">
        <f t="shared" si="16"/>
        <v>0.31858846918489059</v>
      </c>
    </row>
    <row r="44" spans="1:19">
      <c r="A44" s="24">
        <f t="shared" si="4"/>
        <v>34</v>
      </c>
      <c r="B44" s="27" t="str">
        <f t="shared" si="17"/>
        <v>58E &amp; 59E</v>
      </c>
      <c r="C44" s="81" t="s">
        <v>728</v>
      </c>
      <c r="D44" s="28"/>
      <c r="E44" s="28" t="s">
        <v>189</v>
      </c>
      <c r="F44" s="69">
        <f>'WP1 Lighting Invetory'!H168</f>
        <v>0</v>
      </c>
      <c r="G44" s="62">
        <f>'WP2 Current Lighting Rates'!E183</f>
        <v>21.24</v>
      </c>
      <c r="H44" s="62">
        <f>'WP2 Current Lighting Rates'!R183</f>
        <v>21.24</v>
      </c>
      <c r="I44" s="62">
        <f>ROUND('WP7 Condensed Sch. Level Costs'!Z167,2)</f>
        <v>28.5</v>
      </c>
      <c r="J44" s="211">
        <f t="shared" si="11"/>
        <v>0</v>
      </c>
      <c r="K44" s="211">
        <f t="shared" si="12"/>
        <v>0</v>
      </c>
      <c r="L44" s="211">
        <f t="shared" si="13"/>
        <v>0</v>
      </c>
      <c r="M44" s="211">
        <f t="shared" si="14"/>
        <v>0</v>
      </c>
      <c r="N44" s="211">
        <f t="shared" si="15"/>
        <v>0</v>
      </c>
      <c r="O44" s="48" t="str">
        <f t="shared" si="16"/>
        <v>na</v>
      </c>
      <c r="P44" s="48" t="str">
        <f t="shared" si="16"/>
        <v>na</v>
      </c>
    </row>
    <row r="45" spans="1:19">
      <c r="A45" s="24">
        <f t="shared" si="4"/>
        <v>35</v>
      </c>
      <c r="B45" s="27" t="str">
        <f t="shared" si="17"/>
        <v>58E &amp; 59E</v>
      </c>
      <c r="C45" s="81" t="s">
        <v>748</v>
      </c>
      <c r="D45" s="28"/>
      <c r="E45" s="28" t="s">
        <v>189</v>
      </c>
      <c r="F45" s="69">
        <f>'WP1 Lighting Invetory'!H169</f>
        <v>0</v>
      </c>
      <c r="G45" s="62">
        <f>'WP2 Current Lighting Rates'!E184</f>
        <v>23.66</v>
      </c>
      <c r="H45" s="62">
        <f>'WP2 Current Lighting Rates'!R184</f>
        <v>23.66</v>
      </c>
      <c r="I45" s="62">
        <f>ROUND('WP7 Condensed Sch. Level Costs'!Z168,2)</f>
        <v>32.770000000000003</v>
      </c>
      <c r="J45" s="211">
        <f t="shared" si="11"/>
        <v>0</v>
      </c>
      <c r="K45" s="211">
        <f t="shared" si="12"/>
        <v>0</v>
      </c>
      <c r="L45" s="211">
        <f t="shared" si="13"/>
        <v>0</v>
      </c>
      <c r="M45" s="211">
        <f t="shared" si="14"/>
        <v>0</v>
      </c>
      <c r="N45" s="211">
        <f t="shared" si="15"/>
        <v>0</v>
      </c>
      <c r="O45" s="48" t="str">
        <f t="shared" si="16"/>
        <v>na</v>
      </c>
      <c r="P45" s="48" t="str">
        <f t="shared" si="16"/>
        <v>na</v>
      </c>
    </row>
    <row r="46" spans="1:19">
      <c r="A46" s="24">
        <f t="shared" si="4"/>
        <v>36</v>
      </c>
      <c r="B46" s="27" t="str">
        <f t="shared" si="17"/>
        <v>58E &amp; 59E</v>
      </c>
      <c r="C46" s="81" t="s">
        <v>749</v>
      </c>
      <c r="D46" s="28"/>
      <c r="E46" s="28" t="s">
        <v>189</v>
      </c>
      <c r="F46" s="69">
        <f>'WP1 Lighting Invetory'!H170</f>
        <v>0</v>
      </c>
      <c r="G46" s="62">
        <f>'WP2 Current Lighting Rates'!E185</f>
        <v>27.38</v>
      </c>
      <c r="H46" s="62">
        <f>'WP2 Current Lighting Rates'!R185</f>
        <v>27.38</v>
      </c>
      <c r="I46" s="62">
        <f>ROUND('WP7 Condensed Sch. Level Costs'!Z169,2)</f>
        <v>39.340000000000003</v>
      </c>
      <c r="J46" s="211">
        <f t="shared" si="11"/>
        <v>0</v>
      </c>
      <c r="K46" s="211">
        <f t="shared" si="12"/>
        <v>0</v>
      </c>
      <c r="L46" s="211">
        <f t="shared" si="13"/>
        <v>0</v>
      </c>
      <c r="M46" s="211">
        <f t="shared" si="14"/>
        <v>0</v>
      </c>
      <c r="N46" s="211">
        <f t="shared" si="15"/>
        <v>0</v>
      </c>
      <c r="O46" s="48" t="str">
        <f t="shared" si="16"/>
        <v>na</v>
      </c>
      <c r="P46" s="48" t="str">
        <f t="shared" si="16"/>
        <v>na</v>
      </c>
    </row>
    <row r="47" spans="1:19">
      <c r="A47" s="24">
        <f t="shared" si="4"/>
        <v>37</v>
      </c>
      <c r="B47" s="27" t="str">
        <f t="shared" si="17"/>
        <v>58E &amp; 59E</v>
      </c>
      <c r="C47" s="81" t="s">
        <v>750</v>
      </c>
      <c r="D47" s="28"/>
      <c r="E47" s="28" t="s">
        <v>189</v>
      </c>
      <c r="F47" s="69">
        <f>'WP1 Lighting Invetory'!H171</f>
        <v>0</v>
      </c>
      <c r="G47" s="62">
        <f>'WP2 Current Lighting Rates'!E186</f>
        <v>31.1</v>
      </c>
      <c r="H47" s="62">
        <f>'WP2 Current Lighting Rates'!R186</f>
        <v>31.1</v>
      </c>
      <c r="I47" s="62">
        <f>ROUND('WP7 Condensed Sch. Level Costs'!Z170,2)</f>
        <v>45.9</v>
      </c>
      <c r="J47" s="211">
        <f t="shared" si="11"/>
        <v>0</v>
      </c>
      <c r="K47" s="211">
        <f t="shared" si="12"/>
        <v>0</v>
      </c>
      <c r="L47" s="211">
        <f t="shared" si="13"/>
        <v>0</v>
      </c>
      <c r="M47" s="211">
        <f t="shared" si="14"/>
        <v>0</v>
      </c>
      <c r="N47" s="211">
        <f t="shared" si="15"/>
        <v>0</v>
      </c>
      <c r="O47" s="48" t="str">
        <f t="shared" si="16"/>
        <v>na</v>
      </c>
      <c r="P47" s="48" t="str">
        <f t="shared" si="16"/>
        <v>na</v>
      </c>
    </row>
    <row r="48" spans="1:19">
      <c r="A48" s="24">
        <f t="shared" si="4"/>
        <v>38</v>
      </c>
      <c r="B48" s="27" t="str">
        <f t="shared" si="17"/>
        <v>58E &amp; 59E</v>
      </c>
      <c r="C48" s="81" t="s">
        <v>751</v>
      </c>
      <c r="D48" s="28"/>
      <c r="E48" s="28" t="s">
        <v>189</v>
      </c>
      <c r="F48" s="69">
        <f>'WP1 Lighting Invetory'!H172</f>
        <v>0</v>
      </c>
      <c r="G48" s="62">
        <f>'WP2 Current Lighting Rates'!E187</f>
        <v>34.82</v>
      </c>
      <c r="H48" s="62">
        <f>'WP2 Current Lighting Rates'!R187</f>
        <v>34.82</v>
      </c>
      <c r="I48" s="62">
        <f>ROUND('WP7 Condensed Sch. Level Costs'!Z171,2)</f>
        <v>52.47</v>
      </c>
      <c r="J48" s="211">
        <f t="shared" si="11"/>
        <v>0</v>
      </c>
      <c r="K48" s="211">
        <f t="shared" si="12"/>
        <v>0</v>
      </c>
      <c r="L48" s="211">
        <f t="shared" si="13"/>
        <v>0</v>
      </c>
      <c r="M48" s="211">
        <f t="shared" si="14"/>
        <v>0</v>
      </c>
      <c r="N48" s="211">
        <f t="shared" si="15"/>
        <v>0</v>
      </c>
      <c r="O48" s="48" t="str">
        <f t="shared" si="16"/>
        <v>na</v>
      </c>
      <c r="P48" s="48" t="str">
        <f t="shared" si="16"/>
        <v>na</v>
      </c>
    </row>
    <row r="49" spans="1:16">
      <c r="A49" s="24">
        <f t="shared" si="4"/>
        <v>39</v>
      </c>
      <c r="B49" s="27" t="str">
        <f t="shared" si="17"/>
        <v>58E &amp; 59E</v>
      </c>
      <c r="C49" s="81" t="s">
        <v>752</v>
      </c>
      <c r="D49" s="28"/>
      <c r="E49" s="28" t="s">
        <v>189</v>
      </c>
      <c r="F49" s="69">
        <f>'WP1 Lighting Invetory'!H173</f>
        <v>0</v>
      </c>
      <c r="G49" s="62">
        <f>'WP2 Current Lighting Rates'!E188</f>
        <v>38.54</v>
      </c>
      <c r="H49" s="62">
        <f>'WP2 Current Lighting Rates'!R188</f>
        <v>38.54</v>
      </c>
      <c r="I49" s="62">
        <f>ROUND('WP7 Condensed Sch. Level Costs'!Z172,2)</f>
        <v>59.03</v>
      </c>
      <c r="J49" s="211">
        <f t="shared" si="11"/>
        <v>0</v>
      </c>
      <c r="K49" s="211">
        <f t="shared" si="12"/>
        <v>0</v>
      </c>
      <c r="L49" s="211">
        <f t="shared" si="13"/>
        <v>0</v>
      </c>
      <c r="M49" s="211">
        <f t="shared" si="14"/>
        <v>0</v>
      </c>
      <c r="N49" s="211">
        <f t="shared" si="15"/>
        <v>0</v>
      </c>
      <c r="O49" s="48" t="str">
        <f t="shared" si="16"/>
        <v>na</v>
      </c>
      <c r="P49" s="48" t="str">
        <f t="shared" si="16"/>
        <v>na</v>
      </c>
    </row>
    <row r="50" spans="1:16">
      <c r="A50" s="24">
        <f t="shared" si="4"/>
        <v>40</v>
      </c>
      <c r="B50" s="27" t="str">
        <f t="shared" si="17"/>
        <v>58E &amp; 59E</v>
      </c>
      <c r="C50" s="81" t="s">
        <v>753</v>
      </c>
      <c r="D50" s="28"/>
      <c r="E50" s="28" t="s">
        <v>189</v>
      </c>
      <c r="F50" s="69">
        <f>'WP1 Lighting Invetory'!H174</f>
        <v>0</v>
      </c>
      <c r="G50" s="62">
        <f>'WP2 Current Lighting Rates'!E189</f>
        <v>42.26</v>
      </c>
      <c r="H50" s="62">
        <f>'WP2 Current Lighting Rates'!R189</f>
        <v>42.26</v>
      </c>
      <c r="I50" s="62">
        <f>ROUND('WP7 Condensed Sch. Level Costs'!Z173,2)</f>
        <v>65.59</v>
      </c>
      <c r="J50" s="211">
        <f t="shared" si="11"/>
        <v>0</v>
      </c>
      <c r="K50" s="211">
        <f t="shared" si="12"/>
        <v>0</v>
      </c>
      <c r="L50" s="211">
        <f t="shared" si="13"/>
        <v>0</v>
      </c>
      <c r="M50" s="211">
        <f t="shared" si="14"/>
        <v>0</v>
      </c>
      <c r="N50" s="211">
        <f t="shared" si="15"/>
        <v>0</v>
      </c>
      <c r="O50" s="48" t="str">
        <f t="shared" si="16"/>
        <v>na</v>
      </c>
      <c r="P50" s="48" t="str">
        <f t="shared" si="16"/>
        <v>na</v>
      </c>
    </row>
    <row r="51" spans="1:16">
      <c r="A51" s="24">
        <f t="shared" si="4"/>
        <v>41</v>
      </c>
      <c r="B51" s="27"/>
      <c r="C51" s="36"/>
      <c r="D51" s="28"/>
      <c r="E51" s="28" t="str">
        <f>E50</f>
        <v>Light Emitting Diode</v>
      </c>
      <c r="F51" s="113">
        <f>SUM(F36:F50)</f>
        <v>115.58333333333336</v>
      </c>
      <c r="G51" s="64"/>
      <c r="H51" s="64"/>
      <c r="I51" s="64"/>
      <c r="J51" s="225">
        <f>SUM(J36:J50)</f>
        <v>21587.27</v>
      </c>
      <c r="K51" s="225">
        <f>SUM(K36:K50)</f>
        <v>21587.27</v>
      </c>
      <c r="L51" s="225">
        <f>SUM(L36:L50)</f>
        <v>25651.829999999998</v>
      </c>
      <c r="M51" s="225">
        <f>SUM(M36:M50)</f>
        <v>4064.5599999999986</v>
      </c>
      <c r="N51" s="225">
        <f>SUM(N36:N50)</f>
        <v>4064.5599999999986</v>
      </c>
      <c r="O51" s="65">
        <f>IF(+M51=0,"na",M51/J51)</f>
        <v>0.18828504021119846</v>
      </c>
      <c r="P51" s="65">
        <f>IF(+N51=0,"na",N51/K51)</f>
        <v>0.18828504021119846</v>
      </c>
    </row>
    <row r="52" spans="1:16">
      <c r="A52" s="24">
        <f t="shared" si="4"/>
        <v>42</v>
      </c>
      <c r="B52" s="27"/>
      <c r="C52" s="28"/>
      <c r="D52" s="28"/>
      <c r="E52" s="28"/>
      <c r="F52" s="69"/>
      <c r="G52" s="62"/>
      <c r="H52" s="62"/>
      <c r="I52" s="62"/>
      <c r="J52" s="211"/>
      <c r="K52" s="211"/>
      <c r="L52" s="211"/>
      <c r="M52" s="211"/>
      <c r="N52" s="211"/>
      <c r="O52" s="48"/>
      <c r="P52" s="48"/>
    </row>
    <row r="53" spans="1:16" ht="12" thickBot="1">
      <c r="A53" s="24">
        <f t="shared" si="4"/>
        <v>43</v>
      </c>
      <c r="B53" s="51" t="s">
        <v>50</v>
      </c>
      <c r="C53" s="71"/>
      <c r="D53" s="71"/>
      <c r="E53" s="71"/>
      <c r="F53" s="71">
        <f>SUM(F17+F24+F30+F34+F51)</f>
        <v>1465.8333333333333</v>
      </c>
      <c r="G53" s="72"/>
      <c r="H53" s="72"/>
      <c r="I53" s="72"/>
      <c r="J53" s="212">
        <f>SUM(J17+J24+J30+J34+J51)</f>
        <v>404970.5</v>
      </c>
      <c r="K53" s="212">
        <f>SUM(K17+K24+K30+K34+K51)</f>
        <v>404970.5</v>
      </c>
      <c r="L53" s="212">
        <f>SUM(L17+L24+L30+L34+L51)</f>
        <v>430517.58</v>
      </c>
      <c r="M53" s="212">
        <f>SUM(M17+M24+M30+M34+M51)</f>
        <v>25547.080000000005</v>
      </c>
      <c r="N53" s="212">
        <f>SUM(N17+N24+N30+N34+N51)</f>
        <v>25547.080000000005</v>
      </c>
      <c r="O53" s="57">
        <f>IF(M53=0,"na",+M53/J53)</f>
        <v>6.3083804869737442E-2</v>
      </c>
      <c r="P53" s="57">
        <f>IF(N53=0,"na",+N53/K53)</f>
        <v>6.3083804869737442E-2</v>
      </c>
    </row>
    <row r="54" spans="1:16" ht="12" customHeight="1" thickTop="1">
      <c r="A54" s="24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18"/>
  <sheetViews>
    <sheetView zoomScaleNormal="100" workbookViewId="0">
      <selection sqref="A1:XFD1048576"/>
    </sheetView>
  </sheetViews>
  <sheetFormatPr defaultColWidth="9.140625" defaultRowHeight="11.25"/>
  <cols>
    <col min="1" max="1" width="7.7109375" style="41" bestFit="1" customWidth="1"/>
    <col min="2" max="2" width="19.85546875" style="41" bestFit="1" customWidth="1"/>
    <col min="3" max="3" width="10.85546875" style="41" customWidth="1"/>
    <col min="4" max="4" width="11.140625" style="41" bestFit="1" customWidth="1"/>
    <col min="5" max="5" width="12.7109375" style="41" bestFit="1" customWidth="1"/>
    <col min="6" max="6" width="12.42578125" style="41" customWidth="1"/>
    <col min="7" max="7" width="7.85546875" style="41" customWidth="1"/>
    <col min="8" max="8" width="11.42578125" style="41" bestFit="1" customWidth="1"/>
    <col min="9" max="9" width="8.7109375" style="41" customWidth="1"/>
    <col min="10" max="10" width="8.28515625" style="41" customWidth="1"/>
    <col min="11" max="11" width="7.7109375" style="41" customWidth="1"/>
    <col min="12" max="12" width="8.5703125" style="41" customWidth="1"/>
    <col min="13" max="13" width="8.7109375" style="41" bestFit="1" customWidth="1"/>
    <col min="14" max="16384" width="9.140625" style="41"/>
  </cols>
  <sheetData>
    <row r="1" spans="1:14">
      <c r="A1" s="725" t="str">
        <f>'Schedules 58E &amp; 59E'!A1:P1</f>
        <v>Puget Sound Energy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126"/>
    </row>
    <row r="2" spans="1:14">
      <c r="A2" s="725" t="str">
        <f>'Schedules 58E &amp; 59E'!A2:P2</f>
        <v>Proforma Proposed Revenue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126"/>
    </row>
    <row r="3" spans="1:14">
      <c r="A3" s="725" t="str">
        <f>'Schedules 58E &amp; 59E'!A3:P3</f>
        <v>2019 Greneral Rate Case (GRC)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126"/>
    </row>
    <row r="4" spans="1:14">
      <c r="A4" s="725" t="str">
        <f>'Schedules 58E &amp; 59E'!A4:P4</f>
        <v>Test Year Ending December 31, 2018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126"/>
    </row>
    <row r="5" spans="1:14">
      <c r="A5" s="725" t="s">
        <v>622</v>
      </c>
      <c r="B5" s="725"/>
      <c r="C5" s="725"/>
      <c r="D5" s="725"/>
      <c r="E5" s="725"/>
      <c r="F5" s="725"/>
      <c r="G5" s="725"/>
      <c r="H5" s="725"/>
      <c r="I5" s="725"/>
      <c r="J5" s="725"/>
      <c r="K5" s="725"/>
      <c r="L5" s="725"/>
      <c r="M5" s="725"/>
      <c r="N5" s="126"/>
    </row>
    <row r="7" spans="1:14" ht="75.75" customHeight="1">
      <c r="A7" s="4" t="s">
        <v>1</v>
      </c>
      <c r="B7" s="4" t="s">
        <v>123</v>
      </c>
      <c r="C7" s="4" t="s">
        <v>587</v>
      </c>
      <c r="D7" s="4" t="s">
        <v>298</v>
      </c>
      <c r="E7" s="59" t="s">
        <v>625</v>
      </c>
      <c r="F7" s="4" t="s">
        <v>154</v>
      </c>
      <c r="G7" s="4" t="s">
        <v>499</v>
      </c>
      <c r="H7" s="60" t="s">
        <v>642</v>
      </c>
      <c r="I7" s="4" t="s">
        <v>124</v>
      </c>
      <c r="J7" s="4" t="s">
        <v>500</v>
      </c>
      <c r="K7" s="4" t="s">
        <v>501</v>
      </c>
      <c r="L7" s="4" t="s">
        <v>503</v>
      </c>
      <c r="M7" s="4" t="s">
        <v>502</v>
      </c>
    </row>
    <row r="8" spans="1:14">
      <c r="A8" s="5"/>
      <c r="B8" s="5" t="s">
        <v>3</v>
      </c>
      <c r="C8" s="26" t="s">
        <v>4</v>
      </c>
      <c r="D8" s="26" t="s">
        <v>5</v>
      </c>
      <c r="E8" s="26" t="s">
        <v>6</v>
      </c>
      <c r="F8" s="26" t="s">
        <v>494</v>
      </c>
      <c r="G8" s="26" t="s">
        <v>59</v>
      </c>
      <c r="H8" s="26" t="s">
        <v>8</v>
      </c>
      <c r="I8" s="26" t="s">
        <v>9</v>
      </c>
      <c r="J8" s="26" t="s">
        <v>60</v>
      </c>
      <c r="K8" s="26" t="s">
        <v>61</v>
      </c>
      <c r="L8" s="26" t="s">
        <v>10</v>
      </c>
      <c r="M8" s="26" t="s">
        <v>11</v>
      </c>
    </row>
    <row r="9" spans="1:14" s="44" customFormat="1">
      <c r="A9" s="5" t="s">
        <v>507</v>
      </c>
      <c r="B9" s="5"/>
      <c r="C9" s="26" t="s">
        <v>508</v>
      </c>
      <c r="D9" s="26" t="s">
        <v>508</v>
      </c>
      <c r="E9" s="128" t="s">
        <v>508</v>
      </c>
      <c r="F9" s="26" t="s">
        <v>623</v>
      </c>
      <c r="G9" s="26" t="s">
        <v>531</v>
      </c>
      <c r="H9" s="26" t="s">
        <v>640</v>
      </c>
      <c r="I9" s="26" t="s">
        <v>641</v>
      </c>
      <c r="J9" s="26" t="s">
        <v>628</v>
      </c>
      <c r="K9" s="26" t="s">
        <v>629</v>
      </c>
      <c r="L9" s="26" t="s">
        <v>630</v>
      </c>
      <c r="M9" s="26" t="s">
        <v>631</v>
      </c>
    </row>
    <row r="10" spans="1:14">
      <c r="A10" s="5"/>
      <c r="B10" s="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</row>
    <row r="11" spans="1:14">
      <c r="A11" s="49">
        <v>1</v>
      </c>
      <c r="B11" s="31" t="s">
        <v>155</v>
      </c>
      <c r="C11" s="28">
        <f>'WP1 Lighting Invetory'!H178</f>
        <v>645.75</v>
      </c>
      <c r="D11" s="66">
        <f>'WP2 Current Lighting Rates'!E148</f>
        <v>5.93</v>
      </c>
      <c r="E11" s="66">
        <f>'WP2 Current Lighting Rates'!R148</f>
        <v>5.93</v>
      </c>
      <c r="F11" s="66">
        <f>ROUND('WP7 Condensed Sch. Level Costs'!Z177,2)</f>
        <v>6.58</v>
      </c>
      <c r="G11" s="210">
        <f>(+D11*$C11*12)</f>
        <v>45951.569999999992</v>
      </c>
      <c r="H11" s="210">
        <f>(+E11*$C11*12)</f>
        <v>45951.569999999992</v>
      </c>
      <c r="I11" s="210">
        <f>(F11*$C11*12)</f>
        <v>50988.42</v>
      </c>
      <c r="J11" s="210">
        <f>+I11-G11</f>
        <v>5036.8500000000058</v>
      </c>
      <c r="K11" s="210">
        <f>+I11-H11</f>
        <v>5036.8500000000058</v>
      </c>
      <c r="L11" s="48">
        <f t="shared" ref="L11:M14" si="0">IF(+J11=0,"na",J11/G11)</f>
        <v>0.10961214165261397</v>
      </c>
      <c r="M11" s="48">
        <f t="shared" si="0"/>
        <v>0.10961214165261397</v>
      </c>
    </row>
    <row r="12" spans="1:14">
      <c r="A12" s="49">
        <f t="shared" ref="A12:A17" si="1">+A11+1</f>
        <v>2</v>
      </c>
      <c r="B12" s="29" t="s">
        <v>156</v>
      </c>
      <c r="C12" s="28">
        <f>'WP1 Lighting Invetory'!H179</f>
        <v>337.33333333333331</v>
      </c>
      <c r="D12" s="66">
        <f>'WP2 Current Lighting Rates'!E149</f>
        <v>9.75</v>
      </c>
      <c r="E12" s="66">
        <f>'WP2 Current Lighting Rates'!R149</f>
        <v>9.75</v>
      </c>
      <c r="F12" s="66">
        <f>ROUND('WP7 Condensed Sch. Level Costs'!Z178,2)</f>
        <v>11.49</v>
      </c>
      <c r="G12" s="210">
        <f>(+D12*$C12*12)</f>
        <v>39468</v>
      </c>
      <c r="H12" s="210">
        <f>(+E12*$C12*12)</f>
        <v>39468</v>
      </c>
      <c r="I12" s="210">
        <f>(F12*$C12*12)</f>
        <v>46511.520000000004</v>
      </c>
      <c r="J12" s="210">
        <f>+I12-G12</f>
        <v>7043.5200000000041</v>
      </c>
      <c r="K12" s="210">
        <f>+I12-H12</f>
        <v>7043.5200000000041</v>
      </c>
      <c r="L12" s="48">
        <f t="shared" si="0"/>
        <v>0.17846153846153856</v>
      </c>
      <c r="M12" s="48">
        <f t="shared" si="0"/>
        <v>0.17846153846153856</v>
      </c>
    </row>
    <row r="13" spans="1:14">
      <c r="A13" s="49">
        <f t="shared" si="1"/>
        <v>3</v>
      </c>
      <c r="B13" s="31"/>
      <c r="C13" s="28"/>
      <c r="D13" s="66"/>
      <c r="E13" s="66"/>
      <c r="F13" s="66"/>
      <c r="G13" s="210"/>
      <c r="H13" s="210"/>
      <c r="I13" s="210"/>
      <c r="J13" s="210"/>
      <c r="K13" s="210"/>
      <c r="L13" s="48"/>
      <c r="M13" s="48"/>
    </row>
    <row r="14" spans="1:14">
      <c r="A14" s="49">
        <f t="shared" si="1"/>
        <v>4</v>
      </c>
      <c r="B14" s="31" t="s">
        <v>157</v>
      </c>
      <c r="C14" s="28">
        <f>'WP1 Lighting Invetory'!H181</f>
        <v>158.75</v>
      </c>
      <c r="D14" s="66">
        <f>'WP2 Current Lighting Rates'!E191</f>
        <v>9.75</v>
      </c>
      <c r="E14" s="66">
        <f>'WP2 Current Lighting Rates'!R191</f>
        <v>9.75</v>
      </c>
      <c r="F14" s="66">
        <f>ROUND('WP7 Condensed Sch. Level Costs'!Z180,2)</f>
        <v>11.49</v>
      </c>
      <c r="G14" s="210">
        <f>(+D14*$C14*12)</f>
        <v>18573.75</v>
      </c>
      <c r="H14" s="210">
        <f>(+E14*$C14*12)</f>
        <v>18573.75</v>
      </c>
      <c r="I14" s="210">
        <f>(F14*$C14*12)</f>
        <v>21888.45</v>
      </c>
      <c r="J14" s="210">
        <f>+I14-G14</f>
        <v>3314.7000000000007</v>
      </c>
      <c r="K14" s="210">
        <f>+I14-H14</f>
        <v>3314.7000000000007</v>
      </c>
      <c r="L14" s="48">
        <f t="shared" si="0"/>
        <v>0.1784615384615385</v>
      </c>
      <c r="M14" s="48">
        <f t="shared" si="0"/>
        <v>0.1784615384615385</v>
      </c>
    </row>
    <row r="15" spans="1:14">
      <c r="A15" s="49">
        <f t="shared" si="1"/>
        <v>5</v>
      </c>
      <c r="B15" s="29"/>
      <c r="C15" s="29"/>
      <c r="D15" s="66"/>
      <c r="E15" s="66"/>
      <c r="F15" s="66"/>
      <c r="G15" s="66"/>
      <c r="H15" s="66"/>
      <c r="I15" s="66"/>
      <c r="J15" s="66"/>
      <c r="K15" s="66"/>
      <c r="L15" s="67"/>
      <c r="M15" s="67"/>
    </row>
    <row r="16" spans="1:14" ht="12" thickBot="1">
      <c r="A16" s="49">
        <f t="shared" si="1"/>
        <v>6</v>
      </c>
      <c r="B16" s="71" t="s">
        <v>158</v>
      </c>
      <c r="C16" s="71">
        <f>C12+C14</f>
        <v>496.08333333333331</v>
      </c>
      <c r="D16" s="72"/>
      <c r="E16" s="72"/>
      <c r="F16" s="72"/>
      <c r="G16" s="212">
        <f>G12+G14</f>
        <v>58041.75</v>
      </c>
      <c r="H16" s="212">
        <f>H12+H14</f>
        <v>58041.75</v>
      </c>
      <c r="I16" s="212">
        <f>I12+I14</f>
        <v>68399.97</v>
      </c>
      <c r="J16" s="212">
        <f>J12+J14</f>
        <v>10358.220000000005</v>
      </c>
      <c r="K16" s="212">
        <f>K12+K14</f>
        <v>10358.220000000005</v>
      </c>
      <c r="L16" s="57">
        <f>IF(+J16=0,"na",J16/G16)</f>
        <v>0.17846153846153853</v>
      </c>
      <c r="M16" s="57">
        <f>IF(+K16=0,"na",K16/H16)</f>
        <v>0.17846153846153853</v>
      </c>
    </row>
    <row r="17" spans="1:13" ht="12.75" thickTop="1" thickBot="1">
      <c r="A17" s="49">
        <f t="shared" si="1"/>
        <v>7</v>
      </c>
      <c r="B17" s="71" t="s">
        <v>345</v>
      </c>
      <c r="C17" s="71">
        <f>C11+C13</f>
        <v>645.75</v>
      </c>
      <c r="D17" s="72"/>
      <c r="E17" s="72"/>
      <c r="F17" s="72"/>
      <c r="G17" s="212">
        <f>G11+G13</f>
        <v>45951.569999999992</v>
      </c>
      <c r="H17" s="212">
        <f>H11+H13</f>
        <v>45951.569999999992</v>
      </c>
      <c r="I17" s="212">
        <f>I11+I13</f>
        <v>50988.42</v>
      </c>
      <c r="J17" s="212">
        <f>J11+J13</f>
        <v>5036.8500000000058</v>
      </c>
      <c r="K17" s="212">
        <f>K11+K13</f>
        <v>5036.8500000000058</v>
      </c>
      <c r="L17" s="57">
        <f>IF(+J17=0,"na",J17/G17)</f>
        <v>0.10961214165261397</v>
      </c>
      <c r="M17" s="57">
        <f>IF(+K17=0,"na",K17/H17)</f>
        <v>0.10961214165261397</v>
      </c>
    </row>
    <row r="18" spans="1:13" ht="12" thickTop="1">
      <c r="E18" s="664"/>
      <c r="I18" s="665"/>
      <c r="J18" s="666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/>
  <cols>
    <col min="1" max="16384" width="9.140625" style="663"/>
  </cols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sqref="A1:XFD1048576"/>
    </sheetView>
  </sheetViews>
  <sheetFormatPr defaultColWidth="10" defaultRowHeight="11.25"/>
  <cols>
    <col min="1" max="1" width="7.7109375" style="231" customWidth="1"/>
    <col min="2" max="2" width="29.28515625" style="231" customWidth="1"/>
    <col min="3" max="3" width="12.140625" style="231" bestFit="1" customWidth="1"/>
    <col min="4" max="5" width="11.7109375" style="231" bestFit="1" customWidth="1"/>
    <col min="6" max="6" width="11.5703125" style="231" bestFit="1" customWidth="1"/>
    <col min="7" max="7" width="10.42578125" style="231" bestFit="1" customWidth="1"/>
    <col min="8" max="8" width="8.85546875" style="231" bestFit="1" customWidth="1"/>
    <col min="9" max="9" width="11.140625" style="231" bestFit="1" customWidth="1"/>
    <col min="10" max="10" width="8.85546875" style="231" bestFit="1" customWidth="1"/>
    <col min="11" max="11" width="10.140625" style="231" bestFit="1" customWidth="1"/>
    <col min="12" max="12" width="1.5703125" style="231" customWidth="1"/>
    <col min="13" max="13" width="11.28515625" style="231" customWidth="1"/>
    <col min="14" max="14" width="10.140625" style="231" customWidth="1"/>
    <col min="15" max="15" width="9.85546875" style="231" bestFit="1" customWidth="1"/>
    <col min="16" max="16" width="9.5703125" style="231" bestFit="1" customWidth="1"/>
    <col min="17" max="17" width="14.28515625" style="231" bestFit="1" customWidth="1"/>
    <col min="18" max="16384" width="10" style="231"/>
  </cols>
  <sheetData>
    <row r="1" spans="1:15">
      <c r="A1" s="726" t="str">
        <f>'JAP-5 Summary (Base Revenue)'!A1:G1</f>
        <v>Puget Sound Energy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</row>
    <row r="2" spans="1:15">
      <c r="A2" s="726" t="str">
        <f>'JAP-5 Summary (Base Revenue)'!A4:G4</f>
        <v>2019 Greneral Rate Case (GRC)</v>
      </c>
      <c r="B2" s="712"/>
      <c r="C2" s="712"/>
      <c r="D2" s="712"/>
      <c r="E2" s="712"/>
      <c r="F2" s="712"/>
      <c r="G2" s="712"/>
      <c r="H2" s="712"/>
      <c r="I2" s="712"/>
      <c r="J2" s="712"/>
      <c r="K2" s="712"/>
    </row>
    <row r="3" spans="1:15">
      <c r="A3" s="726" t="s">
        <v>539</v>
      </c>
      <c r="B3" s="712"/>
      <c r="C3" s="712"/>
      <c r="D3" s="712"/>
      <c r="E3" s="712"/>
      <c r="F3" s="712"/>
      <c r="G3" s="712"/>
      <c r="H3" s="712"/>
      <c r="I3" s="712"/>
      <c r="J3" s="712"/>
      <c r="K3" s="712"/>
    </row>
    <row r="4" spans="1:15">
      <c r="A4" s="726" t="str">
        <f>'JAP-5 Summary (Base Revenue)'!A5:G5</f>
        <v>Test Year Ending December 31, 2018</v>
      </c>
      <c r="B4" s="712"/>
      <c r="C4" s="712"/>
      <c r="D4" s="712"/>
      <c r="E4" s="712"/>
      <c r="F4" s="712"/>
      <c r="G4" s="712"/>
      <c r="H4" s="712"/>
      <c r="I4" s="712"/>
      <c r="J4" s="712"/>
      <c r="K4" s="712"/>
    </row>
    <row r="5" spans="1:15">
      <c r="B5" s="260"/>
      <c r="C5" s="260"/>
      <c r="D5" s="260"/>
      <c r="E5" s="260"/>
      <c r="F5" s="260"/>
      <c r="G5" s="260"/>
      <c r="H5" s="260"/>
      <c r="I5" s="260"/>
      <c r="J5" s="260"/>
      <c r="K5" s="260"/>
    </row>
    <row r="6" spans="1:15" ht="56.25">
      <c r="A6" s="259" t="s">
        <v>1</v>
      </c>
      <c r="B6" s="259" t="s">
        <v>540</v>
      </c>
      <c r="C6" s="259" t="s">
        <v>123</v>
      </c>
      <c r="D6" s="258" t="s">
        <v>541</v>
      </c>
      <c r="E6" s="258" t="s">
        <v>542</v>
      </c>
      <c r="F6" s="258" t="s">
        <v>543</v>
      </c>
      <c r="G6" s="258" t="s">
        <v>664</v>
      </c>
      <c r="H6" s="258" t="s">
        <v>665</v>
      </c>
      <c r="I6" s="258" t="s">
        <v>544</v>
      </c>
      <c r="J6" s="258" t="s">
        <v>545</v>
      </c>
      <c r="K6" s="258" t="s">
        <v>546</v>
      </c>
      <c r="M6" s="406" t="s">
        <v>574</v>
      </c>
      <c r="N6" s="406" t="s">
        <v>575</v>
      </c>
      <c r="O6" s="406" t="s">
        <v>576</v>
      </c>
    </row>
    <row r="7" spans="1:15">
      <c r="A7" s="254"/>
      <c r="B7" s="256"/>
      <c r="C7" s="255"/>
      <c r="D7" s="255" t="s">
        <v>299</v>
      </c>
      <c r="E7" s="255" t="s">
        <v>547</v>
      </c>
      <c r="F7" s="254" t="s">
        <v>300</v>
      </c>
      <c r="G7" s="255" t="s">
        <v>301</v>
      </c>
      <c r="H7" s="254" t="s">
        <v>548</v>
      </c>
      <c r="I7" s="254" t="s">
        <v>178</v>
      </c>
      <c r="J7" s="257" t="s">
        <v>549</v>
      </c>
      <c r="K7" s="257" t="s">
        <v>550</v>
      </c>
    </row>
    <row r="8" spans="1:15">
      <c r="A8" s="254"/>
      <c r="B8" s="256"/>
      <c r="C8" s="255"/>
      <c r="D8" s="255"/>
      <c r="E8" s="255"/>
      <c r="F8" s="254"/>
      <c r="G8" s="255"/>
      <c r="H8" s="254"/>
      <c r="I8" s="254"/>
      <c r="J8" s="254"/>
      <c r="K8" s="254"/>
    </row>
    <row r="9" spans="1:15">
      <c r="A9" s="233">
        <v>1</v>
      </c>
      <c r="B9" s="251" t="s">
        <v>551</v>
      </c>
      <c r="C9" s="247">
        <v>7</v>
      </c>
      <c r="D9" s="654">
        <v>10658082.710537091</v>
      </c>
      <c r="E9" s="225">
        <v>1109622.487</v>
      </c>
      <c r="F9" s="235"/>
      <c r="G9" s="7">
        <f>E9/(E$33-E$31-$E$25)</f>
        <v>0.55910252816635797</v>
      </c>
      <c r="H9" s="655">
        <v>1</v>
      </c>
      <c r="I9" s="8">
        <f>+$I$39*H9</f>
        <v>7.5658080232862565E-2</v>
      </c>
      <c r="J9" s="6">
        <f>+E9*I9</f>
        <v>83951.907149634499</v>
      </c>
      <c r="K9" s="6">
        <f>+E9+J9</f>
        <v>1193574.3941496345</v>
      </c>
    </row>
    <row r="10" spans="1:15">
      <c r="A10" s="233">
        <v>2</v>
      </c>
      <c r="B10" s="235"/>
      <c r="C10" s="247"/>
      <c r="D10" s="9"/>
      <c r="E10" s="210"/>
      <c r="F10" s="235"/>
      <c r="G10" s="11"/>
      <c r="H10" s="235"/>
      <c r="I10" s="235"/>
      <c r="J10" s="10"/>
      <c r="K10" s="10"/>
    </row>
    <row r="11" spans="1:15">
      <c r="A11" s="233">
        <v>3</v>
      </c>
      <c r="B11" s="235" t="s">
        <v>552</v>
      </c>
      <c r="C11" s="247"/>
      <c r="D11" s="9"/>
      <c r="E11" s="210"/>
      <c r="F11" s="235"/>
      <c r="G11" s="11"/>
      <c r="H11" s="235"/>
      <c r="I11" s="235"/>
      <c r="J11" s="10"/>
      <c r="K11" s="10"/>
    </row>
    <row r="12" spans="1:15">
      <c r="A12" s="233">
        <v>4</v>
      </c>
      <c r="B12" s="253" t="s">
        <v>553</v>
      </c>
      <c r="C12" s="249" t="s">
        <v>554</v>
      </c>
      <c r="D12" s="656">
        <v>2700716.8408001168</v>
      </c>
      <c r="E12" s="210">
        <v>263446.49300000002</v>
      </c>
      <c r="F12" s="235"/>
      <c r="G12" s="7">
        <f>E12/(E$33-E$31-$E$25)</f>
        <v>0.13274208300436213</v>
      </c>
      <c r="H12" s="655">
        <v>1</v>
      </c>
      <c r="I12" s="8">
        <f>+$I$39*H12</f>
        <v>7.5658080232862565E-2</v>
      </c>
      <c r="J12" s="10">
        <f>+E12*I12</f>
        <v>19931.855904460266</v>
      </c>
      <c r="K12" s="10">
        <f>+E12+J12</f>
        <v>283378.34890446026</v>
      </c>
    </row>
    <row r="13" spans="1:15">
      <c r="A13" s="233">
        <v>5</v>
      </c>
      <c r="B13" s="253" t="s">
        <v>555</v>
      </c>
      <c r="C13" s="249" t="s">
        <v>556</v>
      </c>
      <c r="D13" s="656">
        <v>3004525.0864655981</v>
      </c>
      <c r="E13" s="210">
        <v>270592.842</v>
      </c>
      <c r="F13" s="235"/>
      <c r="G13" s="7">
        <f>E13/(E$33-E$31-$E$25)</f>
        <v>0.13634289484791223</v>
      </c>
      <c r="H13" s="655">
        <v>0.75</v>
      </c>
      <c r="I13" s="8">
        <f>+$I$39*H13</f>
        <v>5.674356017464692E-2</v>
      </c>
      <c r="J13" s="10">
        <f>+E13*I13</f>
        <v>15354.401212855726</v>
      </c>
      <c r="K13" s="10">
        <f>+E13+J13</f>
        <v>285947.24321285571</v>
      </c>
    </row>
    <row r="14" spans="1:15">
      <c r="A14" s="233">
        <v>6</v>
      </c>
      <c r="B14" s="253" t="s">
        <v>557</v>
      </c>
      <c r="C14" s="249" t="s">
        <v>558</v>
      </c>
      <c r="D14" s="656">
        <v>1939505.2731896485</v>
      </c>
      <c r="E14" s="210">
        <v>160178.13800000001</v>
      </c>
      <c r="F14" s="235"/>
      <c r="G14" s="7">
        <f>E14/(E$33-E$31-$E$25)</f>
        <v>8.0708531921433374E-2</v>
      </c>
      <c r="H14" s="655">
        <v>0.75</v>
      </c>
      <c r="I14" s="8">
        <f>+$I$39*H14</f>
        <v>5.674356017464692E-2</v>
      </c>
      <c r="J14" s="10">
        <f>+E14*I14</f>
        <v>9089.0778122658994</v>
      </c>
      <c r="K14" s="10">
        <f>+E14+J14</f>
        <v>169267.2158122659</v>
      </c>
      <c r="M14" s="327"/>
    </row>
    <row r="15" spans="1:15">
      <c r="A15" s="233">
        <v>7</v>
      </c>
      <c r="B15" s="250" t="s">
        <v>559</v>
      </c>
      <c r="C15" s="247"/>
      <c r="D15" s="12">
        <f>SUM(D12:D14)</f>
        <v>7644747.2004553638</v>
      </c>
      <c r="E15" s="12">
        <f>SUM(E12:E14)</f>
        <v>694217.473</v>
      </c>
      <c r="F15" s="235"/>
      <c r="G15" s="11"/>
      <c r="H15" s="235"/>
      <c r="I15" s="235"/>
      <c r="J15" s="6">
        <f>SUM(J12:J14)</f>
        <v>44375.334929581892</v>
      </c>
      <c r="K15" s="6">
        <f>SUM(K12:K14)</f>
        <v>738592.80792958185</v>
      </c>
    </row>
    <row r="16" spans="1:15">
      <c r="A16" s="233">
        <v>8</v>
      </c>
      <c r="B16" s="235"/>
      <c r="C16" s="247"/>
      <c r="D16" s="13"/>
      <c r="E16" s="210"/>
      <c r="F16" s="235"/>
      <c r="G16" s="11"/>
      <c r="H16" s="235"/>
      <c r="I16" s="235"/>
      <c r="J16" s="10"/>
      <c r="K16" s="10"/>
    </row>
    <row r="17" spans="1:16">
      <c r="A17" s="233">
        <v>9</v>
      </c>
      <c r="B17" s="235" t="s">
        <v>560</v>
      </c>
      <c r="C17" s="247"/>
      <c r="D17" s="13"/>
      <c r="E17" s="210"/>
      <c r="F17" s="235"/>
      <c r="G17" s="11"/>
      <c r="H17" s="235"/>
      <c r="I17" s="235"/>
      <c r="J17" s="10"/>
      <c r="K17" s="10"/>
    </row>
    <row r="18" spans="1:16">
      <c r="A18" s="233">
        <v>10</v>
      </c>
      <c r="B18" s="253" t="s">
        <v>656</v>
      </c>
      <c r="C18" s="249" t="s">
        <v>657</v>
      </c>
      <c r="D18" s="656">
        <v>1407595.3481703061</v>
      </c>
      <c r="E18" s="210">
        <v>113234.14599999999</v>
      </c>
      <c r="F18" s="235"/>
      <c r="G18" s="7">
        <f>E18/(E$33-E$31-$E$25)</f>
        <v>5.7054987660283864E-2</v>
      </c>
      <c r="H18" s="655">
        <v>1</v>
      </c>
      <c r="I18" s="8">
        <f>+$I$39*H18</f>
        <v>7.5658080232862565E-2</v>
      </c>
      <c r="J18" s="10">
        <f>+E18*I18</f>
        <v>8567.0781031676725</v>
      </c>
      <c r="K18" s="10">
        <f>+E18+J18</f>
        <v>121801.22410316767</v>
      </c>
    </row>
    <row r="19" spans="1:16">
      <c r="A19" s="233">
        <v>11</v>
      </c>
      <c r="B19" s="253" t="s">
        <v>658</v>
      </c>
      <c r="C19" s="249">
        <v>35</v>
      </c>
      <c r="D19" s="656">
        <v>4443.66</v>
      </c>
      <c r="E19" s="210">
        <v>268.01499999999999</v>
      </c>
      <c r="F19" s="235"/>
      <c r="G19" s="7">
        <f>E19/(E$33-E$31-$E$25)</f>
        <v>1.3504400446284976E-4</v>
      </c>
      <c r="H19" s="655">
        <v>1.5</v>
      </c>
      <c r="I19" s="8">
        <f>+$I$39*H19</f>
        <v>0.11348712034929384</v>
      </c>
      <c r="J19" s="10">
        <f>+E19*I19</f>
        <v>30.416250560415985</v>
      </c>
      <c r="K19" s="10">
        <f>+E19+J19</f>
        <v>298.43125056041595</v>
      </c>
    </row>
    <row r="20" spans="1:16">
      <c r="A20" s="233">
        <f t="shared" ref="A20:A39" si="0">A19+1</f>
        <v>12</v>
      </c>
      <c r="B20" s="252" t="s">
        <v>561</v>
      </c>
      <c r="C20" s="247">
        <v>43</v>
      </c>
      <c r="D20" s="656">
        <v>123102.08801083639</v>
      </c>
      <c r="E20" s="210">
        <v>10721.509</v>
      </c>
      <c r="F20" s="235"/>
      <c r="G20" s="7">
        <f>E20/(E$33-E$31-$E$25)</f>
        <v>5.402218193923787E-3</v>
      </c>
      <c r="H20" s="655">
        <v>1.25</v>
      </c>
      <c r="I20" s="8">
        <f>+$I$39*H20</f>
        <v>9.457260029107821E-2</v>
      </c>
      <c r="J20" s="10">
        <f>+E20*I20</f>
        <v>1013.9609851741976</v>
      </c>
      <c r="K20" s="10">
        <f>+E20+J20</f>
        <v>11735.469985174197</v>
      </c>
    </row>
    <row r="21" spans="1:16">
      <c r="A21" s="233">
        <f t="shared" si="0"/>
        <v>13</v>
      </c>
      <c r="B21" s="251" t="s">
        <v>562</v>
      </c>
      <c r="C21" s="247"/>
      <c r="D21" s="12">
        <f>SUM(D18:D20)</f>
        <v>1535141.0961811424</v>
      </c>
      <c r="E21" s="12">
        <f>SUM(E18:E20)</f>
        <v>124223.67</v>
      </c>
      <c r="F21" s="235"/>
      <c r="G21" s="11"/>
      <c r="H21" s="235"/>
      <c r="I21" s="235"/>
      <c r="J21" s="6">
        <f>SUM(J18:J20)</f>
        <v>9611.4553389022858</v>
      </c>
      <c r="K21" s="6">
        <f>SUM(K18:K20)</f>
        <v>133835.12533890229</v>
      </c>
    </row>
    <row r="22" spans="1:16">
      <c r="A22" s="233">
        <f t="shared" si="0"/>
        <v>14</v>
      </c>
      <c r="B22" s="235"/>
      <c r="C22" s="247"/>
      <c r="D22" s="14"/>
      <c r="E22" s="211"/>
      <c r="F22" s="235"/>
      <c r="G22" s="16"/>
      <c r="H22" s="235"/>
      <c r="I22" s="235"/>
      <c r="J22" s="235"/>
      <c r="K22" s="235"/>
    </row>
    <row r="23" spans="1:16">
      <c r="A23" s="233">
        <f t="shared" si="0"/>
        <v>15</v>
      </c>
      <c r="B23" s="250" t="s">
        <v>563</v>
      </c>
      <c r="C23" s="247" t="s">
        <v>564</v>
      </c>
      <c r="D23" s="654">
        <v>620610.81340199988</v>
      </c>
      <c r="E23" s="225">
        <v>40128.248</v>
      </c>
      <c r="F23" s="235"/>
      <c r="G23" s="7">
        <f>E23/(E$33-E$31-$E$25)</f>
        <v>2.0219313478717017E-2</v>
      </c>
      <c r="H23" s="655">
        <v>0.75</v>
      </c>
      <c r="I23" s="8">
        <f>+$I$39*H23</f>
        <v>5.674356017464692E-2</v>
      </c>
      <c r="J23" s="6">
        <f>+E23*I23</f>
        <v>2277.0196550911551</v>
      </c>
      <c r="K23" s="6">
        <f>+E23+J23</f>
        <v>42405.267655091156</v>
      </c>
    </row>
    <row r="24" spans="1:16">
      <c r="A24" s="233">
        <f t="shared" si="0"/>
        <v>16</v>
      </c>
      <c r="B24" s="235"/>
      <c r="C24" s="247"/>
      <c r="D24" s="14"/>
      <c r="E24" s="211"/>
      <c r="F24" s="235"/>
      <c r="G24" s="16"/>
      <c r="H24" s="235"/>
      <c r="I24" s="235"/>
      <c r="J24" s="239"/>
      <c r="K24" s="239"/>
    </row>
    <row r="25" spans="1:16">
      <c r="A25" s="233">
        <f t="shared" si="0"/>
        <v>17</v>
      </c>
      <c r="B25" s="251" t="s">
        <v>800</v>
      </c>
      <c r="C25" s="249" t="s">
        <v>801</v>
      </c>
      <c r="D25" s="657">
        <v>2364714.7701700004</v>
      </c>
      <c r="E25" s="225">
        <v>15608.262999999999</v>
      </c>
      <c r="F25" s="235"/>
      <c r="G25" s="7"/>
      <c r="H25" s="655"/>
      <c r="I25" s="8">
        <f>((J25)/E25)</f>
        <v>-6.5856996387106015E-2</v>
      </c>
      <c r="J25" s="6">
        <v>-1027.9133200000003</v>
      </c>
      <c r="K25" s="6">
        <f>+E25+J25</f>
        <v>14580.349679999999</v>
      </c>
    </row>
    <row r="26" spans="1:16">
      <c r="A26" s="233">
        <f t="shared" si="0"/>
        <v>18</v>
      </c>
      <c r="B26" s="235"/>
      <c r="C26" s="247"/>
      <c r="D26" s="14"/>
      <c r="E26" s="211"/>
      <c r="F26" s="235"/>
      <c r="G26" s="16"/>
      <c r="H26" s="235"/>
      <c r="I26" s="235"/>
      <c r="J26" s="235"/>
      <c r="K26" s="235"/>
    </row>
    <row r="27" spans="1:16">
      <c r="A27" s="233">
        <f t="shared" si="0"/>
        <v>19</v>
      </c>
      <c r="B27" s="235" t="s">
        <v>565</v>
      </c>
      <c r="C27" s="247" t="s">
        <v>566</v>
      </c>
      <c r="D27" s="657">
        <v>69969.105296000009</v>
      </c>
      <c r="E27" s="225">
        <v>16457.504000000001</v>
      </c>
      <c r="F27" s="235"/>
      <c r="G27" s="7">
        <f>E27/(E$33-E$31-$E$25)</f>
        <v>8.2923987225467528E-3</v>
      </c>
      <c r="H27" s="655">
        <v>1.25</v>
      </c>
      <c r="I27" s="8">
        <f>+$I$39*H27</f>
        <v>9.457260029107821E-2</v>
      </c>
      <c r="J27" s="6">
        <f>+E27*I27</f>
        <v>1556.4289475808209</v>
      </c>
      <c r="K27" s="6">
        <f>+E27+J27</f>
        <v>18013.932947580823</v>
      </c>
      <c r="M27" s="223">
        <f>K27*1000</f>
        <v>18013932.947580822</v>
      </c>
      <c r="N27" s="123">
        <v>16512894</v>
      </c>
      <c r="O27" s="123">
        <f>M27-N27</f>
        <v>1501038.9475808218</v>
      </c>
      <c r="P27" s="658"/>
    </row>
    <row r="28" spans="1:16">
      <c r="A28" s="233">
        <f t="shared" si="0"/>
        <v>20</v>
      </c>
      <c r="B28" s="235"/>
      <c r="C28" s="247"/>
      <c r="D28" s="17"/>
      <c r="E28" s="211"/>
      <c r="F28" s="235"/>
      <c r="G28" s="15"/>
      <c r="H28" s="235"/>
      <c r="I28" s="235"/>
      <c r="J28" s="235"/>
      <c r="K28" s="235"/>
      <c r="P28" s="123"/>
    </row>
    <row r="29" spans="1:16" ht="12" thickBot="1">
      <c r="A29" s="233">
        <f t="shared" si="0"/>
        <v>21</v>
      </c>
      <c r="B29" s="250" t="s">
        <v>567</v>
      </c>
      <c r="C29" s="247"/>
      <c r="D29" s="213">
        <f>SUM(D27,D25,D23,D21,D15,D9)</f>
        <v>22893265.696041599</v>
      </c>
      <c r="E29" s="214">
        <f>SUM(E27,E25,E23,E21,E15,E9)</f>
        <v>2000257.645</v>
      </c>
      <c r="F29" s="235"/>
      <c r="G29" s="235"/>
      <c r="H29" s="235"/>
      <c r="I29" s="8">
        <f>((J29)/E29)</f>
        <v>7.0363052006128274E-2</v>
      </c>
      <c r="J29" s="19">
        <f>SUM(J27,J25,J23,J21,J15,J9)</f>
        <v>140744.23270079066</v>
      </c>
      <c r="K29" s="19">
        <f>SUM(K27,K25,K23,K21,K15,K9)</f>
        <v>2141001.8777007908</v>
      </c>
      <c r="P29" s="248"/>
    </row>
    <row r="30" spans="1:16" ht="12" thickTop="1">
      <c r="A30" s="233">
        <f t="shared" si="0"/>
        <v>22</v>
      </c>
      <c r="B30" s="235"/>
      <c r="C30" s="247"/>
      <c r="D30" s="14"/>
      <c r="E30" s="211"/>
      <c r="F30" s="235"/>
      <c r="G30" s="16"/>
      <c r="H30" s="235"/>
      <c r="I30" s="235"/>
      <c r="J30" s="239"/>
      <c r="K30" s="239"/>
      <c r="N30" s="62"/>
    </row>
    <row r="31" spans="1:16">
      <c r="A31" s="233">
        <f t="shared" si="0"/>
        <v>23</v>
      </c>
      <c r="B31" s="250" t="s">
        <v>443</v>
      </c>
      <c r="C31" s="249"/>
      <c r="D31" s="657">
        <v>7197.5754843382783</v>
      </c>
      <c r="E31" s="225">
        <v>328.327</v>
      </c>
      <c r="F31" s="235"/>
      <c r="G31" s="7"/>
      <c r="H31" s="8"/>
      <c r="I31" s="8">
        <f>((J31)/E31)</f>
        <v>1.1032211764776105</v>
      </c>
      <c r="J31" s="6">
        <v>362.21729920936446</v>
      </c>
      <c r="K31" s="6">
        <f>+E31+J31</f>
        <v>690.54429920936445</v>
      </c>
      <c r="M31" s="248"/>
      <c r="N31" s="248"/>
    </row>
    <row r="32" spans="1:16">
      <c r="A32" s="233">
        <f t="shared" si="0"/>
        <v>24</v>
      </c>
      <c r="B32" s="235"/>
      <c r="C32" s="247"/>
      <c r="D32" s="17"/>
      <c r="E32" s="211"/>
      <c r="F32" s="235"/>
      <c r="G32" s="15"/>
      <c r="H32" s="235"/>
      <c r="I32" s="235"/>
      <c r="J32" s="235"/>
      <c r="K32" s="235"/>
    </row>
    <row r="33" spans="1:11" ht="12" thickBot="1">
      <c r="A33" s="233">
        <f t="shared" si="0"/>
        <v>25</v>
      </c>
      <c r="B33" s="235" t="s">
        <v>568</v>
      </c>
      <c r="C33" s="247"/>
      <c r="D33" s="18">
        <f>SUM(D31,D29)</f>
        <v>22900463.271525938</v>
      </c>
      <c r="E33" s="212">
        <f>SUM(E31,E29)</f>
        <v>2000585.9720000001</v>
      </c>
      <c r="F33" s="19">
        <v>141106450</v>
      </c>
      <c r="G33" s="20">
        <f>SUM(G9:G31)</f>
        <v>0.99999999999999989</v>
      </c>
      <c r="H33" s="235"/>
      <c r="I33" s="20">
        <f>(+F33/1000)/E33</f>
        <v>7.0532559947391257E-2</v>
      </c>
      <c r="J33" s="19">
        <f>SUM(J31,J29)</f>
        <v>141106.45000000001</v>
      </c>
      <c r="K33" s="19">
        <f>SUM(K31,K29)</f>
        <v>2141692.4220000003</v>
      </c>
    </row>
    <row r="34" spans="1:11" ht="12" thickTop="1">
      <c r="A34" s="233">
        <f t="shared" si="0"/>
        <v>26</v>
      </c>
      <c r="B34" s="235"/>
      <c r="C34" s="247"/>
      <c r="D34" s="9"/>
      <c r="E34" s="10"/>
      <c r="F34" s="10"/>
      <c r="G34" s="21"/>
      <c r="H34" s="10"/>
      <c r="I34" s="21"/>
      <c r="J34" s="22"/>
      <c r="K34" s="10"/>
    </row>
    <row r="35" spans="1:11" ht="12" thickBot="1">
      <c r="A35" s="233">
        <f t="shared" si="0"/>
        <v>27</v>
      </c>
      <c r="B35" s="235"/>
      <c r="C35" s="247"/>
      <c r="D35" s="247"/>
      <c r="E35" s="235"/>
      <c r="F35" s="235"/>
      <c r="G35" s="235"/>
      <c r="H35" s="235"/>
      <c r="I35" s="235"/>
      <c r="J35" s="234"/>
      <c r="K35" s="234"/>
    </row>
    <row r="36" spans="1:11">
      <c r="A36" s="233">
        <f t="shared" si="0"/>
        <v>28</v>
      </c>
      <c r="B36" s="246" t="s">
        <v>569</v>
      </c>
      <c r="C36" s="245"/>
      <c r="D36" s="245"/>
      <c r="E36" s="245"/>
      <c r="F36" s="23">
        <f>G33</f>
        <v>0.99999999999999989</v>
      </c>
      <c r="G36" s="244"/>
      <c r="H36" s="23"/>
      <c r="I36" s="659">
        <v>7.0532559947391257E-2</v>
      </c>
      <c r="J36" s="235"/>
      <c r="K36" s="235"/>
    </row>
    <row r="37" spans="1:11">
      <c r="A37" s="233">
        <f t="shared" si="0"/>
        <v>29</v>
      </c>
      <c r="B37" s="243" t="s">
        <v>570</v>
      </c>
      <c r="C37" s="242"/>
      <c r="D37" s="242"/>
      <c r="E37" s="242"/>
      <c r="F37" s="239"/>
      <c r="G37" s="239"/>
      <c r="H37" s="239"/>
      <c r="I37" s="660">
        <v>7.1434353748631385E-2</v>
      </c>
      <c r="J37" s="235"/>
      <c r="K37" s="234"/>
    </row>
    <row r="38" spans="1:11">
      <c r="A38" s="233">
        <f t="shared" si="0"/>
        <v>30</v>
      </c>
      <c r="B38" s="241" t="s">
        <v>571</v>
      </c>
      <c r="C38" s="240"/>
      <c r="D38" s="240"/>
      <c r="E38" s="240"/>
      <c r="F38" s="239"/>
      <c r="G38" s="239"/>
      <c r="H38" s="239"/>
      <c r="I38" s="661">
        <v>1.0591273842707942</v>
      </c>
      <c r="J38" s="235"/>
      <c r="K38" s="234"/>
    </row>
    <row r="39" spans="1:11" ht="12" thickBot="1">
      <c r="A39" s="233">
        <f t="shared" si="0"/>
        <v>31</v>
      </c>
      <c r="B39" s="238" t="s">
        <v>572</v>
      </c>
      <c r="C39" s="237"/>
      <c r="D39" s="237"/>
      <c r="E39" s="237"/>
      <c r="F39" s="236"/>
      <c r="G39" s="236"/>
      <c r="H39" s="236"/>
      <c r="I39" s="662">
        <v>7.5658080232862565E-2</v>
      </c>
      <c r="J39" s="235"/>
      <c r="K39" s="234"/>
    </row>
    <row r="40" spans="1:11">
      <c r="A40" s="233"/>
      <c r="B40" s="232"/>
      <c r="C40" s="232"/>
      <c r="D40" s="232"/>
      <c r="E40" s="232"/>
      <c r="F40" s="232"/>
      <c r="G40" s="232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/>
  <cols>
    <col min="1" max="1" width="4.85546875" style="162" bestFit="1" customWidth="1"/>
    <col min="2" max="2" width="2.140625" style="162" bestFit="1" customWidth="1"/>
    <col min="3" max="3" width="58.7109375" style="162" bestFit="1" customWidth="1"/>
    <col min="4" max="4" width="1.7109375" style="162" customWidth="1"/>
    <col min="5" max="5" width="13.85546875" style="162" bestFit="1" customWidth="1"/>
    <col min="6" max="6" width="1" style="162" customWidth="1"/>
    <col min="7" max="7" width="13.85546875" style="162" bestFit="1" customWidth="1"/>
    <col min="8" max="8" width="12.85546875" style="162" bestFit="1" customWidth="1"/>
    <col min="9" max="9" width="13.42578125" style="162" bestFit="1" customWidth="1"/>
    <col min="10" max="16" width="12.85546875" style="162" bestFit="1" customWidth="1"/>
    <col min="17" max="17" width="1.28515625" style="162" customWidth="1"/>
    <col min="18" max="18" width="12.140625" style="162" bestFit="1" customWidth="1"/>
    <col min="19" max="20" width="11.42578125" style="162" bestFit="1" customWidth="1"/>
    <col min="21" max="21" width="6.85546875" style="162" bestFit="1" customWidth="1"/>
    <col min="22" max="22" width="1.42578125" style="162" customWidth="1"/>
    <col min="23" max="23" width="12.140625" style="162" bestFit="1" customWidth="1"/>
    <col min="24" max="24" width="9.140625" style="162"/>
    <col min="25" max="25" width="7" style="162" bestFit="1" customWidth="1"/>
    <col min="26" max="26" width="9.85546875" style="162" bestFit="1" customWidth="1"/>
    <col min="27" max="27" width="4.140625" style="162" bestFit="1" customWidth="1"/>
    <col min="28" max="256" width="9.140625" style="162"/>
    <col min="257" max="257" width="4.7109375" style="162" bestFit="1" customWidth="1"/>
    <col min="258" max="258" width="2.140625" style="162" bestFit="1" customWidth="1"/>
    <col min="259" max="259" width="35.5703125" style="162" bestFit="1" customWidth="1"/>
    <col min="260" max="260" width="1.7109375" style="162" customWidth="1"/>
    <col min="261" max="261" width="15.7109375" style="162" bestFit="1" customWidth="1"/>
    <col min="262" max="262" width="6" style="162" bestFit="1" customWidth="1"/>
    <col min="263" max="263" width="15.7109375" style="162" bestFit="1" customWidth="1"/>
    <col min="264" max="264" width="15.140625" style="162" bestFit="1" customWidth="1"/>
    <col min="265" max="265" width="16.7109375" style="162" bestFit="1" customWidth="1"/>
    <col min="266" max="267" width="14.28515625" style="162" bestFit="1" customWidth="1"/>
    <col min="268" max="269" width="13.5703125" style="162" bestFit="1" customWidth="1"/>
    <col min="270" max="270" width="14.7109375" style="162" bestFit="1" customWidth="1"/>
    <col min="271" max="271" width="13.5703125" style="162" bestFit="1" customWidth="1"/>
    <col min="272" max="272" width="13" style="162" customWidth="1"/>
    <col min="273" max="273" width="9.140625" style="162"/>
    <col min="274" max="274" width="13.5703125" style="162" bestFit="1" customWidth="1"/>
    <col min="275" max="275" width="11.42578125" style="162" bestFit="1" customWidth="1"/>
    <col min="276" max="276" width="14" style="162" bestFit="1" customWidth="1"/>
    <col min="277" max="277" width="6.140625" style="162" bestFit="1" customWidth="1"/>
    <col min="278" max="512" width="9.140625" style="162"/>
    <col min="513" max="513" width="4.7109375" style="162" bestFit="1" customWidth="1"/>
    <col min="514" max="514" width="2.140625" style="162" bestFit="1" customWidth="1"/>
    <col min="515" max="515" width="35.5703125" style="162" bestFit="1" customWidth="1"/>
    <col min="516" max="516" width="1.7109375" style="162" customWidth="1"/>
    <col min="517" max="517" width="15.7109375" style="162" bestFit="1" customWidth="1"/>
    <col min="518" max="518" width="6" style="162" bestFit="1" customWidth="1"/>
    <col min="519" max="519" width="15.7109375" style="162" bestFit="1" customWidth="1"/>
    <col min="520" max="520" width="15.140625" style="162" bestFit="1" customWidth="1"/>
    <col min="521" max="521" width="16.7109375" style="162" bestFit="1" customWidth="1"/>
    <col min="522" max="523" width="14.28515625" style="162" bestFit="1" customWidth="1"/>
    <col min="524" max="525" width="13.5703125" style="162" bestFit="1" customWidth="1"/>
    <col min="526" max="526" width="14.7109375" style="162" bestFit="1" customWidth="1"/>
    <col min="527" max="527" width="13.5703125" style="162" bestFit="1" customWidth="1"/>
    <col min="528" max="528" width="13" style="162" customWidth="1"/>
    <col min="529" max="529" width="9.140625" style="162"/>
    <col min="530" max="530" width="13.5703125" style="162" bestFit="1" customWidth="1"/>
    <col min="531" max="531" width="11.42578125" style="162" bestFit="1" customWidth="1"/>
    <col min="532" max="532" width="14" style="162" bestFit="1" customWidth="1"/>
    <col min="533" max="533" width="6.140625" style="162" bestFit="1" customWidth="1"/>
    <col min="534" max="768" width="9.140625" style="162"/>
    <col min="769" max="769" width="4.7109375" style="162" bestFit="1" customWidth="1"/>
    <col min="770" max="770" width="2.140625" style="162" bestFit="1" customWidth="1"/>
    <col min="771" max="771" width="35.5703125" style="162" bestFit="1" customWidth="1"/>
    <col min="772" max="772" width="1.7109375" style="162" customWidth="1"/>
    <col min="773" max="773" width="15.7109375" style="162" bestFit="1" customWidth="1"/>
    <col min="774" max="774" width="6" style="162" bestFit="1" customWidth="1"/>
    <col min="775" max="775" width="15.7109375" style="162" bestFit="1" customWidth="1"/>
    <col min="776" max="776" width="15.140625" style="162" bestFit="1" customWidth="1"/>
    <col min="777" max="777" width="16.7109375" style="162" bestFit="1" customWidth="1"/>
    <col min="778" max="779" width="14.28515625" style="162" bestFit="1" customWidth="1"/>
    <col min="780" max="781" width="13.5703125" style="162" bestFit="1" customWidth="1"/>
    <col min="782" max="782" width="14.7109375" style="162" bestFit="1" customWidth="1"/>
    <col min="783" max="783" width="13.5703125" style="162" bestFit="1" customWidth="1"/>
    <col min="784" max="784" width="13" style="162" customWidth="1"/>
    <col min="785" max="785" width="9.140625" style="162"/>
    <col min="786" max="786" width="13.5703125" style="162" bestFit="1" customWidth="1"/>
    <col min="787" max="787" width="11.42578125" style="162" bestFit="1" customWidth="1"/>
    <col min="788" max="788" width="14" style="162" bestFit="1" customWidth="1"/>
    <col min="789" max="789" width="6.140625" style="162" bestFit="1" customWidth="1"/>
    <col min="790" max="1024" width="9.140625" style="162"/>
    <col min="1025" max="1025" width="4.7109375" style="162" bestFit="1" customWidth="1"/>
    <col min="1026" max="1026" width="2.140625" style="162" bestFit="1" customWidth="1"/>
    <col min="1027" max="1027" width="35.5703125" style="162" bestFit="1" customWidth="1"/>
    <col min="1028" max="1028" width="1.7109375" style="162" customWidth="1"/>
    <col min="1029" max="1029" width="15.7109375" style="162" bestFit="1" customWidth="1"/>
    <col min="1030" max="1030" width="6" style="162" bestFit="1" customWidth="1"/>
    <col min="1031" max="1031" width="15.7109375" style="162" bestFit="1" customWidth="1"/>
    <col min="1032" max="1032" width="15.140625" style="162" bestFit="1" customWidth="1"/>
    <col min="1033" max="1033" width="16.7109375" style="162" bestFit="1" customWidth="1"/>
    <col min="1034" max="1035" width="14.28515625" style="162" bestFit="1" customWidth="1"/>
    <col min="1036" max="1037" width="13.5703125" style="162" bestFit="1" customWidth="1"/>
    <col min="1038" max="1038" width="14.7109375" style="162" bestFit="1" customWidth="1"/>
    <col min="1039" max="1039" width="13.5703125" style="162" bestFit="1" customWidth="1"/>
    <col min="1040" max="1040" width="13" style="162" customWidth="1"/>
    <col min="1041" max="1041" width="9.140625" style="162"/>
    <col min="1042" max="1042" width="13.5703125" style="162" bestFit="1" customWidth="1"/>
    <col min="1043" max="1043" width="11.42578125" style="162" bestFit="1" customWidth="1"/>
    <col min="1044" max="1044" width="14" style="162" bestFit="1" customWidth="1"/>
    <col min="1045" max="1045" width="6.140625" style="162" bestFit="1" customWidth="1"/>
    <col min="1046" max="1280" width="9.140625" style="162"/>
    <col min="1281" max="1281" width="4.7109375" style="162" bestFit="1" customWidth="1"/>
    <col min="1282" max="1282" width="2.140625" style="162" bestFit="1" customWidth="1"/>
    <col min="1283" max="1283" width="35.5703125" style="162" bestFit="1" customWidth="1"/>
    <col min="1284" max="1284" width="1.7109375" style="162" customWidth="1"/>
    <col min="1285" max="1285" width="15.7109375" style="162" bestFit="1" customWidth="1"/>
    <col min="1286" max="1286" width="6" style="162" bestFit="1" customWidth="1"/>
    <col min="1287" max="1287" width="15.7109375" style="162" bestFit="1" customWidth="1"/>
    <col min="1288" max="1288" width="15.140625" style="162" bestFit="1" customWidth="1"/>
    <col min="1289" max="1289" width="16.7109375" style="162" bestFit="1" customWidth="1"/>
    <col min="1290" max="1291" width="14.28515625" style="162" bestFit="1" customWidth="1"/>
    <col min="1292" max="1293" width="13.5703125" style="162" bestFit="1" customWidth="1"/>
    <col min="1294" max="1294" width="14.7109375" style="162" bestFit="1" customWidth="1"/>
    <col min="1295" max="1295" width="13.5703125" style="162" bestFit="1" customWidth="1"/>
    <col min="1296" max="1296" width="13" style="162" customWidth="1"/>
    <col min="1297" max="1297" width="9.140625" style="162"/>
    <col min="1298" max="1298" width="13.5703125" style="162" bestFit="1" customWidth="1"/>
    <col min="1299" max="1299" width="11.42578125" style="162" bestFit="1" customWidth="1"/>
    <col min="1300" max="1300" width="14" style="162" bestFit="1" customWidth="1"/>
    <col min="1301" max="1301" width="6.140625" style="162" bestFit="1" customWidth="1"/>
    <col min="1302" max="1536" width="9.140625" style="162"/>
    <col min="1537" max="1537" width="4.7109375" style="162" bestFit="1" customWidth="1"/>
    <col min="1538" max="1538" width="2.140625" style="162" bestFit="1" customWidth="1"/>
    <col min="1539" max="1539" width="35.5703125" style="162" bestFit="1" customWidth="1"/>
    <col min="1540" max="1540" width="1.7109375" style="162" customWidth="1"/>
    <col min="1541" max="1541" width="15.7109375" style="162" bestFit="1" customWidth="1"/>
    <col min="1542" max="1542" width="6" style="162" bestFit="1" customWidth="1"/>
    <col min="1543" max="1543" width="15.7109375" style="162" bestFit="1" customWidth="1"/>
    <col min="1544" max="1544" width="15.140625" style="162" bestFit="1" customWidth="1"/>
    <col min="1545" max="1545" width="16.7109375" style="162" bestFit="1" customWidth="1"/>
    <col min="1546" max="1547" width="14.28515625" style="162" bestFit="1" customWidth="1"/>
    <col min="1548" max="1549" width="13.5703125" style="162" bestFit="1" customWidth="1"/>
    <col min="1550" max="1550" width="14.7109375" style="162" bestFit="1" customWidth="1"/>
    <col min="1551" max="1551" width="13.5703125" style="162" bestFit="1" customWidth="1"/>
    <col min="1552" max="1552" width="13" style="162" customWidth="1"/>
    <col min="1553" max="1553" width="9.140625" style="162"/>
    <col min="1554" max="1554" width="13.5703125" style="162" bestFit="1" customWidth="1"/>
    <col min="1555" max="1555" width="11.42578125" style="162" bestFit="1" customWidth="1"/>
    <col min="1556" max="1556" width="14" style="162" bestFit="1" customWidth="1"/>
    <col min="1557" max="1557" width="6.140625" style="162" bestFit="1" customWidth="1"/>
    <col min="1558" max="1792" width="9.140625" style="162"/>
    <col min="1793" max="1793" width="4.7109375" style="162" bestFit="1" customWidth="1"/>
    <col min="1794" max="1794" width="2.140625" style="162" bestFit="1" customWidth="1"/>
    <col min="1795" max="1795" width="35.5703125" style="162" bestFit="1" customWidth="1"/>
    <col min="1796" max="1796" width="1.7109375" style="162" customWidth="1"/>
    <col min="1797" max="1797" width="15.7109375" style="162" bestFit="1" customWidth="1"/>
    <col min="1798" max="1798" width="6" style="162" bestFit="1" customWidth="1"/>
    <col min="1799" max="1799" width="15.7109375" style="162" bestFit="1" customWidth="1"/>
    <col min="1800" max="1800" width="15.140625" style="162" bestFit="1" customWidth="1"/>
    <col min="1801" max="1801" width="16.7109375" style="162" bestFit="1" customWidth="1"/>
    <col min="1802" max="1803" width="14.28515625" style="162" bestFit="1" customWidth="1"/>
    <col min="1804" max="1805" width="13.5703125" style="162" bestFit="1" customWidth="1"/>
    <col min="1806" max="1806" width="14.7109375" style="162" bestFit="1" customWidth="1"/>
    <col min="1807" max="1807" width="13.5703125" style="162" bestFit="1" customWidth="1"/>
    <col min="1808" max="1808" width="13" style="162" customWidth="1"/>
    <col min="1809" max="1809" width="9.140625" style="162"/>
    <col min="1810" max="1810" width="13.5703125" style="162" bestFit="1" customWidth="1"/>
    <col min="1811" max="1811" width="11.42578125" style="162" bestFit="1" customWidth="1"/>
    <col min="1812" max="1812" width="14" style="162" bestFit="1" customWidth="1"/>
    <col min="1813" max="1813" width="6.140625" style="162" bestFit="1" customWidth="1"/>
    <col min="1814" max="2048" width="9.140625" style="162"/>
    <col min="2049" max="2049" width="4.7109375" style="162" bestFit="1" customWidth="1"/>
    <col min="2050" max="2050" width="2.140625" style="162" bestFit="1" customWidth="1"/>
    <col min="2051" max="2051" width="35.5703125" style="162" bestFit="1" customWidth="1"/>
    <col min="2052" max="2052" width="1.7109375" style="162" customWidth="1"/>
    <col min="2053" max="2053" width="15.7109375" style="162" bestFit="1" customWidth="1"/>
    <col min="2054" max="2054" width="6" style="162" bestFit="1" customWidth="1"/>
    <col min="2055" max="2055" width="15.7109375" style="162" bestFit="1" customWidth="1"/>
    <col min="2056" max="2056" width="15.140625" style="162" bestFit="1" customWidth="1"/>
    <col min="2057" max="2057" width="16.7109375" style="162" bestFit="1" customWidth="1"/>
    <col min="2058" max="2059" width="14.28515625" style="162" bestFit="1" customWidth="1"/>
    <col min="2060" max="2061" width="13.5703125" style="162" bestFit="1" customWidth="1"/>
    <col min="2062" max="2062" width="14.7109375" style="162" bestFit="1" customWidth="1"/>
    <col min="2063" max="2063" width="13.5703125" style="162" bestFit="1" customWidth="1"/>
    <col min="2064" max="2064" width="13" style="162" customWidth="1"/>
    <col min="2065" max="2065" width="9.140625" style="162"/>
    <col min="2066" max="2066" width="13.5703125" style="162" bestFit="1" customWidth="1"/>
    <col min="2067" max="2067" width="11.42578125" style="162" bestFit="1" customWidth="1"/>
    <col min="2068" max="2068" width="14" style="162" bestFit="1" customWidth="1"/>
    <col min="2069" max="2069" width="6.140625" style="162" bestFit="1" customWidth="1"/>
    <col min="2070" max="2304" width="9.140625" style="162"/>
    <col min="2305" max="2305" width="4.7109375" style="162" bestFit="1" customWidth="1"/>
    <col min="2306" max="2306" width="2.140625" style="162" bestFit="1" customWidth="1"/>
    <col min="2307" max="2307" width="35.5703125" style="162" bestFit="1" customWidth="1"/>
    <col min="2308" max="2308" width="1.7109375" style="162" customWidth="1"/>
    <col min="2309" max="2309" width="15.7109375" style="162" bestFit="1" customWidth="1"/>
    <col min="2310" max="2310" width="6" style="162" bestFit="1" customWidth="1"/>
    <col min="2311" max="2311" width="15.7109375" style="162" bestFit="1" customWidth="1"/>
    <col min="2312" max="2312" width="15.140625" style="162" bestFit="1" customWidth="1"/>
    <col min="2313" max="2313" width="16.7109375" style="162" bestFit="1" customWidth="1"/>
    <col min="2314" max="2315" width="14.28515625" style="162" bestFit="1" customWidth="1"/>
    <col min="2316" max="2317" width="13.5703125" style="162" bestFit="1" customWidth="1"/>
    <col min="2318" max="2318" width="14.7109375" style="162" bestFit="1" customWidth="1"/>
    <col min="2319" max="2319" width="13.5703125" style="162" bestFit="1" customWidth="1"/>
    <col min="2320" max="2320" width="13" style="162" customWidth="1"/>
    <col min="2321" max="2321" width="9.140625" style="162"/>
    <col min="2322" max="2322" width="13.5703125" style="162" bestFit="1" customWidth="1"/>
    <col min="2323" max="2323" width="11.42578125" style="162" bestFit="1" customWidth="1"/>
    <col min="2324" max="2324" width="14" style="162" bestFit="1" customWidth="1"/>
    <col min="2325" max="2325" width="6.140625" style="162" bestFit="1" customWidth="1"/>
    <col min="2326" max="2560" width="9.140625" style="162"/>
    <col min="2561" max="2561" width="4.7109375" style="162" bestFit="1" customWidth="1"/>
    <col min="2562" max="2562" width="2.140625" style="162" bestFit="1" customWidth="1"/>
    <col min="2563" max="2563" width="35.5703125" style="162" bestFit="1" customWidth="1"/>
    <col min="2564" max="2564" width="1.7109375" style="162" customWidth="1"/>
    <col min="2565" max="2565" width="15.7109375" style="162" bestFit="1" customWidth="1"/>
    <col min="2566" max="2566" width="6" style="162" bestFit="1" customWidth="1"/>
    <col min="2567" max="2567" width="15.7109375" style="162" bestFit="1" customWidth="1"/>
    <col min="2568" max="2568" width="15.140625" style="162" bestFit="1" customWidth="1"/>
    <col min="2569" max="2569" width="16.7109375" style="162" bestFit="1" customWidth="1"/>
    <col min="2570" max="2571" width="14.28515625" style="162" bestFit="1" customWidth="1"/>
    <col min="2572" max="2573" width="13.5703125" style="162" bestFit="1" customWidth="1"/>
    <col min="2574" max="2574" width="14.7109375" style="162" bestFit="1" customWidth="1"/>
    <col min="2575" max="2575" width="13.5703125" style="162" bestFit="1" customWidth="1"/>
    <col min="2576" max="2576" width="13" style="162" customWidth="1"/>
    <col min="2577" max="2577" width="9.140625" style="162"/>
    <col min="2578" max="2578" width="13.5703125" style="162" bestFit="1" customWidth="1"/>
    <col min="2579" max="2579" width="11.42578125" style="162" bestFit="1" customWidth="1"/>
    <col min="2580" max="2580" width="14" style="162" bestFit="1" customWidth="1"/>
    <col min="2581" max="2581" width="6.140625" style="162" bestFit="1" customWidth="1"/>
    <col min="2582" max="2816" width="9.140625" style="162"/>
    <col min="2817" max="2817" width="4.7109375" style="162" bestFit="1" customWidth="1"/>
    <col min="2818" max="2818" width="2.140625" style="162" bestFit="1" customWidth="1"/>
    <col min="2819" max="2819" width="35.5703125" style="162" bestFit="1" customWidth="1"/>
    <col min="2820" max="2820" width="1.7109375" style="162" customWidth="1"/>
    <col min="2821" max="2821" width="15.7109375" style="162" bestFit="1" customWidth="1"/>
    <col min="2822" max="2822" width="6" style="162" bestFit="1" customWidth="1"/>
    <col min="2823" max="2823" width="15.7109375" style="162" bestFit="1" customWidth="1"/>
    <col min="2824" max="2824" width="15.140625" style="162" bestFit="1" customWidth="1"/>
    <col min="2825" max="2825" width="16.7109375" style="162" bestFit="1" customWidth="1"/>
    <col min="2826" max="2827" width="14.28515625" style="162" bestFit="1" customWidth="1"/>
    <col min="2828" max="2829" width="13.5703125" style="162" bestFit="1" customWidth="1"/>
    <col min="2830" max="2830" width="14.7109375" style="162" bestFit="1" customWidth="1"/>
    <col min="2831" max="2831" width="13.5703125" style="162" bestFit="1" customWidth="1"/>
    <col min="2832" max="2832" width="13" style="162" customWidth="1"/>
    <col min="2833" max="2833" width="9.140625" style="162"/>
    <col min="2834" max="2834" width="13.5703125" style="162" bestFit="1" customWidth="1"/>
    <col min="2835" max="2835" width="11.42578125" style="162" bestFit="1" customWidth="1"/>
    <col min="2836" max="2836" width="14" style="162" bestFit="1" customWidth="1"/>
    <col min="2837" max="2837" width="6.140625" style="162" bestFit="1" customWidth="1"/>
    <col min="2838" max="3072" width="9.140625" style="162"/>
    <col min="3073" max="3073" width="4.7109375" style="162" bestFit="1" customWidth="1"/>
    <col min="3074" max="3074" width="2.140625" style="162" bestFit="1" customWidth="1"/>
    <col min="3075" max="3075" width="35.5703125" style="162" bestFit="1" customWidth="1"/>
    <col min="3076" max="3076" width="1.7109375" style="162" customWidth="1"/>
    <col min="3077" max="3077" width="15.7109375" style="162" bestFit="1" customWidth="1"/>
    <col min="3078" max="3078" width="6" style="162" bestFit="1" customWidth="1"/>
    <col min="3079" max="3079" width="15.7109375" style="162" bestFit="1" customWidth="1"/>
    <col min="3080" max="3080" width="15.140625" style="162" bestFit="1" customWidth="1"/>
    <col min="3081" max="3081" width="16.7109375" style="162" bestFit="1" customWidth="1"/>
    <col min="3082" max="3083" width="14.28515625" style="162" bestFit="1" customWidth="1"/>
    <col min="3084" max="3085" width="13.5703125" style="162" bestFit="1" customWidth="1"/>
    <col min="3086" max="3086" width="14.7109375" style="162" bestFit="1" customWidth="1"/>
    <col min="3087" max="3087" width="13.5703125" style="162" bestFit="1" customWidth="1"/>
    <col min="3088" max="3088" width="13" style="162" customWidth="1"/>
    <col min="3089" max="3089" width="9.140625" style="162"/>
    <col min="3090" max="3090" width="13.5703125" style="162" bestFit="1" customWidth="1"/>
    <col min="3091" max="3091" width="11.42578125" style="162" bestFit="1" customWidth="1"/>
    <col min="3092" max="3092" width="14" style="162" bestFit="1" customWidth="1"/>
    <col min="3093" max="3093" width="6.140625" style="162" bestFit="1" customWidth="1"/>
    <col min="3094" max="3328" width="9.140625" style="162"/>
    <col min="3329" max="3329" width="4.7109375" style="162" bestFit="1" customWidth="1"/>
    <col min="3330" max="3330" width="2.140625" style="162" bestFit="1" customWidth="1"/>
    <col min="3331" max="3331" width="35.5703125" style="162" bestFit="1" customWidth="1"/>
    <col min="3332" max="3332" width="1.7109375" style="162" customWidth="1"/>
    <col min="3333" max="3333" width="15.7109375" style="162" bestFit="1" customWidth="1"/>
    <col min="3334" max="3334" width="6" style="162" bestFit="1" customWidth="1"/>
    <col min="3335" max="3335" width="15.7109375" style="162" bestFit="1" customWidth="1"/>
    <col min="3336" max="3336" width="15.140625" style="162" bestFit="1" customWidth="1"/>
    <col min="3337" max="3337" width="16.7109375" style="162" bestFit="1" customWidth="1"/>
    <col min="3338" max="3339" width="14.28515625" style="162" bestFit="1" customWidth="1"/>
    <col min="3340" max="3341" width="13.5703125" style="162" bestFit="1" customWidth="1"/>
    <col min="3342" max="3342" width="14.7109375" style="162" bestFit="1" customWidth="1"/>
    <col min="3343" max="3343" width="13.5703125" style="162" bestFit="1" customWidth="1"/>
    <col min="3344" max="3344" width="13" style="162" customWidth="1"/>
    <col min="3345" max="3345" width="9.140625" style="162"/>
    <col min="3346" max="3346" width="13.5703125" style="162" bestFit="1" customWidth="1"/>
    <col min="3347" max="3347" width="11.42578125" style="162" bestFit="1" customWidth="1"/>
    <col min="3348" max="3348" width="14" style="162" bestFit="1" customWidth="1"/>
    <col min="3349" max="3349" width="6.140625" style="162" bestFit="1" customWidth="1"/>
    <col min="3350" max="3584" width="9.140625" style="162"/>
    <col min="3585" max="3585" width="4.7109375" style="162" bestFit="1" customWidth="1"/>
    <col min="3586" max="3586" width="2.140625" style="162" bestFit="1" customWidth="1"/>
    <col min="3587" max="3587" width="35.5703125" style="162" bestFit="1" customWidth="1"/>
    <col min="3588" max="3588" width="1.7109375" style="162" customWidth="1"/>
    <col min="3589" max="3589" width="15.7109375" style="162" bestFit="1" customWidth="1"/>
    <col min="3590" max="3590" width="6" style="162" bestFit="1" customWidth="1"/>
    <col min="3591" max="3591" width="15.7109375" style="162" bestFit="1" customWidth="1"/>
    <col min="3592" max="3592" width="15.140625" style="162" bestFit="1" customWidth="1"/>
    <col min="3593" max="3593" width="16.7109375" style="162" bestFit="1" customWidth="1"/>
    <col min="3594" max="3595" width="14.28515625" style="162" bestFit="1" customWidth="1"/>
    <col min="3596" max="3597" width="13.5703125" style="162" bestFit="1" customWidth="1"/>
    <col min="3598" max="3598" width="14.7109375" style="162" bestFit="1" customWidth="1"/>
    <col min="3599" max="3599" width="13.5703125" style="162" bestFit="1" customWidth="1"/>
    <col min="3600" max="3600" width="13" style="162" customWidth="1"/>
    <col min="3601" max="3601" width="9.140625" style="162"/>
    <col min="3602" max="3602" width="13.5703125" style="162" bestFit="1" customWidth="1"/>
    <col min="3603" max="3603" width="11.42578125" style="162" bestFit="1" customWidth="1"/>
    <col min="3604" max="3604" width="14" style="162" bestFit="1" customWidth="1"/>
    <col min="3605" max="3605" width="6.140625" style="162" bestFit="1" customWidth="1"/>
    <col min="3606" max="3840" width="9.140625" style="162"/>
    <col min="3841" max="3841" width="4.7109375" style="162" bestFit="1" customWidth="1"/>
    <col min="3842" max="3842" width="2.140625" style="162" bestFit="1" customWidth="1"/>
    <col min="3843" max="3843" width="35.5703125" style="162" bestFit="1" customWidth="1"/>
    <col min="3844" max="3844" width="1.7109375" style="162" customWidth="1"/>
    <col min="3845" max="3845" width="15.7109375" style="162" bestFit="1" customWidth="1"/>
    <col min="3846" max="3846" width="6" style="162" bestFit="1" customWidth="1"/>
    <col min="3847" max="3847" width="15.7109375" style="162" bestFit="1" customWidth="1"/>
    <col min="3848" max="3848" width="15.140625" style="162" bestFit="1" customWidth="1"/>
    <col min="3849" max="3849" width="16.7109375" style="162" bestFit="1" customWidth="1"/>
    <col min="3850" max="3851" width="14.28515625" style="162" bestFit="1" customWidth="1"/>
    <col min="3852" max="3853" width="13.5703125" style="162" bestFit="1" customWidth="1"/>
    <col min="3854" max="3854" width="14.7109375" style="162" bestFit="1" customWidth="1"/>
    <col min="3855" max="3855" width="13.5703125" style="162" bestFit="1" customWidth="1"/>
    <col min="3856" max="3856" width="13" style="162" customWidth="1"/>
    <col min="3857" max="3857" width="9.140625" style="162"/>
    <col min="3858" max="3858" width="13.5703125" style="162" bestFit="1" customWidth="1"/>
    <col min="3859" max="3859" width="11.42578125" style="162" bestFit="1" customWidth="1"/>
    <col min="3860" max="3860" width="14" style="162" bestFit="1" customWidth="1"/>
    <col min="3861" max="3861" width="6.140625" style="162" bestFit="1" customWidth="1"/>
    <col min="3862" max="4096" width="9.140625" style="162"/>
    <col min="4097" max="4097" width="4.7109375" style="162" bestFit="1" customWidth="1"/>
    <col min="4098" max="4098" width="2.140625" style="162" bestFit="1" customWidth="1"/>
    <col min="4099" max="4099" width="35.5703125" style="162" bestFit="1" customWidth="1"/>
    <col min="4100" max="4100" width="1.7109375" style="162" customWidth="1"/>
    <col min="4101" max="4101" width="15.7109375" style="162" bestFit="1" customWidth="1"/>
    <col min="4102" max="4102" width="6" style="162" bestFit="1" customWidth="1"/>
    <col min="4103" max="4103" width="15.7109375" style="162" bestFit="1" customWidth="1"/>
    <col min="4104" max="4104" width="15.140625" style="162" bestFit="1" customWidth="1"/>
    <col min="4105" max="4105" width="16.7109375" style="162" bestFit="1" customWidth="1"/>
    <col min="4106" max="4107" width="14.28515625" style="162" bestFit="1" customWidth="1"/>
    <col min="4108" max="4109" width="13.5703125" style="162" bestFit="1" customWidth="1"/>
    <col min="4110" max="4110" width="14.7109375" style="162" bestFit="1" customWidth="1"/>
    <col min="4111" max="4111" width="13.5703125" style="162" bestFit="1" customWidth="1"/>
    <col min="4112" max="4112" width="13" style="162" customWidth="1"/>
    <col min="4113" max="4113" width="9.140625" style="162"/>
    <col min="4114" max="4114" width="13.5703125" style="162" bestFit="1" customWidth="1"/>
    <col min="4115" max="4115" width="11.42578125" style="162" bestFit="1" customWidth="1"/>
    <col min="4116" max="4116" width="14" style="162" bestFit="1" customWidth="1"/>
    <col min="4117" max="4117" width="6.140625" style="162" bestFit="1" customWidth="1"/>
    <col min="4118" max="4352" width="9.140625" style="162"/>
    <col min="4353" max="4353" width="4.7109375" style="162" bestFit="1" customWidth="1"/>
    <col min="4354" max="4354" width="2.140625" style="162" bestFit="1" customWidth="1"/>
    <col min="4355" max="4355" width="35.5703125" style="162" bestFit="1" customWidth="1"/>
    <col min="4356" max="4356" width="1.7109375" style="162" customWidth="1"/>
    <col min="4357" max="4357" width="15.7109375" style="162" bestFit="1" customWidth="1"/>
    <col min="4358" max="4358" width="6" style="162" bestFit="1" customWidth="1"/>
    <col min="4359" max="4359" width="15.7109375" style="162" bestFit="1" customWidth="1"/>
    <col min="4360" max="4360" width="15.140625" style="162" bestFit="1" customWidth="1"/>
    <col min="4361" max="4361" width="16.7109375" style="162" bestFit="1" customWidth="1"/>
    <col min="4362" max="4363" width="14.28515625" style="162" bestFit="1" customWidth="1"/>
    <col min="4364" max="4365" width="13.5703125" style="162" bestFit="1" customWidth="1"/>
    <col min="4366" max="4366" width="14.7109375" style="162" bestFit="1" customWidth="1"/>
    <col min="4367" max="4367" width="13.5703125" style="162" bestFit="1" customWidth="1"/>
    <col min="4368" max="4368" width="13" style="162" customWidth="1"/>
    <col min="4369" max="4369" width="9.140625" style="162"/>
    <col min="4370" max="4370" width="13.5703125" style="162" bestFit="1" customWidth="1"/>
    <col min="4371" max="4371" width="11.42578125" style="162" bestFit="1" customWidth="1"/>
    <col min="4372" max="4372" width="14" style="162" bestFit="1" customWidth="1"/>
    <col min="4373" max="4373" width="6.140625" style="162" bestFit="1" customWidth="1"/>
    <col min="4374" max="4608" width="9.140625" style="162"/>
    <col min="4609" max="4609" width="4.7109375" style="162" bestFit="1" customWidth="1"/>
    <col min="4610" max="4610" width="2.140625" style="162" bestFit="1" customWidth="1"/>
    <col min="4611" max="4611" width="35.5703125" style="162" bestFit="1" customWidth="1"/>
    <col min="4612" max="4612" width="1.7109375" style="162" customWidth="1"/>
    <col min="4613" max="4613" width="15.7109375" style="162" bestFit="1" customWidth="1"/>
    <col min="4614" max="4614" width="6" style="162" bestFit="1" customWidth="1"/>
    <col min="4615" max="4615" width="15.7109375" style="162" bestFit="1" customWidth="1"/>
    <col min="4616" max="4616" width="15.140625" style="162" bestFit="1" customWidth="1"/>
    <col min="4617" max="4617" width="16.7109375" style="162" bestFit="1" customWidth="1"/>
    <col min="4618" max="4619" width="14.28515625" style="162" bestFit="1" customWidth="1"/>
    <col min="4620" max="4621" width="13.5703125" style="162" bestFit="1" customWidth="1"/>
    <col min="4622" max="4622" width="14.7109375" style="162" bestFit="1" customWidth="1"/>
    <col min="4623" max="4623" width="13.5703125" style="162" bestFit="1" customWidth="1"/>
    <col min="4624" max="4624" width="13" style="162" customWidth="1"/>
    <col min="4625" max="4625" width="9.140625" style="162"/>
    <col min="4626" max="4626" width="13.5703125" style="162" bestFit="1" customWidth="1"/>
    <col min="4627" max="4627" width="11.42578125" style="162" bestFit="1" customWidth="1"/>
    <col min="4628" max="4628" width="14" style="162" bestFit="1" customWidth="1"/>
    <col min="4629" max="4629" width="6.140625" style="162" bestFit="1" customWidth="1"/>
    <col min="4630" max="4864" width="9.140625" style="162"/>
    <col min="4865" max="4865" width="4.7109375" style="162" bestFit="1" customWidth="1"/>
    <col min="4866" max="4866" width="2.140625" style="162" bestFit="1" customWidth="1"/>
    <col min="4867" max="4867" width="35.5703125" style="162" bestFit="1" customWidth="1"/>
    <col min="4868" max="4868" width="1.7109375" style="162" customWidth="1"/>
    <col min="4869" max="4869" width="15.7109375" style="162" bestFit="1" customWidth="1"/>
    <col min="4870" max="4870" width="6" style="162" bestFit="1" customWidth="1"/>
    <col min="4871" max="4871" width="15.7109375" style="162" bestFit="1" customWidth="1"/>
    <col min="4872" max="4872" width="15.140625" style="162" bestFit="1" customWidth="1"/>
    <col min="4873" max="4873" width="16.7109375" style="162" bestFit="1" customWidth="1"/>
    <col min="4874" max="4875" width="14.28515625" style="162" bestFit="1" customWidth="1"/>
    <col min="4876" max="4877" width="13.5703125" style="162" bestFit="1" customWidth="1"/>
    <col min="4878" max="4878" width="14.7109375" style="162" bestFit="1" customWidth="1"/>
    <col min="4879" max="4879" width="13.5703125" style="162" bestFit="1" customWidth="1"/>
    <col min="4880" max="4880" width="13" style="162" customWidth="1"/>
    <col min="4881" max="4881" width="9.140625" style="162"/>
    <col min="4882" max="4882" width="13.5703125" style="162" bestFit="1" customWidth="1"/>
    <col min="4883" max="4883" width="11.42578125" style="162" bestFit="1" customWidth="1"/>
    <col min="4884" max="4884" width="14" style="162" bestFit="1" customWidth="1"/>
    <col min="4885" max="4885" width="6.140625" style="162" bestFit="1" customWidth="1"/>
    <col min="4886" max="5120" width="9.140625" style="162"/>
    <col min="5121" max="5121" width="4.7109375" style="162" bestFit="1" customWidth="1"/>
    <col min="5122" max="5122" width="2.140625" style="162" bestFit="1" customWidth="1"/>
    <col min="5123" max="5123" width="35.5703125" style="162" bestFit="1" customWidth="1"/>
    <col min="5124" max="5124" width="1.7109375" style="162" customWidth="1"/>
    <col min="5125" max="5125" width="15.7109375" style="162" bestFit="1" customWidth="1"/>
    <col min="5126" max="5126" width="6" style="162" bestFit="1" customWidth="1"/>
    <col min="5127" max="5127" width="15.7109375" style="162" bestFit="1" customWidth="1"/>
    <col min="5128" max="5128" width="15.140625" style="162" bestFit="1" customWidth="1"/>
    <col min="5129" max="5129" width="16.7109375" style="162" bestFit="1" customWidth="1"/>
    <col min="5130" max="5131" width="14.28515625" style="162" bestFit="1" customWidth="1"/>
    <col min="5132" max="5133" width="13.5703125" style="162" bestFit="1" customWidth="1"/>
    <col min="5134" max="5134" width="14.7109375" style="162" bestFit="1" customWidth="1"/>
    <col min="5135" max="5135" width="13.5703125" style="162" bestFit="1" customWidth="1"/>
    <col min="5136" max="5136" width="13" style="162" customWidth="1"/>
    <col min="5137" max="5137" width="9.140625" style="162"/>
    <col min="5138" max="5138" width="13.5703125" style="162" bestFit="1" customWidth="1"/>
    <col min="5139" max="5139" width="11.42578125" style="162" bestFit="1" customWidth="1"/>
    <col min="5140" max="5140" width="14" style="162" bestFit="1" customWidth="1"/>
    <col min="5141" max="5141" width="6.140625" style="162" bestFit="1" customWidth="1"/>
    <col min="5142" max="5376" width="9.140625" style="162"/>
    <col min="5377" max="5377" width="4.7109375" style="162" bestFit="1" customWidth="1"/>
    <col min="5378" max="5378" width="2.140625" style="162" bestFit="1" customWidth="1"/>
    <col min="5379" max="5379" width="35.5703125" style="162" bestFit="1" customWidth="1"/>
    <col min="5380" max="5380" width="1.7109375" style="162" customWidth="1"/>
    <col min="5381" max="5381" width="15.7109375" style="162" bestFit="1" customWidth="1"/>
    <col min="5382" max="5382" width="6" style="162" bestFit="1" customWidth="1"/>
    <col min="5383" max="5383" width="15.7109375" style="162" bestFit="1" customWidth="1"/>
    <col min="5384" max="5384" width="15.140625" style="162" bestFit="1" customWidth="1"/>
    <col min="5385" max="5385" width="16.7109375" style="162" bestFit="1" customWidth="1"/>
    <col min="5386" max="5387" width="14.28515625" style="162" bestFit="1" customWidth="1"/>
    <col min="5388" max="5389" width="13.5703125" style="162" bestFit="1" customWidth="1"/>
    <col min="5390" max="5390" width="14.7109375" style="162" bestFit="1" customWidth="1"/>
    <col min="5391" max="5391" width="13.5703125" style="162" bestFit="1" customWidth="1"/>
    <col min="5392" max="5392" width="13" style="162" customWidth="1"/>
    <col min="5393" max="5393" width="9.140625" style="162"/>
    <col min="5394" max="5394" width="13.5703125" style="162" bestFit="1" customWidth="1"/>
    <col min="5395" max="5395" width="11.42578125" style="162" bestFit="1" customWidth="1"/>
    <col min="5396" max="5396" width="14" style="162" bestFit="1" customWidth="1"/>
    <col min="5397" max="5397" width="6.140625" style="162" bestFit="1" customWidth="1"/>
    <col min="5398" max="5632" width="9.140625" style="162"/>
    <col min="5633" max="5633" width="4.7109375" style="162" bestFit="1" customWidth="1"/>
    <col min="5634" max="5634" width="2.140625" style="162" bestFit="1" customWidth="1"/>
    <col min="5635" max="5635" width="35.5703125" style="162" bestFit="1" customWidth="1"/>
    <col min="5636" max="5636" width="1.7109375" style="162" customWidth="1"/>
    <col min="5637" max="5637" width="15.7109375" style="162" bestFit="1" customWidth="1"/>
    <col min="5638" max="5638" width="6" style="162" bestFit="1" customWidth="1"/>
    <col min="5639" max="5639" width="15.7109375" style="162" bestFit="1" customWidth="1"/>
    <col min="5640" max="5640" width="15.140625" style="162" bestFit="1" customWidth="1"/>
    <col min="5641" max="5641" width="16.7109375" style="162" bestFit="1" customWidth="1"/>
    <col min="5642" max="5643" width="14.28515625" style="162" bestFit="1" customWidth="1"/>
    <col min="5644" max="5645" width="13.5703125" style="162" bestFit="1" customWidth="1"/>
    <col min="5646" max="5646" width="14.7109375" style="162" bestFit="1" customWidth="1"/>
    <col min="5647" max="5647" width="13.5703125" style="162" bestFit="1" customWidth="1"/>
    <col min="5648" max="5648" width="13" style="162" customWidth="1"/>
    <col min="5649" max="5649" width="9.140625" style="162"/>
    <col min="5650" max="5650" width="13.5703125" style="162" bestFit="1" customWidth="1"/>
    <col min="5651" max="5651" width="11.42578125" style="162" bestFit="1" customWidth="1"/>
    <col min="5652" max="5652" width="14" style="162" bestFit="1" customWidth="1"/>
    <col min="5653" max="5653" width="6.140625" style="162" bestFit="1" customWidth="1"/>
    <col min="5654" max="5888" width="9.140625" style="162"/>
    <col min="5889" max="5889" width="4.7109375" style="162" bestFit="1" customWidth="1"/>
    <col min="5890" max="5890" width="2.140625" style="162" bestFit="1" customWidth="1"/>
    <col min="5891" max="5891" width="35.5703125" style="162" bestFit="1" customWidth="1"/>
    <col min="5892" max="5892" width="1.7109375" style="162" customWidth="1"/>
    <col min="5893" max="5893" width="15.7109375" style="162" bestFit="1" customWidth="1"/>
    <col min="5894" max="5894" width="6" style="162" bestFit="1" customWidth="1"/>
    <col min="5895" max="5895" width="15.7109375" style="162" bestFit="1" customWidth="1"/>
    <col min="5896" max="5896" width="15.140625" style="162" bestFit="1" customWidth="1"/>
    <col min="5897" max="5897" width="16.7109375" style="162" bestFit="1" customWidth="1"/>
    <col min="5898" max="5899" width="14.28515625" style="162" bestFit="1" customWidth="1"/>
    <col min="5900" max="5901" width="13.5703125" style="162" bestFit="1" customWidth="1"/>
    <col min="5902" max="5902" width="14.7109375" style="162" bestFit="1" customWidth="1"/>
    <col min="5903" max="5903" width="13.5703125" style="162" bestFit="1" customWidth="1"/>
    <col min="5904" max="5904" width="13" style="162" customWidth="1"/>
    <col min="5905" max="5905" width="9.140625" style="162"/>
    <col min="5906" max="5906" width="13.5703125" style="162" bestFit="1" customWidth="1"/>
    <col min="5907" max="5907" width="11.42578125" style="162" bestFit="1" customWidth="1"/>
    <col min="5908" max="5908" width="14" style="162" bestFit="1" customWidth="1"/>
    <col min="5909" max="5909" width="6.140625" style="162" bestFit="1" customWidth="1"/>
    <col min="5910" max="6144" width="9.140625" style="162"/>
    <col min="6145" max="6145" width="4.7109375" style="162" bestFit="1" customWidth="1"/>
    <col min="6146" max="6146" width="2.140625" style="162" bestFit="1" customWidth="1"/>
    <col min="6147" max="6147" width="35.5703125" style="162" bestFit="1" customWidth="1"/>
    <col min="6148" max="6148" width="1.7109375" style="162" customWidth="1"/>
    <col min="6149" max="6149" width="15.7109375" style="162" bestFit="1" customWidth="1"/>
    <col min="6150" max="6150" width="6" style="162" bestFit="1" customWidth="1"/>
    <col min="6151" max="6151" width="15.7109375" style="162" bestFit="1" customWidth="1"/>
    <col min="6152" max="6152" width="15.140625" style="162" bestFit="1" customWidth="1"/>
    <col min="6153" max="6153" width="16.7109375" style="162" bestFit="1" customWidth="1"/>
    <col min="6154" max="6155" width="14.28515625" style="162" bestFit="1" customWidth="1"/>
    <col min="6156" max="6157" width="13.5703125" style="162" bestFit="1" customWidth="1"/>
    <col min="6158" max="6158" width="14.7109375" style="162" bestFit="1" customWidth="1"/>
    <col min="6159" max="6159" width="13.5703125" style="162" bestFit="1" customWidth="1"/>
    <col min="6160" max="6160" width="13" style="162" customWidth="1"/>
    <col min="6161" max="6161" width="9.140625" style="162"/>
    <col min="6162" max="6162" width="13.5703125" style="162" bestFit="1" customWidth="1"/>
    <col min="6163" max="6163" width="11.42578125" style="162" bestFit="1" customWidth="1"/>
    <col min="6164" max="6164" width="14" style="162" bestFit="1" customWidth="1"/>
    <col min="6165" max="6165" width="6.140625" style="162" bestFit="1" customWidth="1"/>
    <col min="6166" max="6400" width="9.140625" style="162"/>
    <col min="6401" max="6401" width="4.7109375" style="162" bestFit="1" customWidth="1"/>
    <col min="6402" max="6402" width="2.140625" style="162" bestFit="1" customWidth="1"/>
    <col min="6403" max="6403" width="35.5703125" style="162" bestFit="1" customWidth="1"/>
    <col min="6404" max="6404" width="1.7109375" style="162" customWidth="1"/>
    <col min="6405" max="6405" width="15.7109375" style="162" bestFit="1" customWidth="1"/>
    <col min="6406" max="6406" width="6" style="162" bestFit="1" customWidth="1"/>
    <col min="6407" max="6407" width="15.7109375" style="162" bestFit="1" customWidth="1"/>
    <col min="6408" max="6408" width="15.140625" style="162" bestFit="1" customWidth="1"/>
    <col min="6409" max="6409" width="16.7109375" style="162" bestFit="1" customWidth="1"/>
    <col min="6410" max="6411" width="14.28515625" style="162" bestFit="1" customWidth="1"/>
    <col min="6412" max="6413" width="13.5703125" style="162" bestFit="1" customWidth="1"/>
    <col min="6414" max="6414" width="14.7109375" style="162" bestFit="1" customWidth="1"/>
    <col min="6415" max="6415" width="13.5703125" style="162" bestFit="1" customWidth="1"/>
    <col min="6416" max="6416" width="13" style="162" customWidth="1"/>
    <col min="6417" max="6417" width="9.140625" style="162"/>
    <col min="6418" max="6418" width="13.5703125" style="162" bestFit="1" customWidth="1"/>
    <col min="6419" max="6419" width="11.42578125" style="162" bestFit="1" customWidth="1"/>
    <col min="6420" max="6420" width="14" style="162" bestFit="1" customWidth="1"/>
    <col min="6421" max="6421" width="6.140625" style="162" bestFit="1" customWidth="1"/>
    <col min="6422" max="6656" width="9.140625" style="162"/>
    <col min="6657" max="6657" width="4.7109375" style="162" bestFit="1" customWidth="1"/>
    <col min="6658" max="6658" width="2.140625" style="162" bestFit="1" customWidth="1"/>
    <col min="6659" max="6659" width="35.5703125" style="162" bestFit="1" customWidth="1"/>
    <col min="6660" max="6660" width="1.7109375" style="162" customWidth="1"/>
    <col min="6661" max="6661" width="15.7109375" style="162" bestFit="1" customWidth="1"/>
    <col min="6662" max="6662" width="6" style="162" bestFit="1" customWidth="1"/>
    <col min="6663" max="6663" width="15.7109375" style="162" bestFit="1" customWidth="1"/>
    <col min="6664" max="6664" width="15.140625" style="162" bestFit="1" customWidth="1"/>
    <col min="6665" max="6665" width="16.7109375" style="162" bestFit="1" customWidth="1"/>
    <col min="6666" max="6667" width="14.28515625" style="162" bestFit="1" customWidth="1"/>
    <col min="6668" max="6669" width="13.5703125" style="162" bestFit="1" customWidth="1"/>
    <col min="6670" max="6670" width="14.7109375" style="162" bestFit="1" customWidth="1"/>
    <col min="6671" max="6671" width="13.5703125" style="162" bestFit="1" customWidth="1"/>
    <col min="6672" max="6672" width="13" style="162" customWidth="1"/>
    <col min="6673" max="6673" width="9.140625" style="162"/>
    <col min="6674" max="6674" width="13.5703125" style="162" bestFit="1" customWidth="1"/>
    <col min="6675" max="6675" width="11.42578125" style="162" bestFit="1" customWidth="1"/>
    <col min="6676" max="6676" width="14" style="162" bestFit="1" customWidth="1"/>
    <col min="6677" max="6677" width="6.140625" style="162" bestFit="1" customWidth="1"/>
    <col min="6678" max="6912" width="9.140625" style="162"/>
    <col min="6913" max="6913" width="4.7109375" style="162" bestFit="1" customWidth="1"/>
    <col min="6914" max="6914" width="2.140625" style="162" bestFit="1" customWidth="1"/>
    <col min="6915" max="6915" width="35.5703125" style="162" bestFit="1" customWidth="1"/>
    <col min="6916" max="6916" width="1.7109375" style="162" customWidth="1"/>
    <col min="6917" max="6917" width="15.7109375" style="162" bestFit="1" customWidth="1"/>
    <col min="6918" max="6918" width="6" style="162" bestFit="1" customWidth="1"/>
    <col min="6919" max="6919" width="15.7109375" style="162" bestFit="1" customWidth="1"/>
    <col min="6920" max="6920" width="15.140625" style="162" bestFit="1" customWidth="1"/>
    <col min="6921" max="6921" width="16.7109375" style="162" bestFit="1" customWidth="1"/>
    <col min="6922" max="6923" width="14.28515625" style="162" bestFit="1" customWidth="1"/>
    <col min="6924" max="6925" width="13.5703125" style="162" bestFit="1" customWidth="1"/>
    <col min="6926" max="6926" width="14.7109375" style="162" bestFit="1" customWidth="1"/>
    <col min="6927" max="6927" width="13.5703125" style="162" bestFit="1" customWidth="1"/>
    <col min="6928" max="6928" width="13" style="162" customWidth="1"/>
    <col min="6929" max="6929" width="9.140625" style="162"/>
    <col min="6930" max="6930" width="13.5703125" style="162" bestFit="1" customWidth="1"/>
    <col min="6931" max="6931" width="11.42578125" style="162" bestFit="1" customWidth="1"/>
    <col min="6932" max="6932" width="14" style="162" bestFit="1" customWidth="1"/>
    <col min="6933" max="6933" width="6.140625" style="162" bestFit="1" customWidth="1"/>
    <col min="6934" max="7168" width="9.140625" style="162"/>
    <col min="7169" max="7169" width="4.7109375" style="162" bestFit="1" customWidth="1"/>
    <col min="7170" max="7170" width="2.140625" style="162" bestFit="1" customWidth="1"/>
    <col min="7171" max="7171" width="35.5703125" style="162" bestFit="1" customWidth="1"/>
    <col min="7172" max="7172" width="1.7109375" style="162" customWidth="1"/>
    <col min="7173" max="7173" width="15.7109375" style="162" bestFit="1" customWidth="1"/>
    <col min="7174" max="7174" width="6" style="162" bestFit="1" customWidth="1"/>
    <col min="7175" max="7175" width="15.7109375" style="162" bestFit="1" customWidth="1"/>
    <col min="7176" max="7176" width="15.140625" style="162" bestFit="1" customWidth="1"/>
    <col min="7177" max="7177" width="16.7109375" style="162" bestFit="1" customWidth="1"/>
    <col min="7178" max="7179" width="14.28515625" style="162" bestFit="1" customWidth="1"/>
    <col min="7180" max="7181" width="13.5703125" style="162" bestFit="1" customWidth="1"/>
    <col min="7182" max="7182" width="14.7109375" style="162" bestFit="1" customWidth="1"/>
    <col min="7183" max="7183" width="13.5703125" style="162" bestFit="1" customWidth="1"/>
    <col min="7184" max="7184" width="13" style="162" customWidth="1"/>
    <col min="7185" max="7185" width="9.140625" style="162"/>
    <col min="7186" max="7186" width="13.5703125" style="162" bestFit="1" customWidth="1"/>
    <col min="7187" max="7187" width="11.42578125" style="162" bestFit="1" customWidth="1"/>
    <col min="7188" max="7188" width="14" style="162" bestFit="1" customWidth="1"/>
    <col min="7189" max="7189" width="6.140625" style="162" bestFit="1" customWidth="1"/>
    <col min="7190" max="7424" width="9.140625" style="162"/>
    <col min="7425" max="7425" width="4.7109375" style="162" bestFit="1" customWidth="1"/>
    <col min="7426" max="7426" width="2.140625" style="162" bestFit="1" customWidth="1"/>
    <col min="7427" max="7427" width="35.5703125" style="162" bestFit="1" customWidth="1"/>
    <col min="7428" max="7428" width="1.7109375" style="162" customWidth="1"/>
    <col min="7429" max="7429" width="15.7109375" style="162" bestFit="1" customWidth="1"/>
    <col min="7430" max="7430" width="6" style="162" bestFit="1" customWidth="1"/>
    <col min="7431" max="7431" width="15.7109375" style="162" bestFit="1" customWidth="1"/>
    <col min="7432" max="7432" width="15.140625" style="162" bestFit="1" customWidth="1"/>
    <col min="7433" max="7433" width="16.7109375" style="162" bestFit="1" customWidth="1"/>
    <col min="7434" max="7435" width="14.28515625" style="162" bestFit="1" customWidth="1"/>
    <col min="7436" max="7437" width="13.5703125" style="162" bestFit="1" customWidth="1"/>
    <col min="7438" max="7438" width="14.7109375" style="162" bestFit="1" customWidth="1"/>
    <col min="7439" max="7439" width="13.5703125" style="162" bestFit="1" customWidth="1"/>
    <col min="7440" max="7440" width="13" style="162" customWidth="1"/>
    <col min="7441" max="7441" width="9.140625" style="162"/>
    <col min="7442" max="7442" width="13.5703125" style="162" bestFit="1" customWidth="1"/>
    <col min="7443" max="7443" width="11.42578125" style="162" bestFit="1" customWidth="1"/>
    <col min="7444" max="7444" width="14" style="162" bestFit="1" customWidth="1"/>
    <col min="7445" max="7445" width="6.140625" style="162" bestFit="1" customWidth="1"/>
    <col min="7446" max="7680" width="9.140625" style="162"/>
    <col min="7681" max="7681" width="4.7109375" style="162" bestFit="1" customWidth="1"/>
    <col min="7682" max="7682" width="2.140625" style="162" bestFit="1" customWidth="1"/>
    <col min="7683" max="7683" width="35.5703125" style="162" bestFit="1" customWidth="1"/>
    <col min="7684" max="7684" width="1.7109375" style="162" customWidth="1"/>
    <col min="7685" max="7685" width="15.7109375" style="162" bestFit="1" customWidth="1"/>
    <col min="7686" max="7686" width="6" style="162" bestFit="1" customWidth="1"/>
    <col min="7687" max="7687" width="15.7109375" style="162" bestFit="1" customWidth="1"/>
    <col min="7688" max="7688" width="15.140625" style="162" bestFit="1" customWidth="1"/>
    <col min="7689" max="7689" width="16.7109375" style="162" bestFit="1" customWidth="1"/>
    <col min="7690" max="7691" width="14.28515625" style="162" bestFit="1" customWidth="1"/>
    <col min="7692" max="7693" width="13.5703125" style="162" bestFit="1" customWidth="1"/>
    <col min="7694" max="7694" width="14.7109375" style="162" bestFit="1" customWidth="1"/>
    <col min="7695" max="7695" width="13.5703125" style="162" bestFit="1" customWidth="1"/>
    <col min="7696" max="7696" width="13" style="162" customWidth="1"/>
    <col min="7697" max="7697" width="9.140625" style="162"/>
    <col min="7698" max="7698" width="13.5703125" style="162" bestFit="1" customWidth="1"/>
    <col min="7699" max="7699" width="11.42578125" style="162" bestFit="1" customWidth="1"/>
    <col min="7700" max="7700" width="14" style="162" bestFit="1" customWidth="1"/>
    <col min="7701" max="7701" width="6.140625" style="162" bestFit="1" customWidth="1"/>
    <col min="7702" max="7936" width="9.140625" style="162"/>
    <col min="7937" max="7937" width="4.7109375" style="162" bestFit="1" customWidth="1"/>
    <col min="7938" max="7938" width="2.140625" style="162" bestFit="1" customWidth="1"/>
    <col min="7939" max="7939" width="35.5703125" style="162" bestFit="1" customWidth="1"/>
    <col min="7940" max="7940" width="1.7109375" style="162" customWidth="1"/>
    <col min="7941" max="7941" width="15.7109375" style="162" bestFit="1" customWidth="1"/>
    <col min="7942" max="7942" width="6" style="162" bestFit="1" customWidth="1"/>
    <col min="7943" max="7943" width="15.7109375" style="162" bestFit="1" customWidth="1"/>
    <col min="7944" max="7944" width="15.140625" style="162" bestFit="1" customWidth="1"/>
    <col min="7945" max="7945" width="16.7109375" style="162" bestFit="1" customWidth="1"/>
    <col min="7946" max="7947" width="14.28515625" style="162" bestFit="1" customWidth="1"/>
    <col min="7948" max="7949" width="13.5703125" style="162" bestFit="1" customWidth="1"/>
    <col min="7950" max="7950" width="14.7109375" style="162" bestFit="1" customWidth="1"/>
    <col min="7951" max="7951" width="13.5703125" style="162" bestFit="1" customWidth="1"/>
    <col min="7952" max="7952" width="13" style="162" customWidth="1"/>
    <col min="7953" max="7953" width="9.140625" style="162"/>
    <col min="7954" max="7954" width="13.5703125" style="162" bestFit="1" customWidth="1"/>
    <col min="7955" max="7955" width="11.42578125" style="162" bestFit="1" customWidth="1"/>
    <col min="7956" max="7956" width="14" style="162" bestFit="1" customWidth="1"/>
    <col min="7957" max="7957" width="6.140625" style="162" bestFit="1" customWidth="1"/>
    <col min="7958" max="8192" width="9.140625" style="162"/>
    <col min="8193" max="8193" width="4.7109375" style="162" bestFit="1" customWidth="1"/>
    <col min="8194" max="8194" width="2.140625" style="162" bestFit="1" customWidth="1"/>
    <col min="8195" max="8195" width="35.5703125" style="162" bestFit="1" customWidth="1"/>
    <col min="8196" max="8196" width="1.7109375" style="162" customWidth="1"/>
    <col min="8197" max="8197" width="15.7109375" style="162" bestFit="1" customWidth="1"/>
    <col min="8198" max="8198" width="6" style="162" bestFit="1" customWidth="1"/>
    <col min="8199" max="8199" width="15.7109375" style="162" bestFit="1" customWidth="1"/>
    <col min="8200" max="8200" width="15.140625" style="162" bestFit="1" customWidth="1"/>
    <col min="8201" max="8201" width="16.7109375" style="162" bestFit="1" customWidth="1"/>
    <col min="8202" max="8203" width="14.28515625" style="162" bestFit="1" customWidth="1"/>
    <col min="8204" max="8205" width="13.5703125" style="162" bestFit="1" customWidth="1"/>
    <col min="8206" max="8206" width="14.7109375" style="162" bestFit="1" customWidth="1"/>
    <col min="8207" max="8207" width="13.5703125" style="162" bestFit="1" customWidth="1"/>
    <col min="8208" max="8208" width="13" style="162" customWidth="1"/>
    <col min="8209" max="8209" width="9.140625" style="162"/>
    <col min="8210" max="8210" width="13.5703125" style="162" bestFit="1" customWidth="1"/>
    <col min="8211" max="8211" width="11.42578125" style="162" bestFit="1" customWidth="1"/>
    <col min="8212" max="8212" width="14" style="162" bestFit="1" customWidth="1"/>
    <col min="8213" max="8213" width="6.140625" style="162" bestFit="1" customWidth="1"/>
    <col min="8214" max="8448" width="9.140625" style="162"/>
    <col min="8449" max="8449" width="4.7109375" style="162" bestFit="1" customWidth="1"/>
    <col min="8450" max="8450" width="2.140625" style="162" bestFit="1" customWidth="1"/>
    <col min="8451" max="8451" width="35.5703125" style="162" bestFit="1" customWidth="1"/>
    <col min="8452" max="8452" width="1.7109375" style="162" customWidth="1"/>
    <col min="8453" max="8453" width="15.7109375" style="162" bestFit="1" customWidth="1"/>
    <col min="8454" max="8454" width="6" style="162" bestFit="1" customWidth="1"/>
    <col min="8455" max="8455" width="15.7109375" style="162" bestFit="1" customWidth="1"/>
    <col min="8456" max="8456" width="15.140625" style="162" bestFit="1" customWidth="1"/>
    <col min="8457" max="8457" width="16.7109375" style="162" bestFit="1" customWidth="1"/>
    <col min="8458" max="8459" width="14.28515625" style="162" bestFit="1" customWidth="1"/>
    <col min="8460" max="8461" width="13.5703125" style="162" bestFit="1" customWidth="1"/>
    <col min="8462" max="8462" width="14.7109375" style="162" bestFit="1" customWidth="1"/>
    <col min="8463" max="8463" width="13.5703125" style="162" bestFit="1" customWidth="1"/>
    <col min="8464" max="8464" width="13" style="162" customWidth="1"/>
    <col min="8465" max="8465" width="9.140625" style="162"/>
    <col min="8466" max="8466" width="13.5703125" style="162" bestFit="1" customWidth="1"/>
    <col min="8467" max="8467" width="11.42578125" style="162" bestFit="1" customWidth="1"/>
    <col min="8468" max="8468" width="14" style="162" bestFit="1" customWidth="1"/>
    <col min="8469" max="8469" width="6.140625" style="162" bestFit="1" customWidth="1"/>
    <col min="8470" max="8704" width="9.140625" style="162"/>
    <col min="8705" max="8705" width="4.7109375" style="162" bestFit="1" customWidth="1"/>
    <col min="8706" max="8706" width="2.140625" style="162" bestFit="1" customWidth="1"/>
    <col min="8707" max="8707" width="35.5703125" style="162" bestFit="1" customWidth="1"/>
    <col min="8708" max="8708" width="1.7109375" style="162" customWidth="1"/>
    <col min="8709" max="8709" width="15.7109375" style="162" bestFit="1" customWidth="1"/>
    <col min="8710" max="8710" width="6" style="162" bestFit="1" customWidth="1"/>
    <col min="8711" max="8711" width="15.7109375" style="162" bestFit="1" customWidth="1"/>
    <col min="8712" max="8712" width="15.140625" style="162" bestFit="1" customWidth="1"/>
    <col min="8713" max="8713" width="16.7109375" style="162" bestFit="1" customWidth="1"/>
    <col min="8714" max="8715" width="14.28515625" style="162" bestFit="1" customWidth="1"/>
    <col min="8716" max="8717" width="13.5703125" style="162" bestFit="1" customWidth="1"/>
    <col min="8718" max="8718" width="14.7109375" style="162" bestFit="1" customWidth="1"/>
    <col min="8719" max="8719" width="13.5703125" style="162" bestFit="1" customWidth="1"/>
    <col min="8720" max="8720" width="13" style="162" customWidth="1"/>
    <col min="8721" max="8721" width="9.140625" style="162"/>
    <col min="8722" max="8722" width="13.5703125" style="162" bestFit="1" customWidth="1"/>
    <col min="8723" max="8723" width="11.42578125" style="162" bestFit="1" customWidth="1"/>
    <col min="8724" max="8724" width="14" style="162" bestFit="1" customWidth="1"/>
    <col min="8725" max="8725" width="6.140625" style="162" bestFit="1" customWidth="1"/>
    <col min="8726" max="8960" width="9.140625" style="162"/>
    <col min="8961" max="8961" width="4.7109375" style="162" bestFit="1" customWidth="1"/>
    <col min="8962" max="8962" width="2.140625" style="162" bestFit="1" customWidth="1"/>
    <col min="8963" max="8963" width="35.5703125" style="162" bestFit="1" customWidth="1"/>
    <col min="8964" max="8964" width="1.7109375" style="162" customWidth="1"/>
    <col min="8965" max="8965" width="15.7109375" style="162" bestFit="1" customWidth="1"/>
    <col min="8966" max="8966" width="6" style="162" bestFit="1" customWidth="1"/>
    <col min="8967" max="8967" width="15.7109375" style="162" bestFit="1" customWidth="1"/>
    <col min="8968" max="8968" width="15.140625" style="162" bestFit="1" customWidth="1"/>
    <col min="8969" max="8969" width="16.7109375" style="162" bestFit="1" customWidth="1"/>
    <col min="8970" max="8971" width="14.28515625" style="162" bestFit="1" customWidth="1"/>
    <col min="8972" max="8973" width="13.5703125" style="162" bestFit="1" customWidth="1"/>
    <col min="8974" max="8974" width="14.7109375" style="162" bestFit="1" customWidth="1"/>
    <col min="8975" max="8975" width="13.5703125" style="162" bestFit="1" customWidth="1"/>
    <col min="8976" max="8976" width="13" style="162" customWidth="1"/>
    <col min="8977" max="8977" width="9.140625" style="162"/>
    <col min="8978" max="8978" width="13.5703125" style="162" bestFit="1" customWidth="1"/>
    <col min="8979" max="8979" width="11.42578125" style="162" bestFit="1" customWidth="1"/>
    <col min="8980" max="8980" width="14" style="162" bestFit="1" customWidth="1"/>
    <col min="8981" max="8981" width="6.140625" style="162" bestFit="1" customWidth="1"/>
    <col min="8982" max="9216" width="9.140625" style="162"/>
    <col min="9217" max="9217" width="4.7109375" style="162" bestFit="1" customWidth="1"/>
    <col min="9218" max="9218" width="2.140625" style="162" bestFit="1" customWidth="1"/>
    <col min="9219" max="9219" width="35.5703125" style="162" bestFit="1" customWidth="1"/>
    <col min="9220" max="9220" width="1.7109375" style="162" customWidth="1"/>
    <col min="9221" max="9221" width="15.7109375" style="162" bestFit="1" customWidth="1"/>
    <col min="9222" max="9222" width="6" style="162" bestFit="1" customWidth="1"/>
    <col min="9223" max="9223" width="15.7109375" style="162" bestFit="1" customWidth="1"/>
    <col min="9224" max="9224" width="15.140625" style="162" bestFit="1" customWidth="1"/>
    <col min="9225" max="9225" width="16.7109375" style="162" bestFit="1" customWidth="1"/>
    <col min="9226" max="9227" width="14.28515625" style="162" bestFit="1" customWidth="1"/>
    <col min="9228" max="9229" width="13.5703125" style="162" bestFit="1" customWidth="1"/>
    <col min="9230" max="9230" width="14.7109375" style="162" bestFit="1" customWidth="1"/>
    <col min="9231" max="9231" width="13.5703125" style="162" bestFit="1" customWidth="1"/>
    <col min="9232" max="9232" width="13" style="162" customWidth="1"/>
    <col min="9233" max="9233" width="9.140625" style="162"/>
    <col min="9234" max="9234" width="13.5703125" style="162" bestFit="1" customWidth="1"/>
    <col min="9235" max="9235" width="11.42578125" style="162" bestFit="1" customWidth="1"/>
    <col min="9236" max="9236" width="14" style="162" bestFit="1" customWidth="1"/>
    <col min="9237" max="9237" width="6.140625" style="162" bestFit="1" customWidth="1"/>
    <col min="9238" max="9472" width="9.140625" style="162"/>
    <col min="9473" max="9473" width="4.7109375" style="162" bestFit="1" customWidth="1"/>
    <col min="9474" max="9474" width="2.140625" style="162" bestFit="1" customWidth="1"/>
    <col min="9475" max="9475" width="35.5703125" style="162" bestFit="1" customWidth="1"/>
    <col min="9476" max="9476" width="1.7109375" style="162" customWidth="1"/>
    <col min="9477" max="9477" width="15.7109375" style="162" bestFit="1" customWidth="1"/>
    <col min="9478" max="9478" width="6" style="162" bestFit="1" customWidth="1"/>
    <col min="9479" max="9479" width="15.7109375" style="162" bestFit="1" customWidth="1"/>
    <col min="9480" max="9480" width="15.140625" style="162" bestFit="1" customWidth="1"/>
    <col min="9481" max="9481" width="16.7109375" style="162" bestFit="1" customWidth="1"/>
    <col min="9482" max="9483" width="14.28515625" style="162" bestFit="1" customWidth="1"/>
    <col min="9484" max="9485" width="13.5703125" style="162" bestFit="1" customWidth="1"/>
    <col min="9486" max="9486" width="14.7109375" style="162" bestFit="1" customWidth="1"/>
    <col min="9487" max="9487" width="13.5703125" style="162" bestFit="1" customWidth="1"/>
    <col min="9488" max="9488" width="13" style="162" customWidth="1"/>
    <col min="9489" max="9489" width="9.140625" style="162"/>
    <col min="9490" max="9490" width="13.5703125" style="162" bestFit="1" customWidth="1"/>
    <col min="9491" max="9491" width="11.42578125" style="162" bestFit="1" customWidth="1"/>
    <col min="9492" max="9492" width="14" style="162" bestFit="1" customWidth="1"/>
    <col min="9493" max="9493" width="6.140625" style="162" bestFit="1" customWidth="1"/>
    <col min="9494" max="9728" width="9.140625" style="162"/>
    <col min="9729" max="9729" width="4.7109375" style="162" bestFit="1" customWidth="1"/>
    <col min="9730" max="9730" width="2.140625" style="162" bestFit="1" customWidth="1"/>
    <col min="9731" max="9731" width="35.5703125" style="162" bestFit="1" customWidth="1"/>
    <col min="9732" max="9732" width="1.7109375" style="162" customWidth="1"/>
    <col min="9733" max="9733" width="15.7109375" style="162" bestFit="1" customWidth="1"/>
    <col min="9734" max="9734" width="6" style="162" bestFit="1" customWidth="1"/>
    <col min="9735" max="9735" width="15.7109375" style="162" bestFit="1" customWidth="1"/>
    <col min="9736" max="9736" width="15.140625" style="162" bestFit="1" customWidth="1"/>
    <col min="9737" max="9737" width="16.7109375" style="162" bestFit="1" customWidth="1"/>
    <col min="9738" max="9739" width="14.28515625" style="162" bestFit="1" customWidth="1"/>
    <col min="9740" max="9741" width="13.5703125" style="162" bestFit="1" customWidth="1"/>
    <col min="9742" max="9742" width="14.7109375" style="162" bestFit="1" customWidth="1"/>
    <col min="9743" max="9743" width="13.5703125" style="162" bestFit="1" customWidth="1"/>
    <col min="9744" max="9744" width="13" style="162" customWidth="1"/>
    <col min="9745" max="9745" width="9.140625" style="162"/>
    <col min="9746" max="9746" width="13.5703125" style="162" bestFit="1" customWidth="1"/>
    <col min="9747" max="9747" width="11.42578125" style="162" bestFit="1" customWidth="1"/>
    <col min="9748" max="9748" width="14" style="162" bestFit="1" customWidth="1"/>
    <col min="9749" max="9749" width="6.140625" style="162" bestFit="1" customWidth="1"/>
    <col min="9750" max="9984" width="9.140625" style="162"/>
    <col min="9985" max="9985" width="4.7109375" style="162" bestFit="1" customWidth="1"/>
    <col min="9986" max="9986" width="2.140625" style="162" bestFit="1" customWidth="1"/>
    <col min="9987" max="9987" width="35.5703125" style="162" bestFit="1" customWidth="1"/>
    <col min="9988" max="9988" width="1.7109375" style="162" customWidth="1"/>
    <col min="9989" max="9989" width="15.7109375" style="162" bestFit="1" customWidth="1"/>
    <col min="9990" max="9990" width="6" style="162" bestFit="1" customWidth="1"/>
    <col min="9991" max="9991" width="15.7109375" style="162" bestFit="1" customWidth="1"/>
    <col min="9992" max="9992" width="15.140625" style="162" bestFit="1" customWidth="1"/>
    <col min="9993" max="9993" width="16.7109375" style="162" bestFit="1" customWidth="1"/>
    <col min="9994" max="9995" width="14.28515625" style="162" bestFit="1" customWidth="1"/>
    <col min="9996" max="9997" width="13.5703125" style="162" bestFit="1" customWidth="1"/>
    <col min="9998" max="9998" width="14.7109375" style="162" bestFit="1" customWidth="1"/>
    <col min="9999" max="9999" width="13.5703125" style="162" bestFit="1" customWidth="1"/>
    <col min="10000" max="10000" width="13" style="162" customWidth="1"/>
    <col min="10001" max="10001" width="9.140625" style="162"/>
    <col min="10002" max="10002" width="13.5703125" style="162" bestFit="1" customWidth="1"/>
    <col min="10003" max="10003" width="11.42578125" style="162" bestFit="1" customWidth="1"/>
    <col min="10004" max="10004" width="14" style="162" bestFit="1" customWidth="1"/>
    <col min="10005" max="10005" width="6.140625" style="162" bestFit="1" customWidth="1"/>
    <col min="10006" max="10240" width="9.140625" style="162"/>
    <col min="10241" max="10241" width="4.7109375" style="162" bestFit="1" customWidth="1"/>
    <col min="10242" max="10242" width="2.140625" style="162" bestFit="1" customWidth="1"/>
    <col min="10243" max="10243" width="35.5703125" style="162" bestFit="1" customWidth="1"/>
    <col min="10244" max="10244" width="1.7109375" style="162" customWidth="1"/>
    <col min="10245" max="10245" width="15.7109375" style="162" bestFit="1" customWidth="1"/>
    <col min="10246" max="10246" width="6" style="162" bestFit="1" customWidth="1"/>
    <col min="10247" max="10247" width="15.7109375" style="162" bestFit="1" customWidth="1"/>
    <col min="10248" max="10248" width="15.140625" style="162" bestFit="1" customWidth="1"/>
    <col min="10249" max="10249" width="16.7109375" style="162" bestFit="1" customWidth="1"/>
    <col min="10250" max="10251" width="14.28515625" style="162" bestFit="1" customWidth="1"/>
    <col min="10252" max="10253" width="13.5703125" style="162" bestFit="1" customWidth="1"/>
    <col min="10254" max="10254" width="14.7109375" style="162" bestFit="1" customWidth="1"/>
    <col min="10255" max="10255" width="13.5703125" style="162" bestFit="1" customWidth="1"/>
    <col min="10256" max="10256" width="13" style="162" customWidth="1"/>
    <col min="10257" max="10257" width="9.140625" style="162"/>
    <col min="10258" max="10258" width="13.5703125" style="162" bestFit="1" customWidth="1"/>
    <col min="10259" max="10259" width="11.42578125" style="162" bestFit="1" customWidth="1"/>
    <col min="10260" max="10260" width="14" style="162" bestFit="1" customWidth="1"/>
    <col min="10261" max="10261" width="6.140625" style="162" bestFit="1" customWidth="1"/>
    <col min="10262" max="10496" width="9.140625" style="162"/>
    <col min="10497" max="10497" width="4.7109375" style="162" bestFit="1" customWidth="1"/>
    <col min="10498" max="10498" width="2.140625" style="162" bestFit="1" customWidth="1"/>
    <col min="10499" max="10499" width="35.5703125" style="162" bestFit="1" customWidth="1"/>
    <col min="10500" max="10500" width="1.7109375" style="162" customWidth="1"/>
    <col min="10501" max="10501" width="15.7109375" style="162" bestFit="1" customWidth="1"/>
    <col min="10502" max="10502" width="6" style="162" bestFit="1" customWidth="1"/>
    <col min="10503" max="10503" width="15.7109375" style="162" bestFit="1" customWidth="1"/>
    <col min="10504" max="10504" width="15.140625" style="162" bestFit="1" customWidth="1"/>
    <col min="10505" max="10505" width="16.7109375" style="162" bestFit="1" customWidth="1"/>
    <col min="10506" max="10507" width="14.28515625" style="162" bestFit="1" customWidth="1"/>
    <col min="10508" max="10509" width="13.5703125" style="162" bestFit="1" customWidth="1"/>
    <col min="10510" max="10510" width="14.7109375" style="162" bestFit="1" customWidth="1"/>
    <col min="10511" max="10511" width="13.5703125" style="162" bestFit="1" customWidth="1"/>
    <col min="10512" max="10512" width="13" style="162" customWidth="1"/>
    <col min="10513" max="10513" width="9.140625" style="162"/>
    <col min="10514" max="10514" width="13.5703125" style="162" bestFit="1" customWidth="1"/>
    <col min="10515" max="10515" width="11.42578125" style="162" bestFit="1" customWidth="1"/>
    <col min="10516" max="10516" width="14" style="162" bestFit="1" customWidth="1"/>
    <col min="10517" max="10517" width="6.140625" style="162" bestFit="1" customWidth="1"/>
    <col min="10518" max="10752" width="9.140625" style="162"/>
    <col min="10753" max="10753" width="4.7109375" style="162" bestFit="1" customWidth="1"/>
    <col min="10754" max="10754" width="2.140625" style="162" bestFit="1" customWidth="1"/>
    <col min="10755" max="10755" width="35.5703125" style="162" bestFit="1" customWidth="1"/>
    <col min="10756" max="10756" width="1.7109375" style="162" customWidth="1"/>
    <col min="10757" max="10757" width="15.7109375" style="162" bestFit="1" customWidth="1"/>
    <col min="10758" max="10758" width="6" style="162" bestFit="1" customWidth="1"/>
    <col min="10759" max="10759" width="15.7109375" style="162" bestFit="1" customWidth="1"/>
    <col min="10760" max="10760" width="15.140625" style="162" bestFit="1" customWidth="1"/>
    <col min="10761" max="10761" width="16.7109375" style="162" bestFit="1" customWidth="1"/>
    <col min="10762" max="10763" width="14.28515625" style="162" bestFit="1" customWidth="1"/>
    <col min="10764" max="10765" width="13.5703125" style="162" bestFit="1" customWidth="1"/>
    <col min="10766" max="10766" width="14.7109375" style="162" bestFit="1" customWidth="1"/>
    <col min="10767" max="10767" width="13.5703125" style="162" bestFit="1" customWidth="1"/>
    <col min="10768" max="10768" width="13" style="162" customWidth="1"/>
    <col min="10769" max="10769" width="9.140625" style="162"/>
    <col min="10770" max="10770" width="13.5703125" style="162" bestFit="1" customWidth="1"/>
    <col min="10771" max="10771" width="11.42578125" style="162" bestFit="1" customWidth="1"/>
    <col min="10772" max="10772" width="14" style="162" bestFit="1" customWidth="1"/>
    <col min="10773" max="10773" width="6.140625" style="162" bestFit="1" customWidth="1"/>
    <col min="10774" max="11008" width="9.140625" style="162"/>
    <col min="11009" max="11009" width="4.7109375" style="162" bestFit="1" customWidth="1"/>
    <col min="11010" max="11010" width="2.140625" style="162" bestFit="1" customWidth="1"/>
    <col min="11011" max="11011" width="35.5703125" style="162" bestFit="1" customWidth="1"/>
    <col min="11012" max="11012" width="1.7109375" style="162" customWidth="1"/>
    <col min="11013" max="11013" width="15.7109375" style="162" bestFit="1" customWidth="1"/>
    <col min="11014" max="11014" width="6" style="162" bestFit="1" customWidth="1"/>
    <col min="11015" max="11015" width="15.7109375" style="162" bestFit="1" customWidth="1"/>
    <col min="11016" max="11016" width="15.140625" style="162" bestFit="1" customWidth="1"/>
    <col min="11017" max="11017" width="16.7109375" style="162" bestFit="1" customWidth="1"/>
    <col min="11018" max="11019" width="14.28515625" style="162" bestFit="1" customWidth="1"/>
    <col min="11020" max="11021" width="13.5703125" style="162" bestFit="1" customWidth="1"/>
    <col min="11022" max="11022" width="14.7109375" style="162" bestFit="1" customWidth="1"/>
    <col min="11023" max="11023" width="13.5703125" style="162" bestFit="1" customWidth="1"/>
    <col min="11024" max="11024" width="13" style="162" customWidth="1"/>
    <col min="11025" max="11025" width="9.140625" style="162"/>
    <col min="11026" max="11026" width="13.5703125" style="162" bestFit="1" customWidth="1"/>
    <col min="11027" max="11027" width="11.42578125" style="162" bestFit="1" customWidth="1"/>
    <col min="11028" max="11028" width="14" style="162" bestFit="1" customWidth="1"/>
    <col min="11029" max="11029" width="6.140625" style="162" bestFit="1" customWidth="1"/>
    <col min="11030" max="11264" width="9.140625" style="162"/>
    <col min="11265" max="11265" width="4.7109375" style="162" bestFit="1" customWidth="1"/>
    <col min="11266" max="11266" width="2.140625" style="162" bestFit="1" customWidth="1"/>
    <col min="11267" max="11267" width="35.5703125" style="162" bestFit="1" customWidth="1"/>
    <col min="11268" max="11268" width="1.7109375" style="162" customWidth="1"/>
    <col min="11269" max="11269" width="15.7109375" style="162" bestFit="1" customWidth="1"/>
    <col min="11270" max="11270" width="6" style="162" bestFit="1" customWidth="1"/>
    <col min="11271" max="11271" width="15.7109375" style="162" bestFit="1" customWidth="1"/>
    <col min="11272" max="11272" width="15.140625" style="162" bestFit="1" customWidth="1"/>
    <col min="11273" max="11273" width="16.7109375" style="162" bestFit="1" customWidth="1"/>
    <col min="11274" max="11275" width="14.28515625" style="162" bestFit="1" customWidth="1"/>
    <col min="11276" max="11277" width="13.5703125" style="162" bestFit="1" customWidth="1"/>
    <col min="11278" max="11278" width="14.7109375" style="162" bestFit="1" customWidth="1"/>
    <col min="11279" max="11279" width="13.5703125" style="162" bestFit="1" customWidth="1"/>
    <col min="11280" max="11280" width="13" style="162" customWidth="1"/>
    <col min="11281" max="11281" width="9.140625" style="162"/>
    <col min="11282" max="11282" width="13.5703125" style="162" bestFit="1" customWidth="1"/>
    <col min="11283" max="11283" width="11.42578125" style="162" bestFit="1" customWidth="1"/>
    <col min="11284" max="11284" width="14" style="162" bestFit="1" customWidth="1"/>
    <col min="11285" max="11285" width="6.140625" style="162" bestFit="1" customWidth="1"/>
    <col min="11286" max="11520" width="9.140625" style="162"/>
    <col min="11521" max="11521" width="4.7109375" style="162" bestFit="1" customWidth="1"/>
    <col min="11522" max="11522" width="2.140625" style="162" bestFit="1" customWidth="1"/>
    <col min="11523" max="11523" width="35.5703125" style="162" bestFit="1" customWidth="1"/>
    <col min="11524" max="11524" width="1.7109375" style="162" customWidth="1"/>
    <col min="11525" max="11525" width="15.7109375" style="162" bestFit="1" customWidth="1"/>
    <col min="11526" max="11526" width="6" style="162" bestFit="1" customWidth="1"/>
    <col min="11527" max="11527" width="15.7109375" style="162" bestFit="1" customWidth="1"/>
    <col min="11528" max="11528" width="15.140625" style="162" bestFit="1" customWidth="1"/>
    <col min="11529" max="11529" width="16.7109375" style="162" bestFit="1" customWidth="1"/>
    <col min="11530" max="11531" width="14.28515625" style="162" bestFit="1" customWidth="1"/>
    <col min="11532" max="11533" width="13.5703125" style="162" bestFit="1" customWidth="1"/>
    <col min="11534" max="11534" width="14.7109375" style="162" bestFit="1" customWidth="1"/>
    <col min="11535" max="11535" width="13.5703125" style="162" bestFit="1" customWidth="1"/>
    <col min="11536" max="11536" width="13" style="162" customWidth="1"/>
    <col min="11537" max="11537" width="9.140625" style="162"/>
    <col min="11538" max="11538" width="13.5703125" style="162" bestFit="1" customWidth="1"/>
    <col min="11539" max="11539" width="11.42578125" style="162" bestFit="1" customWidth="1"/>
    <col min="11540" max="11540" width="14" style="162" bestFit="1" customWidth="1"/>
    <col min="11541" max="11541" width="6.140625" style="162" bestFit="1" customWidth="1"/>
    <col min="11542" max="11776" width="9.140625" style="162"/>
    <col min="11777" max="11777" width="4.7109375" style="162" bestFit="1" customWidth="1"/>
    <col min="11778" max="11778" width="2.140625" style="162" bestFit="1" customWidth="1"/>
    <col min="11779" max="11779" width="35.5703125" style="162" bestFit="1" customWidth="1"/>
    <col min="11780" max="11780" width="1.7109375" style="162" customWidth="1"/>
    <col min="11781" max="11781" width="15.7109375" style="162" bestFit="1" customWidth="1"/>
    <col min="11782" max="11782" width="6" style="162" bestFit="1" customWidth="1"/>
    <col min="11783" max="11783" width="15.7109375" style="162" bestFit="1" customWidth="1"/>
    <col min="11784" max="11784" width="15.140625" style="162" bestFit="1" customWidth="1"/>
    <col min="11785" max="11785" width="16.7109375" style="162" bestFit="1" customWidth="1"/>
    <col min="11786" max="11787" width="14.28515625" style="162" bestFit="1" customWidth="1"/>
    <col min="11788" max="11789" width="13.5703125" style="162" bestFit="1" customWidth="1"/>
    <col min="11790" max="11790" width="14.7109375" style="162" bestFit="1" customWidth="1"/>
    <col min="11791" max="11791" width="13.5703125" style="162" bestFit="1" customWidth="1"/>
    <col min="11792" max="11792" width="13" style="162" customWidth="1"/>
    <col min="11793" max="11793" width="9.140625" style="162"/>
    <col min="11794" max="11794" width="13.5703125" style="162" bestFit="1" customWidth="1"/>
    <col min="11795" max="11795" width="11.42578125" style="162" bestFit="1" customWidth="1"/>
    <col min="11796" max="11796" width="14" style="162" bestFit="1" customWidth="1"/>
    <col min="11797" max="11797" width="6.140625" style="162" bestFit="1" customWidth="1"/>
    <col min="11798" max="12032" width="9.140625" style="162"/>
    <col min="12033" max="12033" width="4.7109375" style="162" bestFit="1" customWidth="1"/>
    <col min="12034" max="12034" width="2.140625" style="162" bestFit="1" customWidth="1"/>
    <col min="12035" max="12035" width="35.5703125" style="162" bestFit="1" customWidth="1"/>
    <col min="12036" max="12036" width="1.7109375" style="162" customWidth="1"/>
    <col min="12037" max="12037" width="15.7109375" style="162" bestFit="1" customWidth="1"/>
    <col min="12038" max="12038" width="6" style="162" bestFit="1" customWidth="1"/>
    <col min="12039" max="12039" width="15.7109375" style="162" bestFit="1" customWidth="1"/>
    <col min="12040" max="12040" width="15.140625" style="162" bestFit="1" customWidth="1"/>
    <col min="12041" max="12041" width="16.7109375" style="162" bestFit="1" customWidth="1"/>
    <col min="12042" max="12043" width="14.28515625" style="162" bestFit="1" customWidth="1"/>
    <col min="12044" max="12045" width="13.5703125" style="162" bestFit="1" customWidth="1"/>
    <col min="12046" max="12046" width="14.7109375" style="162" bestFit="1" customWidth="1"/>
    <col min="12047" max="12047" width="13.5703125" style="162" bestFit="1" customWidth="1"/>
    <col min="12048" max="12048" width="13" style="162" customWidth="1"/>
    <col min="12049" max="12049" width="9.140625" style="162"/>
    <col min="12050" max="12050" width="13.5703125" style="162" bestFit="1" customWidth="1"/>
    <col min="12051" max="12051" width="11.42578125" style="162" bestFit="1" customWidth="1"/>
    <col min="12052" max="12052" width="14" style="162" bestFit="1" customWidth="1"/>
    <col min="12053" max="12053" width="6.140625" style="162" bestFit="1" customWidth="1"/>
    <col min="12054" max="12288" width="9.140625" style="162"/>
    <col min="12289" max="12289" width="4.7109375" style="162" bestFit="1" customWidth="1"/>
    <col min="12290" max="12290" width="2.140625" style="162" bestFit="1" customWidth="1"/>
    <col min="12291" max="12291" width="35.5703125" style="162" bestFit="1" customWidth="1"/>
    <col min="12292" max="12292" width="1.7109375" style="162" customWidth="1"/>
    <col min="12293" max="12293" width="15.7109375" style="162" bestFit="1" customWidth="1"/>
    <col min="12294" max="12294" width="6" style="162" bestFit="1" customWidth="1"/>
    <col min="12295" max="12295" width="15.7109375" style="162" bestFit="1" customWidth="1"/>
    <col min="12296" max="12296" width="15.140625" style="162" bestFit="1" customWidth="1"/>
    <col min="12297" max="12297" width="16.7109375" style="162" bestFit="1" customWidth="1"/>
    <col min="12298" max="12299" width="14.28515625" style="162" bestFit="1" customWidth="1"/>
    <col min="12300" max="12301" width="13.5703125" style="162" bestFit="1" customWidth="1"/>
    <col min="12302" max="12302" width="14.7109375" style="162" bestFit="1" customWidth="1"/>
    <col min="12303" max="12303" width="13.5703125" style="162" bestFit="1" customWidth="1"/>
    <col min="12304" max="12304" width="13" style="162" customWidth="1"/>
    <col min="12305" max="12305" width="9.140625" style="162"/>
    <col min="12306" max="12306" width="13.5703125" style="162" bestFit="1" customWidth="1"/>
    <col min="12307" max="12307" width="11.42578125" style="162" bestFit="1" customWidth="1"/>
    <col min="12308" max="12308" width="14" style="162" bestFit="1" customWidth="1"/>
    <col min="12309" max="12309" width="6.140625" style="162" bestFit="1" customWidth="1"/>
    <col min="12310" max="12544" width="9.140625" style="162"/>
    <col min="12545" max="12545" width="4.7109375" style="162" bestFit="1" customWidth="1"/>
    <col min="12546" max="12546" width="2.140625" style="162" bestFit="1" customWidth="1"/>
    <col min="12547" max="12547" width="35.5703125" style="162" bestFit="1" customWidth="1"/>
    <col min="12548" max="12548" width="1.7109375" style="162" customWidth="1"/>
    <col min="12549" max="12549" width="15.7109375" style="162" bestFit="1" customWidth="1"/>
    <col min="12550" max="12550" width="6" style="162" bestFit="1" customWidth="1"/>
    <col min="12551" max="12551" width="15.7109375" style="162" bestFit="1" customWidth="1"/>
    <col min="12552" max="12552" width="15.140625" style="162" bestFit="1" customWidth="1"/>
    <col min="12553" max="12553" width="16.7109375" style="162" bestFit="1" customWidth="1"/>
    <col min="12554" max="12555" width="14.28515625" style="162" bestFit="1" customWidth="1"/>
    <col min="12556" max="12557" width="13.5703125" style="162" bestFit="1" customWidth="1"/>
    <col min="12558" max="12558" width="14.7109375" style="162" bestFit="1" customWidth="1"/>
    <col min="12559" max="12559" width="13.5703125" style="162" bestFit="1" customWidth="1"/>
    <col min="12560" max="12560" width="13" style="162" customWidth="1"/>
    <col min="12561" max="12561" width="9.140625" style="162"/>
    <col min="12562" max="12562" width="13.5703125" style="162" bestFit="1" customWidth="1"/>
    <col min="12563" max="12563" width="11.42578125" style="162" bestFit="1" customWidth="1"/>
    <col min="12564" max="12564" width="14" style="162" bestFit="1" customWidth="1"/>
    <col min="12565" max="12565" width="6.140625" style="162" bestFit="1" customWidth="1"/>
    <col min="12566" max="12800" width="9.140625" style="162"/>
    <col min="12801" max="12801" width="4.7109375" style="162" bestFit="1" customWidth="1"/>
    <col min="12802" max="12802" width="2.140625" style="162" bestFit="1" customWidth="1"/>
    <col min="12803" max="12803" width="35.5703125" style="162" bestFit="1" customWidth="1"/>
    <col min="12804" max="12804" width="1.7109375" style="162" customWidth="1"/>
    <col min="12805" max="12805" width="15.7109375" style="162" bestFit="1" customWidth="1"/>
    <col min="12806" max="12806" width="6" style="162" bestFit="1" customWidth="1"/>
    <col min="12807" max="12807" width="15.7109375" style="162" bestFit="1" customWidth="1"/>
    <col min="12808" max="12808" width="15.140625" style="162" bestFit="1" customWidth="1"/>
    <col min="12809" max="12809" width="16.7109375" style="162" bestFit="1" customWidth="1"/>
    <col min="12810" max="12811" width="14.28515625" style="162" bestFit="1" customWidth="1"/>
    <col min="12812" max="12813" width="13.5703125" style="162" bestFit="1" customWidth="1"/>
    <col min="12814" max="12814" width="14.7109375" style="162" bestFit="1" customWidth="1"/>
    <col min="12815" max="12815" width="13.5703125" style="162" bestFit="1" customWidth="1"/>
    <col min="12816" max="12816" width="13" style="162" customWidth="1"/>
    <col min="12817" max="12817" width="9.140625" style="162"/>
    <col min="12818" max="12818" width="13.5703125" style="162" bestFit="1" customWidth="1"/>
    <col min="12819" max="12819" width="11.42578125" style="162" bestFit="1" customWidth="1"/>
    <col min="12820" max="12820" width="14" style="162" bestFit="1" customWidth="1"/>
    <col min="12821" max="12821" width="6.140625" style="162" bestFit="1" customWidth="1"/>
    <col min="12822" max="13056" width="9.140625" style="162"/>
    <col min="13057" max="13057" width="4.7109375" style="162" bestFit="1" customWidth="1"/>
    <col min="13058" max="13058" width="2.140625" style="162" bestFit="1" customWidth="1"/>
    <col min="13059" max="13059" width="35.5703125" style="162" bestFit="1" customWidth="1"/>
    <col min="13060" max="13060" width="1.7109375" style="162" customWidth="1"/>
    <col min="13061" max="13061" width="15.7109375" style="162" bestFit="1" customWidth="1"/>
    <col min="13062" max="13062" width="6" style="162" bestFit="1" customWidth="1"/>
    <col min="13063" max="13063" width="15.7109375" style="162" bestFit="1" customWidth="1"/>
    <col min="13064" max="13064" width="15.140625" style="162" bestFit="1" customWidth="1"/>
    <col min="13065" max="13065" width="16.7109375" style="162" bestFit="1" customWidth="1"/>
    <col min="13066" max="13067" width="14.28515625" style="162" bestFit="1" customWidth="1"/>
    <col min="13068" max="13069" width="13.5703125" style="162" bestFit="1" customWidth="1"/>
    <col min="13070" max="13070" width="14.7109375" style="162" bestFit="1" customWidth="1"/>
    <col min="13071" max="13071" width="13.5703125" style="162" bestFit="1" customWidth="1"/>
    <col min="13072" max="13072" width="13" style="162" customWidth="1"/>
    <col min="13073" max="13073" width="9.140625" style="162"/>
    <col min="13074" max="13074" width="13.5703125" style="162" bestFit="1" customWidth="1"/>
    <col min="13075" max="13075" width="11.42578125" style="162" bestFit="1" customWidth="1"/>
    <col min="13076" max="13076" width="14" style="162" bestFit="1" customWidth="1"/>
    <col min="13077" max="13077" width="6.140625" style="162" bestFit="1" customWidth="1"/>
    <col min="13078" max="13312" width="9.140625" style="162"/>
    <col min="13313" max="13313" width="4.7109375" style="162" bestFit="1" customWidth="1"/>
    <col min="13314" max="13314" width="2.140625" style="162" bestFit="1" customWidth="1"/>
    <col min="13315" max="13315" width="35.5703125" style="162" bestFit="1" customWidth="1"/>
    <col min="13316" max="13316" width="1.7109375" style="162" customWidth="1"/>
    <col min="13317" max="13317" width="15.7109375" style="162" bestFit="1" customWidth="1"/>
    <col min="13318" max="13318" width="6" style="162" bestFit="1" customWidth="1"/>
    <col min="13319" max="13319" width="15.7109375" style="162" bestFit="1" customWidth="1"/>
    <col min="13320" max="13320" width="15.140625" style="162" bestFit="1" customWidth="1"/>
    <col min="13321" max="13321" width="16.7109375" style="162" bestFit="1" customWidth="1"/>
    <col min="13322" max="13323" width="14.28515625" style="162" bestFit="1" customWidth="1"/>
    <col min="13324" max="13325" width="13.5703125" style="162" bestFit="1" customWidth="1"/>
    <col min="13326" max="13326" width="14.7109375" style="162" bestFit="1" customWidth="1"/>
    <col min="13327" max="13327" width="13.5703125" style="162" bestFit="1" customWidth="1"/>
    <col min="13328" max="13328" width="13" style="162" customWidth="1"/>
    <col min="13329" max="13329" width="9.140625" style="162"/>
    <col min="13330" max="13330" width="13.5703125" style="162" bestFit="1" customWidth="1"/>
    <col min="13331" max="13331" width="11.42578125" style="162" bestFit="1" customWidth="1"/>
    <col min="13332" max="13332" width="14" style="162" bestFit="1" customWidth="1"/>
    <col min="13333" max="13333" width="6.140625" style="162" bestFit="1" customWidth="1"/>
    <col min="13334" max="13568" width="9.140625" style="162"/>
    <col min="13569" max="13569" width="4.7109375" style="162" bestFit="1" customWidth="1"/>
    <col min="13570" max="13570" width="2.140625" style="162" bestFit="1" customWidth="1"/>
    <col min="13571" max="13571" width="35.5703125" style="162" bestFit="1" customWidth="1"/>
    <col min="13572" max="13572" width="1.7109375" style="162" customWidth="1"/>
    <col min="13573" max="13573" width="15.7109375" style="162" bestFit="1" customWidth="1"/>
    <col min="13574" max="13574" width="6" style="162" bestFit="1" customWidth="1"/>
    <col min="13575" max="13575" width="15.7109375" style="162" bestFit="1" customWidth="1"/>
    <col min="13576" max="13576" width="15.140625" style="162" bestFit="1" customWidth="1"/>
    <col min="13577" max="13577" width="16.7109375" style="162" bestFit="1" customWidth="1"/>
    <col min="13578" max="13579" width="14.28515625" style="162" bestFit="1" customWidth="1"/>
    <col min="13580" max="13581" width="13.5703125" style="162" bestFit="1" customWidth="1"/>
    <col min="13582" max="13582" width="14.7109375" style="162" bestFit="1" customWidth="1"/>
    <col min="13583" max="13583" width="13.5703125" style="162" bestFit="1" customWidth="1"/>
    <col min="13584" max="13584" width="13" style="162" customWidth="1"/>
    <col min="13585" max="13585" width="9.140625" style="162"/>
    <col min="13586" max="13586" width="13.5703125" style="162" bestFit="1" customWidth="1"/>
    <col min="13587" max="13587" width="11.42578125" style="162" bestFit="1" customWidth="1"/>
    <col min="13588" max="13588" width="14" style="162" bestFit="1" customWidth="1"/>
    <col min="13589" max="13589" width="6.140625" style="162" bestFit="1" customWidth="1"/>
    <col min="13590" max="13824" width="9.140625" style="162"/>
    <col min="13825" max="13825" width="4.7109375" style="162" bestFit="1" customWidth="1"/>
    <col min="13826" max="13826" width="2.140625" style="162" bestFit="1" customWidth="1"/>
    <col min="13827" max="13827" width="35.5703125" style="162" bestFit="1" customWidth="1"/>
    <col min="13828" max="13828" width="1.7109375" style="162" customWidth="1"/>
    <col min="13829" max="13829" width="15.7109375" style="162" bestFit="1" customWidth="1"/>
    <col min="13830" max="13830" width="6" style="162" bestFit="1" customWidth="1"/>
    <col min="13831" max="13831" width="15.7109375" style="162" bestFit="1" customWidth="1"/>
    <col min="13832" max="13832" width="15.140625" style="162" bestFit="1" customWidth="1"/>
    <col min="13833" max="13833" width="16.7109375" style="162" bestFit="1" customWidth="1"/>
    <col min="13834" max="13835" width="14.28515625" style="162" bestFit="1" customWidth="1"/>
    <col min="13836" max="13837" width="13.5703125" style="162" bestFit="1" customWidth="1"/>
    <col min="13838" max="13838" width="14.7109375" style="162" bestFit="1" customWidth="1"/>
    <col min="13839" max="13839" width="13.5703125" style="162" bestFit="1" customWidth="1"/>
    <col min="13840" max="13840" width="13" style="162" customWidth="1"/>
    <col min="13841" max="13841" width="9.140625" style="162"/>
    <col min="13842" max="13842" width="13.5703125" style="162" bestFit="1" customWidth="1"/>
    <col min="13843" max="13843" width="11.42578125" style="162" bestFit="1" customWidth="1"/>
    <col min="13844" max="13844" width="14" style="162" bestFit="1" customWidth="1"/>
    <col min="13845" max="13845" width="6.140625" style="162" bestFit="1" customWidth="1"/>
    <col min="13846" max="14080" width="9.140625" style="162"/>
    <col min="14081" max="14081" width="4.7109375" style="162" bestFit="1" customWidth="1"/>
    <col min="14082" max="14082" width="2.140625" style="162" bestFit="1" customWidth="1"/>
    <col min="14083" max="14083" width="35.5703125" style="162" bestFit="1" customWidth="1"/>
    <col min="14084" max="14084" width="1.7109375" style="162" customWidth="1"/>
    <col min="14085" max="14085" width="15.7109375" style="162" bestFit="1" customWidth="1"/>
    <col min="14086" max="14086" width="6" style="162" bestFit="1" customWidth="1"/>
    <col min="14087" max="14087" width="15.7109375" style="162" bestFit="1" customWidth="1"/>
    <col min="14088" max="14088" width="15.140625" style="162" bestFit="1" customWidth="1"/>
    <col min="14089" max="14089" width="16.7109375" style="162" bestFit="1" customWidth="1"/>
    <col min="14090" max="14091" width="14.28515625" style="162" bestFit="1" customWidth="1"/>
    <col min="14092" max="14093" width="13.5703125" style="162" bestFit="1" customWidth="1"/>
    <col min="14094" max="14094" width="14.7109375" style="162" bestFit="1" customWidth="1"/>
    <col min="14095" max="14095" width="13.5703125" style="162" bestFit="1" customWidth="1"/>
    <col min="14096" max="14096" width="13" style="162" customWidth="1"/>
    <col min="14097" max="14097" width="9.140625" style="162"/>
    <col min="14098" max="14098" width="13.5703125" style="162" bestFit="1" customWidth="1"/>
    <col min="14099" max="14099" width="11.42578125" style="162" bestFit="1" customWidth="1"/>
    <col min="14100" max="14100" width="14" style="162" bestFit="1" customWidth="1"/>
    <col min="14101" max="14101" width="6.140625" style="162" bestFit="1" customWidth="1"/>
    <col min="14102" max="14336" width="9.140625" style="162"/>
    <col min="14337" max="14337" width="4.7109375" style="162" bestFit="1" customWidth="1"/>
    <col min="14338" max="14338" width="2.140625" style="162" bestFit="1" customWidth="1"/>
    <col min="14339" max="14339" width="35.5703125" style="162" bestFit="1" customWidth="1"/>
    <col min="14340" max="14340" width="1.7109375" style="162" customWidth="1"/>
    <col min="14341" max="14341" width="15.7109375" style="162" bestFit="1" customWidth="1"/>
    <col min="14342" max="14342" width="6" style="162" bestFit="1" customWidth="1"/>
    <col min="14343" max="14343" width="15.7109375" style="162" bestFit="1" customWidth="1"/>
    <col min="14344" max="14344" width="15.140625" style="162" bestFit="1" customWidth="1"/>
    <col min="14345" max="14345" width="16.7109375" style="162" bestFit="1" customWidth="1"/>
    <col min="14346" max="14347" width="14.28515625" style="162" bestFit="1" customWidth="1"/>
    <col min="14348" max="14349" width="13.5703125" style="162" bestFit="1" customWidth="1"/>
    <col min="14350" max="14350" width="14.7109375" style="162" bestFit="1" customWidth="1"/>
    <col min="14351" max="14351" width="13.5703125" style="162" bestFit="1" customWidth="1"/>
    <col min="14352" max="14352" width="13" style="162" customWidth="1"/>
    <col min="14353" max="14353" width="9.140625" style="162"/>
    <col min="14354" max="14354" width="13.5703125" style="162" bestFit="1" customWidth="1"/>
    <col min="14355" max="14355" width="11.42578125" style="162" bestFit="1" customWidth="1"/>
    <col min="14356" max="14356" width="14" style="162" bestFit="1" customWidth="1"/>
    <col min="14357" max="14357" width="6.140625" style="162" bestFit="1" customWidth="1"/>
    <col min="14358" max="14592" width="9.140625" style="162"/>
    <col min="14593" max="14593" width="4.7109375" style="162" bestFit="1" customWidth="1"/>
    <col min="14594" max="14594" width="2.140625" style="162" bestFit="1" customWidth="1"/>
    <col min="14595" max="14595" width="35.5703125" style="162" bestFit="1" customWidth="1"/>
    <col min="14596" max="14596" width="1.7109375" style="162" customWidth="1"/>
    <col min="14597" max="14597" width="15.7109375" style="162" bestFit="1" customWidth="1"/>
    <col min="14598" max="14598" width="6" style="162" bestFit="1" customWidth="1"/>
    <col min="14599" max="14599" width="15.7109375" style="162" bestFit="1" customWidth="1"/>
    <col min="14600" max="14600" width="15.140625" style="162" bestFit="1" customWidth="1"/>
    <col min="14601" max="14601" width="16.7109375" style="162" bestFit="1" customWidth="1"/>
    <col min="14602" max="14603" width="14.28515625" style="162" bestFit="1" customWidth="1"/>
    <col min="14604" max="14605" width="13.5703125" style="162" bestFit="1" customWidth="1"/>
    <col min="14606" max="14606" width="14.7109375" style="162" bestFit="1" customWidth="1"/>
    <col min="14607" max="14607" width="13.5703125" style="162" bestFit="1" customWidth="1"/>
    <col min="14608" max="14608" width="13" style="162" customWidth="1"/>
    <col min="14609" max="14609" width="9.140625" style="162"/>
    <col min="14610" max="14610" width="13.5703125" style="162" bestFit="1" customWidth="1"/>
    <col min="14611" max="14611" width="11.42578125" style="162" bestFit="1" customWidth="1"/>
    <col min="14612" max="14612" width="14" style="162" bestFit="1" customWidth="1"/>
    <col min="14613" max="14613" width="6.140625" style="162" bestFit="1" customWidth="1"/>
    <col min="14614" max="14848" width="9.140625" style="162"/>
    <col min="14849" max="14849" width="4.7109375" style="162" bestFit="1" customWidth="1"/>
    <col min="14850" max="14850" width="2.140625" style="162" bestFit="1" customWidth="1"/>
    <col min="14851" max="14851" width="35.5703125" style="162" bestFit="1" customWidth="1"/>
    <col min="14852" max="14852" width="1.7109375" style="162" customWidth="1"/>
    <col min="14853" max="14853" width="15.7109375" style="162" bestFit="1" customWidth="1"/>
    <col min="14854" max="14854" width="6" style="162" bestFit="1" customWidth="1"/>
    <col min="14855" max="14855" width="15.7109375" style="162" bestFit="1" customWidth="1"/>
    <col min="14856" max="14856" width="15.140625" style="162" bestFit="1" customWidth="1"/>
    <col min="14857" max="14857" width="16.7109375" style="162" bestFit="1" customWidth="1"/>
    <col min="14858" max="14859" width="14.28515625" style="162" bestFit="1" customWidth="1"/>
    <col min="14860" max="14861" width="13.5703125" style="162" bestFit="1" customWidth="1"/>
    <col min="14862" max="14862" width="14.7109375" style="162" bestFit="1" customWidth="1"/>
    <col min="14863" max="14863" width="13.5703125" style="162" bestFit="1" customWidth="1"/>
    <col min="14864" max="14864" width="13" style="162" customWidth="1"/>
    <col min="14865" max="14865" width="9.140625" style="162"/>
    <col min="14866" max="14866" width="13.5703125" style="162" bestFit="1" customWidth="1"/>
    <col min="14867" max="14867" width="11.42578125" style="162" bestFit="1" customWidth="1"/>
    <col min="14868" max="14868" width="14" style="162" bestFit="1" customWidth="1"/>
    <col min="14869" max="14869" width="6.140625" style="162" bestFit="1" customWidth="1"/>
    <col min="14870" max="15104" width="9.140625" style="162"/>
    <col min="15105" max="15105" width="4.7109375" style="162" bestFit="1" customWidth="1"/>
    <col min="15106" max="15106" width="2.140625" style="162" bestFit="1" customWidth="1"/>
    <col min="15107" max="15107" width="35.5703125" style="162" bestFit="1" customWidth="1"/>
    <col min="15108" max="15108" width="1.7109375" style="162" customWidth="1"/>
    <col min="15109" max="15109" width="15.7109375" style="162" bestFit="1" customWidth="1"/>
    <col min="15110" max="15110" width="6" style="162" bestFit="1" customWidth="1"/>
    <col min="15111" max="15111" width="15.7109375" style="162" bestFit="1" customWidth="1"/>
    <col min="15112" max="15112" width="15.140625" style="162" bestFit="1" customWidth="1"/>
    <col min="15113" max="15113" width="16.7109375" style="162" bestFit="1" customWidth="1"/>
    <col min="15114" max="15115" width="14.28515625" style="162" bestFit="1" customWidth="1"/>
    <col min="15116" max="15117" width="13.5703125" style="162" bestFit="1" customWidth="1"/>
    <col min="15118" max="15118" width="14.7109375" style="162" bestFit="1" customWidth="1"/>
    <col min="15119" max="15119" width="13.5703125" style="162" bestFit="1" customWidth="1"/>
    <col min="15120" max="15120" width="13" style="162" customWidth="1"/>
    <col min="15121" max="15121" width="9.140625" style="162"/>
    <col min="15122" max="15122" width="13.5703125" style="162" bestFit="1" customWidth="1"/>
    <col min="15123" max="15123" width="11.42578125" style="162" bestFit="1" customWidth="1"/>
    <col min="15124" max="15124" width="14" style="162" bestFit="1" customWidth="1"/>
    <col min="15125" max="15125" width="6.140625" style="162" bestFit="1" customWidth="1"/>
    <col min="15126" max="15360" width="9.140625" style="162"/>
    <col min="15361" max="15361" width="4.7109375" style="162" bestFit="1" customWidth="1"/>
    <col min="15362" max="15362" width="2.140625" style="162" bestFit="1" customWidth="1"/>
    <col min="15363" max="15363" width="35.5703125" style="162" bestFit="1" customWidth="1"/>
    <col min="15364" max="15364" width="1.7109375" style="162" customWidth="1"/>
    <col min="15365" max="15365" width="15.7109375" style="162" bestFit="1" customWidth="1"/>
    <col min="15366" max="15366" width="6" style="162" bestFit="1" customWidth="1"/>
    <col min="15367" max="15367" width="15.7109375" style="162" bestFit="1" customWidth="1"/>
    <col min="15368" max="15368" width="15.140625" style="162" bestFit="1" customWidth="1"/>
    <col min="15369" max="15369" width="16.7109375" style="162" bestFit="1" customWidth="1"/>
    <col min="15370" max="15371" width="14.28515625" style="162" bestFit="1" customWidth="1"/>
    <col min="15372" max="15373" width="13.5703125" style="162" bestFit="1" customWidth="1"/>
    <col min="15374" max="15374" width="14.7109375" style="162" bestFit="1" customWidth="1"/>
    <col min="15375" max="15375" width="13.5703125" style="162" bestFit="1" customWidth="1"/>
    <col min="15376" max="15376" width="13" style="162" customWidth="1"/>
    <col min="15377" max="15377" width="9.140625" style="162"/>
    <col min="15378" max="15378" width="13.5703125" style="162" bestFit="1" customWidth="1"/>
    <col min="15379" max="15379" width="11.42578125" style="162" bestFit="1" customWidth="1"/>
    <col min="15380" max="15380" width="14" style="162" bestFit="1" customWidth="1"/>
    <col min="15381" max="15381" width="6.140625" style="162" bestFit="1" customWidth="1"/>
    <col min="15382" max="15616" width="9.140625" style="162"/>
    <col min="15617" max="15617" width="4.7109375" style="162" bestFit="1" customWidth="1"/>
    <col min="15618" max="15618" width="2.140625" style="162" bestFit="1" customWidth="1"/>
    <col min="15619" max="15619" width="35.5703125" style="162" bestFit="1" customWidth="1"/>
    <col min="15620" max="15620" width="1.7109375" style="162" customWidth="1"/>
    <col min="15621" max="15621" width="15.7109375" style="162" bestFit="1" customWidth="1"/>
    <col min="15622" max="15622" width="6" style="162" bestFit="1" customWidth="1"/>
    <col min="15623" max="15623" width="15.7109375" style="162" bestFit="1" customWidth="1"/>
    <col min="15624" max="15624" width="15.140625" style="162" bestFit="1" customWidth="1"/>
    <col min="15625" max="15625" width="16.7109375" style="162" bestFit="1" customWidth="1"/>
    <col min="15626" max="15627" width="14.28515625" style="162" bestFit="1" customWidth="1"/>
    <col min="15628" max="15629" width="13.5703125" style="162" bestFit="1" customWidth="1"/>
    <col min="15630" max="15630" width="14.7109375" style="162" bestFit="1" customWidth="1"/>
    <col min="15631" max="15631" width="13.5703125" style="162" bestFit="1" customWidth="1"/>
    <col min="15632" max="15632" width="13" style="162" customWidth="1"/>
    <col min="15633" max="15633" width="9.140625" style="162"/>
    <col min="15634" max="15634" width="13.5703125" style="162" bestFit="1" customWidth="1"/>
    <col min="15635" max="15635" width="11.42578125" style="162" bestFit="1" customWidth="1"/>
    <col min="15636" max="15636" width="14" style="162" bestFit="1" customWidth="1"/>
    <col min="15637" max="15637" width="6.140625" style="162" bestFit="1" customWidth="1"/>
    <col min="15638" max="15872" width="9.140625" style="162"/>
    <col min="15873" max="15873" width="4.7109375" style="162" bestFit="1" customWidth="1"/>
    <col min="15874" max="15874" width="2.140625" style="162" bestFit="1" customWidth="1"/>
    <col min="15875" max="15875" width="35.5703125" style="162" bestFit="1" customWidth="1"/>
    <col min="15876" max="15876" width="1.7109375" style="162" customWidth="1"/>
    <col min="15877" max="15877" width="15.7109375" style="162" bestFit="1" customWidth="1"/>
    <col min="15878" max="15878" width="6" style="162" bestFit="1" customWidth="1"/>
    <col min="15879" max="15879" width="15.7109375" style="162" bestFit="1" customWidth="1"/>
    <col min="15880" max="15880" width="15.140625" style="162" bestFit="1" customWidth="1"/>
    <col min="15881" max="15881" width="16.7109375" style="162" bestFit="1" customWidth="1"/>
    <col min="15882" max="15883" width="14.28515625" style="162" bestFit="1" customWidth="1"/>
    <col min="15884" max="15885" width="13.5703125" style="162" bestFit="1" customWidth="1"/>
    <col min="15886" max="15886" width="14.7109375" style="162" bestFit="1" customWidth="1"/>
    <col min="15887" max="15887" width="13.5703125" style="162" bestFit="1" customWidth="1"/>
    <col min="15888" max="15888" width="13" style="162" customWidth="1"/>
    <col min="15889" max="15889" width="9.140625" style="162"/>
    <col min="15890" max="15890" width="13.5703125" style="162" bestFit="1" customWidth="1"/>
    <col min="15891" max="15891" width="11.42578125" style="162" bestFit="1" customWidth="1"/>
    <col min="15892" max="15892" width="14" style="162" bestFit="1" customWidth="1"/>
    <col min="15893" max="15893" width="6.140625" style="162" bestFit="1" customWidth="1"/>
    <col min="15894" max="16128" width="9.140625" style="162"/>
    <col min="16129" max="16129" width="4.7109375" style="162" bestFit="1" customWidth="1"/>
    <col min="16130" max="16130" width="2.140625" style="162" bestFit="1" customWidth="1"/>
    <col min="16131" max="16131" width="35.5703125" style="162" bestFit="1" customWidth="1"/>
    <col min="16132" max="16132" width="1.7109375" style="162" customWidth="1"/>
    <col min="16133" max="16133" width="15.7109375" style="162" bestFit="1" customWidth="1"/>
    <col min="16134" max="16134" width="6" style="162" bestFit="1" customWidth="1"/>
    <col min="16135" max="16135" width="15.7109375" style="162" bestFit="1" customWidth="1"/>
    <col min="16136" max="16136" width="15.140625" style="162" bestFit="1" customWidth="1"/>
    <col min="16137" max="16137" width="16.7109375" style="162" bestFit="1" customWidth="1"/>
    <col min="16138" max="16139" width="14.28515625" style="162" bestFit="1" customWidth="1"/>
    <col min="16140" max="16141" width="13.5703125" style="162" bestFit="1" customWidth="1"/>
    <col min="16142" max="16142" width="14.7109375" style="162" bestFit="1" customWidth="1"/>
    <col min="16143" max="16143" width="13.5703125" style="162" bestFit="1" customWidth="1"/>
    <col min="16144" max="16144" width="13" style="162" customWidth="1"/>
    <col min="16145" max="16145" width="9.140625" style="162"/>
    <col min="16146" max="16146" width="13.5703125" style="162" bestFit="1" customWidth="1"/>
    <col min="16147" max="16147" width="11.42578125" style="162" bestFit="1" customWidth="1"/>
    <col min="16148" max="16148" width="14" style="162" bestFit="1" customWidth="1"/>
    <col min="16149" max="16149" width="6.140625" style="162" bestFit="1" customWidth="1"/>
    <col min="16150" max="16384" width="9.140625" style="162"/>
  </cols>
  <sheetData>
    <row r="1" spans="1:23" s="172" customFormat="1" ht="15">
      <c r="A1" s="727" t="s">
        <v>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</row>
    <row r="2" spans="1:23" s="172" customFormat="1" ht="15">
      <c r="A2" s="727" t="s">
        <v>874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</row>
    <row r="3" spans="1:23" s="172" customFormat="1" ht="15">
      <c r="A3" s="727" t="s">
        <v>875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</row>
    <row r="6" spans="1:23" s="167" customFormat="1" ht="22.5">
      <c r="A6" s="267" t="s">
        <v>1</v>
      </c>
      <c r="B6" s="267"/>
      <c r="C6" s="267" t="s">
        <v>2</v>
      </c>
      <c r="D6" s="267"/>
      <c r="E6" s="267" t="s">
        <v>877</v>
      </c>
      <c r="F6" s="267"/>
      <c r="G6" s="267" t="s">
        <v>878</v>
      </c>
      <c r="H6" s="267" t="s">
        <v>879</v>
      </c>
      <c r="I6" s="267" t="s">
        <v>880</v>
      </c>
      <c r="J6" s="267" t="s">
        <v>881</v>
      </c>
      <c r="K6" s="267" t="s">
        <v>882</v>
      </c>
      <c r="L6" s="267" t="s">
        <v>883</v>
      </c>
      <c r="M6" s="267" t="s">
        <v>884</v>
      </c>
      <c r="N6" s="267" t="s">
        <v>885</v>
      </c>
      <c r="O6" s="267" t="s">
        <v>886</v>
      </c>
      <c r="P6" s="267" t="s">
        <v>443</v>
      </c>
      <c r="Q6" s="160"/>
      <c r="R6" s="267" t="s">
        <v>887</v>
      </c>
      <c r="S6" s="267" t="s">
        <v>888</v>
      </c>
      <c r="T6" s="267" t="s">
        <v>889</v>
      </c>
      <c r="U6" s="267" t="s">
        <v>890</v>
      </c>
      <c r="V6" s="267"/>
      <c r="W6" s="267" t="s">
        <v>891</v>
      </c>
    </row>
    <row r="7" spans="1:23" s="167" customFormat="1">
      <c r="A7" s="160"/>
      <c r="B7" s="160"/>
      <c r="C7" s="160" t="s">
        <v>3</v>
      </c>
      <c r="D7" s="160"/>
      <c r="E7" s="160" t="s">
        <v>4</v>
      </c>
      <c r="F7" s="160"/>
      <c r="G7" s="160" t="s">
        <v>5</v>
      </c>
      <c r="H7" s="160" t="s">
        <v>6</v>
      </c>
      <c r="I7" s="160" t="s">
        <v>7</v>
      </c>
      <c r="J7" s="160" t="s">
        <v>8</v>
      </c>
      <c r="K7" s="160" t="s">
        <v>9</v>
      </c>
      <c r="L7" s="160" t="s">
        <v>10</v>
      </c>
      <c r="M7" s="160" t="s">
        <v>11</v>
      </c>
      <c r="N7" s="160" t="s">
        <v>12</v>
      </c>
      <c r="O7" s="160" t="s">
        <v>13</v>
      </c>
      <c r="P7" s="160" t="s">
        <v>14</v>
      </c>
      <c r="Q7" s="160"/>
      <c r="R7" s="161" t="s">
        <v>651</v>
      </c>
      <c r="S7" s="161" t="s">
        <v>652</v>
      </c>
      <c r="T7" s="161" t="s">
        <v>653</v>
      </c>
      <c r="U7" s="161" t="s">
        <v>654</v>
      </c>
      <c r="V7" s="160"/>
      <c r="W7" s="161" t="s">
        <v>655</v>
      </c>
    </row>
    <row r="8" spans="1:23">
      <c r="A8" s="2"/>
    </row>
    <row r="9" spans="1:23">
      <c r="A9" s="627">
        <v>1</v>
      </c>
      <c r="B9" s="627"/>
      <c r="C9" s="376" t="s">
        <v>15</v>
      </c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</row>
    <row r="10" spans="1:23">
      <c r="A10" s="627">
        <f>+A9+1</f>
        <v>2</v>
      </c>
      <c r="B10" s="627"/>
      <c r="C10" s="165" t="s">
        <v>16</v>
      </c>
      <c r="D10" s="163"/>
      <c r="E10" s="164">
        <v>10941029715.222336</v>
      </c>
      <c r="F10" s="164">
        <v>0</v>
      </c>
      <c r="G10" s="164">
        <v>6365965550.8535948</v>
      </c>
      <c r="H10" s="164">
        <v>1367276547.9668159</v>
      </c>
      <c r="I10" s="164">
        <v>1329759968.4128811</v>
      </c>
      <c r="J10" s="164">
        <v>751767765.28074503</v>
      </c>
      <c r="K10" s="164">
        <v>636127387.22267127</v>
      </c>
      <c r="L10" s="164">
        <v>64021097.892946281</v>
      </c>
      <c r="M10" s="164">
        <v>192584981.3202796</v>
      </c>
      <c r="N10" s="164">
        <v>118103546.45987912</v>
      </c>
      <c r="O10" s="164">
        <v>111931595.98249826</v>
      </c>
      <c r="P10" s="164">
        <v>3491273.8300255402</v>
      </c>
      <c r="Q10" s="164"/>
      <c r="R10" s="164">
        <v>560943940.66197681</v>
      </c>
      <c r="S10" s="164">
        <v>2982959.2584480257</v>
      </c>
      <c r="T10" s="164">
        <v>72200487.302246466</v>
      </c>
      <c r="U10" s="164">
        <v>0</v>
      </c>
      <c r="V10" s="164">
        <v>0</v>
      </c>
      <c r="W10" s="164">
        <v>563926899.92042482</v>
      </c>
    </row>
    <row r="11" spans="1:23">
      <c r="A11" s="627">
        <f t="shared" ref="A11:A44" si="0">+A10+1</f>
        <v>3</v>
      </c>
      <c r="B11" s="627"/>
      <c r="C11" s="165" t="s">
        <v>17</v>
      </c>
      <c r="D11" s="163"/>
      <c r="E11" s="164">
        <v>-4296442105.6896601</v>
      </c>
      <c r="F11" s="164">
        <v>0</v>
      </c>
      <c r="G11" s="164">
        <v>-2511046846.4768353</v>
      </c>
      <c r="H11" s="164">
        <v>-532148085.51799273</v>
      </c>
      <c r="I11" s="164">
        <v>-524750957.87476116</v>
      </c>
      <c r="J11" s="164">
        <v>-300986688.76086754</v>
      </c>
      <c r="K11" s="164">
        <v>-246194539.94442976</v>
      </c>
      <c r="L11" s="164">
        <v>-24587615.215424862</v>
      </c>
      <c r="M11" s="164">
        <v>-77897398.040191531</v>
      </c>
      <c r="N11" s="164">
        <v>-35699633.811161168</v>
      </c>
      <c r="O11" s="164">
        <v>-41779931.280829564</v>
      </c>
      <c r="P11" s="164">
        <v>-1350408.7671657871</v>
      </c>
      <c r="Q11" s="164"/>
      <c r="R11" s="164">
        <v>-218593358.64734966</v>
      </c>
      <c r="S11" s="164">
        <v>-1115601.4888844807</v>
      </c>
      <c r="T11" s="164">
        <v>-26485579.808195613</v>
      </c>
      <c r="U11" s="164">
        <v>0</v>
      </c>
      <c r="V11" s="164">
        <v>0</v>
      </c>
      <c r="W11" s="164">
        <v>-219708960.13623413</v>
      </c>
    </row>
    <row r="12" spans="1:23">
      <c r="A12" s="627">
        <f t="shared" si="0"/>
        <v>4</v>
      </c>
      <c r="B12" s="627"/>
      <c r="C12" s="165" t="s">
        <v>18</v>
      </c>
      <c r="D12" s="163"/>
      <c r="E12" s="164">
        <v>-1134426329.8573933</v>
      </c>
      <c r="F12" s="164">
        <v>0</v>
      </c>
      <c r="G12" s="164">
        <v>-658605053.65737224</v>
      </c>
      <c r="H12" s="164">
        <v>-172243047.07954502</v>
      </c>
      <c r="I12" s="164">
        <v>-127129216.10008456</v>
      </c>
      <c r="J12" s="164">
        <v>-68827083.63547419</v>
      </c>
      <c r="K12" s="164">
        <v>-59137474.445437208</v>
      </c>
      <c r="L12" s="164">
        <v>-7051702.5156559823</v>
      </c>
      <c r="M12" s="164">
        <v>-16977146.629628029</v>
      </c>
      <c r="N12" s="164">
        <v>-13215890.671752799</v>
      </c>
      <c r="O12" s="164">
        <v>-10907987.008040199</v>
      </c>
      <c r="P12" s="164">
        <v>-331728.11440318555</v>
      </c>
      <c r="Q12" s="164"/>
      <c r="R12" s="164">
        <v>-51696780.32140626</v>
      </c>
      <c r="S12" s="164">
        <v>-299120.35597232275</v>
      </c>
      <c r="T12" s="164">
        <v>-7141573.7680586148</v>
      </c>
      <c r="U12" s="164">
        <v>0</v>
      </c>
      <c r="V12" s="164">
        <v>0</v>
      </c>
      <c r="W12" s="164">
        <v>-51995900.67737858</v>
      </c>
    </row>
    <row r="13" spans="1:23" ht="12" thickBot="1">
      <c r="A13" s="377">
        <f t="shared" si="0"/>
        <v>5</v>
      </c>
      <c r="B13" s="377"/>
      <c r="C13" s="378" t="s">
        <v>19</v>
      </c>
      <c r="D13" s="378"/>
      <c r="E13" s="640">
        <v>5510161279.6752825</v>
      </c>
      <c r="F13" s="640">
        <v>0</v>
      </c>
      <c r="G13" s="640">
        <v>3196313650.7193871</v>
      </c>
      <c r="H13" s="640">
        <v>662885415.36927819</v>
      </c>
      <c r="I13" s="640">
        <v>677879794.43803549</v>
      </c>
      <c r="J13" s="640">
        <v>381953992.88440329</v>
      </c>
      <c r="K13" s="640">
        <v>330795372.83280432</v>
      </c>
      <c r="L13" s="640">
        <v>32381780.161865439</v>
      </c>
      <c r="M13" s="640">
        <v>97710436.650460035</v>
      </c>
      <c r="N13" s="640">
        <v>69188021.976965144</v>
      </c>
      <c r="O13" s="640">
        <v>59243677.693628497</v>
      </c>
      <c r="P13" s="640">
        <v>1809136.9484565677</v>
      </c>
      <c r="Q13" s="640"/>
      <c r="R13" s="640">
        <v>290653801.69322091</v>
      </c>
      <c r="S13" s="640">
        <v>1568237.4135912224</v>
      </c>
      <c r="T13" s="640">
        <v>38573333.72599224</v>
      </c>
      <c r="U13" s="640">
        <v>0</v>
      </c>
      <c r="V13" s="640">
        <v>0</v>
      </c>
      <c r="W13" s="640">
        <v>292222039.10681206</v>
      </c>
    </row>
    <row r="14" spans="1:23" ht="12" thickTop="1">
      <c r="A14" s="627">
        <f t="shared" si="0"/>
        <v>6</v>
      </c>
      <c r="B14" s="627"/>
      <c r="C14" s="163"/>
      <c r="D14" s="163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3"/>
      <c r="R14" s="164"/>
      <c r="S14" s="164"/>
      <c r="T14" s="164"/>
      <c r="U14" s="164"/>
      <c r="V14" s="163"/>
      <c r="W14" s="164"/>
    </row>
    <row r="15" spans="1:23">
      <c r="A15" s="627">
        <f t="shared" si="0"/>
        <v>7</v>
      </c>
      <c r="B15" s="627"/>
      <c r="C15" s="376" t="s">
        <v>20</v>
      </c>
      <c r="D15" s="163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3"/>
      <c r="R15" s="164"/>
      <c r="S15" s="164"/>
      <c r="T15" s="164"/>
      <c r="U15" s="164"/>
      <c r="V15" s="163"/>
      <c r="W15" s="164"/>
    </row>
    <row r="16" spans="1:23">
      <c r="A16" s="627">
        <f t="shared" si="0"/>
        <v>8</v>
      </c>
      <c r="B16" s="627"/>
      <c r="C16" s="165" t="s">
        <v>21</v>
      </c>
      <c r="D16" s="163"/>
      <c r="E16" s="164">
        <v>2000585607.9412324</v>
      </c>
      <c r="F16" s="164">
        <v>0</v>
      </c>
      <c r="G16" s="164">
        <v>1109622485.2914398</v>
      </c>
      <c r="H16" s="164">
        <v>263446486.21369898</v>
      </c>
      <c r="I16" s="164">
        <v>270592860.21949583</v>
      </c>
      <c r="J16" s="164">
        <v>160178135.12993115</v>
      </c>
      <c r="K16" s="164">
        <v>124223670.10076608</v>
      </c>
      <c r="L16" s="164">
        <v>5493553</v>
      </c>
      <c r="M16" s="164">
        <v>40128244.032550685</v>
      </c>
      <c r="N16" s="164">
        <v>10118338.780000001</v>
      </c>
      <c r="O16" s="164">
        <v>16457494.013349768</v>
      </c>
      <c r="P16" s="164">
        <v>324341.16000000003</v>
      </c>
      <c r="Q16" s="164"/>
      <c r="R16" s="164">
        <v>113234148.09185174</v>
      </c>
      <c r="S16" s="164">
        <v>268014.00021740398</v>
      </c>
      <c r="T16" s="164">
        <v>10721508.008696929</v>
      </c>
      <c r="U16" s="164">
        <v>0</v>
      </c>
      <c r="V16" s="164">
        <v>0</v>
      </c>
      <c r="W16" s="164">
        <v>113502162.09206915</v>
      </c>
    </row>
    <row r="17" spans="1:23">
      <c r="A17" s="627">
        <f t="shared" si="0"/>
        <v>9</v>
      </c>
      <c r="B17" s="627"/>
      <c r="C17" s="165" t="s">
        <v>22</v>
      </c>
      <c r="D17" s="163"/>
      <c r="E17" s="164">
        <v>9043639.2224400062</v>
      </c>
      <c r="F17" s="164">
        <v>0</v>
      </c>
      <c r="G17" s="164">
        <v>4766877.919415052</v>
      </c>
      <c r="H17" s="164">
        <v>1197704.9379139731</v>
      </c>
      <c r="I17" s="164">
        <v>1326418.6691856729</v>
      </c>
      <c r="J17" s="164">
        <v>839043.24665313459</v>
      </c>
      <c r="K17" s="164">
        <v>632597.68207260873</v>
      </c>
      <c r="L17" s="164">
        <v>0</v>
      </c>
      <c r="M17" s="164">
        <v>248121.50422306726</v>
      </c>
      <c r="N17" s="164">
        <v>0</v>
      </c>
      <c r="O17" s="164">
        <v>29795.154406460402</v>
      </c>
      <c r="P17" s="164">
        <v>3080.108570037321</v>
      </c>
      <c r="Q17" s="164"/>
      <c r="R17" s="164">
        <v>584552.73751794547</v>
      </c>
      <c r="S17" s="164">
        <v>1681.6547074826242</v>
      </c>
      <c r="T17" s="164">
        <v>46363.289847180626</v>
      </c>
      <c r="U17" s="164">
        <v>0</v>
      </c>
      <c r="V17" s="164">
        <v>0</v>
      </c>
      <c r="W17" s="164">
        <v>586234.39222542814</v>
      </c>
    </row>
    <row r="18" spans="1:23">
      <c r="A18" s="627">
        <f t="shared" si="0"/>
        <v>10</v>
      </c>
      <c r="B18" s="627"/>
      <c r="C18" s="165" t="s">
        <v>23</v>
      </c>
      <c r="D18" s="163"/>
      <c r="E18" s="164">
        <v>82968305.410221353</v>
      </c>
      <c r="F18" s="164">
        <v>0</v>
      </c>
      <c r="G18" s="164">
        <v>45127947.810312256</v>
      </c>
      <c r="H18" s="164">
        <v>11726532.93710853</v>
      </c>
      <c r="I18" s="164">
        <v>9070232.4698854461</v>
      </c>
      <c r="J18" s="164">
        <v>5384519.9907819647</v>
      </c>
      <c r="K18" s="164">
        <v>4676855.9922427591</v>
      </c>
      <c r="L18" s="164">
        <v>1108178.032750668</v>
      </c>
      <c r="M18" s="164">
        <v>4480975.175814189</v>
      </c>
      <c r="N18" s="164">
        <v>1077259.6554805145</v>
      </c>
      <c r="O18" s="164">
        <v>288345.94252968137</v>
      </c>
      <c r="P18" s="164">
        <v>27457.403315329801</v>
      </c>
      <c r="Q18" s="164"/>
      <c r="R18" s="164">
        <v>4285833.0302416328</v>
      </c>
      <c r="S18" s="164">
        <v>17276.37108916599</v>
      </c>
      <c r="T18" s="164">
        <v>373746.59091195994</v>
      </c>
      <c r="U18" s="164">
        <v>0</v>
      </c>
      <c r="V18" s="164">
        <v>0</v>
      </c>
      <c r="W18" s="164">
        <v>4303109.4013307989</v>
      </c>
    </row>
    <row r="19" spans="1:23" ht="12" thickBot="1">
      <c r="A19" s="377">
        <f t="shared" si="0"/>
        <v>11</v>
      </c>
      <c r="B19" s="377"/>
      <c r="C19" s="378" t="s">
        <v>24</v>
      </c>
      <c r="D19" s="378"/>
      <c r="E19" s="640">
        <v>2092597552.5738938</v>
      </c>
      <c r="F19" s="640">
        <v>0</v>
      </c>
      <c r="G19" s="640">
        <v>1159517311.021167</v>
      </c>
      <c r="H19" s="640">
        <v>276370724.08872151</v>
      </c>
      <c r="I19" s="640">
        <v>280989511.358567</v>
      </c>
      <c r="J19" s="640">
        <v>166401698.36736625</v>
      </c>
      <c r="K19" s="640">
        <v>129533123.77508144</v>
      </c>
      <c r="L19" s="640">
        <v>6601731.032750668</v>
      </c>
      <c r="M19" s="640">
        <v>44857340.712587938</v>
      </c>
      <c r="N19" s="640">
        <v>11195598.435480516</v>
      </c>
      <c r="O19" s="640">
        <v>16775635.11028591</v>
      </c>
      <c r="P19" s="640">
        <v>354878.67188536713</v>
      </c>
      <c r="Q19" s="640"/>
      <c r="R19" s="640">
        <v>118104533.85961133</v>
      </c>
      <c r="S19" s="640">
        <v>286972.02601405256</v>
      </c>
      <c r="T19" s="640">
        <v>11141617.889456069</v>
      </c>
      <c r="U19" s="640">
        <v>0</v>
      </c>
      <c r="V19" s="640">
        <v>0</v>
      </c>
      <c r="W19" s="640">
        <v>118391505.88562538</v>
      </c>
    </row>
    <row r="20" spans="1:23" ht="12" thickTop="1">
      <c r="A20" s="627">
        <f t="shared" si="0"/>
        <v>12</v>
      </c>
      <c r="B20" s="627"/>
      <c r="C20" s="163"/>
      <c r="D20" s="163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3"/>
      <c r="R20" s="164"/>
      <c r="S20" s="164"/>
      <c r="T20" s="164"/>
      <c r="U20" s="164"/>
      <c r="V20" s="163"/>
      <c r="W20" s="164"/>
    </row>
    <row r="21" spans="1:23">
      <c r="A21" s="627">
        <f t="shared" si="0"/>
        <v>13</v>
      </c>
      <c r="B21" s="627"/>
      <c r="C21" s="376" t="s">
        <v>25</v>
      </c>
      <c r="D21" s="163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3"/>
      <c r="R21" s="164"/>
      <c r="S21" s="164"/>
      <c r="T21" s="164"/>
      <c r="U21" s="164"/>
      <c r="V21" s="163"/>
      <c r="W21" s="164"/>
    </row>
    <row r="22" spans="1:23">
      <c r="A22" s="627">
        <f t="shared" si="0"/>
        <v>14</v>
      </c>
      <c r="B22" s="627"/>
      <c r="C22" s="165" t="s">
        <v>26</v>
      </c>
      <c r="D22" s="163"/>
      <c r="E22" s="164">
        <v>1179596391.1405222</v>
      </c>
      <c r="F22" s="164">
        <v>0</v>
      </c>
      <c r="G22" s="164">
        <v>661446147.11516094</v>
      </c>
      <c r="H22" s="164">
        <v>152046366.64082623</v>
      </c>
      <c r="I22" s="164">
        <v>155644999.89567712</v>
      </c>
      <c r="J22" s="164">
        <v>95922951.453018084</v>
      </c>
      <c r="K22" s="164">
        <v>75567021.807066023</v>
      </c>
      <c r="L22" s="164">
        <v>1292556.4152035352</v>
      </c>
      <c r="M22" s="164">
        <v>27343017.26770018</v>
      </c>
      <c r="N22" s="164">
        <v>2874737.7455605222</v>
      </c>
      <c r="O22" s="164">
        <v>7073795.2328389809</v>
      </c>
      <c r="P22" s="164">
        <v>384797.56747086614</v>
      </c>
      <c r="Q22" s="164"/>
      <c r="R22" s="164">
        <v>68890027.932819292</v>
      </c>
      <c r="S22" s="164">
        <v>253892.80748097095</v>
      </c>
      <c r="T22" s="164">
        <v>6423101.0667657545</v>
      </c>
      <c r="U22" s="164">
        <v>0</v>
      </c>
      <c r="V22" s="164">
        <v>0</v>
      </c>
      <c r="W22" s="164">
        <v>69143920.740300268</v>
      </c>
    </row>
    <row r="23" spans="1:23">
      <c r="A23" s="627">
        <f t="shared" si="0"/>
        <v>15</v>
      </c>
      <c r="B23" s="627"/>
      <c r="C23" s="165" t="s">
        <v>27</v>
      </c>
      <c r="D23" s="163"/>
      <c r="E23" s="164">
        <v>504660191.33475953</v>
      </c>
      <c r="F23" s="164">
        <v>0</v>
      </c>
      <c r="G23" s="164">
        <v>297258292.42577368</v>
      </c>
      <c r="H23" s="164">
        <v>63589780.674872026</v>
      </c>
      <c r="I23" s="164">
        <v>59811166.573591247</v>
      </c>
      <c r="J23" s="164">
        <v>33752070.395200342</v>
      </c>
      <c r="K23" s="164">
        <v>29247459.08236254</v>
      </c>
      <c r="L23" s="164">
        <v>1818615.2155587082</v>
      </c>
      <c r="M23" s="164">
        <v>8494471.3179290835</v>
      </c>
      <c r="N23" s="164">
        <v>4266465.0730562257</v>
      </c>
      <c r="O23" s="164">
        <v>6264480.3109216988</v>
      </c>
      <c r="P23" s="164">
        <v>157390.26549403841</v>
      </c>
      <c r="Q23" s="164"/>
      <c r="R23" s="164">
        <v>25724040.378142301</v>
      </c>
      <c r="S23" s="164">
        <v>133947.95753136932</v>
      </c>
      <c r="T23" s="164">
        <v>3389470.7466888675</v>
      </c>
      <c r="U23" s="164">
        <v>0</v>
      </c>
      <c r="V23" s="164">
        <v>0</v>
      </c>
      <c r="W23" s="164">
        <v>25857988.335673671</v>
      </c>
    </row>
    <row r="24" spans="1:23">
      <c r="A24" s="627">
        <f t="shared" si="0"/>
        <v>16</v>
      </c>
      <c r="B24" s="627"/>
      <c r="C24" s="165" t="s">
        <v>28</v>
      </c>
      <c r="D24" s="163"/>
      <c r="E24" s="164">
        <v>86621923.589861035</v>
      </c>
      <c r="F24" s="164">
        <v>0</v>
      </c>
      <c r="G24" s="164">
        <v>49744667.28060098</v>
      </c>
      <c r="H24" s="164">
        <v>10923118.683303131</v>
      </c>
      <c r="I24" s="164">
        <v>10880052.313126136</v>
      </c>
      <c r="J24" s="164">
        <v>6453496.9658336686</v>
      </c>
      <c r="K24" s="164">
        <v>5293788.0792541932</v>
      </c>
      <c r="L24" s="164">
        <v>245801.67811149612</v>
      </c>
      <c r="M24" s="164">
        <v>1753554.9831844931</v>
      </c>
      <c r="N24" s="164">
        <v>530012.69711229648</v>
      </c>
      <c r="O24" s="164">
        <v>769715.51138856472</v>
      </c>
      <c r="P24" s="164">
        <v>27715.397946095098</v>
      </c>
      <c r="Q24" s="164"/>
      <c r="R24" s="164">
        <v>4749618.4235318983</v>
      </c>
      <c r="S24" s="164">
        <v>20862.404185400668</v>
      </c>
      <c r="T24" s="164">
        <v>523307.25153689412</v>
      </c>
      <c r="U24" s="164">
        <v>0</v>
      </c>
      <c r="V24" s="164">
        <v>0</v>
      </c>
      <c r="W24" s="164">
        <v>4770480.8277172986</v>
      </c>
    </row>
    <row r="25" spans="1:23">
      <c r="A25" s="627">
        <f t="shared" si="0"/>
        <v>17</v>
      </c>
      <c r="B25" s="627"/>
      <c r="C25" s="165" t="s">
        <v>29</v>
      </c>
      <c r="D25" s="163"/>
      <c r="E25" s="164">
        <v>7741754.6934939194</v>
      </c>
      <c r="F25" s="164">
        <v>0</v>
      </c>
      <c r="G25" s="164">
        <v>4490807.9730097726</v>
      </c>
      <c r="H25" s="164">
        <v>931351.37343678612</v>
      </c>
      <c r="I25" s="164">
        <v>952418.41642149154</v>
      </c>
      <c r="J25" s="164">
        <v>536643.84162741376</v>
      </c>
      <c r="K25" s="164">
        <v>464766.1838249045</v>
      </c>
      <c r="L25" s="164">
        <v>45496.272400684327</v>
      </c>
      <c r="M25" s="164">
        <v>137282.77506726937</v>
      </c>
      <c r="N25" s="164">
        <v>97208.895835676143</v>
      </c>
      <c r="O25" s="164">
        <v>83237.131649169736</v>
      </c>
      <c r="P25" s="164">
        <v>2541.8302207503207</v>
      </c>
      <c r="Q25" s="164"/>
      <c r="R25" s="164">
        <v>408367.43594789063</v>
      </c>
      <c r="S25" s="164">
        <v>2203.3673319083086</v>
      </c>
      <c r="T25" s="164">
        <v>54195.380545105523</v>
      </c>
      <c r="U25" s="164">
        <v>0</v>
      </c>
      <c r="V25" s="164">
        <v>0</v>
      </c>
      <c r="W25" s="164">
        <v>410570.80327979894</v>
      </c>
    </row>
    <row r="26" spans="1:23" ht="12" thickBot="1">
      <c r="A26" s="377">
        <f t="shared" si="0"/>
        <v>18</v>
      </c>
      <c r="B26" s="377"/>
      <c r="C26" s="378" t="s">
        <v>30</v>
      </c>
      <c r="D26" s="378"/>
      <c r="E26" s="640">
        <v>1778620260.7586365</v>
      </c>
      <c r="F26" s="640">
        <v>0</v>
      </c>
      <c r="G26" s="640">
        <v>1012939914.7945454</v>
      </c>
      <c r="H26" s="640">
        <v>227490617.37243816</v>
      </c>
      <c r="I26" s="640">
        <v>227288637.19881603</v>
      </c>
      <c r="J26" s="640">
        <v>136665162.65567952</v>
      </c>
      <c r="K26" s="640">
        <v>110573035.15250766</v>
      </c>
      <c r="L26" s="640">
        <v>3402469.5812744237</v>
      </c>
      <c r="M26" s="640">
        <v>37728326.343881026</v>
      </c>
      <c r="N26" s="640">
        <v>7768424.4115647208</v>
      </c>
      <c r="O26" s="640">
        <v>14191228.186798414</v>
      </c>
      <c r="P26" s="640">
        <v>572445.06113175</v>
      </c>
      <c r="Q26" s="640"/>
      <c r="R26" s="640">
        <v>99772054.170441389</v>
      </c>
      <c r="S26" s="640">
        <v>410906.53652964928</v>
      </c>
      <c r="T26" s="640">
        <v>10390074.445536623</v>
      </c>
      <c r="U26" s="640">
        <v>0</v>
      </c>
      <c r="V26" s="640">
        <v>0</v>
      </c>
      <c r="W26" s="640">
        <v>100182960.70697105</v>
      </c>
    </row>
    <row r="27" spans="1:23" ht="12" thickTop="1">
      <c r="A27" s="627">
        <f t="shared" si="0"/>
        <v>19</v>
      </c>
      <c r="B27" s="627"/>
      <c r="C27" s="163"/>
      <c r="D27" s="163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3"/>
      <c r="R27" s="164"/>
      <c r="S27" s="164"/>
      <c r="T27" s="164"/>
      <c r="U27" s="164"/>
      <c r="V27" s="163"/>
      <c r="W27" s="163"/>
    </row>
    <row r="28" spans="1:23">
      <c r="A28" s="627">
        <f t="shared" si="0"/>
        <v>20</v>
      </c>
      <c r="B28" s="627"/>
      <c r="C28" s="165" t="s">
        <v>31</v>
      </c>
      <c r="D28" s="163"/>
      <c r="E28" s="164">
        <v>313977291.81525648</v>
      </c>
      <c r="F28" s="164">
        <v>0</v>
      </c>
      <c r="G28" s="164">
        <v>146577396.22662163</v>
      </c>
      <c r="H28" s="164">
        <v>48880106.716283351</v>
      </c>
      <c r="I28" s="164">
        <v>53700874.159750968</v>
      </c>
      <c r="J28" s="164">
        <v>29736535.71168673</v>
      </c>
      <c r="K28" s="164">
        <v>18960088.622573778</v>
      </c>
      <c r="L28" s="164">
        <v>3199261.4514762443</v>
      </c>
      <c r="M28" s="164">
        <v>7129014.3687069118</v>
      </c>
      <c r="N28" s="164">
        <v>3427174.0239157956</v>
      </c>
      <c r="O28" s="164">
        <v>2584406.9234874956</v>
      </c>
      <c r="P28" s="164">
        <v>-217566.38924638287</v>
      </c>
      <c r="Q28" s="164"/>
      <c r="R28" s="164">
        <v>18332479.689169943</v>
      </c>
      <c r="S28" s="164">
        <v>-123934.51051559672</v>
      </c>
      <c r="T28" s="164">
        <v>751543.44391944632</v>
      </c>
      <c r="U28" s="164">
        <v>0</v>
      </c>
      <c r="V28" s="164">
        <v>0</v>
      </c>
      <c r="W28" s="164">
        <v>18208545.178654328</v>
      </c>
    </row>
    <row r="29" spans="1:23" s="172" customFormat="1" ht="12" thickBot="1">
      <c r="A29" s="377">
        <f t="shared" si="0"/>
        <v>21</v>
      </c>
      <c r="B29" s="377"/>
      <c r="C29" s="378" t="s">
        <v>32</v>
      </c>
      <c r="D29" s="378"/>
      <c r="E29" s="641">
        <v>5.6981506688994661E-2</v>
      </c>
      <c r="F29" s="641">
        <v>0</v>
      </c>
      <c r="G29" s="641">
        <v>4.5858264314464818E-2</v>
      </c>
      <c r="H29" s="641">
        <v>7.3738395178076691E-2</v>
      </c>
      <c r="I29" s="641">
        <v>7.9218874202127768E-2</v>
      </c>
      <c r="J29" s="641">
        <v>7.7853710828168679E-2</v>
      </c>
      <c r="K29" s="641">
        <v>5.7316668187365721E-2</v>
      </c>
      <c r="L29" s="641">
        <v>9.8798195636071603E-2</v>
      </c>
      <c r="M29" s="641">
        <v>7.2960623379563494E-2</v>
      </c>
      <c r="N29" s="641">
        <v>4.9534210199806104E-2</v>
      </c>
      <c r="O29" s="641">
        <v>4.3623337106998034E-2</v>
      </c>
      <c r="P29" s="641">
        <v>-0.12025976774837066</v>
      </c>
      <c r="Q29" s="376"/>
      <c r="R29" s="641">
        <v>6.3073249282730864E-2</v>
      </c>
      <c r="S29" s="641">
        <v>-7.9027900649168897E-2</v>
      </c>
      <c r="T29" s="641">
        <v>1.948349731081259E-2</v>
      </c>
      <c r="U29" s="376"/>
      <c r="V29" s="376"/>
      <c r="W29" s="641">
        <v>6.2310649923289323E-2</v>
      </c>
    </row>
    <row r="30" spans="1:23" ht="12" thickTop="1">
      <c r="A30" s="627">
        <f t="shared" si="0"/>
        <v>22</v>
      </c>
      <c r="B30" s="627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</row>
    <row r="31" spans="1:23">
      <c r="A31" s="627">
        <f t="shared" si="0"/>
        <v>23</v>
      </c>
      <c r="B31" s="627"/>
      <c r="C31" s="729" t="s">
        <v>33</v>
      </c>
      <c r="D31" s="729"/>
      <c r="E31" s="729"/>
      <c r="F31" s="729"/>
      <c r="G31" s="729"/>
      <c r="H31" s="729"/>
      <c r="I31" s="627"/>
      <c r="J31" s="627"/>
      <c r="K31" s="627"/>
      <c r="L31" s="627"/>
      <c r="M31" s="627"/>
      <c r="N31" s="627"/>
      <c r="O31" s="627"/>
      <c r="P31" s="627"/>
      <c r="Q31" s="627"/>
      <c r="R31" s="627"/>
      <c r="S31" s="627"/>
      <c r="T31" s="627"/>
      <c r="U31" s="627"/>
      <c r="V31" s="627"/>
      <c r="W31" s="627"/>
    </row>
    <row r="32" spans="1:23" s="2" customFormat="1" ht="12.75">
      <c r="A32" s="268">
        <f t="shared" si="0"/>
        <v>24</v>
      </c>
      <c r="B32" s="268"/>
      <c r="C32" s="379" t="s">
        <v>34</v>
      </c>
      <c r="D32" s="268"/>
      <c r="E32" s="222">
        <v>7.4399999999999994E-2</v>
      </c>
      <c r="F32" s="222">
        <v>0</v>
      </c>
      <c r="G32" s="222">
        <v>7.4399999999999994E-2</v>
      </c>
      <c r="H32" s="222">
        <v>7.4399999999999994E-2</v>
      </c>
      <c r="I32" s="222">
        <v>7.4399999999999994E-2</v>
      </c>
      <c r="J32" s="222">
        <v>7.4399999999999994E-2</v>
      </c>
      <c r="K32" s="222">
        <v>7.4399999999999994E-2</v>
      </c>
      <c r="L32" s="222">
        <v>7.4399999999999994E-2</v>
      </c>
      <c r="M32" s="222">
        <v>7.4399999999999994E-2</v>
      </c>
      <c r="N32" s="222">
        <v>7.4399999999999994E-2</v>
      </c>
      <c r="O32" s="222">
        <v>7.4399999999999994E-2</v>
      </c>
      <c r="P32" s="222">
        <v>7.4399999999999994E-2</v>
      </c>
      <c r="Q32" s="268"/>
      <c r="R32" s="222">
        <v>7.4399999999999994E-2</v>
      </c>
      <c r="S32" s="222">
        <v>7.4399999999999994E-2</v>
      </c>
      <c r="T32" s="222">
        <v>7.4399999999999994E-2</v>
      </c>
      <c r="U32" s="627"/>
      <c r="V32" s="268"/>
      <c r="W32" s="268"/>
    </row>
    <row r="33" spans="1:23" ht="15">
      <c r="A33" s="627">
        <f t="shared" si="0"/>
        <v>25</v>
      </c>
      <c r="B33" s="627"/>
      <c r="C33" s="642" t="s">
        <v>35</v>
      </c>
      <c r="D33" s="627"/>
      <c r="E33" s="643">
        <v>409955999.20784116</v>
      </c>
      <c r="F33" s="643">
        <v>0</v>
      </c>
      <c r="G33" s="643">
        <v>237805735.61352238</v>
      </c>
      <c r="H33" s="643">
        <v>49318674.903474294</v>
      </c>
      <c r="I33" s="643">
        <v>50434256.706189834</v>
      </c>
      <c r="J33" s="643">
        <v>28417377.070599601</v>
      </c>
      <c r="K33" s="643">
        <v>24611175.738760639</v>
      </c>
      <c r="L33" s="643">
        <v>2409204.4440427884</v>
      </c>
      <c r="M33" s="643">
        <v>7269656.4867942259</v>
      </c>
      <c r="N33" s="643">
        <v>5147588.835086206</v>
      </c>
      <c r="O33" s="643">
        <v>4407729.6204059599</v>
      </c>
      <c r="P33" s="643">
        <v>134599.78896516861</v>
      </c>
      <c r="Q33" s="627"/>
      <c r="R33" s="643">
        <v>21624642.845975634</v>
      </c>
      <c r="S33" s="643">
        <v>116676.86357118693</v>
      </c>
      <c r="T33" s="643">
        <v>2869856.0292138224</v>
      </c>
      <c r="U33" s="627"/>
      <c r="V33" s="627"/>
      <c r="W33" s="627"/>
    </row>
    <row r="34" spans="1:23" ht="15">
      <c r="A34" s="627">
        <f t="shared" si="0"/>
        <v>26</v>
      </c>
      <c r="B34" s="627"/>
      <c r="C34" s="642" t="s">
        <v>36</v>
      </c>
      <c r="D34" s="627"/>
      <c r="E34" s="643">
        <v>95978707.392584592</v>
      </c>
      <c r="F34" s="643">
        <v>0</v>
      </c>
      <c r="G34" s="643">
        <v>91228339.386900753</v>
      </c>
      <c r="H34" s="643">
        <v>438568.18719094247</v>
      </c>
      <c r="I34" s="643">
        <v>-3266617.4535611346</v>
      </c>
      <c r="J34" s="643">
        <v>-1319158.6410871297</v>
      </c>
      <c r="K34" s="643">
        <v>5651087.1161868609</v>
      </c>
      <c r="L34" s="643">
        <v>-790057.0074334559</v>
      </c>
      <c r="M34" s="643">
        <v>140642.11808731407</v>
      </c>
      <c r="N34" s="643">
        <v>1720414.8111704104</v>
      </c>
      <c r="O34" s="643">
        <v>1823322.6969184643</v>
      </c>
      <c r="P34" s="643">
        <v>352166.17821155151</v>
      </c>
      <c r="Q34" s="627"/>
      <c r="R34" s="643">
        <v>3292163.1568056904</v>
      </c>
      <c r="S34" s="643">
        <v>240611.37408678365</v>
      </c>
      <c r="T34" s="643">
        <v>2118312.5852943761</v>
      </c>
      <c r="U34" s="627"/>
      <c r="V34" s="627"/>
      <c r="W34" s="627"/>
    </row>
    <row r="35" spans="1:23" ht="15">
      <c r="A35" s="627">
        <f t="shared" si="0"/>
        <v>27</v>
      </c>
      <c r="B35" s="627"/>
      <c r="C35" s="642" t="s">
        <v>37</v>
      </c>
      <c r="D35" s="627"/>
      <c r="E35" s="644">
        <v>0.75138100081485759</v>
      </c>
      <c r="F35" s="627">
        <v>0</v>
      </c>
      <c r="G35" s="627"/>
      <c r="H35" s="627"/>
      <c r="I35" s="627"/>
      <c r="J35" s="627"/>
      <c r="K35" s="627"/>
      <c r="L35" s="627"/>
      <c r="M35" s="627"/>
      <c r="N35" s="627"/>
      <c r="O35" s="627"/>
      <c r="P35" s="627"/>
      <c r="Q35" s="627"/>
      <c r="R35" s="627"/>
      <c r="S35" s="627"/>
      <c r="T35" s="627"/>
      <c r="U35" s="627"/>
      <c r="V35" s="627"/>
      <c r="W35" s="627"/>
    </row>
    <row r="36" spans="1:23" ht="13.5" thickBot="1">
      <c r="A36" s="377">
        <f t="shared" si="0"/>
        <v>28</v>
      </c>
      <c r="B36" s="377"/>
      <c r="C36" s="380" t="s">
        <v>857</v>
      </c>
      <c r="D36" s="377"/>
      <c r="E36" s="645">
        <v>127736404.4186606</v>
      </c>
      <c r="F36" s="645">
        <v>0</v>
      </c>
      <c r="G36" s="645">
        <v>109926882.14455818</v>
      </c>
      <c r="H36" s="645">
        <v>4231213.242115315</v>
      </c>
      <c r="I36" s="645">
        <v>542403.00459833816</v>
      </c>
      <c r="J36" s="645">
        <v>859579.82461569156</v>
      </c>
      <c r="K36" s="645">
        <v>7527255.0090269633</v>
      </c>
      <c r="L36" s="645">
        <v>-627003.17126270127</v>
      </c>
      <c r="M36" s="645">
        <v>700514.91560427495</v>
      </c>
      <c r="N36" s="645">
        <v>2069994.4487709375</v>
      </c>
      <c r="O36" s="645">
        <v>2143347.7014242224</v>
      </c>
      <c r="P36" s="645">
        <v>362217.29920936446</v>
      </c>
      <c r="Q36" s="627"/>
      <c r="R36" s="645">
        <v>3292163.1568056904</v>
      </c>
      <c r="S36" s="645">
        <v>240611.37408678365</v>
      </c>
      <c r="T36" s="645">
        <v>2118312.5852943761</v>
      </c>
      <c r="U36" s="627"/>
      <c r="V36" s="627"/>
      <c r="W36" s="646">
        <v>3532774.5308924741</v>
      </c>
    </row>
    <row r="37" spans="1:23" ht="15.75" thickTop="1">
      <c r="A37" s="627">
        <f t="shared" si="0"/>
        <v>29</v>
      </c>
      <c r="B37" s="627"/>
      <c r="C37" s="642"/>
      <c r="D37" s="627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7"/>
      <c r="V37" s="627"/>
      <c r="W37" s="627"/>
    </row>
    <row r="38" spans="1:23" ht="15">
      <c r="A38" s="627">
        <f t="shared" si="0"/>
        <v>30</v>
      </c>
      <c r="B38" s="627"/>
      <c r="C38" s="647" t="s">
        <v>858</v>
      </c>
      <c r="D38" s="627"/>
      <c r="E38" s="164">
        <v>2220333956.9925547</v>
      </c>
      <c r="F38" s="164">
        <v>0</v>
      </c>
      <c r="G38" s="164">
        <v>1269444193.1657252</v>
      </c>
      <c r="H38" s="164">
        <v>280601937.33083683</v>
      </c>
      <c r="I38" s="164">
        <v>281531914.36316532</v>
      </c>
      <c r="J38" s="164">
        <v>167261278.19198194</v>
      </c>
      <c r="K38" s="164">
        <v>137060378.7841084</v>
      </c>
      <c r="L38" s="164">
        <v>5974727.861487967</v>
      </c>
      <c r="M38" s="164">
        <v>45557855.628192216</v>
      </c>
      <c r="N38" s="164">
        <v>13265592.884251453</v>
      </c>
      <c r="O38" s="164">
        <v>18918982.811710134</v>
      </c>
      <c r="P38" s="164">
        <v>717095.97109473159</v>
      </c>
      <c r="Q38" s="164"/>
      <c r="R38" s="164">
        <v>121396697.01641703</v>
      </c>
      <c r="S38" s="164">
        <v>527583.40010083618</v>
      </c>
      <c r="T38" s="164">
        <v>13259930.474750444</v>
      </c>
      <c r="U38" s="627"/>
      <c r="V38" s="627"/>
      <c r="W38" s="646">
        <v>121924280.41651787</v>
      </c>
    </row>
    <row r="39" spans="1:23" s="172" customFormat="1" ht="15">
      <c r="A39" s="627">
        <f t="shared" si="0"/>
        <v>31</v>
      </c>
      <c r="B39" s="627"/>
      <c r="C39" s="642" t="s">
        <v>38</v>
      </c>
      <c r="D39" s="627"/>
      <c r="E39" s="164">
        <v>92011944.632661328</v>
      </c>
      <c r="F39" s="164">
        <v>0</v>
      </c>
      <c r="G39" s="164">
        <v>49894825.729727305</v>
      </c>
      <c r="H39" s="164">
        <v>12924237.875022503</v>
      </c>
      <c r="I39" s="164">
        <v>10396651.139071118</v>
      </c>
      <c r="J39" s="164">
        <v>6223563.2374350997</v>
      </c>
      <c r="K39" s="164">
        <v>5309453.6743153678</v>
      </c>
      <c r="L39" s="164">
        <v>1108178.032750668</v>
      </c>
      <c r="M39" s="164">
        <v>4729096.6800372563</v>
      </c>
      <c r="N39" s="164">
        <v>1077259.6554805145</v>
      </c>
      <c r="O39" s="164">
        <v>318141.09693614178</v>
      </c>
      <c r="P39" s="164">
        <v>30537.511885367123</v>
      </c>
      <c r="Q39" s="164"/>
      <c r="R39" s="164">
        <v>4870385.7677595783</v>
      </c>
      <c r="S39" s="164">
        <v>18958.025796648613</v>
      </c>
      <c r="T39" s="164">
        <v>420109.88075914059</v>
      </c>
      <c r="U39" s="627"/>
      <c r="V39" s="627"/>
      <c r="W39" s="646">
        <v>4889343.7935562273</v>
      </c>
    </row>
    <row r="40" spans="1:23" s="2" customFormat="1" ht="13.5" thickBot="1">
      <c r="A40" s="173">
        <f t="shared" si="0"/>
        <v>32</v>
      </c>
      <c r="B40" s="173"/>
      <c r="C40" s="381" t="s">
        <v>859</v>
      </c>
      <c r="D40" s="173"/>
      <c r="E40" s="640">
        <v>2128322012.3598928</v>
      </c>
      <c r="F40" s="640">
        <v>0</v>
      </c>
      <c r="G40" s="640">
        <v>1219549367.435998</v>
      </c>
      <c r="H40" s="640">
        <v>267677699.45581433</v>
      </c>
      <c r="I40" s="640">
        <v>271135263.22409421</v>
      </c>
      <c r="J40" s="640">
        <v>161037714.95454684</v>
      </c>
      <c r="K40" s="640">
        <v>131750925.10979304</v>
      </c>
      <c r="L40" s="640">
        <v>4866549.828737299</v>
      </c>
      <c r="M40" s="640">
        <v>40828758.948154956</v>
      </c>
      <c r="N40" s="640">
        <v>12188333.228770938</v>
      </c>
      <c r="O40" s="640">
        <v>18600841.714773994</v>
      </c>
      <c r="P40" s="640">
        <v>686558.45920936449</v>
      </c>
      <c r="Q40" s="640"/>
      <c r="R40" s="640">
        <v>116526311.24865745</v>
      </c>
      <c r="S40" s="640">
        <v>508625.37430418754</v>
      </c>
      <c r="T40" s="640">
        <v>12839820.593991304</v>
      </c>
      <c r="U40" s="627"/>
      <c r="V40" s="382"/>
      <c r="W40" s="646">
        <v>117034936.62296164</v>
      </c>
    </row>
    <row r="41" spans="1:23" ht="13.5" thickTop="1">
      <c r="A41" s="268">
        <f t="shared" si="0"/>
        <v>33</v>
      </c>
      <c r="B41" s="268"/>
      <c r="C41" s="383" t="s">
        <v>860</v>
      </c>
      <c r="D41" s="268"/>
      <c r="E41" s="222">
        <v>6.3849506820211399E-2</v>
      </c>
      <c r="F41" s="222">
        <v>0</v>
      </c>
      <c r="G41" s="222">
        <v>9.9066920147788951E-2</v>
      </c>
      <c r="H41" s="222">
        <v>1.6060997065958649E-2</v>
      </c>
      <c r="I41" s="222">
        <v>2.0044985819596128E-3</v>
      </c>
      <c r="J41" s="222">
        <v>5.366399252422438E-3</v>
      </c>
      <c r="K41" s="222">
        <v>6.0594369840474949E-2</v>
      </c>
      <c r="L41" s="222">
        <v>-0.1141343628181436</v>
      </c>
      <c r="M41" s="222">
        <v>1.7456904295040543E-2</v>
      </c>
      <c r="N41" s="222">
        <v>0.2045784880085757</v>
      </c>
      <c r="O41" s="222">
        <v>0.13023536266734248</v>
      </c>
      <c r="P41" s="222">
        <v>1.11677870057986</v>
      </c>
      <c r="Q41" s="268"/>
      <c r="R41" s="222">
        <v>2.9073942907533734E-2</v>
      </c>
      <c r="S41" s="222">
        <v>0.89775673618395935</v>
      </c>
      <c r="T41" s="222">
        <v>0.19757599244211455</v>
      </c>
      <c r="U41" s="627"/>
      <c r="V41" s="268"/>
      <c r="W41" s="222">
        <v>3.1125173880184098E-2</v>
      </c>
    </row>
    <row r="42" spans="1:23" ht="15">
      <c r="A42" s="627">
        <f t="shared" si="0"/>
        <v>34</v>
      </c>
      <c r="B42" s="627"/>
      <c r="C42" s="642"/>
      <c r="D42" s="268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68"/>
      <c r="R42" s="222"/>
      <c r="S42" s="222"/>
      <c r="T42" s="222"/>
      <c r="U42" s="627"/>
      <c r="V42" s="268"/>
      <c r="W42" s="222"/>
    </row>
    <row r="43" spans="1:23" s="172" customFormat="1" ht="12.75">
      <c r="A43" s="173">
        <f>+A42+1</f>
        <v>35</v>
      </c>
      <c r="B43" s="173"/>
      <c r="C43" s="381" t="s">
        <v>861</v>
      </c>
      <c r="D43" s="174"/>
      <c r="E43" s="648">
        <v>0.93998257609663793</v>
      </c>
      <c r="F43" s="648">
        <v>0</v>
      </c>
      <c r="G43" s="648">
        <v>0.90986270414319481</v>
      </c>
      <c r="H43" s="648">
        <v>0.98419288102551183</v>
      </c>
      <c r="I43" s="648">
        <v>0.99799951139461307</v>
      </c>
      <c r="J43" s="648">
        <v>0.99466224527056712</v>
      </c>
      <c r="K43" s="648">
        <v>0.94286753582372029</v>
      </c>
      <c r="L43" s="648">
        <v>1.1288393612164835</v>
      </c>
      <c r="M43" s="648">
        <v>0.98284261060950207</v>
      </c>
      <c r="N43" s="648">
        <v>0.8301659127693809</v>
      </c>
      <c r="O43" s="648">
        <v>0.88477146710399457</v>
      </c>
      <c r="P43" s="648">
        <v>0.47241594018593674</v>
      </c>
      <c r="Q43" s="384"/>
      <c r="R43" s="648">
        <v>0.97174746954976965</v>
      </c>
      <c r="S43" s="648">
        <v>0.52693792672859463</v>
      </c>
      <c r="T43" s="648">
        <v>0.83502007915237619</v>
      </c>
      <c r="U43" s="649"/>
      <c r="V43" s="384"/>
      <c r="W43" s="648">
        <v>0.96981435943120442</v>
      </c>
    </row>
    <row r="44" spans="1:23" s="172" customFormat="1" ht="12.75">
      <c r="A44" s="173">
        <f t="shared" si="0"/>
        <v>36</v>
      </c>
      <c r="B44" s="173"/>
      <c r="C44" s="385" t="s">
        <v>40</v>
      </c>
      <c r="D44" s="174"/>
      <c r="E44" s="648">
        <v>1</v>
      </c>
      <c r="F44" s="648">
        <v>0</v>
      </c>
      <c r="G44" s="648">
        <v>0.97</v>
      </c>
      <c r="H44" s="648">
        <v>1.05</v>
      </c>
      <c r="I44" s="648">
        <v>1.06</v>
      </c>
      <c r="J44" s="648">
        <v>1.06</v>
      </c>
      <c r="K44" s="648">
        <v>1</v>
      </c>
      <c r="L44" s="648">
        <v>1.2</v>
      </c>
      <c r="M44" s="648">
        <v>1.05</v>
      </c>
      <c r="N44" s="648">
        <v>0.88</v>
      </c>
      <c r="O44" s="648">
        <v>0.94</v>
      </c>
      <c r="P44" s="648">
        <v>0.5</v>
      </c>
      <c r="Q44" s="384"/>
      <c r="R44" s="648">
        <v>1.03</v>
      </c>
      <c r="S44" s="648">
        <v>0.56000000000000005</v>
      </c>
      <c r="T44" s="648">
        <v>0.89</v>
      </c>
      <c r="U44" s="649"/>
      <c r="V44" s="384"/>
      <c r="W44" s="648">
        <v>1.0317365279880459</v>
      </c>
    </row>
    <row r="45" spans="1:23">
      <c r="A45" s="386"/>
      <c r="B45" s="387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</row>
    <row r="46" spans="1:23" ht="15">
      <c r="A46" s="727" t="str">
        <f>A1</f>
        <v>Puget Sound Energy</v>
      </c>
      <c r="B46" s="728"/>
      <c r="C46" s="728"/>
      <c r="D46" s="728"/>
      <c r="E46" s="728"/>
      <c r="F46" s="728"/>
      <c r="G46" s="728"/>
      <c r="H46" s="728"/>
      <c r="I46" s="728"/>
      <c r="J46" s="728"/>
      <c r="K46" s="728"/>
      <c r="L46" s="728"/>
      <c r="M46" s="728"/>
      <c r="N46" s="728"/>
      <c r="O46" s="728"/>
      <c r="P46" s="728"/>
      <c r="Q46" s="728"/>
      <c r="R46" s="728"/>
      <c r="S46" s="728"/>
      <c r="T46" s="728"/>
      <c r="U46" s="728"/>
      <c r="V46" s="728"/>
      <c r="W46" s="728"/>
    </row>
    <row r="47" spans="1:23" ht="15">
      <c r="A47" s="727" t="str">
        <f>A2</f>
        <v>ELECTRIC COST OF SERVICE SUMMARY</v>
      </c>
      <c r="B47" s="728"/>
      <c r="C47" s="728"/>
      <c r="D47" s="728"/>
      <c r="E47" s="728"/>
      <c r="F47" s="728"/>
      <c r="G47" s="728"/>
      <c r="H47" s="728"/>
      <c r="I47" s="728"/>
      <c r="J47" s="728"/>
      <c r="K47" s="728"/>
      <c r="L47" s="728"/>
      <c r="M47" s="728"/>
      <c r="N47" s="728"/>
      <c r="O47" s="728"/>
      <c r="P47" s="728"/>
      <c r="Q47" s="728"/>
      <c r="R47" s="728"/>
      <c r="S47" s="728"/>
      <c r="T47" s="728"/>
      <c r="U47" s="728"/>
      <c r="V47" s="728"/>
      <c r="W47" s="728"/>
    </row>
    <row r="48" spans="1:23" ht="15">
      <c r="A48" s="727" t="str">
        <f>A3</f>
        <v>Adjusted Test Year Twelve Months ended December 2018 @ Proforma Rev Requirement</v>
      </c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8"/>
    </row>
    <row r="49" spans="1:27" ht="15">
      <c r="A49" s="727" t="s">
        <v>876</v>
      </c>
      <c r="B49" s="728"/>
      <c r="C49" s="728"/>
      <c r="D49" s="728"/>
      <c r="E49" s="728"/>
      <c r="F49" s="728"/>
      <c r="G49" s="728"/>
      <c r="H49" s="728"/>
      <c r="I49" s="728"/>
      <c r="J49" s="728"/>
      <c r="K49" s="728"/>
      <c r="L49" s="728"/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8"/>
      <c r="X49" s="167"/>
    </row>
    <row r="50" spans="1:27" ht="15">
      <c r="A50" s="2"/>
      <c r="C50" s="650"/>
      <c r="D50" s="650"/>
      <c r="E50" s="650"/>
      <c r="F50" s="650"/>
      <c r="G50" s="650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</row>
    <row r="51" spans="1:27" s="167" customFormat="1" ht="22.5">
      <c r="A51" s="388"/>
      <c r="B51" s="160"/>
      <c r="C51" s="267"/>
      <c r="D51" s="267"/>
      <c r="E51" s="267" t="s">
        <v>892</v>
      </c>
      <c r="F51" s="267">
        <v>0</v>
      </c>
      <c r="G51" s="267" t="s">
        <v>878</v>
      </c>
      <c r="H51" s="267" t="s">
        <v>879</v>
      </c>
      <c r="I51" s="267" t="s">
        <v>880</v>
      </c>
      <c r="J51" s="267" t="s">
        <v>881</v>
      </c>
      <c r="K51" s="267" t="s">
        <v>882</v>
      </c>
      <c r="L51" s="267" t="s">
        <v>883</v>
      </c>
      <c r="M51" s="267" t="s">
        <v>884</v>
      </c>
      <c r="N51" s="267" t="s">
        <v>885</v>
      </c>
      <c r="O51" s="267" t="s">
        <v>886</v>
      </c>
      <c r="P51" s="267" t="s">
        <v>443</v>
      </c>
      <c r="Q51" s="160"/>
      <c r="R51" s="267" t="s">
        <v>887</v>
      </c>
      <c r="S51" s="267" t="s">
        <v>888</v>
      </c>
      <c r="T51" s="267" t="s">
        <v>889</v>
      </c>
      <c r="U51" s="267" t="s">
        <v>890</v>
      </c>
      <c r="V51" s="267"/>
      <c r="W51" s="267">
        <v>0</v>
      </c>
    </row>
    <row r="52" spans="1:27">
      <c r="A52" s="2"/>
      <c r="C52" s="160" t="s">
        <v>3</v>
      </c>
      <c r="D52" s="160"/>
      <c r="E52" s="160" t="s">
        <v>4</v>
      </c>
      <c r="F52" s="160">
        <v>0</v>
      </c>
      <c r="G52" s="160" t="s">
        <v>5</v>
      </c>
      <c r="H52" s="160" t="s">
        <v>6</v>
      </c>
      <c r="I52" s="160" t="s">
        <v>7</v>
      </c>
      <c r="J52" s="160" t="s">
        <v>8</v>
      </c>
      <c r="K52" s="160" t="s">
        <v>9</v>
      </c>
      <c r="L52" s="160" t="s">
        <v>10</v>
      </c>
      <c r="M52" s="160" t="s">
        <v>11</v>
      </c>
      <c r="N52" s="160" t="s">
        <v>12</v>
      </c>
      <c r="O52" s="160" t="s">
        <v>13</v>
      </c>
      <c r="P52" s="160" t="s">
        <v>14</v>
      </c>
      <c r="Q52" s="160"/>
      <c r="R52" s="160" t="s">
        <v>9</v>
      </c>
      <c r="S52" s="160"/>
      <c r="T52" s="160"/>
      <c r="U52" s="160"/>
      <c r="V52" s="167"/>
      <c r="W52" s="167"/>
    </row>
    <row r="53" spans="1:27">
      <c r="A53" s="389"/>
      <c r="B53" s="163"/>
    </row>
    <row r="54" spans="1:27">
      <c r="A54" s="636">
        <v>1</v>
      </c>
      <c r="B54" s="627"/>
      <c r="C54" s="376" t="s">
        <v>41</v>
      </c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</row>
    <row r="55" spans="1:27">
      <c r="A55" s="636">
        <f t="shared" ref="A55:A79" si="1">+A54+1</f>
        <v>2</v>
      </c>
      <c r="B55" s="627" t="str">
        <f>IF(OR((C54="~"),(C55="~")),"~","")</f>
        <v/>
      </c>
      <c r="C55" s="165" t="s">
        <v>42</v>
      </c>
      <c r="D55" s="163"/>
      <c r="E55" s="651">
        <v>237208049.93285197</v>
      </c>
      <c r="F55" s="651">
        <v>0</v>
      </c>
      <c r="G55" s="651">
        <v>136803854.40518966</v>
      </c>
      <c r="H55" s="651">
        <v>31540538.015058801</v>
      </c>
      <c r="I55" s="651">
        <v>33759036.637047499</v>
      </c>
      <c r="J55" s="651">
        <v>17737600.534846537</v>
      </c>
      <c r="K55" s="651">
        <v>12530670.555294076</v>
      </c>
      <c r="L55" s="651">
        <v>0</v>
      </c>
      <c r="M55" s="651">
        <v>4255993.4338910328</v>
      </c>
      <c r="N55" s="651">
        <v>0</v>
      </c>
      <c r="O55" s="651">
        <v>492981.07911209419</v>
      </c>
      <c r="P55" s="651">
        <v>87375.272412287755</v>
      </c>
      <c r="Q55" s="163"/>
      <c r="R55" s="164">
        <v>12530242.34297449</v>
      </c>
      <c r="S55" s="164">
        <v>428.2123195873483</v>
      </c>
      <c r="T55" s="164">
        <v>0</v>
      </c>
      <c r="U55" s="164">
        <v>0</v>
      </c>
    </row>
    <row r="56" spans="1:27">
      <c r="A56" s="636">
        <f t="shared" si="1"/>
        <v>3</v>
      </c>
      <c r="B56" s="627" t="str">
        <f>IF(OR((C54="~"),(C56="~")),"~","")</f>
        <v/>
      </c>
      <c r="C56" s="165" t="s">
        <v>43</v>
      </c>
      <c r="D56" s="163"/>
      <c r="E56" s="651">
        <v>1919228767.6385303</v>
      </c>
      <c r="F56" s="651">
        <v>0</v>
      </c>
      <c r="G56" s="651">
        <v>999848194.33954656</v>
      </c>
      <c r="H56" s="651">
        <v>254049694.10035902</v>
      </c>
      <c r="I56" s="651">
        <v>282522714.92250788</v>
      </c>
      <c r="J56" s="651">
        <v>182330503.03654718</v>
      </c>
      <c r="K56" s="651">
        <v>138310920.84154129</v>
      </c>
      <c r="L56" s="651">
        <v>0</v>
      </c>
      <c r="M56" s="651">
        <v>54908059.197728068</v>
      </c>
      <c r="N56" s="651">
        <v>0</v>
      </c>
      <c r="O56" s="651">
        <v>6611611.0399419609</v>
      </c>
      <c r="P56" s="651">
        <v>647070.16035825678</v>
      </c>
      <c r="Q56" s="163"/>
      <c r="R56" s="164">
        <v>126855132.7246232</v>
      </c>
      <c r="S56" s="164">
        <v>400558.82801475195</v>
      </c>
      <c r="T56" s="164">
        <v>11055229.288903337</v>
      </c>
      <c r="U56" s="164">
        <v>0</v>
      </c>
    </row>
    <row r="57" spans="1:27" ht="12" thickBot="1">
      <c r="A57" s="636">
        <f t="shared" si="1"/>
        <v>4</v>
      </c>
      <c r="B57" s="627" t="str">
        <f>IF(OR((C54="~"),(C57="~")),"~","")</f>
        <v/>
      </c>
      <c r="C57" s="165" t="s">
        <v>44</v>
      </c>
      <c r="D57" s="163"/>
      <c r="E57" s="651">
        <v>0</v>
      </c>
      <c r="F57" s="651">
        <v>0</v>
      </c>
      <c r="G57" s="651">
        <v>0</v>
      </c>
      <c r="H57" s="651">
        <v>0</v>
      </c>
      <c r="I57" s="651">
        <v>0</v>
      </c>
      <c r="J57" s="651">
        <v>0</v>
      </c>
      <c r="K57" s="651">
        <v>0</v>
      </c>
      <c r="L57" s="651">
        <v>0</v>
      </c>
      <c r="M57" s="651">
        <v>0</v>
      </c>
      <c r="N57" s="651">
        <v>0</v>
      </c>
      <c r="O57" s="651">
        <v>0</v>
      </c>
      <c r="P57" s="651">
        <v>0</v>
      </c>
      <c r="Q57" s="163"/>
      <c r="R57" s="164">
        <v>0</v>
      </c>
      <c r="S57" s="164">
        <v>0</v>
      </c>
      <c r="T57" s="164">
        <v>0</v>
      </c>
      <c r="U57" s="164">
        <v>0</v>
      </c>
    </row>
    <row r="58" spans="1:27">
      <c r="A58" s="636">
        <f t="shared" si="1"/>
        <v>5</v>
      </c>
      <c r="B58" s="627" t="str">
        <f>IF(OR((C54="~"),(C58="~")),"~","")</f>
        <v>~</v>
      </c>
      <c r="C58" s="165" t="s">
        <v>45</v>
      </c>
      <c r="D58" s="163"/>
      <c r="E58" s="651">
        <v>0</v>
      </c>
      <c r="F58" s="651">
        <v>0</v>
      </c>
      <c r="G58" s="651">
        <v>0</v>
      </c>
      <c r="H58" s="651">
        <v>0</v>
      </c>
      <c r="I58" s="651">
        <v>0</v>
      </c>
      <c r="J58" s="651">
        <v>0</v>
      </c>
      <c r="K58" s="651">
        <v>0</v>
      </c>
      <c r="L58" s="651">
        <v>0</v>
      </c>
      <c r="M58" s="651">
        <v>0</v>
      </c>
      <c r="N58" s="651">
        <v>0</v>
      </c>
      <c r="O58" s="651">
        <v>0</v>
      </c>
      <c r="P58" s="651">
        <v>0</v>
      </c>
      <c r="Q58" s="163"/>
      <c r="R58" s="164">
        <v>0</v>
      </c>
      <c r="S58" s="164">
        <v>0</v>
      </c>
      <c r="T58" s="164">
        <v>0</v>
      </c>
      <c r="U58" s="164">
        <v>0</v>
      </c>
      <c r="Y58" s="390"/>
      <c r="Z58" s="391"/>
      <c r="AA58" s="392"/>
    </row>
    <row r="59" spans="1:27">
      <c r="A59" s="636">
        <f t="shared" si="1"/>
        <v>6</v>
      </c>
      <c r="B59" s="627" t="str">
        <f>IF(OR((C54="~"),(C59="~")),"~","")</f>
        <v>~</v>
      </c>
      <c r="C59" s="165" t="s">
        <v>45</v>
      </c>
      <c r="D59" s="163"/>
      <c r="E59" s="651">
        <v>0</v>
      </c>
      <c r="F59" s="651">
        <v>0</v>
      </c>
      <c r="G59" s="651">
        <v>0</v>
      </c>
      <c r="H59" s="651">
        <v>0</v>
      </c>
      <c r="I59" s="651">
        <v>0</v>
      </c>
      <c r="J59" s="651">
        <v>0</v>
      </c>
      <c r="K59" s="651">
        <v>0</v>
      </c>
      <c r="L59" s="651">
        <v>0</v>
      </c>
      <c r="M59" s="651">
        <v>0</v>
      </c>
      <c r="N59" s="651">
        <v>0</v>
      </c>
      <c r="O59" s="651">
        <v>0</v>
      </c>
      <c r="P59" s="651">
        <v>0</v>
      </c>
      <c r="Q59" s="163"/>
      <c r="R59" s="164">
        <v>0</v>
      </c>
      <c r="S59" s="164">
        <v>0</v>
      </c>
      <c r="T59" s="164">
        <v>0</v>
      </c>
      <c r="U59" s="164">
        <v>0</v>
      </c>
      <c r="Y59" s="393" t="s">
        <v>796</v>
      </c>
      <c r="Z59" s="394">
        <f>O55+O64</f>
        <v>697541.90188431321</v>
      </c>
      <c r="AA59" s="395">
        <f>Z59/(O61+O70)</f>
        <v>6.9831336931426249E-2</v>
      </c>
    </row>
    <row r="60" spans="1:27">
      <c r="A60" s="636">
        <f t="shared" si="1"/>
        <v>7</v>
      </c>
      <c r="B60" s="627" t="str">
        <f>IF(OR((C54="~"),(C60="~")),"~","")</f>
        <v>~</v>
      </c>
      <c r="C60" s="165" t="s">
        <v>45</v>
      </c>
      <c r="D60" s="163"/>
      <c r="E60" s="651">
        <v>0</v>
      </c>
      <c r="F60" s="651">
        <v>0</v>
      </c>
      <c r="G60" s="651">
        <v>0</v>
      </c>
      <c r="H60" s="651">
        <v>0</v>
      </c>
      <c r="I60" s="651">
        <v>0</v>
      </c>
      <c r="J60" s="651">
        <v>0</v>
      </c>
      <c r="K60" s="651">
        <v>0</v>
      </c>
      <c r="L60" s="651">
        <v>0</v>
      </c>
      <c r="M60" s="651">
        <v>0</v>
      </c>
      <c r="N60" s="651">
        <v>0</v>
      </c>
      <c r="O60" s="651">
        <v>0</v>
      </c>
      <c r="P60" s="651">
        <v>0</v>
      </c>
      <c r="Q60" s="163"/>
      <c r="R60" s="164">
        <v>0</v>
      </c>
      <c r="S60" s="164">
        <v>0</v>
      </c>
      <c r="T60" s="164">
        <v>0</v>
      </c>
      <c r="U60" s="164">
        <v>0</v>
      </c>
      <c r="Y60" s="393" t="s">
        <v>797</v>
      </c>
      <c r="Z60" s="394">
        <f>O56+O65</f>
        <v>9291410.5159863811</v>
      </c>
      <c r="AA60" s="395">
        <f>Z60/(O61+O70)</f>
        <v>0.93016866306857393</v>
      </c>
    </row>
    <row r="61" spans="1:27" ht="12" thickBot="1">
      <c r="A61" s="370">
        <f t="shared" si="1"/>
        <v>8</v>
      </c>
      <c r="B61" s="173" t="str">
        <f>IF(OR((C54="~"),(C61="~")),"~","")</f>
        <v/>
      </c>
      <c r="C61" s="174" t="s">
        <v>70</v>
      </c>
      <c r="D61" s="174"/>
      <c r="E61" s="652">
        <v>2156436817.571382</v>
      </c>
      <c r="F61" s="652">
        <v>0</v>
      </c>
      <c r="G61" s="652">
        <v>1136652048.7447362</v>
      </c>
      <c r="H61" s="652">
        <v>285590232.11541784</v>
      </c>
      <c r="I61" s="652">
        <v>316281751.55955541</v>
      </c>
      <c r="J61" s="652">
        <v>200068103.57139373</v>
      </c>
      <c r="K61" s="652">
        <v>150841591.39683536</v>
      </c>
      <c r="L61" s="652">
        <v>0</v>
      </c>
      <c r="M61" s="652">
        <v>59164052.631619103</v>
      </c>
      <c r="N61" s="652">
        <v>0</v>
      </c>
      <c r="O61" s="652">
        <v>7104592.1190540548</v>
      </c>
      <c r="P61" s="652">
        <v>734445.43277054455</v>
      </c>
      <c r="Q61" s="163"/>
      <c r="R61" s="166">
        <v>139385375.06759769</v>
      </c>
      <c r="S61" s="166">
        <v>400987.04033433931</v>
      </c>
      <c r="T61" s="166">
        <v>11055229.288903337</v>
      </c>
      <c r="U61" s="166">
        <v>0</v>
      </c>
      <c r="Y61" s="396"/>
      <c r="Z61" s="397"/>
      <c r="AA61" s="398"/>
    </row>
    <row r="62" spans="1:27">
      <c r="A62" s="636">
        <f t="shared" si="1"/>
        <v>9</v>
      </c>
      <c r="B62" s="627" t="str">
        <f>IF(OR((C54="~"),(C62="~")),"~","")</f>
        <v/>
      </c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</row>
    <row r="63" spans="1:27">
      <c r="A63" s="636">
        <f t="shared" si="1"/>
        <v>10</v>
      </c>
      <c r="B63" s="627"/>
      <c r="C63" s="376" t="s">
        <v>46</v>
      </c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</row>
    <row r="64" spans="1:27">
      <c r="A64" s="636">
        <f t="shared" si="1"/>
        <v>11</v>
      </c>
      <c r="B64" s="627" t="str">
        <f>IF(OR((C63="~"),(C64="~")),"~","")</f>
        <v/>
      </c>
      <c r="C64" s="165" t="s">
        <v>42</v>
      </c>
      <c r="D64" s="163"/>
      <c r="E64" s="164">
        <v>104852434.66986078</v>
      </c>
      <c r="F64" s="164">
        <v>0</v>
      </c>
      <c r="G64" s="164">
        <v>56766294.288493931</v>
      </c>
      <c r="H64" s="164">
        <v>13087639.019857453</v>
      </c>
      <c r="I64" s="164">
        <v>14008197.480742833</v>
      </c>
      <c r="J64" s="164">
        <v>7360157.0387818646</v>
      </c>
      <c r="K64" s="164">
        <v>5199559.1459519984</v>
      </c>
      <c r="L64" s="164">
        <v>1108615.65135403</v>
      </c>
      <c r="M64" s="164">
        <v>1766010.0061405229</v>
      </c>
      <c r="N64" s="164">
        <v>5315145.1435312824</v>
      </c>
      <c r="O64" s="164">
        <v>204560.82277221896</v>
      </c>
      <c r="P64" s="164">
        <v>36256.072234651132</v>
      </c>
      <c r="Q64" s="163"/>
      <c r="R64" s="164">
        <v>5199381.4607057944</v>
      </c>
      <c r="S64" s="164">
        <v>177.68524620408579</v>
      </c>
      <c r="T64" s="164">
        <v>0</v>
      </c>
      <c r="U64" s="164">
        <v>0</v>
      </c>
    </row>
    <row r="65" spans="1:21">
      <c r="A65" s="636">
        <f t="shared" si="1"/>
        <v>12</v>
      </c>
      <c r="B65" s="627" t="str">
        <f>IF(OR((C63="~"),(C65="~")),"~","")</f>
        <v/>
      </c>
      <c r="C65" s="165" t="s">
        <v>43</v>
      </c>
      <c r="D65" s="163"/>
      <c r="E65" s="164">
        <v>848133048.04315472</v>
      </c>
      <c r="F65" s="164">
        <v>0</v>
      </c>
      <c r="G65" s="164">
        <v>405255640.5887115</v>
      </c>
      <c r="H65" s="164">
        <v>102970703.05959252</v>
      </c>
      <c r="I65" s="164">
        <v>114511307.28141408</v>
      </c>
      <c r="J65" s="164">
        <v>73901683.5008104</v>
      </c>
      <c r="K65" s="164">
        <v>56059791.019653998</v>
      </c>
      <c r="L65" s="164">
        <v>10176400.317059992</v>
      </c>
      <c r="M65" s="164">
        <v>22255179.165829957</v>
      </c>
      <c r="N65" s="164">
        <v>60060274.98783116</v>
      </c>
      <c r="O65" s="164">
        <v>2679799.4760444202</v>
      </c>
      <c r="P65" s="164">
        <v>262268.64620687929</v>
      </c>
      <c r="Q65" s="163"/>
      <c r="R65" s="164">
        <v>51416563.399648324</v>
      </c>
      <c r="S65" s="164">
        <v>162353.37060123277</v>
      </c>
      <c r="T65" s="164">
        <v>4480874.2494044472</v>
      </c>
      <c r="U65" s="164">
        <v>0</v>
      </c>
    </row>
    <row r="66" spans="1:21">
      <c r="A66" s="636">
        <f t="shared" si="1"/>
        <v>13</v>
      </c>
      <c r="B66" s="627" t="str">
        <f>IF(OR((C63="~"),(C66="~")),"~","")</f>
        <v/>
      </c>
      <c r="C66" s="165" t="s">
        <v>44</v>
      </c>
      <c r="D66" s="163"/>
      <c r="E66" s="164">
        <v>0</v>
      </c>
      <c r="F66" s="164">
        <v>0</v>
      </c>
      <c r="G66" s="164">
        <v>0</v>
      </c>
      <c r="H66" s="164">
        <v>0</v>
      </c>
      <c r="I66" s="164">
        <v>0</v>
      </c>
      <c r="J66" s="164">
        <v>0</v>
      </c>
      <c r="K66" s="164">
        <v>0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3"/>
      <c r="R66" s="164">
        <v>0</v>
      </c>
      <c r="S66" s="164">
        <v>0</v>
      </c>
      <c r="T66" s="164">
        <v>0</v>
      </c>
      <c r="U66" s="164">
        <v>0</v>
      </c>
    </row>
    <row r="67" spans="1:21">
      <c r="A67" s="636">
        <f t="shared" si="1"/>
        <v>14</v>
      </c>
      <c r="B67" s="627" t="str">
        <f>IF(OR((C63="~"),(C67="~")),"~","")</f>
        <v>~</v>
      </c>
      <c r="C67" s="165" t="s">
        <v>45</v>
      </c>
      <c r="D67" s="163"/>
      <c r="E67" s="164">
        <v>0</v>
      </c>
      <c r="F67" s="164">
        <v>0</v>
      </c>
      <c r="G67" s="164">
        <v>0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3"/>
      <c r="R67" s="164">
        <v>0</v>
      </c>
      <c r="S67" s="164">
        <v>0</v>
      </c>
      <c r="T67" s="164">
        <v>0</v>
      </c>
      <c r="U67" s="164">
        <v>0</v>
      </c>
    </row>
    <row r="68" spans="1:21">
      <c r="A68" s="636">
        <f t="shared" si="1"/>
        <v>15</v>
      </c>
      <c r="B68" s="627" t="str">
        <f>IF(OR((C63="~"),(C68="~")),"~","")</f>
        <v>~</v>
      </c>
      <c r="C68" s="165" t="s">
        <v>45</v>
      </c>
      <c r="D68" s="163"/>
      <c r="E68" s="164">
        <v>0</v>
      </c>
      <c r="F68" s="164">
        <v>0</v>
      </c>
      <c r="G68" s="164">
        <v>0</v>
      </c>
      <c r="H68" s="164">
        <v>0</v>
      </c>
      <c r="I68" s="164">
        <v>0</v>
      </c>
      <c r="J68" s="164"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4">
        <v>0</v>
      </c>
      <c r="Q68" s="163"/>
      <c r="R68" s="164">
        <v>0</v>
      </c>
      <c r="S68" s="164">
        <v>0</v>
      </c>
      <c r="T68" s="164">
        <v>0</v>
      </c>
      <c r="U68" s="164">
        <v>0</v>
      </c>
    </row>
    <row r="69" spans="1:21">
      <c r="A69" s="636">
        <f t="shared" si="1"/>
        <v>16</v>
      </c>
      <c r="B69" s="627" t="str">
        <f>IF(OR((C63="~"),(C69="~")),"~","")</f>
        <v>~</v>
      </c>
      <c r="C69" s="165" t="s">
        <v>45</v>
      </c>
      <c r="D69" s="163"/>
      <c r="E69" s="164">
        <v>0</v>
      </c>
      <c r="F69" s="164">
        <v>0</v>
      </c>
      <c r="G69" s="164">
        <v>0</v>
      </c>
      <c r="H69" s="164">
        <v>0</v>
      </c>
      <c r="I69" s="164">
        <v>0</v>
      </c>
      <c r="J69" s="164">
        <v>0</v>
      </c>
      <c r="K69" s="164">
        <v>0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3"/>
      <c r="R69" s="164">
        <v>0</v>
      </c>
      <c r="S69" s="164">
        <v>0</v>
      </c>
      <c r="T69" s="164">
        <v>0</v>
      </c>
      <c r="U69" s="164">
        <v>0</v>
      </c>
    </row>
    <row r="70" spans="1:21">
      <c r="A70" s="370">
        <f t="shared" si="1"/>
        <v>17</v>
      </c>
      <c r="B70" s="173" t="str">
        <f>IF(OR((C63="~"),(C70="~")),"~","")</f>
        <v/>
      </c>
      <c r="C70" s="174" t="s">
        <v>70</v>
      </c>
      <c r="D70" s="174"/>
      <c r="E70" s="166">
        <v>952985482.71301556</v>
      </c>
      <c r="F70" s="166">
        <v>0</v>
      </c>
      <c r="G70" s="166">
        <v>462021934.87720543</v>
      </c>
      <c r="H70" s="166">
        <v>116058342.07944997</v>
      </c>
      <c r="I70" s="166">
        <v>128519504.7621569</v>
      </c>
      <c r="J70" s="166">
        <v>81261840.539592266</v>
      </c>
      <c r="K70" s="166">
        <v>61259350.165606</v>
      </c>
      <c r="L70" s="166">
        <v>11285015.968414022</v>
      </c>
      <c r="M70" s="166">
        <v>24021189.171970479</v>
      </c>
      <c r="N70" s="166">
        <v>65375420.131362446</v>
      </c>
      <c r="O70" s="166">
        <v>2884360.298816639</v>
      </c>
      <c r="P70" s="166">
        <v>298524.71844153042</v>
      </c>
      <c r="Q70" s="163"/>
      <c r="R70" s="166">
        <v>56615944.860354118</v>
      </c>
      <c r="S70" s="166">
        <v>162531.05584743686</v>
      </c>
      <c r="T70" s="166">
        <v>4480874.2494044472</v>
      </c>
      <c r="U70" s="166">
        <v>0</v>
      </c>
    </row>
    <row r="71" spans="1:21">
      <c r="A71" s="636">
        <f t="shared" si="1"/>
        <v>18</v>
      </c>
      <c r="B71" s="627" t="str">
        <f>IF(OR((C63="~"),(C71="~")),"~","")</f>
        <v/>
      </c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</row>
    <row r="72" spans="1:21">
      <c r="A72" s="636">
        <f t="shared" si="1"/>
        <v>19</v>
      </c>
      <c r="B72" s="627"/>
      <c r="C72" s="376" t="s">
        <v>47</v>
      </c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</row>
    <row r="73" spans="1:21">
      <c r="A73" s="636">
        <f t="shared" si="1"/>
        <v>20</v>
      </c>
      <c r="B73" s="627" t="str">
        <f>IF(OR((C72="~"),(C73="~")),"~","")</f>
        <v/>
      </c>
      <c r="C73" s="165" t="s">
        <v>42</v>
      </c>
      <c r="D73" s="163"/>
      <c r="E73" s="164">
        <v>2148417626.7487426</v>
      </c>
      <c r="F73" s="164">
        <v>0</v>
      </c>
      <c r="G73" s="164">
        <v>1412485847.4361486</v>
      </c>
      <c r="H73" s="164">
        <v>262493844.47926891</v>
      </c>
      <c r="I73" s="164">
        <v>225499322.22176787</v>
      </c>
      <c r="J73" s="164">
        <v>99257291.81014663</v>
      </c>
      <c r="K73" s="164">
        <v>99552106.88019529</v>
      </c>
      <c r="L73" s="164">
        <v>20105427.458498079</v>
      </c>
      <c r="M73" s="164">
        <v>13831051.166926267</v>
      </c>
      <c r="N73" s="164">
        <v>2672570.2183410302</v>
      </c>
      <c r="O73" s="164">
        <v>11754326.698464513</v>
      </c>
      <c r="P73" s="164">
        <v>765838.37898475933</v>
      </c>
      <c r="Q73" s="163"/>
      <c r="R73" s="164">
        <v>80074751.013802528</v>
      </c>
      <c r="S73" s="164">
        <v>959515.15674667875</v>
      </c>
      <c r="T73" s="164">
        <v>18517840.709646076</v>
      </c>
      <c r="U73" s="164">
        <v>0</v>
      </c>
    </row>
    <row r="74" spans="1:21">
      <c r="A74" s="636">
        <f t="shared" si="1"/>
        <v>21</v>
      </c>
      <c r="B74" s="627" t="str">
        <f>IF(OR((C72="~"),(C74="~")),"~","")</f>
        <v/>
      </c>
      <c r="C74" s="165" t="s">
        <v>43</v>
      </c>
      <c r="D74" s="163"/>
      <c r="E74" s="164">
        <v>0</v>
      </c>
      <c r="F74" s="164">
        <v>0</v>
      </c>
      <c r="G74" s="164">
        <v>0</v>
      </c>
      <c r="H74" s="164">
        <v>0</v>
      </c>
      <c r="I74" s="164">
        <v>0</v>
      </c>
      <c r="J74" s="164"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3"/>
      <c r="R74" s="164">
        <v>0</v>
      </c>
      <c r="S74" s="164">
        <v>0</v>
      </c>
      <c r="T74" s="164">
        <v>0</v>
      </c>
      <c r="U74" s="164">
        <v>0</v>
      </c>
    </row>
    <row r="75" spans="1:21">
      <c r="A75" s="636">
        <f t="shared" si="1"/>
        <v>22</v>
      </c>
      <c r="B75" s="627" t="str">
        <f>IF(OR((C72="~"),(C75="~")),"~","")</f>
        <v/>
      </c>
      <c r="C75" s="165" t="s">
        <v>44</v>
      </c>
      <c r="D75" s="163"/>
      <c r="E75" s="164">
        <v>252321352.64214522</v>
      </c>
      <c r="F75" s="164">
        <v>0</v>
      </c>
      <c r="G75" s="164">
        <v>185153819.66129789</v>
      </c>
      <c r="H75" s="164">
        <v>-1257003.304858462</v>
      </c>
      <c r="I75" s="164">
        <v>7579215.8945552446</v>
      </c>
      <c r="J75" s="164">
        <v>1366756.9632706251</v>
      </c>
      <c r="K75" s="164">
        <v>19142324.390167717</v>
      </c>
      <c r="L75" s="164">
        <v>991336.73495334876</v>
      </c>
      <c r="M75" s="164">
        <v>694143.67994418682</v>
      </c>
      <c r="N75" s="164">
        <v>1140031.627261667</v>
      </c>
      <c r="O75" s="164">
        <v>37500398.577293292</v>
      </c>
      <c r="P75" s="164">
        <v>10328.418259733669</v>
      </c>
      <c r="Q75" s="163"/>
      <c r="R75" s="164">
        <v>14577730.751466569</v>
      </c>
      <c r="S75" s="164">
        <v>45204.160662767092</v>
      </c>
      <c r="T75" s="164">
        <v>4519389.4780383818</v>
      </c>
      <c r="U75" s="164">
        <v>0</v>
      </c>
    </row>
    <row r="76" spans="1:21">
      <c r="A76" s="636">
        <f t="shared" si="1"/>
        <v>23</v>
      </c>
      <c r="B76" s="627" t="str">
        <f>IF(OR((C72="~"),(C76="~")),"~","")</f>
        <v>~</v>
      </c>
      <c r="C76" s="165" t="s">
        <v>45</v>
      </c>
      <c r="D76" s="163"/>
      <c r="E76" s="164">
        <v>0</v>
      </c>
      <c r="F76" s="164">
        <v>0</v>
      </c>
      <c r="G76" s="164">
        <v>0</v>
      </c>
      <c r="H76" s="164">
        <v>0</v>
      </c>
      <c r="I76" s="164">
        <v>0</v>
      </c>
      <c r="J76" s="164"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4">
        <v>0</v>
      </c>
      <c r="Q76" s="163"/>
      <c r="R76" s="164">
        <v>0</v>
      </c>
      <c r="S76" s="164">
        <v>0</v>
      </c>
      <c r="T76" s="164">
        <v>0</v>
      </c>
      <c r="U76" s="164">
        <v>0</v>
      </c>
    </row>
    <row r="77" spans="1:21">
      <c r="A77" s="636">
        <f t="shared" si="1"/>
        <v>24</v>
      </c>
      <c r="B77" s="627" t="str">
        <f>IF(OR((C72="~"),(C77="~")),"~","")</f>
        <v>~</v>
      </c>
      <c r="C77" s="165" t="s">
        <v>45</v>
      </c>
      <c r="D77" s="163"/>
      <c r="E77" s="164">
        <v>0</v>
      </c>
      <c r="F77" s="164">
        <v>0</v>
      </c>
      <c r="G77" s="164">
        <v>0</v>
      </c>
      <c r="H77" s="164">
        <v>0</v>
      </c>
      <c r="I77" s="164">
        <v>0</v>
      </c>
      <c r="J77" s="164">
        <v>0</v>
      </c>
      <c r="K77" s="164">
        <v>0</v>
      </c>
      <c r="L77" s="164">
        <v>0</v>
      </c>
      <c r="M77" s="164">
        <v>0</v>
      </c>
      <c r="N77" s="164">
        <v>0</v>
      </c>
      <c r="O77" s="164">
        <v>0</v>
      </c>
      <c r="P77" s="164">
        <v>0</v>
      </c>
      <c r="Q77" s="163"/>
      <c r="R77" s="164">
        <v>0</v>
      </c>
      <c r="S77" s="164">
        <v>0</v>
      </c>
      <c r="T77" s="164">
        <v>0</v>
      </c>
      <c r="U77" s="164">
        <v>0</v>
      </c>
    </row>
    <row r="78" spans="1:21">
      <c r="A78" s="636">
        <f t="shared" si="1"/>
        <v>25</v>
      </c>
      <c r="B78" s="627" t="str">
        <f>IF(OR((C72="~"),(C78="~")),"~","")</f>
        <v>~</v>
      </c>
      <c r="C78" s="165" t="s">
        <v>45</v>
      </c>
      <c r="D78" s="163"/>
      <c r="E78" s="164">
        <v>0</v>
      </c>
      <c r="F78" s="164">
        <v>0</v>
      </c>
      <c r="G78" s="164">
        <v>0</v>
      </c>
      <c r="H78" s="164">
        <v>0</v>
      </c>
      <c r="I78" s="164">
        <v>0</v>
      </c>
      <c r="J78" s="164">
        <v>0</v>
      </c>
      <c r="K78" s="164">
        <v>0</v>
      </c>
      <c r="L78" s="164">
        <v>0</v>
      </c>
      <c r="M78" s="164">
        <v>0</v>
      </c>
      <c r="N78" s="164">
        <v>0</v>
      </c>
      <c r="O78" s="164">
        <v>0</v>
      </c>
      <c r="P78" s="164">
        <v>0</v>
      </c>
      <c r="Q78" s="163"/>
      <c r="R78" s="164">
        <v>0</v>
      </c>
      <c r="S78" s="164">
        <v>0</v>
      </c>
      <c r="T78" s="164">
        <v>0</v>
      </c>
      <c r="U78" s="164">
        <v>0</v>
      </c>
    </row>
    <row r="79" spans="1:21">
      <c r="A79" s="370">
        <f t="shared" si="1"/>
        <v>26</v>
      </c>
      <c r="B79" s="173" t="str">
        <f>IF(OR((C72="~"),(C79="~")),"~","")</f>
        <v/>
      </c>
      <c r="C79" s="174" t="s">
        <v>70</v>
      </c>
      <c r="D79" s="174"/>
      <c r="E79" s="166">
        <v>2400738979.3908877</v>
      </c>
      <c r="F79" s="166">
        <v>0</v>
      </c>
      <c r="G79" s="166">
        <v>1597639667.0974464</v>
      </c>
      <c r="H79" s="166">
        <v>261236841.17441043</v>
      </c>
      <c r="I79" s="166">
        <v>233078538.11632311</v>
      </c>
      <c r="J79" s="166">
        <v>100624048.77341725</v>
      </c>
      <c r="K79" s="166">
        <v>118694431.270363</v>
      </c>
      <c r="L79" s="166">
        <v>21096764.193451427</v>
      </c>
      <c r="M79" s="166">
        <v>14525194.846870454</v>
      </c>
      <c r="N79" s="166">
        <v>3812601.8456026972</v>
      </c>
      <c r="O79" s="166">
        <v>49254725.275757805</v>
      </c>
      <c r="P79" s="166">
        <v>776166.79724449303</v>
      </c>
      <c r="Q79" s="163"/>
      <c r="R79" s="166">
        <v>94652481.765269101</v>
      </c>
      <c r="S79" s="166">
        <v>1004719.3174094459</v>
      </c>
      <c r="T79" s="166">
        <v>23037230.187684458</v>
      </c>
      <c r="U79" s="166">
        <v>0</v>
      </c>
    </row>
    <row r="80" spans="1:21">
      <c r="A80" s="636"/>
      <c r="B80" s="627" t="str">
        <f>IF(OR((C72="~"),(C80="~")),"~","")</f>
        <v/>
      </c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</row>
    <row r="81" spans="1:21">
      <c r="A81" s="636"/>
      <c r="B81" s="627" t="s">
        <v>45</v>
      </c>
      <c r="C81" s="376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</row>
    <row r="82" spans="1:21">
      <c r="A82" s="636"/>
      <c r="B82" s="627" t="str">
        <f>IF(OR((B81="~"),(C82="~")),"~","")</f>
        <v>~</v>
      </c>
      <c r="C82" s="165" t="s">
        <v>45</v>
      </c>
      <c r="D82" s="163"/>
      <c r="E82" s="164">
        <v>0</v>
      </c>
      <c r="F82" s="164"/>
      <c r="G82" s="164">
        <v>0</v>
      </c>
      <c r="H82" s="164">
        <v>0</v>
      </c>
      <c r="I82" s="164">
        <v>0</v>
      </c>
      <c r="J82" s="164">
        <v>0</v>
      </c>
      <c r="K82" s="164">
        <v>0</v>
      </c>
      <c r="L82" s="164">
        <v>0</v>
      </c>
      <c r="M82" s="164">
        <v>0</v>
      </c>
      <c r="N82" s="164">
        <v>0</v>
      </c>
      <c r="O82" s="164">
        <v>0</v>
      </c>
      <c r="P82" s="164">
        <v>0</v>
      </c>
      <c r="Q82" s="163"/>
      <c r="R82" s="164">
        <v>0</v>
      </c>
      <c r="S82" s="164">
        <v>0</v>
      </c>
      <c r="T82" s="164">
        <v>0</v>
      </c>
      <c r="U82" s="164">
        <v>0</v>
      </c>
    </row>
    <row r="83" spans="1:21">
      <c r="A83" s="636"/>
      <c r="B83" s="627" t="str">
        <f>IF(OR((B81="~"),(C83="~")),"~","")</f>
        <v>~</v>
      </c>
      <c r="C83" s="165" t="s">
        <v>45</v>
      </c>
      <c r="D83" s="163"/>
      <c r="E83" s="164">
        <v>0</v>
      </c>
      <c r="F83" s="164"/>
      <c r="G83" s="164">
        <v>0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  <c r="O83" s="164">
        <v>0</v>
      </c>
      <c r="P83" s="164">
        <v>0</v>
      </c>
      <c r="Q83" s="163"/>
      <c r="R83" s="164">
        <v>0</v>
      </c>
      <c r="S83" s="164">
        <v>0</v>
      </c>
      <c r="T83" s="164">
        <v>0</v>
      </c>
      <c r="U83" s="164">
        <v>0</v>
      </c>
    </row>
    <row r="84" spans="1:21">
      <c r="A84" s="636"/>
      <c r="B84" s="627" t="str">
        <f>IF(OR((B81="~"),(C84="~")),"~","")</f>
        <v>~</v>
      </c>
      <c r="C84" s="165" t="s">
        <v>45</v>
      </c>
      <c r="D84" s="163"/>
      <c r="E84" s="164">
        <v>0</v>
      </c>
      <c r="F84" s="164"/>
      <c r="G84" s="164">
        <v>0</v>
      </c>
      <c r="H84" s="164">
        <v>0</v>
      </c>
      <c r="I84" s="164">
        <v>0</v>
      </c>
      <c r="J84" s="164">
        <v>0</v>
      </c>
      <c r="K84" s="164">
        <v>0</v>
      </c>
      <c r="L84" s="164">
        <v>0</v>
      </c>
      <c r="M84" s="164">
        <v>0</v>
      </c>
      <c r="N84" s="164">
        <v>0</v>
      </c>
      <c r="O84" s="164">
        <v>0</v>
      </c>
      <c r="P84" s="164">
        <v>0</v>
      </c>
      <c r="Q84" s="163"/>
      <c r="R84" s="164">
        <v>0</v>
      </c>
      <c r="S84" s="164">
        <v>0</v>
      </c>
      <c r="T84" s="164">
        <v>0</v>
      </c>
      <c r="U84" s="164">
        <v>0</v>
      </c>
    </row>
    <row r="85" spans="1:21">
      <c r="A85" s="636"/>
      <c r="B85" s="627" t="str">
        <f>IF(OR((B81="~"),(C85="~")),"~","")</f>
        <v>~</v>
      </c>
      <c r="C85" s="165" t="s">
        <v>45</v>
      </c>
      <c r="D85" s="163"/>
      <c r="E85" s="164">
        <v>0</v>
      </c>
      <c r="F85" s="164"/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4">
        <v>0</v>
      </c>
      <c r="N85" s="164">
        <v>0</v>
      </c>
      <c r="O85" s="164">
        <v>0</v>
      </c>
      <c r="P85" s="164">
        <v>0</v>
      </c>
      <c r="Q85" s="163"/>
      <c r="R85" s="164">
        <v>0</v>
      </c>
      <c r="S85" s="164">
        <v>0</v>
      </c>
      <c r="T85" s="164">
        <v>0</v>
      </c>
      <c r="U85" s="164">
        <v>0</v>
      </c>
    </row>
    <row r="86" spans="1:21">
      <c r="A86" s="636"/>
      <c r="B86" s="627" t="str">
        <f>IF(OR((B81="~"),(C86="~")),"~","")</f>
        <v>~</v>
      </c>
      <c r="C86" s="165" t="s">
        <v>45</v>
      </c>
      <c r="D86" s="163"/>
      <c r="E86" s="164">
        <v>0</v>
      </c>
      <c r="F86" s="164"/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4">
        <v>0</v>
      </c>
      <c r="N86" s="164">
        <v>0</v>
      </c>
      <c r="O86" s="164">
        <v>0</v>
      </c>
      <c r="P86" s="164">
        <v>0</v>
      </c>
      <c r="Q86" s="163"/>
      <c r="R86" s="164">
        <v>0</v>
      </c>
      <c r="S86" s="164">
        <v>0</v>
      </c>
      <c r="T86" s="164">
        <v>0</v>
      </c>
      <c r="U86" s="164">
        <v>0</v>
      </c>
    </row>
    <row r="87" spans="1:21">
      <c r="A87" s="636"/>
      <c r="B87" s="627" t="str">
        <f>IF(OR((B81="~"),(C87="~")),"~","")</f>
        <v>~</v>
      </c>
      <c r="C87" s="165" t="s">
        <v>45</v>
      </c>
      <c r="D87" s="163"/>
      <c r="E87" s="164">
        <v>0</v>
      </c>
      <c r="F87" s="164"/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4">
        <v>0</v>
      </c>
      <c r="N87" s="164">
        <v>0</v>
      </c>
      <c r="O87" s="164">
        <v>0</v>
      </c>
      <c r="P87" s="164">
        <v>0</v>
      </c>
      <c r="Q87" s="163"/>
      <c r="R87" s="164">
        <v>0</v>
      </c>
      <c r="S87" s="164">
        <v>0</v>
      </c>
      <c r="T87" s="164">
        <v>0</v>
      </c>
      <c r="U87" s="164">
        <v>0</v>
      </c>
    </row>
    <row r="88" spans="1:21">
      <c r="A88" s="370"/>
      <c r="B88" s="173" t="str">
        <f>IF(OR((B81="~"),(C88="~")),"~","")</f>
        <v>~</v>
      </c>
      <c r="C88" s="174" t="s">
        <v>45</v>
      </c>
      <c r="D88" s="174"/>
      <c r="E88" s="166">
        <v>0</v>
      </c>
      <c r="F88" s="166"/>
      <c r="G88" s="166">
        <v>0</v>
      </c>
      <c r="H88" s="166">
        <v>0</v>
      </c>
      <c r="I88" s="166">
        <v>0</v>
      </c>
      <c r="J88" s="166">
        <v>0</v>
      </c>
      <c r="K88" s="166">
        <v>0</v>
      </c>
      <c r="L88" s="166">
        <v>0</v>
      </c>
      <c r="M88" s="166">
        <v>0</v>
      </c>
      <c r="N88" s="166">
        <v>0</v>
      </c>
      <c r="O88" s="166">
        <v>0</v>
      </c>
      <c r="P88" s="166">
        <v>0</v>
      </c>
      <c r="Q88" s="163"/>
      <c r="R88" s="166">
        <v>0</v>
      </c>
      <c r="S88" s="166">
        <v>0</v>
      </c>
      <c r="T88" s="166">
        <v>0</v>
      </c>
      <c r="U88" s="166">
        <v>0</v>
      </c>
    </row>
    <row r="89" spans="1:21">
      <c r="A89" s="636"/>
      <c r="B89" s="627" t="str">
        <f>IF(OR((B81="~"),(C89="~")),"~","")</f>
        <v>~</v>
      </c>
      <c r="C89" s="376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</row>
    <row r="90" spans="1:21">
      <c r="A90" s="636"/>
      <c r="B90" s="627" t="s">
        <v>45</v>
      </c>
      <c r="C90" s="376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</row>
    <row r="91" spans="1:21">
      <c r="A91" s="636"/>
      <c r="B91" s="627" t="str">
        <f>IF(OR((B90="~"),(C91="~")),"~","")</f>
        <v>~</v>
      </c>
      <c r="C91" s="165" t="s">
        <v>45</v>
      </c>
      <c r="D91" s="163"/>
      <c r="E91" s="164">
        <v>0</v>
      </c>
      <c r="F91" s="164"/>
      <c r="G91" s="164">
        <v>0</v>
      </c>
      <c r="H91" s="164">
        <v>0</v>
      </c>
      <c r="I91" s="164">
        <v>0</v>
      </c>
      <c r="J91" s="164">
        <v>0</v>
      </c>
      <c r="K91" s="164">
        <v>0</v>
      </c>
      <c r="L91" s="164">
        <v>0</v>
      </c>
      <c r="M91" s="164">
        <v>0</v>
      </c>
      <c r="N91" s="164">
        <v>0</v>
      </c>
      <c r="O91" s="164">
        <v>0</v>
      </c>
      <c r="P91" s="164">
        <v>0</v>
      </c>
      <c r="Q91" s="163"/>
      <c r="R91" s="164">
        <v>0</v>
      </c>
      <c r="S91" s="164">
        <v>0</v>
      </c>
      <c r="T91" s="164">
        <v>0</v>
      </c>
      <c r="U91" s="164">
        <v>0</v>
      </c>
    </row>
    <row r="92" spans="1:21">
      <c r="A92" s="636"/>
      <c r="B92" s="627" t="str">
        <f>IF(OR((B90="~"),(C92="~")),"~","")</f>
        <v>~</v>
      </c>
      <c r="C92" s="165" t="s">
        <v>45</v>
      </c>
      <c r="D92" s="163"/>
      <c r="E92" s="164">
        <v>0</v>
      </c>
      <c r="F92" s="164"/>
      <c r="G92" s="164">
        <v>0</v>
      </c>
      <c r="H92" s="164">
        <v>0</v>
      </c>
      <c r="I92" s="164">
        <v>0</v>
      </c>
      <c r="J92" s="164">
        <v>0</v>
      </c>
      <c r="K92" s="164">
        <v>0</v>
      </c>
      <c r="L92" s="164">
        <v>0</v>
      </c>
      <c r="M92" s="164">
        <v>0</v>
      </c>
      <c r="N92" s="164">
        <v>0</v>
      </c>
      <c r="O92" s="164">
        <v>0</v>
      </c>
      <c r="P92" s="164">
        <v>0</v>
      </c>
      <c r="Q92" s="163"/>
      <c r="R92" s="164">
        <v>0</v>
      </c>
      <c r="S92" s="164">
        <v>0</v>
      </c>
      <c r="T92" s="164">
        <v>0</v>
      </c>
      <c r="U92" s="164">
        <v>0</v>
      </c>
    </row>
    <row r="93" spans="1:21">
      <c r="A93" s="636"/>
      <c r="B93" s="627" t="str">
        <f>IF(OR((B90="~"),(C93="~")),"~","")</f>
        <v>~</v>
      </c>
      <c r="C93" s="165" t="s">
        <v>45</v>
      </c>
      <c r="D93" s="163"/>
      <c r="E93" s="164">
        <v>0</v>
      </c>
      <c r="F93" s="164"/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4">
        <v>0</v>
      </c>
      <c r="N93" s="164">
        <v>0</v>
      </c>
      <c r="O93" s="164">
        <v>0</v>
      </c>
      <c r="P93" s="164">
        <v>0</v>
      </c>
      <c r="Q93" s="163"/>
      <c r="R93" s="164">
        <v>0</v>
      </c>
      <c r="S93" s="164">
        <v>0</v>
      </c>
      <c r="T93" s="164">
        <v>0</v>
      </c>
      <c r="U93" s="164">
        <v>0</v>
      </c>
    </row>
    <row r="94" spans="1:21">
      <c r="A94" s="636"/>
      <c r="B94" s="627" t="str">
        <f>IF(OR((B90="~"),(C94="~")),"~","")</f>
        <v>~</v>
      </c>
      <c r="C94" s="165" t="s">
        <v>45</v>
      </c>
      <c r="D94" s="163"/>
      <c r="E94" s="164">
        <v>0</v>
      </c>
      <c r="F94" s="164"/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4">
        <v>0</v>
      </c>
      <c r="N94" s="164">
        <v>0</v>
      </c>
      <c r="O94" s="164">
        <v>0</v>
      </c>
      <c r="P94" s="164">
        <v>0</v>
      </c>
      <c r="Q94" s="163"/>
      <c r="R94" s="164">
        <v>0</v>
      </c>
      <c r="S94" s="164">
        <v>0</v>
      </c>
      <c r="T94" s="164">
        <v>0</v>
      </c>
      <c r="U94" s="164">
        <v>0</v>
      </c>
    </row>
    <row r="95" spans="1:21">
      <c r="A95" s="636"/>
      <c r="B95" s="627" t="str">
        <f>IF(OR((B90="~"),(C95="~")),"~","")</f>
        <v>~</v>
      </c>
      <c r="C95" s="165" t="s">
        <v>45</v>
      </c>
      <c r="D95" s="163"/>
      <c r="E95" s="164">
        <v>0</v>
      </c>
      <c r="F95" s="164"/>
      <c r="G95" s="164">
        <v>0</v>
      </c>
      <c r="H95" s="164">
        <v>0</v>
      </c>
      <c r="I95" s="164">
        <v>0</v>
      </c>
      <c r="J95" s="164">
        <v>0</v>
      </c>
      <c r="K95" s="164">
        <v>0</v>
      </c>
      <c r="L95" s="164">
        <v>0</v>
      </c>
      <c r="M95" s="164">
        <v>0</v>
      </c>
      <c r="N95" s="164">
        <v>0</v>
      </c>
      <c r="O95" s="164">
        <v>0</v>
      </c>
      <c r="P95" s="164">
        <v>0</v>
      </c>
      <c r="Q95" s="163"/>
      <c r="R95" s="164">
        <v>0</v>
      </c>
      <c r="S95" s="164">
        <v>0</v>
      </c>
      <c r="T95" s="164">
        <v>0</v>
      </c>
      <c r="U95" s="164">
        <v>0</v>
      </c>
    </row>
    <row r="96" spans="1:21">
      <c r="A96" s="636"/>
      <c r="B96" s="627" t="str">
        <f>IF(OR((B90="~"),(C96="~")),"~","")</f>
        <v>~</v>
      </c>
      <c r="C96" s="165" t="s">
        <v>45</v>
      </c>
      <c r="D96" s="163"/>
      <c r="E96" s="164">
        <v>0</v>
      </c>
      <c r="F96" s="164"/>
      <c r="G96" s="164">
        <v>0</v>
      </c>
      <c r="H96" s="164">
        <v>0</v>
      </c>
      <c r="I96" s="164">
        <v>0</v>
      </c>
      <c r="J96" s="164">
        <v>0</v>
      </c>
      <c r="K96" s="164">
        <v>0</v>
      </c>
      <c r="L96" s="164">
        <v>0</v>
      </c>
      <c r="M96" s="164">
        <v>0</v>
      </c>
      <c r="N96" s="164">
        <v>0</v>
      </c>
      <c r="O96" s="164">
        <v>0</v>
      </c>
      <c r="P96" s="164">
        <v>0</v>
      </c>
      <c r="Q96" s="163"/>
      <c r="R96" s="164">
        <v>0</v>
      </c>
      <c r="S96" s="164">
        <v>0</v>
      </c>
      <c r="T96" s="164">
        <v>0</v>
      </c>
      <c r="U96" s="164">
        <v>0</v>
      </c>
    </row>
    <row r="97" spans="1:21">
      <c r="A97" s="370"/>
      <c r="B97" s="173" t="str">
        <f>IF(OR((B90="~"),(C97="~")),"~","")</f>
        <v>~</v>
      </c>
      <c r="C97" s="174" t="s">
        <v>45</v>
      </c>
      <c r="D97" s="174"/>
      <c r="E97" s="166">
        <v>0</v>
      </c>
      <c r="F97" s="166"/>
      <c r="G97" s="166">
        <v>0</v>
      </c>
      <c r="H97" s="166">
        <v>0</v>
      </c>
      <c r="I97" s="166">
        <v>0</v>
      </c>
      <c r="J97" s="166">
        <v>0</v>
      </c>
      <c r="K97" s="166">
        <v>0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3"/>
      <c r="R97" s="166">
        <v>0</v>
      </c>
      <c r="S97" s="166">
        <v>0</v>
      </c>
      <c r="T97" s="166">
        <v>0</v>
      </c>
      <c r="U97" s="166">
        <v>0</v>
      </c>
    </row>
    <row r="98" spans="1:21">
      <c r="A98" s="636"/>
      <c r="B98" s="627" t="str">
        <f>IF(OR((B90="~"),(C98="~")),"~","")</f>
        <v>~</v>
      </c>
      <c r="C98" s="376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</row>
    <row r="99" spans="1:21">
      <c r="A99" s="636"/>
      <c r="B99" s="627" t="s">
        <v>45</v>
      </c>
      <c r="C99" s="376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</row>
    <row r="100" spans="1:21">
      <c r="A100" s="636"/>
      <c r="B100" s="627" t="str">
        <f>IF(OR((B99="~"),(C100="~")),"~","")</f>
        <v>~</v>
      </c>
      <c r="C100" s="165" t="s">
        <v>45</v>
      </c>
      <c r="D100" s="163"/>
      <c r="E100" s="164">
        <v>0</v>
      </c>
      <c r="F100" s="164"/>
      <c r="G100" s="164">
        <v>0</v>
      </c>
      <c r="H100" s="164">
        <v>0</v>
      </c>
      <c r="I100" s="164">
        <v>0</v>
      </c>
      <c r="J100" s="164">
        <v>0</v>
      </c>
      <c r="K100" s="164">
        <v>0</v>
      </c>
      <c r="L100" s="164">
        <v>0</v>
      </c>
      <c r="M100" s="164">
        <v>0</v>
      </c>
      <c r="N100" s="164">
        <v>0</v>
      </c>
      <c r="O100" s="164">
        <v>0</v>
      </c>
      <c r="P100" s="164">
        <v>0</v>
      </c>
      <c r="Q100" s="163"/>
      <c r="R100" s="164">
        <v>0</v>
      </c>
      <c r="S100" s="164">
        <v>0</v>
      </c>
      <c r="T100" s="164">
        <v>0</v>
      </c>
      <c r="U100" s="164">
        <v>0</v>
      </c>
    </row>
    <row r="101" spans="1:21">
      <c r="A101" s="636"/>
      <c r="B101" s="627" t="str">
        <f>IF(OR((B99="~"),(C101="~")),"~","")</f>
        <v>~</v>
      </c>
      <c r="C101" s="165" t="s">
        <v>45</v>
      </c>
      <c r="D101" s="163"/>
      <c r="E101" s="164">
        <v>0</v>
      </c>
      <c r="F101" s="164"/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3"/>
      <c r="R101" s="164">
        <v>0</v>
      </c>
      <c r="S101" s="164">
        <v>0</v>
      </c>
      <c r="T101" s="164">
        <v>0</v>
      </c>
      <c r="U101" s="164">
        <v>0</v>
      </c>
    </row>
    <row r="102" spans="1:21">
      <c r="A102" s="636"/>
      <c r="B102" s="627" t="str">
        <f>IF(OR((B99="~"),(C102="~")),"~","")</f>
        <v>~</v>
      </c>
      <c r="C102" s="165" t="s">
        <v>45</v>
      </c>
      <c r="D102" s="163"/>
      <c r="E102" s="164">
        <v>0</v>
      </c>
      <c r="F102" s="164"/>
      <c r="G102" s="164">
        <v>0</v>
      </c>
      <c r="H102" s="164">
        <v>0</v>
      </c>
      <c r="I102" s="164">
        <v>0</v>
      </c>
      <c r="J102" s="164">
        <v>0</v>
      </c>
      <c r="K102" s="164">
        <v>0</v>
      </c>
      <c r="L102" s="164">
        <v>0</v>
      </c>
      <c r="M102" s="164">
        <v>0</v>
      </c>
      <c r="N102" s="164">
        <v>0</v>
      </c>
      <c r="O102" s="164">
        <v>0</v>
      </c>
      <c r="P102" s="164">
        <v>0</v>
      </c>
      <c r="Q102" s="163"/>
      <c r="R102" s="164">
        <v>0</v>
      </c>
      <c r="S102" s="164">
        <v>0</v>
      </c>
      <c r="T102" s="164">
        <v>0</v>
      </c>
      <c r="U102" s="164">
        <v>0</v>
      </c>
    </row>
    <row r="103" spans="1:21">
      <c r="A103" s="636"/>
      <c r="B103" s="627" t="str">
        <f>IF(OR((B99="~"),(C103="~")),"~","")</f>
        <v>~</v>
      </c>
      <c r="C103" s="165" t="s">
        <v>45</v>
      </c>
      <c r="D103" s="163"/>
      <c r="E103" s="164">
        <v>0</v>
      </c>
      <c r="F103" s="164"/>
      <c r="G103" s="164">
        <v>0</v>
      </c>
      <c r="H103" s="164">
        <v>0</v>
      </c>
      <c r="I103" s="164">
        <v>0</v>
      </c>
      <c r="J103" s="164">
        <v>0</v>
      </c>
      <c r="K103" s="164">
        <v>0</v>
      </c>
      <c r="L103" s="164">
        <v>0</v>
      </c>
      <c r="M103" s="164">
        <v>0</v>
      </c>
      <c r="N103" s="164">
        <v>0</v>
      </c>
      <c r="O103" s="164">
        <v>0</v>
      </c>
      <c r="P103" s="164">
        <v>0</v>
      </c>
      <c r="Q103" s="163"/>
      <c r="R103" s="164">
        <v>0</v>
      </c>
      <c r="S103" s="164">
        <v>0</v>
      </c>
      <c r="T103" s="164">
        <v>0</v>
      </c>
      <c r="U103" s="164">
        <v>0</v>
      </c>
    </row>
    <row r="104" spans="1:21">
      <c r="A104" s="636"/>
      <c r="B104" s="627" t="str">
        <f>IF(OR((B99="~"),(C104="~")),"~","")</f>
        <v>~</v>
      </c>
      <c r="C104" s="165" t="s">
        <v>45</v>
      </c>
      <c r="D104" s="163"/>
      <c r="E104" s="164">
        <v>0</v>
      </c>
      <c r="F104" s="164"/>
      <c r="G104" s="164">
        <v>0</v>
      </c>
      <c r="H104" s="164">
        <v>0</v>
      </c>
      <c r="I104" s="164">
        <v>0</v>
      </c>
      <c r="J104" s="164">
        <v>0</v>
      </c>
      <c r="K104" s="164">
        <v>0</v>
      </c>
      <c r="L104" s="164">
        <v>0</v>
      </c>
      <c r="M104" s="164">
        <v>0</v>
      </c>
      <c r="N104" s="164">
        <v>0</v>
      </c>
      <c r="O104" s="164">
        <v>0</v>
      </c>
      <c r="P104" s="164">
        <v>0</v>
      </c>
      <c r="Q104" s="163"/>
      <c r="R104" s="164">
        <v>0</v>
      </c>
      <c r="S104" s="164">
        <v>0</v>
      </c>
      <c r="T104" s="164">
        <v>0</v>
      </c>
      <c r="U104" s="164">
        <v>0</v>
      </c>
    </row>
    <row r="105" spans="1:21">
      <c r="A105" s="636"/>
      <c r="B105" s="627" t="str">
        <f>IF(OR((B99="~"),(C105="~")),"~","")</f>
        <v>~</v>
      </c>
      <c r="C105" s="165" t="s">
        <v>45</v>
      </c>
      <c r="D105" s="163"/>
      <c r="E105" s="164">
        <v>0</v>
      </c>
      <c r="F105" s="164"/>
      <c r="G105" s="164">
        <v>0</v>
      </c>
      <c r="H105" s="164">
        <v>0</v>
      </c>
      <c r="I105" s="164">
        <v>0</v>
      </c>
      <c r="J105" s="164">
        <v>0</v>
      </c>
      <c r="K105" s="164">
        <v>0</v>
      </c>
      <c r="L105" s="164">
        <v>0</v>
      </c>
      <c r="M105" s="164">
        <v>0</v>
      </c>
      <c r="N105" s="164">
        <v>0</v>
      </c>
      <c r="O105" s="164">
        <v>0</v>
      </c>
      <c r="P105" s="164">
        <v>0</v>
      </c>
      <c r="Q105" s="163"/>
      <c r="R105" s="164">
        <v>0</v>
      </c>
      <c r="S105" s="164">
        <v>0</v>
      </c>
      <c r="T105" s="164">
        <v>0</v>
      </c>
      <c r="U105" s="164">
        <v>0</v>
      </c>
    </row>
    <row r="106" spans="1:21">
      <c r="A106" s="370"/>
      <c r="B106" s="173" t="str">
        <f>IF(OR((B99="~"),(C106="~")),"~","")</f>
        <v>~</v>
      </c>
      <c r="C106" s="174" t="s">
        <v>45</v>
      </c>
      <c r="D106" s="174"/>
      <c r="E106" s="166">
        <v>0</v>
      </c>
      <c r="F106" s="166"/>
      <c r="G106" s="166">
        <v>0</v>
      </c>
      <c r="H106" s="166">
        <v>0</v>
      </c>
      <c r="I106" s="166">
        <v>0</v>
      </c>
      <c r="J106" s="166">
        <v>0</v>
      </c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3"/>
      <c r="R106" s="166">
        <v>0</v>
      </c>
      <c r="S106" s="166">
        <v>0</v>
      </c>
      <c r="T106" s="166">
        <v>0</v>
      </c>
      <c r="U106" s="166">
        <v>0</v>
      </c>
    </row>
    <row r="107" spans="1:21">
      <c r="A107" s="636"/>
      <c r="B107" s="627" t="str">
        <f>IF(OR((B99="~"),(C107="~")),"~","")</f>
        <v>~</v>
      </c>
      <c r="C107" s="376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</row>
    <row r="108" spans="1:21">
      <c r="A108" s="636"/>
      <c r="B108" s="627" t="s">
        <v>45</v>
      </c>
      <c r="C108" s="376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</row>
    <row r="109" spans="1:21">
      <c r="A109" s="636"/>
      <c r="B109" s="627" t="str">
        <f>IF(OR((B108="~"),(C109="~")),"~","")</f>
        <v>~</v>
      </c>
      <c r="C109" s="165" t="s">
        <v>45</v>
      </c>
      <c r="D109" s="163"/>
      <c r="E109" s="164">
        <v>0</v>
      </c>
      <c r="F109" s="164"/>
      <c r="G109" s="164">
        <v>0</v>
      </c>
      <c r="H109" s="164">
        <v>0</v>
      </c>
      <c r="I109" s="164">
        <v>0</v>
      </c>
      <c r="J109" s="164"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3"/>
      <c r="R109" s="164">
        <v>0</v>
      </c>
      <c r="S109" s="164">
        <v>0</v>
      </c>
      <c r="T109" s="164">
        <v>0</v>
      </c>
      <c r="U109" s="164">
        <v>0</v>
      </c>
    </row>
    <row r="110" spans="1:21">
      <c r="A110" s="636"/>
      <c r="B110" s="627" t="str">
        <f>IF(OR((B108="~"),(C110="~")),"~","")</f>
        <v>~</v>
      </c>
      <c r="C110" s="165" t="s">
        <v>45</v>
      </c>
      <c r="D110" s="163"/>
      <c r="E110" s="164">
        <v>0</v>
      </c>
      <c r="F110" s="164"/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4">
        <v>0</v>
      </c>
      <c r="Q110" s="163"/>
      <c r="R110" s="164">
        <v>0</v>
      </c>
      <c r="S110" s="164">
        <v>0</v>
      </c>
      <c r="T110" s="164">
        <v>0</v>
      </c>
      <c r="U110" s="164">
        <v>0</v>
      </c>
    </row>
    <row r="111" spans="1:21">
      <c r="A111" s="636"/>
      <c r="B111" s="627" t="str">
        <f>IF(OR((B108="~"),(C111="~")),"~","")</f>
        <v>~</v>
      </c>
      <c r="C111" s="165" t="s">
        <v>45</v>
      </c>
      <c r="D111" s="163"/>
      <c r="E111" s="164">
        <v>0</v>
      </c>
      <c r="F111" s="164"/>
      <c r="G111" s="164">
        <v>0</v>
      </c>
      <c r="H111" s="164">
        <v>0</v>
      </c>
      <c r="I111" s="164">
        <v>0</v>
      </c>
      <c r="J111" s="164"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3"/>
      <c r="R111" s="164">
        <v>0</v>
      </c>
      <c r="S111" s="164">
        <v>0</v>
      </c>
      <c r="T111" s="164">
        <v>0</v>
      </c>
      <c r="U111" s="164">
        <v>0</v>
      </c>
    </row>
    <row r="112" spans="1:21">
      <c r="A112" s="636"/>
      <c r="B112" s="627" t="str">
        <f>IF(OR((B108="~"),(C112="~")),"~","")</f>
        <v>~</v>
      </c>
      <c r="C112" s="165" t="s">
        <v>45</v>
      </c>
      <c r="D112" s="163"/>
      <c r="E112" s="164">
        <v>0</v>
      </c>
      <c r="F112" s="164"/>
      <c r="G112" s="164">
        <v>0</v>
      </c>
      <c r="H112" s="164">
        <v>0</v>
      </c>
      <c r="I112" s="164">
        <v>0</v>
      </c>
      <c r="J112" s="164"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3"/>
      <c r="R112" s="164">
        <v>0</v>
      </c>
      <c r="S112" s="164">
        <v>0</v>
      </c>
      <c r="T112" s="164">
        <v>0</v>
      </c>
      <c r="U112" s="164">
        <v>0</v>
      </c>
    </row>
    <row r="113" spans="1:21">
      <c r="A113" s="636"/>
      <c r="B113" s="627" t="str">
        <f>IF(OR((B108="~"),(C113="~")),"~","")</f>
        <v>~</v>
      </c>
      <c r="C113" s="165" t="s">
        <v>45</v>
      </c>
      <c r="D113" s="163"/>
      <c r="E113" s="164">
        <v>0</v>
      </c>
      <c r="F113" s="164"/>
      <c r="G113" s="164">
        <v>0</v>
      </c>
      <c r="H113" s="164">
        <v>0</v>
      </c>
      <c r="I113" s="164">
        <v>0</v>
      </c>
      <c r="J113" s="164"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3"/>
      <c r="R113" s="164">
        <v>0</v>
      </c>
      <c r="S113" s="164">
        <v>0</v>
      </c>
      <c r="T113" s="164">
        <v>0</v>
      </c>
      <c r="U113" s="164">
        <v>0</v>
      </c>
    </row>
    <row r="114" spans="1:21">
      <c r="A114" s="636"/>
      <c r="B114" s="627" t="str">
        <f>IF(OR((B108="~"),(C114="~")),"~","")</f>
        <v>~</v>
      </c>
      <c r="C114" s="165" t="s">
        <v>45</v>
      </c>
      <c r="D114" s="163"/>
      <c r="E114" s="164">
        <v>0</v>
      </c>
      <c r="F114" s="164"/>
      <c r="G114" s="164">
        <v>0</v>
      </c>
      <c r="H114" s="164">
        <v>0</v>
      </c>
      <c r="I114" s="164">
        <v>0</v>
      </c>
      <c r="J114" s="164"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3"/>
      <c r="R114" s="164">
        <v>0</v>
      </c>
      <c r="S114" s="164">
        <v>0</v>
      </c>
      <c r="T114" s="164">
        <v>0</v>
      </c>
      <c r="U114" s="164">
        <v>0</v>
      </c>
    </row>
    <row r="115" spans="1:21">
      <c r="A115" s="370"/>
      <c r="B115" s="173" t="str">
        <f>IF(OR((B108="~"),(C115="~")),"~","")</f>
        <v>~</v>
      </c>
      <c r="C115" s="174" t="s">
        <v>45</v>
      </c>
      <c r="D115" s="174"/>
      <c r="E115" s="166">
        <v>0</v>
      </c>
      <c r="F115" s="166"/>
      <c r="G115" s="166">
        <v>0</v>
      </c>
      <c r="H115" s="166">
        <v>0</v>
      </c>
      <c r="I115" s="166">
        <v>0</v>
      </c>
      <c r="J115" s="166"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3"/>
      <c r="R115" s="166">
        <v>0</v>
      </c>
      <c r="S115" s="166">
        <v>0</v>
      </c>
      <c r="T115" s="166">
        <v>0</v>
      </c>
      <c r="U115" s="166">
        <v>0</v>
      </c>
    </row>
    <row r="116" spans="1:21">
      <c r="A116" s="636"/>
      <c r="B116" s="627" t="str">
        <f>IF(OR((B108="~"),(C116="~")),"~","")</f>
        <v>~</v>
      </c>
      <c r="C116" s="376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</row>
    <row r="117" spans="1:21">
      <c r="A117" s="636"/>
      <c r="B117" s="627" t="s">
        <v>45</v>
      </c>
      <c r="C117" s="376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</row>
    <row r="118" spans="1:21">
      <c r="A118" s="636"/>
      <c r="B118" s="627" t="str">
        <f>IF(OR((B117="~"),(C118="~")),"~","")</f>
        <v>~</v>
      </c>
      <c r="C118" s="165" t="s">
        <v>45</v>
      </c>
      <c r="D118" s="163"/>
      <c r="E118" s="164">
        <v>0</v>
      </c>
      <c r="F118" s="164"/>
      <c r="G118" s="164">
        <v>0</v>
      </c>
      <c r="H118" s="164">
        <v>0</v>
      </c>
      <c r="I118" s="164">
        <v>0</v>
      </c>
      <c r="J118" s="164"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4">
        <v>0</v>
      </c>
      <c r="Q118" s="163"/>
      <c r="R118" s="164">
        <v>0</v>
      </c>
      <c r="S118" s="164">
        <v>0</v>
      </c>
      <c r="T118" s="164">
        <v>0</v>
      </c>
      <c r="U118" s="164">
        <v>0</v>
      </c>
    </row>
    <row r="119" spans="1:21">
      <c r="A119" s="636"/>
      <c r="B119" s="627" t="str">
        <f>IF(OR((B117="~"),(C119="~")),"~","")</f>
        <v>~</v>
      </c>
      <c r="C119" s="165" t="s">
        <v>45</v>
      </c>
      <c r="D119" s="163"/>
      <c r="E119" s="164">
        <v>0</v>
      </c>
      <c r="F119" s="164"/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3"/>
      <c r="R119" s="164">
        <v>0</v>
      </c>
      <c r="S119" s="164">
        <v>0</v>
      </c>
      <c r="T119" s="164">
        <v>0</v>
      </c>
      <c r="U119" s="164">
        <v>0</v>
      </c>
    </row>
    <row r="120" spans="1:21">
      <c r="A120" s="636"/>
      <c r="B120" s="627" t="str">
        <f>IF(OR((B117="~"),(C120="~")),"~","")</f>
        <v>~</v>
      </c>
      <c r="C120" s="165" t="s">
        <v>45</v>
      </c>
      <c r="D120" s="163"/>
      <c r="E120" s="164">
        <v>0</v>
      </c>
      <c r="F120" s="164"/>
      <c r="G120" s="164">
        <v>0</v>
      </c>
      <c r="H120" s="164">
        <v>0</v>
      </c>
      <c r="I120" s="164">
        <v>0</v>
      </c>
      <c r="J120" s="164">
        <v>0</v>
      </c>
      <c r="K120" s="164">
        <v>0</v>
      </c>
      <c r="L120" s="164">
        <v>0</v>
      </c>
      <c r="M120" s="164">
        <v>0</v>
      </c>
      <c r="N120" s="164">
        <v>0</v>
      </c>
      <c r="O120" s="164">
        <v>0</v>
      </c>
      <c r="P120" s="164">
        <v>0</v>
      </c>
      <c r="Q120" s="163"/>
      <c r="R120" s="164">
        <v>0</v>
      </c>
      <c r="S120" s="164">
        <v>0</v>
      </c>
      <c r="T120" s="164">
        <v>0</v>
      </c>
      <c r="U120" s="164">
        <v>0</v>
      </c>
    </row>
    <row r="121" spans="1:21">
      <c r="A121" s="636"/>
      <c r="B121" s="627" t="str">
        <f>IF(OR((B117="~"),(C121="~")),"~","")</f>
        <v>~</v>
      </c>
      <c r="C121" s="165" t="s">
        <v>45</v>
      </c>
      <c r="D121" s="163"/>
      <c r="E121" s="164">
        <v>0</v>
      </c>
      <c r="F121" s="164"/>
      <c r="G121" s="164">
        <v>0</v>
      </c>
      <c r="H121" s="164">
        <v>0</v>
      </c>
      <c r="I121" s="164">
        <v>0</v>
      </c>
      <c r="J121" s="164">
        <v>0</v>
      </c>
      <c r="K121" s="164">
        <v>0</v>
      </c>
      <c r="L121" s="164">
        <v>0</v>
      </c>
      <c r="M121" s="164">
        <v>0</v>
      </c>
      <c r="N121" s="164">
        <v>0</v>
      </c>
      <c r="O121" s="164">
        <v>0</v>
      </c>
      <c r="P121" s="164">
        <v>0</v>
      </c>
      <c r="Q121" s="163"/>
      <c r="R121" s="164">
        <v>0</v>
      </c>
      <c r="S121" s="164">
        <v>0</v>
      </c>
      <c r="T121" s="164">
        <v>0</v>
      </c>
      <c r="U121" s="164">
        <v>0</v>
      </c>
    </row>
    <row r="122" spans="1:21">
      <c r="A122" s="636"/>
      <c r="B122" s="627" t="str">
        <f>IF(OR((B117="~"),(C122="~")),"~","")</f>
        <v>~</v>
      </c>
      <c r="C122" s="165" t="s">
        <v>45</v>
      </c>
      <c r="D122" s="163"/>
      <c r="E122" s="164">
        <v>0</v>
      </c>
      <c r="F122" s="164"/>
      <c r="G122" s="164">
        <v>0</v>
      </c>
      <c r="H122" s="164">
        <v>0</v>
      </c>
      <c r="I122" s="164">
        <v>0</v>
      </c>
      <c r="J122" s="164">
        <v>0</v>
      </c>
      <c r="K122" s="164">
        <v>0</v>
      </c>
      <c r="L122" s="164">
        <v>0</v>
      </c>
      <c r="M122" s="164">
        <v>0</v>
      </c>
      <c r="N122" s="164">
        <v>0</v>
      </c>
      <c r="O122" s="164">
        <v>0</v>
      </c>
      <c r="P122" s="164">
        <v>0</v>
      </c>
      <c r="Q122" s="163"/>
      <c r="R122" s="164">
        <v>0</v>
      </c>
      <c r="S122" s="164">
        <v>0</v>
      </c>
      <c r="T122" s="164">
        <v>0</v>
      </c>
      <c r="U122" s="164">
        <v>0</v>
      </c>
    </row>
    <row r="123" spans="1:21">
      <c r="A123" s="636"/>
      <c r="B123" s="627" t="str">
        <f>IF(OR((B117="~"),(C123="~")),"~","")</f>
        <v>~</v>
      </c>
      <c r="C123" s="165" t="s">
        <v>45</v>
      </c>
      <c r="D123" s="163"/>
      <c r="E123" s="164">
        <v>0</v>
      </c>
      <c r="F123" s="164"/>
      <c r="G123" s="164">
        <v>0</v>
      </c>
      <c r="H123" s="164">
        <v>0</v>
      </c>
      <c r="I123" s="164">
        <v>0</v>
      </c>
      <c r="J123" s="164">
        <v>0</v>
      </c>
      <c r="K123" s="164">
        <v>0</v>
      </c>
      <c r="L123" s="164">
        <v>0</v>
      </c>
      <c r="M123" s="164">
        <v>0</v>
      </c>
      <c r="N123" s="164">
        <v>0</v>
      </c>
      <c r="O123" s="164">
        <v>0</v>
      </c>
      <c r="P123" s="164">
        <v>0</v>
      </c>
      <c r="Q123" s="163"/>
      <c r="R123" s="164">
        <v>0</v>
      </c>
      <c r="S123" s="164">
        <v>0</v>
      </c>
      <c r="T123" s="164">
        <v>0</v>
      </c>
      <c r="U123" s="164">
        <v>0</v>
      </c>
    </row>
    <row r="124" spans="1:21">
      <c r="A124" s="370"/>
      <c r="B124" s="173" t="str">
        <f>IF(OR((B117="~"),(C124="~")),"~","")</f>
        <v>~</v>
      </c>
      <c r="C124" s="174" t="s">
        <v>45</v>
      </c>
      <c r="D124" s="174"/>
      <c r="E124" s="166">
        <v>0</v>
      </c>
      <c r="F124" s="166"/>
      <c r="G124" s="166">
        <v>0</v>
      </c>
      <c r="H124" s="166">
        <v>0</v>
      </c>
      <c r="I124" s="166">
        <v>0</v>
      </c>
      <c r="J124" s="166">
        <v>0</v>
      </c>
      <c r="K124" s="166">
        <v>0</v>
      </c>
      <c r="L124" s="166">
        <v>0</v>
      </c>
      <c r="M124" s="166">
        <v>0</v>
      </c>
      <c r="N124" s="166">
        <v>0</v>
      </c>
      <c r="O124" s="166">
        <v>0</v>
      </c>
      <c r="P124" s="166">
        <v>0</v>
      </c>
      <c r="Q124" s="163"/>
      <c r="R124" s="166">
        <v>0</v>
      </c>
      <c r="S124" s="166">
        <v>0</v>
      </c>
      <c r="T124" s="166">
        <v>0</v>
      </c>
      <c r="U124" s="166">
        <v>0</v>
      </c>
    </row>
    <row r="125" spans="1:21">
      <c r="A125" s="636"/>
      <c r="B125" s="627" t="str">
        <f>IF(OR((B117="~"),(C125="~")),"~","")</f>
        <v>~</v>
      </c>
      <c r="C125" s="376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</row>
    <row r="126" spans="1:21">
      <c r="A126" s="636"/>
      <c r="B126" s="627" t="s">
        <v>45</v>
      </c>
      <c r="C126" s="376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</row>
    <row r="127" spans="1:21">
      <c r="A127" s="636"/>
      <c r="B127" s="627" t="str">
        <f>IF(OR((B126="~"),(C127="~")),"~","")</f>
        <v>~</v>
      </c>
      <c r="C127" s="165" t="s">
        <v>45</v>
      </c>
      <c r="D127" s="163"/>
      <c r="E127" s="164">
        <v>0</v>
      </c>
      <c r="F127" s="164"/>
      <c r="G127" s="164">
        <v>0</v>
      </c>
      <c r="H127" s="164">
        <v>0</v>
      </c>
      <c r="I127" s="164">
        <v>0</v>
      </c>
      <c r="J127" s="164">
        <v>0</v>
      </c>
      <c r="K127" s="164">
        <v>0</v>
      </c>
      <c r="L127" s="164">
        <v>0</v>
      </c>
      <c r="M127" s="164">
        <v>0</v>
      </c>
      <c r="N127" s="164">
        <v>0</v>
      </c>
      <c r="O127" s="164">
        <v>0</v>
      </c>
      <c r="P127" s="164">
        <v>0</v>
      </c>
      <c r="Q127" s="163"/>
      <c r="R127" s="164">
        <v>0</v>
      </c>
      <c r="S127" s="164">
        <v>0</v>
      </c>
      <c r="T127" s="164">
        <v>0</v>
      </c>
      <c r="U127" s="164">
        <v>0</v>
      </c>
    </row>
    <row r="128" spans="1:21">
      <c r="A128" s="636"/>
      <c r="B128" s="627" t="str">
        <f>IF(OR((B126="~"),(C128="~")),"~","")</f>
        <v>~</v>
      </c>
      <c r="C128" s="165" t="s">
        <v>45</v>
      </c>
      <c r="D128" s="163"/>
      <c r="E128" s="164">
        <v>0</v>
      </c>
      <c r="F128" s="164"/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3"/>
      <c r="R128" s="164">
        <v>0</v>
      </c>
      <c r="S128" s="164">
        <v>0</v>
      </c>
      <c r="T128" s="164">
        <v>0</v>
      </c>
      <c r="U128" s="164">
        <v>0</v>
      </c>
    </row>
    <row r="129" spans="1:21">
      <c r="A129" s="636"/>
      <c r="B129" s="627" t="str">
        <f>IF(OR((B126="~"),(C129="~")),"~","")</f>
        <v>~</v>
      </c>
      <c r="C129" s="165" t="s">
        <v>45</v>
      </c>
      <c r="D129" s="163"/>
      <c r="E129" s="164">
        <v>0</v>
      </c>
      <c r="F129" s="164"/>
      <c r="G129" s="164">
        <v>0</v>
      </c>
      <c r="H129" s="164">
        <v>0</v>
      </c>
      <c r="I129" s="164">
        <v>0</v>
      </c>
      <c r="J129" s="164">
        <v>0</v>
      </c>
      <c r="K129" s="164">
        <v>0</v>
      </c>
      <c r="L129" s="164">
        <v>0</v>
      </c>
      <c r="M129" s="164">
        <v>0</v>
      </c>
      <c r="N129" s="164">
        <v>0</v>
      </c>
      <c r="O129" s="164">
        <v>0</v>
      </c>
      <c r="P129" s="164">
        <v>0</v>
      </c>
      <c r="Q129" s="163"/>
      <c r="R129" s="164">
        <v>0</v>
      </c>
      <c r="S129" s="164">
        <v>0</v>
      </c>
      <c r="T129" s="164">
        <v>0</v>
      </c>
      <c r="U129" s="164">
        <v>0</v>
      </c>
    </row>
    <row r="130" spans="1:21">
      <c r="A130" s="636"/>
      <c r="B130" s="627" t="str">
        <f>IF(OR((B126="~"),(C130="~")),"~","")</f>
        <v>~</v>
      </c>
      <c r="C130" s="165" t="s">
        <v>45</v>
      </c>
      <c r="D130" s="163"/>
      <c r="E130" s="164">
        <v>0</v>
      </c>
      <c r="F130" s="164"/>
      <c r="G130" s="164">
        <v>0</v>
      </c>
      <c r="H130" s="164">
        <v>0</v>
      </c>
      <c r="I130" s="164">
        <v>0</v>
      </c>
      <c r="J130" s="164">
        <v>0</v>
      </c>
      <c r="K130" s="164">
        <v>0</v>
      </c>
      <c r="L130" s="164">
        <v>0</v>
      </c>
      <c r="M130" s="164">
        <v>0</v>
      </c>
      <c r="N130" s="164">
        <v>0</v>
      </c>
      <c r="O130" s="164">
        <v>0</v>
      </c>
      <c r="P130" s="164">
        <v>0</v>
      </c>
      <c r="Q130" s="163"/>
      <c r="R130" s="164">
        <v>0</v>
      </c>
      <c r="S130" s="164">
        <v>0</v>
      </c>
      <c r="T130" s="164">
        <v>0</v>
      </c>
      <c r="U130" s="164">
        <v>0</v>
      </c>
    </row>
    <row r="131" spans="1:21">
      <c r="A131" s="636"/>
      <c r="B131" s="627" t="str">
        <f>IF(OR((B126="~"),(C131="~")),"~","")</f>
        <v>~</v>
      </c>
      <c r="C131" s="165" t="s">
        <v>45</v>
      </c>
      <c r="D131" s="163"/>
      <c r="E131" s="164">
        <v>0</v>
      </c>
      <c r="F131" s="164"/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3"/>
      <c r="R131" s="164">
        <v>0</v>
      </c>
      <c r="S131" s="164">
        <v>0</v>
      </c>
      <c r="T131" s="164">
        <v>0</v>
      </c>
      <c r="U131" s="164">
        <v>0</v>
      </c>
    </row>
    <row r="132" spans="1:21">
      <c r="A132" s="636"/>
      <c r="B132" s="627" t="str">
        <f>IF(OR((B126="~"),(C132="~")),"~","")</f>
        <v>~</v>
      </c>
      <c r="C132" s="165" t="s">
        <v>45</v>
      </c>
      <c r="D132" s="163"/>
      <c r="E132" s="164">
        <v>0</v>
      </c>
      <c r="F132" s="164"/>
      <c r="G132" s="164">
        <v>0</v>
      </c>
      <c r="H132" s="164">
        <v>0</v>
      </c>
      <c r="I132" s="164">
        <v>0</v>
      </c>
      <c r="J132" s="164">
        <v>0</v>
      </c>
      <c r="K132" s="164">
        <v>0</v>
      </c>
      <c r="L132" s="164">
        <v>0</v>
      </c>
      <c r="M132" s="164">
        <v>0</v>
      </c>
      <c r="N132" s="164">
        <v>0</v>
      </c>
      <c r="O132" s="164">
        <v>0</v>
      </c>
      <c r="P132" s="164">
        <v>0</v>
      </c>
      <c r="Q132" s="163"/>
      <c r="R132" s="164">
        <v>0</v>
      </c>
      <c r="S132" s="164">
        <v>0</v>
      </c>
      <c r="T132" s="164">
        <v>0</v>
      </c>
      <c r="U132" s="164">
        <v>0</v>
      </c>
    </row>
    <row r="133" spans="1:21">
      <c r="A133" s="370"/>
      <c r="B133" s="173" t="str">
        <f>IF(OR((B126="~"),(C133="~")),"~","")</f>
        <v>~</v>
      </c>
      <c r="C133" s="174" t="s">
        <v>45</v>
      </c>
      <c r="D133" s="174"/>
      <c r="E133" s="166">
        <v>0</v>
      </c>
      <c r="F133" s="166"/>
      <c r="G133" s="166">
        <v>0</v>
      </c>
      <c r="H133" s="166">
        <v>0</v>
      </c>
      <c r="I133" s="166">
        <v>0</v>
      </c>
      <c r="J133" s="166">
        <v>0</v>
      </c>
      <c r="K133" s="166">
        <v>0</v>
      </c>
      <c r="L133" s="166">
        <v>0</v>
      </c>
      <c r="M133" s="166">
        <v>0</v>
      </c>
      <c r="N133" s="166">
        <v>0</v>
      </c>
      <c r="O133" s="166">
        <v>0</v>
      </c>
      <c r="P133" s="166">
        <v>0</v>
      </c>
      <c r="Q133" s="163"/>
      <c r="R133" s="166">
        <v>0</v>
      </c>
      <c r="S133" s="166">
        <v>0</v>
      </c>
      <c r="T133" s="166">
        <v>0</v>
      </c>
      <c r="U133" s="166">
        <v>0</v>
      </c>
    </row>
    <row r="134" spans="1:21">
      <c r="A134" s="636"/>
      <c r="B134" s="627" t="str">
        <f>IF(OR((B126="~"),(C134="~")),"~","")</f>
        <v>~</v>
      </c>
      <c r="C134" s="376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</row>
    <row r="135" spans="1:21">
      <c r="A135" s="636"/>
      <c r="B135" s="627" t="s">
        <v>45</v>
      </c>
      <c r="C135" s="376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</row>
    <row r="136" spans="1:21">
      <c r="A136" s="636"/>
      <c r="B136" s="627" t="str">
        <f>IF(OR((B135="~"),(C136="~")),"~","")</f>
        <v>~</v>
      </c>
      <c r="C136" s="165" t="s">
        <v>45</v>
      </c>
      <c r="D136" s="163"/>
      <c r="E136" s="164">
        <v>0</v>
      </c>
      <c r="F136" s="164"/>
      <c r="G136" s="164">
        <v>0</v>
      </c>
      <c r="H136" s="164">
        <v>0</v>
      </c>
      <c r="I136" s="164">
        <v>0</v>
      </c>
      <c r="J136" s="164">
        <v>0</v>
      </c>
      <c r="K136" s="164">
        <v>0</v>
      </c>
      <c r="L136" s="164">
        <v>0</v>
      </c>
      <c r="M136" s="164">
        <v>0</v>
      </c>
      <c r="N136" s="164">
        <v>0</v>
      </c>
      <c r="O136" s="164">
        <v>0</v>
      </c>
      <c r="P136" s="164">
        <v>0</v>
      </c>
      <c r="Q136" s="163"/>
      <c r="R136" s="164">
        <v>0</v>
      </c>
      <c r="S136" s="164">
        <v>0</v>
      </c>
      <c r="T136" s="164">
        <v>0</v>
      </c>
      <c r="U136" s="164">
        <v>0</v>
      </c>
    </row>
    <row r="137" spans="1:21">
      <c r="A137" s="636"/>
      <c r="B137" s="627" t="str">
        <f>IF(OR((B135="~"),(C137="~")),"~","")</f>
        <v>~</v>
      </c>
      <c r="C137" s="165" t="s">
        <v>45</v>
      </c>
      <c r="D137" s="163"/>
      <c r="E137" s="164">
        <v>0</v>
      </c>
      <c r="F137" s="164"/>
      <c r="G137" s="164">
        <v>0</v>
      </c>
      <c r="H137" s="164">
        <v>0</v>
      </c>
      <c r="I137" s="164">
        <v>0</v>
      </c>
      <c r="J137" s="164">
        <v>0</v>
      </c>
      <c r="K137" s="164">
        <v>0</v>
      </c>
      <c r="L137" s="164">
        <v>0</v>
      </c>
      <c r="M137" s="164">
        <v>0</v>
      </c>
      <c r="N137" s="164">
        <v>0</v>
      </c>
      <c r="O137" s="164">
        <v>0</v>
      </c>
      <c r="P137" s="164">
        <v>0</v>
      </c>
      <c r="Q137" s="163"/>
      <c r="R137" s="164">
        <v>0</v>
      </c>
      <c r="S137" s="164">
        <v>0</v>
      </c>
      <c r="T137" s="164">
        <v>0</v>
      </c>
      <c r="U137" s="164">
        <v>0</v>
      </c>
    </row>
    <row r="138" spans="1:21">
      <c r="A138" s="636"/>
      <c r="B138" s="627" t="str">
        <f>IF(OR((B135="~"),(C138="~")),"~","")</f>
        <v>~</v>
      </c>
      <c r="C138" s="165" t="s">
        <v>45</v>
      </c>
      <c r="D138" s="163"/>
      <c r="E138" s="164">
        <v>0</v>
      </c>
      <c r="F138" s="164"/>
      <c r="G138" s="164">
        <v>0</v>
      </c>
      <c r="H138" s="164">
        <v>0</v>
      </c>
      <c r="I138" s="164">
        <v>0</v>
      </c>
      <c r="J138" s="164">
        <v>0</v>
      </c>
      <c r="K138" s="164">
        <v>0</v>
      </c>
      <c r="L138" s="164">
        <v>0</v>
      </c>
      <c r="M138" s="164">
        <v>0</v>
      </c>
      <c r="N138" s="164">
        <v>0</v>
      </c>
      <c r="O138" s="164">
        <v>0</v>
      </c>
      <c r="P138" s="164">
        <v>0</v>
      </c>
      <c r="Q138" s="163"/>
      <c r="R138" s="164">
        <v>0</v>
      </c>
      <c r="S138" s="164">
        <v>0</v>
      </c>
      <c r="T138" s="164">
        <v>0</v>
      </c>
      <c r="U138" s="164">
        <v>0</v>
      </c>
    </row>
    <row r="139" spans="1:21">
      <c r="A139" s="636"/>
      <c r="B139" s="627" t="str">
        <f>IF(OR((B135="~"),(C139="~")),"~","")</f>
        <v>~</v>
      </c>
      <c r="C139" s="165" t="s">
        <v>45</v>
      </c>
      <c r="D139" s="163"/>
      <c r="E139" s="164">
        <v>0</v>
      </c>
      <c r="F139" s="164"/>
      <c r="G139" s="164">
        <v>0</v>
      </c>
      <c r="H139" s="164">
        <v>0</v>
      </c>
      <c r="I139" s="164">
        <v>0</v>
      </c>
      <c r="J139" s="164">
        <v>0</v>
      </c>
      <c r="K139" s="164">
        <v>0</v>
      </c>
      <c r="L139" s="164">
        <v>0</v>
      </c>
      <c r="M139" s="164">
        <v>0</v>
      </c>
      <c r="N139" s="164">
        <v>0</v>
      </c>
      <c r="O139" s="164">
        <v>0</v>
      </c>
      <c r="P139" s="164">
        <v>0</v>
      </c>
      <c r="Q139" s="163"/>
      <c r="R139" s="164">
        <v>0</v>
      </c>
      <c r="S139" s="164">
        <v>0</v>
      </c>
      <c r="T139" s="164">
        <v>0</v>
      </c>
      <c r="U139" s="164">
        <v>0</v>
      </c>
    </row>
    <row r="140" spans="1:21">
      <c r="A140" s="636"/>
      <c r="B140" s="627" t="str">
        <f>IF(OR((B135="~"),(C140="~")),"~","")</f>
        <v>~</v>
      </c>
      <c r="C140" s="165" t="s">
        <v>45</v>
      </c>
      <c r="D140" s="163"/>
      <c r="E140" s="164">
        <v>0</v>
      </c>
      <c r="F140" s="164"/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3"/>
      <c r="R140" s="164">
        <v>0</v>
      </c>
      <c r="S140" s="164">
        <v>0</v>
      </c>
      <c r="T140" s="164">
        <v>0</v>
      </c>
      <c r="U140" s="164">
        <v>0</v>
      </c>
    </row>
    <row r="141" spans="1:21">
      <c r="A141" s="636"/>
      <c r="B141" s="627" t="str">
        <f>IF(OR((B135="~"),(C141="~")),"~","")</f>
        <v>~</v>
      </c>
      <c r="C141" s="165" t="s">
        <v>45</v>
      </c>
      <c r="D141" s="163"/>
      <c r="E141" s="164">
        <v>0</v>
      </c>
      <c r="F141" s="164"/>
      <c r="G141" s="164">
        <v>0</v>
      </c>
      <c r="H141" s="164">
        <v>0</v>
      </c>
      <c r="I141" s="164">
        <v>0</v>
      </c>
      <c r="J141" s="164">
        <v>0</v>
      </c>
      <c r="K141" s="164">
        <v>0</v>
      </c>
      <c r="L141" s="164">
        <v>0</v>
      </c>
      <c r="M141" s="164">
        <v>0</v>
      </c>
      <c r="N141" s="164">
        <v>0</v>
      </c>
      <c r="O141" s="164">
        <v>0</v>
      </c>
      <c r="P141" s="164">
        <v>0</v>
      </c>
      <c r="Q141" s="163"/>
      <c r="R141" s="164">
        <v>0</v>
      </c>
      <c r="S141" s="164">
        <v>0</v>
      </c>
      <c r="T141" s="164">
        <v>0</v>
      </c>
      <c r="U141" s="164">
        <v>0</v>
      </c>
    </row>
    <row r="142" spans="1:21">
      <c r="A142" s="370"/>
      <c r="B142" s="173" t="str">
        <f>IF(OR((B135="~"),(C142="~")),"~","")</f>
        <v>~</v>
      </c>
      <c r="C142" s="174" t="s">
        <v>45</v>
      </c>
      <c r="D142" s="174"/>
      <c r="E142" s="166">
        <v>0</v>
      </c>
      <c r="F142" s="166"/>
      <c r="G142" s="166">
        <v>0</v>
      </c>
      <c r="H142" s="166">
        <v>0</v>
      </c>
      <c r="I142" s="166">
        <v>0</v>
      </c>
      <c r="J142" s="166">
        <v>0</v>
      </c>
      <c r="K142" s="166">
        <v>0</v>
      </c>
      <c r="L142" s="166">
        <v>0</v>
      </c>
      <c r="M142" s="166">
        <v>0</v>
      </c>
      <c r="N142" s="166">
        <v>0</v>
      </c>
      <c r="O142" s="166">
        <v>0</v>
      </c>
      <c r="P142" s="166">
        <v>0</v>
      </c>
      <c r="Q142" s="163"/>
      <c r="R142" s="166">
        <v>0</v>
      </c>
      <c r="S142" s="166">
        <v>0</v>
      </c>
      <c r="T142" s="166">
        <v>0</v>
      </c>
      <c r="U142" s="166">
        <v>0</v>
      </c>
    </row>
    <row r="143" spans="1:21">
      <c r="A143" s="636"/>
      <c r="B143" s="627" t="str">
        <f>IF(OR((B135="~"),(C143="~")),"~","")</f>
        <v>~</v>
      </c>
      <c r="C143" s="376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</row>
    <row r="144" spans="1:21">
      <c r="A144" s="636">
        <f>+A79+1</f>
        <v>27</v>
      </c>
      <c r="B144" s="627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</row>
    <row r="145" spans="1:23">
      <c r="A145" s="636">
        <f>+A144+1</f>
        <v>28</v>
      </c>
      <c r="B145" s="627"/>
      <c r="C145" s="376" t="s">
        <v>48</v>
      </c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</row>
    <row r="146" spans="1:23">
      <c r="A146" s="636">
        <f>+A145+1</f>
        <v>29</v>
      </c>
      <c r="B146" s="627" t="str">
        <f>IF(OR((C145="~"),(C146="~")),"~","")</f>
        <v/>
      </c>
      <c r="C146" s="165" t="s">
        <v>42</v>
      </c>
      <c r="D146" s="163"/>
      <c r="E146" s="164">
        <v>2490478111.3514557</v>
      </c>
      <c r="F146" s="164">
        <v>0</v>
      </c>
      <c r="G146" s="164">
        <v>1606055996.1298323</v>
      </c>
      <c r="H146" s="164">
        <v>307122021.51418519</v>
      </c>
      <c r="I146" s="164">
        <v>273266556.33955818</v>
      </c>
      <c r="J146" s="164">
        <v>124355049.38377503</v>
      </c>
      <c r="K146" s="164">
        <v>117282336.58144136</v>
      </c>
      <c r="L146" s="164">
        <v>21214043.109852109</v>
      </c>
      <c r="M146" s="164">
        <v>19853054.606957823</v>
      </c>
      <c r="N146" s="164">
        <v>7987715.3618723126</v>
      </c>
      <c r="O146" s="164">
        <v>12451868.600348826</v>
      </c>
      <c r="P146" s="164">
        <v>889469.72363169817</v>
      </c>
      <c r="Q146" s="163">
        <v>0</v>
      </c>
      <c r="R146" s="164">
        <v>97804374.817482814</v>
      </c>
      <c r="S146" s="164">
        <v>960121.05431247014</v>
      </c>
      <c r="T146" s="164">
        <v>18517840.709646076</v>
      </c>
      <c r="U146" s="164">
        <v>0</v>
      </c>
    </row>
    <row r="147" spans="1:23">
      <c r="A147" s="636">
        <f t="shared" ref="A147:A154" si="2">+A146+1</f>
        <v>30</v>
      </c>
      <c r="B147" s="627" t="str">
        <f>IF(OR((C145="~"),(C147="~")),"~","")</f>
        <v/>
      </c>
      <c r="C147" s="165" t="s">
        <v>43</v>
      </c>
      <c r="D147" s="163"/>
      <c r="E147" s="164">
        <v>2767361815.6816845</v>
      </c>
      <c r="F147" s="164">
        <v>0</v>
      </c>
      <c r="G147" s="164">
        <v>1405103834.9282579</v>
      </c>
      <c r="H147" s="164">
        <v>357020397.15995157</v>
      </c>
      <c r="I147" s="164">
        <v>397034022.20392197</v>
      </c>
      <c r="J147" s="164">
        <v>256232186.53735757</v>
      </c>
      <c r="K147" s="164">
        <v>194370711.8611953</v>
      </c>
      <c r="L147" s="164">
        <v>10176400.317059992</v>
      </c>
      <c r="M147" s="164">
        <v>77163238.363558024</v>
      </c>
      <c r="N147" s="164">
        <v>60060274.98783116</v>
      </c>
      <c r="O147" s="164">
        <v>9291410.5159863811</v>
      </c>
      <c r="P147" s="164">
        <v>909338.80656513607</v>
      </c>
      <c r="Q147" s="163">
        <v>0</v>
      </c>
      <c r="R147" s="164">
        <v>178271696.12427151</v>
      </c>
      <c r="S147" s="164">
        <v>562912.19861598476</v>
      </c>
      <c r="T147" s="164">
        <v>15536103.538307784</v>
      </c>
      <c r="U147" s="164">
        <v>0</v>
      </c>
      <c r="V147" s="163"/>
      <c r="W147" s="163"/>
    </row>
    <row r="148" spans="1:23">
      <c r="A148" s="636">
        <f t="shared" si="2"/>
        <v>31</v>
      </c>
      <c r="B148" s="627" t="str">
        <f>IF(OR((C145="~"),(C148="~")),"~","")</f>
        <v/>
      </c>
      <c r="C148" s="165" t="s">
        <v>44</v>
      </c>
      <c r="D148" s="163"/>
      <c r="E148" s="164">
        <v>252321352.64214522</v>
      </c>
      <c r="F148" s="164">
        <v>0</v>
      </c>
      <c r="G148" s="164">
        <v>185153819.66129789</v>
      </c>
      <c r="H148" s="164">
        <v>-1257003.304858462</v>
      </c>
      <c r="I148" s="164">
        <v>7579215.8945552446</v>
      </c>
      <c r="J148" s="164">
        <v>1366756.9632706251</v>
      </c>
      <c r="K148" s="164">
        <v>19142324.390167717</v>
      </c>
      <c r="L148" s="164">
        <v>991336.73495334876</v>
      </c>
      <c r="M148" s="164">
        <v>694143.67994418682</v>
      </c>
      <c r="N148" s="164">
        <v>1140031.627261667</v>
      </c>
      <c r="O148" s="164">
        <v>37500398.577293292</v>
      </c>
      <c r="P148" s="164">
        <v>10328.418259733669</v>
      </c>
      <c r="Q148" s="163">
        <v>0</v>
      </c>
      <c r="R148" s="164">
        <v>14577730.751466569</v>
      </c>
      <c r="S148" s="164">
        <v>45204.160662767092</v>
      </c>
      <c r="T148" s="164">
        <v>4519389.4780383818</v>
      </c>
      <c r="U148" s="164">
        <v>0</v>
      </c>
      <c r="V148" s="163"/>
      <c r="W148" s="163"/>
    </row>
    <row r="149" spans="1:23">
      <c r="A149" s="636">
        <f t="shared" si="2"/>
        <v>32</v>
      </c>
      <c r="B149" s="627" t="str">
        <f>IF(OR((C145="~"),(C149="~")),"~","")</f>
        <v>~</v>
      </c>
      <c r="C149" s="165" t="s">
        <v>45</v>
      </c>
      <c r="D149" s="163"/>
      <c r="E149" s="164">
        <v>0</v>
      </c>
      <c r="F149" s="164">
        <v>0</v>
      </c>
      <c r="G149" s="164">
        <v>0</v>
      </c>
      <c r="H149" s="164">
        <v>0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0</v>
      </c>
      <c r="O149" s="164">
        <v>0</v>
      </c>
      <c r="P149" s="164">
        <v>0</v>
      </c>
      <c r="Q149" s="163">
        <v>0</v>
      </c>
      <c r="R149" s="164">
        <v>0</v>
      </c>
      <c r="S149" s="164">
        <v>0</v>
      </c>
      <c r="T149" s="164">
        <v>0</v>
      </c>
      <c r="U149" s="164">
        <v>0</v>
      </c>
      <c r="V149" s="163"/>
      <c r="W149" s="163"/>
    </row>
    <row r="150" spans="1:23">
      <c r="A150" s="636">
        <f t="shared" si="2"/>
        <v>33</v>
      </c>
      <c r="B150" s="627" t="str">
        <f>IF(OR((C145="~"),(C150="~")),"~","")</f>
        <v>~</v>
      </c>
      <c r="C150" s="165" t="s">
        <v>45</v>
      </c>
      <c r="D150" s="163"/>
      <c r="E150" s="164">
        <v>0</v>
      </c>
      <c r="F150" s="164">
        <v>0</v>
      </c>
      <c r="G150" s="164">
        <v>0</v>
      </c>
      <c r="H150" s="164">
        <v>0</v>
      </c>
      <c r="I150" s="164">
        <v>0</v>
      </c>
      <c r="J150" s="164">
        <v>0</v>
      </c>
      <c r="K150" s="164">
        <v>0</v>
      </c>
      <c r="L150" s="164">
        <v>0</v>
      </c>
      <c r="M150" s="164">
        <v>0</v>
      </c>
      <c r="N150" s="164">
        <v>0</v>
      </c>
      <c r="O150" s="164">
        <v>0</v>
      </c>
      <c r="P150" s="164">
        <v>0</v>
      </c>
      <c r="Q150" s="163">
        <v>0</v>
      </c>
      <c r="R150" s="164">
        <v>0</v>
      </c>
      <c r="S150" s="164">
        <v>0</v>
      </c>
      <c r="T150" s="164">
        <v>0</v>
      </c>
      <c r="U150" s="164">
        <v>0</v>
      </c>
      <c r="V150" s="163"/>
      <c r="W150" s="163"/>
    </row>
    <row r="151" spans="1:23">
      <c r="A151" s="636">
        <f t="shared" si="2"/>
        <v>34</v>
      </c>
      <c r="B151" s="627" t="str">
        <f>IF(OR((C145="~"),(C151="~")),"~","")</f>
        <v>~</v>
      </c>
      <c r="C151" s="165" t="s">
        <v>45</v>
      </c>
      <c r="D151" s="163"/>
      <c r="E151" s="164">
        <v>0</v>
      </c>
      <c r="F151" s="164">
        <v>0</v>
      </c>
      <c r="G151" s="164">
        <v>0</v>
      </c>
      <c r="H151" s="164">
        <v>0</v>
      </c>
      <c r="I151" s="164">
        <v>0</v>
      </c>
      <c r="J151" s="164">
        <v>0</v>
      </c>
      <c r="K151" s="164">
        <v>0</v>
      </c>
      <c r="L151" s="164">
        <v>0</v>
      </c>
      <c r="M151" s="164">
        <v>0</v>
      </c>
      <c r="N151" s="164">
        <v>0</v>
      </c>
      <c r="O151" s="164">
        <v>0</v>
      </c>
      <c r="P151" s="164">
        <v>0</v>
      </c>
      <c r="Q151" s="163">
        <v>0</v>
      </c>
      <c r="R151" s="164">
        <v>0</v>
      </c>
      <c r="S151" s="164">
        <v>0</v>
      </c>
      <c r="T151" s="164">
        <v>0</v>
      </c>
      <c r="U151" s="164">
        <v>0</v>
      </c>
      <c r="V151" s="163"/>
      <c r="W151" s="163"/>
    </row>
    <row r="152" spans="1:23">
      <c r="A152" s="370">
        <f t="shared" si="2"/>
        <v>35</v>
      </c>
      <c r="B152" s="173"/>
      <c r="C152" s="174" t="s">
        <v>70</v>
      </c>
      <c r="D152" s="174"/>
      <c r="E152" s="166">
        <v>5510161279.6752853</v>
      </c>
      <c r="F152" s="166">
        <v>0</v>
      </c>
      <c r="G152" s="166">
        <v>3196313650.719388</v>
      </c>
      <c r="H152" s="166">
        <v>662885415.36927831</v>
      </c>
      <c r="I152" s="166">
        <v>677879794.43803537</v>
      </c>
      <c r="J152" s="166">
        <v>381953992.88440317</v>
      </c>
      <c r="K152" s="166">
        <v>330795372.83280438</v>
      </c>
      <c r="L152" s="166">
        <v>32381780.161865447</v>
      </c>
      <c r="M152" s="166">
        <v>97710436.650460035</v>
      </c>
      <c r="N152" s="166">
        <v>69188021.976965144</v>
      </c>
      <c r="O152" s="166">
        <v>59243677.693628497</v>
      </c>
      <c r="P152" s="166">
        <v>1809136.9484565679</v>
      </c>
      <c r="Q152" s="163">
        <v>0</v>
      </c>
      <c r="R152" s="166">
        <v>290653801.69322091</v>
      </c>
      <c r="S152" s="166">
        <v>1568237.4135912219</v>
      </c>
      <c r="T152" s="166">
        <v>38573333.725992247</v>
      </c>
      <c r="U152" s="166">
        <v>0</v>
      </c>
      <c r="V152" s="163"/>
      <c r="W152" s="163"/>
    </row>
    <row r="153" spans="1:23">
      <c r="A153" s="636">
        <f t="shared" si="2"/>
        <v>36</v>
      </c>
      <c r="B153" s="627" t="str">
        <f>IF(OR((C145="~"),(C153="~")),"~","")</f>
        <v/>
      </c>
      <c r="C153" s="376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</row>
    <row r="154" spans="1:23" ht="12" thickBot="1">
      <c r="A154" s="399">
        <f t="shared" si="2"/>
        <v>37</v>
      </c>
      <c r="B154" s="377"/>
      <c r="C154" s="378" t="s">
        <v>19</v>
      </c>
      <c r="D154" s="378"/>
      <c r="E154" s="640">
        <v>5510161279.6752853</v>
      </c>
      <c r="F154" s="640">
        <v>0</v>
      </c>
      <c r="G154" s="640">
        <v>3196313650.719388</v>
      </c>
      <c r="H154" s="640">
        <v>662885415.36927831</v>
      </c>
      <c r="I154" s="640">
        <v>677879794.43803537</v>
      </c>
      <c r="J154" s="640">
        <v>381953992.88440317</v>
      </c>
      <c r="K154" s="640">
        <v>330795372.83280438</v>
      </c>
      <c r="L154" s="640">
        <v>32381780.161865447</v>
      </c>
      <c r="M154" s="640">
        <v>97710436.650460035</v>
      </c>
      <c r="N154" s="640">
        <v>69188021.976965144</v>
      </c>
      <c r="O154" s="640">
        <v>59243677.693628497</v>
      </c>
      <c r="P154" s="640">
        <v>1809136.9484565679</v>
      </c>
      <c r="Q154" s="163">
        <v>0</v>
      </c>
      <c r="R154" s="640">
        <v>290653801.69322091</v>
      </c>
      <c r="S154" s="640">
        <v>1568237.4135912219</v>
      </c>
      <c r="T154" s="640">
        <v>38573333.725992247</v>
      </c>
      <c r="U154" s="640">
        <v>0</v>
      </c>
      <c r="V154" s="163"/>
      <c r="W154" s="163"/>
    </row>
    <row r="155" spans="1:23" ht="12" thickTop="1">
      <c r="A155" s="386"/>
      <c r="B155" s="387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</row>
    <row r="156" spans="1:23" ht="15">
      <c r="A156" s="727">
        <v>7</v>
      </c>
      <c r="B156" s="728"/>
      <c r="C156" s="728"/>
      <c r="D156" s="728"/>
      <c r="E156" s="728"/>
      <c r="F156" s="728"/>
      <c r="G156" s="728"/>
      <c r="H156" s="728"/>
      <c r="I156" s="728"/>
      <c r="J156" s="728"/>
      <c r="K156" s="728"/>
      <c r="L156" s="728"/>
      <c r="M156" s="728"/>
      <c r="N156" s="728"/>
      <c r="O156" s="728"/>
      <c r="P156" s="728"/>
      <c r="Q156" s="728"/>
      <c r="R156" s="728"/>
      <c r="S156" s="728"/>
      <c r="T156" s="728"/>
      <c r="U156" s="728"/>
      <c r="V156" s="728"/>
      <c r="W156" s="728"/>
    </row>
    <row r="157" spans="1:23" ht="15">
      <c r="A157" s="727">
        <v>8</v>
      </c>
      <c r="B157" s="728"/>
      <c r="C157" s="728"/>
      <c r="D157" s="728"/>
      <c r="E157" s="728"/>
      <c r="F157" s="728"/>
      <c r="G157" s="728"/>
      <c r="H157" s="728"/>
      <c r="I157" s="728"/>
      <c r="J157" s="728"/>
      <c r="K157" s="728"/>
      <c r="L157" s="728"/>
      <c r="M157" s="728"/>
      <c r="N157" s="728"/>
      <c r="O157" s="728"/>
      <c r="P157" s="728"/>
      <c r="Q157" s="728"/>
      <c r="R157" s="728"/>
      <c r="S157" s="728"/>
      <c r="T157" s="728"/>
      <c r="U157" s="728"/>
      <c r="V157" s="728"/>
      <c r="W157" s="728"/>
    </row>
    <row r="158" spans="1:23" ht="15">
      <c r="A158" s="727">
        <v>9</v>
      </c>
      <c r="B158" s="728"/>
      <c r="C158" s="728"/>
      <c r="D158" s="728"/>
      <c r="E158" s="728"/>
      <c r="F158" s="728"/>
      <c r="G158" s="728"/>
      <c r="H158" s="728"/>
      <c r="I158" s="728"/>
      <c r="J158" s="728"/>
      <c r="K158" s="728"/>
      <c r="L158" s="728"/>
      <c r="M158" s="728"/>
      <c r="N158" s="728"/>
      <c r="O158" s="728"/>
      <c r="P158" s="728"/>
      <c r="Q158" s="728"/>
      <c r="R158" s="728"/>
      <c r="S158" s="728"/>
      <c r="T158" s="728"/>
      <c r="U158" s="728"/>
      <c r="V158" s="728"/>
      <c r="W158" s="728"/>
    </row>
    <row r="159" spans="1:23" ht="15">
      <c r="A159" s="727">
        <v>10</v>
      </c>
      <c r="B159" s="728"/>
      <c r="C159" s="728"/>
      <c r="D159" s="728"/>
      <c r="E159" s="728"/>
      <c r="F159" s="728"/>
      <c r="G159" s="728"/>
      <c r="H159" s="728"/>
      <c r="I159" s="728"/>
      <c r="J159" s="728"/>
      <c r="K159" s="728"/>
      <c r="L159" s="728"/>
      <c r="M159" s="728"/>
      <c r="N159" s="728"/>
      <c r="O159" s="728"/>
      <c r="P159" s="728"/>
      <c r="Q159" s="728"/>
      <c r="R159" s="728"/>
      <c r="S159" s="728"/>
      <c r="T159" s="728"/>
      <c r="U159" s="728"/>
      <c r="V159" s="728"/>
      <c r="W159" s="728"/>
    </row>
    <row r="160" spans="1:23" s="359" customFormat="1">
      <c r="A160" s="388"/>
      <c r="B160" s="267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</row>
    <row r="161" spans="1:23" s="401" customFormat="1" ht="22.5">
      <c r="A161" s="400"/>
      <c r="B161" s="169"/>
      <c r="C161" s="267"/>
      <c r="D161" s="267"/>
      <c r="E161" s="267" t="s">
        <v>892</v>
      </c>
      <c r="F161" s="267">
        <v>0</v>
      </c>
      <c r="G161" s="267" t="s">
        <v>878</v>
      </c>
      <c r="H161" s="267" t="s">
        <v>879</v>
      </c>
      <c r="I161" s="267" t="s">
        <v>880</v>
      </c>
      <c r="J161" s="267" t="s">
        <v>881</v>
      </c>
      <c r="K161" s="267" t="s">
        <v>882</v>
      </c>
      <c r="L161" s="267" t="s">
        <v>883</v>
      </c>
      <c r="M161" s="267" t="s">
        <v>884</v>
      </c>
      <c r="N161" s="267" t="s">
        <v>885</v>
      </c>
      <c r="O161" s="267" t="s">
        <v>886</v>
      </c>
      <c r="P161" s="267" t="s">
        <v>443</v>
      </c>
      <c r="Q161" s="160">
        <v>0</v>
      </c>
      <c r="R161" s="267" t="s">
        <v>887</v>
      </c>
      <c r="S161" s="267" t="s">
        <v>888</v>
      </c>
      <c r="T161" s="267" t="s">
        <v>889</v>
      </c>
      <c r="U161" s="267" t="s">
        <v>890</v>
      </c>
      <c r="V161" s="267"/>
      <c r="W161" s="267" t="s">
        <v>891</v>
      </c>
    </row>
    <row r="162" spans="1:23">
      <c r="A162" s="2"/>
      <c r="C162" s="169" t="s">
        <v>3</v>
      </c>
      <c r="D162" s="169"/>
      <c r="E162" s="169" t="s">
        <v>4</v>
      </c>
      <c r="F162" s="169"/>
      <c r="G162" s="169" t="s">
        <v>5</v>
      </c>
      <c r="H162" s="169" t="s">
        <v>6</v>
      </c>
      <c r="I162" s="169" t="s">
        <v>7</v>
      </c>
      <c r="J162" s="169" t="s">
        <v>8</v>
      </c>
      <c r="K162" s="169" t="s">
        <v>9</v>
      </c>
      <c r="L162" s="169" t="s">
        <v>10</v>
      </c>
      <c r="M162" s="169" t="s">
        <v>11</v>
      </c>
      <c r="N162" s="169" t="s">
        <v>12</v>
      </c>
      <c r="O162" s="169" t="s">
        <v>13</v>
      </c>
      <c r="P162" s="169" t="s">
        <v>14</v>
      </c>
      <c r="Q162" s="169"/>
      <c r="R162" s="169"/>
      <c r="S162" s="169"/>
      <c r="T162" s="169"/>
      <c r="U162" s="169"/>
      <c r="V162" s="169"/>
      <c r="W162" s="169"/>
    </row>
    <row r="163" spans="1:23">
      <c r="A163" s="389"/>
      <c r="B163" s="163"/>
    </row>
    <row r="164" spans="1:23">
      <c r="A164" s="636">
        <v>1</v>
      </c>
      <c r="B164" s="627"/>
      <c r="C164" s="376" t="s">
        <v>41</v>
      </c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</row>
    <row r="165" spans="1:23">
      <c r="A165" s="636">
        <f t="shared" ref="A165:A189" si="3">+A164+1</f>
        <v>2</v>
      </c>
      <c r="B165" s="627" t="str">
        <f>IF(OR((C164="~"),(C165="~")),"~","")</f>
        <v/>
      </c>
      <c r="C165" s="165" t="s">
        <v>42</v>
      </c>
      <c r="D165" s="163"/>
      <c r="E165" s="164">
        <v>148035124.59554204</v>
      </c>
      <c r="F165" s="164">
        <v>0</v>
      </c>
      <c r="G165" s="164">
        <v>85375583.323396698</v>
      </c>
      <c r="H165" s="164">
        <v>19683596.219400544</v>
      </c>
      <c r="I165" s="164">
        <v>21068101.171968982</v>
      </c>
      <c r="J165" s="164">
        <v>11069556.475613959</v>
      </c>
      <c r="K165" s="164">
        <v>7820052.3862649258</v>
      </c>
      <c r="L165" s="164">
        <v>0</v>
      </c>
      <c r="M165" s="164">
        <v>2656050.3256201311</v>
      </c>
      <c r="N165" s="164">
        <v>0</v>
      </c>
      <c r="O165" s="164">
        <v>307656.15032989881</v>
      </c>
      <c r="P165" s="164">
        <v>54528.542946935944</v>
      </c>
      <c r="Q165" s="163">
        <v>0</v>
      </c>
      <c r="R165" s="164">
        <v>7819785.1505446313</v>
      </c>
      <c r="S165" s="164">
        <v>267.23572029449895</v>
      </c>
      <c r="T165" s="164">
        <v>0</v>
      </c>
      <c r="U165" s="164">
        <v>0</v>
      </c>
      <c r="V165" s="163"/>
      <c r="W165" s="164">
        <v>7820052.3862649258</v>
      </c>
    </row>
    <row r="166" spans="1:23">
      <c r="A166" s="636">
        <f t="shared" si="3"/>
        <v>3</v>
      </c>
      <c r="B166" s="627" t="str">
        <f>IF(OR((C164="~"),(C166="~")),"~","")</f>
        <v/>
      </c>
      <c r="C166" s="165" t="s">
        <v>43</v>
      </c>
      <c r="D166" s="163"/>
      <c r="E166" s="164">
        <v>1198505114.5003505</v>
      </c>
      <c r="F166" s="164">
        <v>0</v>
      </c>
      <c r="G166" s="164">
        <v>624377455.59344423</v>
      </c>
      <c r="H166" s="164">
        <v>158646985.10702813</v>
      </c>
      <c r="I166" s="164">
        <v>176427596.59849137</v>
      </c>
      <c r="J166" s="164">
        <v>113860340.20717672</v>
      </c>
      <c r="K166" s="164">
        <v>86371332.493001178</v>
      </c>
      <c r="L166" s="164">
        <v>0</v>
      </c>
      <c r="M166" s="164">
        <v>34288559.490871176</v>
      </c>
      <c r="N166" s="164">
        <v>0</v>
      </c>
      <c r="O166" s="164">
        <v>4128767.6487922724</v>
      </c>
      <c r="P166" s="164">
        <v>404077.3615456741</v>
      </c>
      <c r="Q166" s="163">
        <v>0</v>
      </c>
      <c r="R166" s="164">
        <v>79217510.666095048</v>
      </c>
      <c r="S166" s="164">
        <v>250137.87419653969</v>
      </c>
      <c r="T166" s="164">
        <v>6903683.9527095919</v>
      </c>
      <c r="U166" s="164">
        <v>0</v>
      </c>
      <c r="V166" s="163"/>
      <c r="W166" s="164">
        <v>79467648.540291592</v>
      </c>
    </row>
    <row r="167" spans="1:23">
      <c r="A167" s="636">
        <f t="shared" si="3"/>
        <v>4</v>
      </c>
      <c r="B167" s="627" t="str">
        <f>IF(OR((C164="~"),(C167="~")),"~","")</f>
        <v/>
      </c>
      <c r="C167" s="165" t="s">
        <v>44</v>
      </c>
      <c r="D167" s="163"/>
      <c r="E167" s="164">
        <v>0</v>
      </c>
      <c r="F167" s="164">
        <v>0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3">
        <v>0</v>
      </c>
      <c r="R167" s="164">
        <v>0</v>
      </c>
      <c r="S167" s="164">
        <v>0</v>
      </c>
      <c r="T167" s="164">
        <v>0</v>
      </c>
      <c r="U167" s="164">
        <v>0</v>
      </c>
      <c r="V167" s="163"/>
      <c r="W167" s="164">
        <v>0</v>
      </c>
    </row>
    <row r="168" spans="1:23">
      <c r="A168" s="636">
        <f t="shared" si="3"/>
        <v>5</v>
      </c>
      <c r="B168" s="627" t="str">
        <f>IF(OR((C164="~"),(C168="~")),"~","")</f>
        <v>~</v>
      </c>
      <c r="C168" s="165" t="s">
        <v>45</v>
      </c>
      <c r="D168" s="163"/>
      <c r="E168" s="164">
        <v>0</v>
      </c>
      <c r="F168" s="164">
        <v>0</v>
      </c>
      <c r="G168" s="164">
        <v>0</v>
      </c>
      <c r="H168" s="164">
        <v>0</v>
      </c>
      <c r="I168" s="164">
        <v>0</v>
      </c>
      <c r="J168" s="164">
        <v>0</v>
      </c>
      <c r="K168" s="164">
        <v>0</v>
      </c>
      <c r="L168" s="164">
        <v>0</v>
      </c>
      <c r="M168" s="164">
        <v>0</v>
      </c>
      <c r="N168" s="164">
        <v>0</v>
      </c>
      <c r="O168" s="164">
        <v>0</v>
      </c>
      <c r="P168" s="164">
        <v>0</v>
      </c>
      <c r="Q168" s="163">
        <v>0</v>
      </c>
      <c r="R168" s="164">
        <v>0</v>
      </c>
      <c r="S168" s="164">
        <v>0</v>
      </c>
      <c r="T168" s="164">
        <v>0</v>
      </c>
      <c r="U168" s="164">
        <v>0</v>
      </c>
      <c r="V168" s="163"/>
      <c r="W168" s="164">
        <v>0</v>
      </c>
    </row>
    <row r="169" spans="1:23">
      <c r="A169" s="636">
        <f t="shared" si="3"/>
        <v>6</v>
      </c>
      <c r="B169" s="627" t="str">
        <f>IF(OR((C164="~"),(C169="~")),"~","")</f>
        <v>~</v>
      </c>
      <c r="C169" s="165" t="s">
        <v>45</v>
      </c>
      <c r="D169" s="163"/>
      <c r="E169" s="164">
        <v>0</v>
      </c>
      <c r="F169" s="164">
        <v>0</v>
      </c>
      <c r="G169" s="164">
        <v>0</v>
      </c>
      <c r="H169" s="164">
        <v>0</v>
      </c>
      <c r="I169" s="164">
        <v>0</v>
      </c>
      <c r="J169" s="164">
        <v>0</v>
      </c>
      <c r="K169" s="164">
        <v>0</v>
      </c>
      <c r="L169" s="164">
        <v>0</v>
      </c>
      <c r="M169" s="164">
        <v>0</v>
      </c>
      <c r="N169" s="164">
        <v>0</v>
      </c>
      <c r="O169" s="164">
        <v>0</v>
      </c>
      <c r="P169" s="164">
        <v>0</v>
      </c>
      <c r="Q169" s="163">
        <v>0</v>
      </c>
      <c r="R169" s="164">
        <v>0</v>
      </c>
      <c r="S169" s="164">
        <v>0</v>
      </c>
      <c r="T169" s="164">
        <v>0</v>
      </c>
      <c r="U169" s="164">
        <v>0</v>
      </c>
      <c r="V169" s="163"/>
      <c r="W169" s="164">
        <v>0</v>
      </c>
    </row>
    <row r="170" spans="1:23">
      <c r="A170" s="636">
        <f t="shared" si="3"/>
        <v>7</v>
      </c>
      <c r="B170" s="627" t="str">
        <f>IF(OR((C164="~"),(C170="~")),"~","")</f>
        <v>~</v>
      </c>
      <c r="C170" s="165" t="s">
        <v>45</v>
      </c>
      <c r="D170" s="163"/>
      <c r="E170" s="164">
        <v>0</v>
      </c>
      <c r="F170" s="164">
        <v>0</v>
      </c>
      <c r="G170" s="164">
        <v>0</v>
      </c>
      <c r="H170" s="164">
        <v>0</v>
      </c>
      <c r="I170" s="164">
        <v>0</v>
      </c>
      <c r="J170" s="164">
        <v>0</v>
      </c>
      <c r="K170" s="164">
        <v>0</v>
      </c>
      <c r="L170" s="164">
        <v>0</v>
      </c>
      <c r="M170" s="164">
        <v>0</v>
      </c>
      <c r="N170" s="164">
        <v>0</v>
      </c>
      <c r="O170" s="164">
        <v>0</v>
      </c>
      <c r="P170" s="164">
        <v>0</v>
      </c>
      <c r="Q170" s="163">
        <v>0</v>
      </c>
      <c r="R170" s="164">
        <v>0</v>
      </c>
      <c r="S170" s="164">
        <v>0</v>
      </c>
      <c r="T170" s="164">
        <v>0</v>
      </c>
      <c r="U170" s="164">
        <v>0</v>
      </c>
      <c r="V170" s="163"/>
      <c r="W170" s="164">
        <v>0</v>
      </c>
    </row>
    <row r="171" spans="1:23">
      <c r="A171" s="370">
        <f t="shared" si="3"/>
        <v>8</v>
      </c>
      <c r="B171" s="173" t="str">
        <f>IF(OR((C164="~"),(C171="~")),"~","")</f>
        <v/>
      </c>
      <c r="C171" s="174" t="s">
        <v>70</v>
      </c>
      <c r="D171" s="174"/>
      <c r="E171" s="166">
        <v>1346540239.0958924</v>
      </c>
      <c r="F171" s="166">
        <v>0</v>
      </c>
      <c r="G171" s="166">
        <v>709753038.91684091</v>
      </c>
      <c r="H171" s="166">
        <v>178330581.32642868</v>
      </c>
      <c r="I171" s="166">
        <v>197495697.77046037</v>
      </c>
      <c r="J171" s="166">
        <v>124929896.68279067</v>
      </c>
      <c r="K171" s="166">
        <v>94191384.879266098</v>
      </c>
      <c r="L171" s="166">
        <v>0</v>
      </c>
      <c r="M171" s="166">
        <v>36944609.816491306</v>
      </c>
      <c r="N171" s="166">
        <v>0</v>
      </c>
      <c r="O171" s="166">
        <v>4436423.7991221715</v>
      </c>
      <c r="P171" s="166">
        <v>458605.90449261002</v>
      </c>
      <c r="Q171" s="163">
        <v>0</v>
      </c>
      <c r="R171" s="166">
        <v>87037295.816639677</v>
      </c>
      <c r="S171" s="166">
        <v>250405.10991683419</v>
      </c>
      <c r="T171" s="166">
        <v>6903683.9527095919</v>
      </c>
      <c r="U171" s="166">
        <v>0</v>
      </c>
      <c r="V171" s="163"/>
      <c r="W171" s="166">
        <v>87287700.926556513</v>
      </c>
    </row>
    <row r="172" spans="1:23">
      <c r="A172" s="636">
        <f t="shared" si="3"/>
        <v>9</v>
      </c>
      <c r="B172" s="627" t="str">
        <f>IF(OR((C164="~"),(C172="~")),"~","")</f>
        <v/>
      </c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</row>
    <row r="173" spans="1:23">
      <c r="A173" s="636">
        <f t="shared" si="3"/>
        <v>10</v>
      </c>
      <c r="B173" s="627"/>
      <c r="C173" s="376" t="s">
        <v>46</v>
      </c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</row>
    <row r="174" spans="1:23">
      <c r="A174" s="636">
        <f t="shared" si="3"/>
        <v>11</v>
      </c>
      <c r="B174" s="627" t="str">
        <f>IF(OR((C173="~"),(C174="~")),"~","")</f>
        <v/>
      </c>
      <c r="C174" s="165" t="s">
        <v>42</v>
      </c>
      <c r="D174" s="163"/>
      <c r="E174" s="164">
        <v>16724174.085719313</v>
      </c>
      <c r="F174" s="164">
        <v>0</v>
      </c>
      <c r="G174" s="164">
        <v>8966692.6951251794</v>
      </c>
      <c r="H174" s="164">
        <v>2067297.8334535668</v>
      </c>
      <c r="I174" s="164">
        <v>2212707.4454445629</v>
      </c>
      <c r="J174" s="164">
        <v>1162595.9943627396</v>
      </c>
      <c r="K174" s="164">
        <v>821312.18174883001</v>
      </c>
      <c r="L174" s="164">
        <v>198848.1804257741</v>
      </c>
      <c r="M174" s="164">
        <v>278955.48265139933</v>
      </c>
      <c r="N174" s="164">
        <v>977725.30730113841</v>
      </c>
      <c r="O174" s="164">
        <v>32312.027026788615</v>
      </c>
      <c r="P174" s="164">
        <v>5726.9381793391367</v>
      </c>
      <c r="Q174" s="163">
        <v>0</v>
      </c>
      <c r="R174" s="164">
        <v>821284.11493525445</v>
      </c>
      <c r="S174" s="164">
        <v>28.066813575545183</v>
      </c>
      <c r="T174" s="164">
        <v>0</v>
      </c>
      <c r="U174" s="164">
        <v>0</v>
      </c>
      <c r="V174" s="163"/>
      <c r="W174" s="164">
        <v>821312.18174883001</v>
      </c>
    </row>
    <row r="175" spans="1:23">
      <c r="A175" s="636">
        <f t="shared" si="3"/>
        <v>12</v>
      </c>
      <c r="B175" s="627" t="str">
        <f>IF(OR((C173="~"),(C175="~")),"~","")</f>
        <v/>
      </c>
      <c r="C175" s="165" t="s">
        <v>43</v>
      </c>
      <c r="D175" s="163"/>
      <c r="E175" s="164">
        <v>135077427.74082834</v>
      </c>
      <c r="F175" s="164">
        <v>0</v>
      </c>
      <c r="G175" s="164">
        <v>63807270.37790101</v>
      </c>
      <c r="H175" s="164">
        <v>16212678.697282013</v>
      </c>
      <c r="I175" s="164">
        <v>18029740.275589451</v>
      </c>
      <c r="J175" s="164">
        <v>11635778.082368355</v>
      </c>
      <c r="K175" s="164">
        <v>8826582.2475003209</v>
      </c>
      <c r="L175" s="164">
        <v>1825302.2892651169</v>
      </c>
      <c r="M175" s="164">
        <v>3504065.3161048135</v>
      </c>
      <c r="N175" s="164">
        <v>10772783.500408988</v>
      </c>
      <c r="O175" s="164">
        <v>421932.90506241209</v>
      </c>
      <c r="P175" s="164">
        <v>41294.049345884821</v>
      </c>
      <c r="Q175" s="163">
        <v>0</v>
      </c>
      <c r="R175" s="164">
        <v>8095508.6966289524</v>
      </c>
      <c r="S175" s="164">
        <v>25562.445965385014</v>
      </c>
      <c r="T175" s="164">
        <v>705511.10490598332</v>
      </c>
      <c r="U175" s="164">
        <v>0</v>
      </c>
      <c r="V175" s="163"/>
      <c r="W175" s="164">
        <v>8121071.1425943375</v>
      </c>
    </row>
    <row r="176" spans="1:23">
      <c r="A176" s="636">
        <f t="shared" si="3"/>
        <v>13</v>
      </c>
      <c r="B176" s="627" t="str">
        <f>IF(OR((C173="~"),(C176="~")),"~","")</f>
        <v/>
      </c>
      <c r="C176" s="165" t="s">
        <v>44</v>
      </c>
      <c r="D176" s="163"/>
      <c r="E176" s="164">
        <v>-1010226.96</v>
      </c>
      <c r="F176" s="164">
        <v>0</v>
      </c>
      <c r="G176" s="164">
        <v>0</v>
      </c>
      <c r="H176" s="164">
        <v>0</v>
      </c>
      <c r="I176" s="164">
        <v>0</v>
      </c>
      <c r="J176" s="164">
        <v>0</v>
      </c>
      <c r="K176" s="164">
        <v>0</v>
      </c>
      <c r="L176" s="164">
        <v>-1010226.96</v>
      </c>
      <c r="M176" s="164">
        <v>0</v>
      </c>
      <c r="N176" s="164">
        <v>0</v>
      </c>
      <c r="O176" s="164">
        <v>0</v>
      </c>
      <c r="P176" s="164">
        <v>0</v>
      </c>
      <c r="Q176" s="163">
        <v>0</v>
      </c>
      <c r="R176" s="164">
        <v>0</v>
      </c>
      <c r="S176" s="164">
        <v>0</v>
      </c>
      <c r="T176" s="164">
        <v>0</v>
      </c>
      <c r="U176" s="164">
        <v>0</v>
      </c>
      <c r="V176" s="163"/>
      <c r="W176" s="164">
        <v>0</v>
      </c>
    </row>
    <row r="177" spans="1:23">
      <c r="A177" s="636">
        <f t="shared" si="3"/>
        <v>14</v>
      </c>
      <c r="B177" s="627" t="str">
        <f>IF(OR((C173="~"),(C177="~")),"~","")</f>
        <v>~</v>
      </c>
      <c r="C177" s="165" t="s">
        <v>45</v>
      </c>
      <c r="D177" s="163"/>
      <c r="E177" s="164">
        <v>0</v>
      </c>
      <c r="F177" s="164">
        <v>0</v>
      </c>
      <c r="G177" s="164">
        <v>0</v>
      </c>
      <c r="H177" s="164">
        <v>0</v>
      </c>
      <c r="I177" s="164">
        <v>0</v>
      </c>
      <c r="J177" s="164">
        <v>0</v>
      </c>
      <c r="K177" s="164">
        <v>0</v>
      </c>
      <c r="L177" s="164">
        <v>0</v>
      </c>
      <c r="M177" s="164">
        <v>0</v>
      </c>
      <c r="N177" s="164">
        <v>0</v>
      </c>
      <c r="O177" s="164">
        <v>0</v>
      </c>
      <c r="P177" s="164">
        <v>0</v>
      </c>
      <c r="Q177" s="163">
        <v>0</v>
      </c>
      <c r="R177" s="164">
        <v>0</v>
      </c>
      <c r="S177" s="164">
        <v>0</v>
      </c>
      <c r="T177" s="164">
        <v>0</v>
      </c>
      <c r="U177" s="164">
        <v>0</v>
      </c>
      <c r="V177" s="163"/>
      <c r="W177" s="164">
        <v>0</v>
      </c>
    </row>
    <row r="178" spans="1:23">
      <c r="A178" s="636">
        <f t="shared" si="3"/>
        <v>15</v>
      </c>
      <c r="B178" s="627" t="str">
        <f>IF(OR((C173="~"),(C178="~")),"~","")</f>
        <v>~</v>
      </c>
      <c r="C178" s="165" t="s">
        <v>45</v>
      </c>
      <c r="D178" s="163"/>
      <c r="E178" s="164">
        <v>0</v>
      </c>
      <c r="F178" s="164">
        <v>0</v>
      </c>
      <c r="G178" s="164">
        <v>0</v>
      </c>
      <c r="H178" s="164">
        <v>0</v>
      </c>
      <c r="I178" s="164">
        <v>0</v>
      </c>
      <c r="J178" s="164">
        <v>0</v>
      </c>
      <c r="K178" s="164">
        <v>0</v>
      </c>
      <c r="L178" s="164">
        <v>0</v>
      </c>
      <c r="M178" s="164">
        <v>0</v>
      </c>
      <c r="N178" s="164">
        <v>0</v>
      </c>
      <c r="O178" s="164">
        <v>0</v>
      </c>
      <c r="P178" s="164">
        <v>0</v>
      </c>
      <c r="Q178" s="163">
        <v>0</v>
      </c>
      <c r="R178" s="164">
        <v>0</v>
      </c>
      <c r="S178" s="164">
        <v>0</v>
      </c>
      <c r="T178" s="164">
        <v>0</v>
      </c>
      <c r="U178" s="164">
        <v>0</v>
      </c>
      <c r="V178" s="163"/>
      <c r="W178" s="164">
        <v>0</v>
      </c>
    </row>
    <row r="179" spans="1:23">
      <c r="A179" s="636">
        <f t="shared" si="3"/>
        <v>16</v>
      </c>
      <c r="B179" s="627" t="str">
        <f>IF(OR((C173="~"),(C179="~")),"~","")</f>
        <v>~</v>
      </c>
      <c r="C179" s="165" t="s">
        <v>45</v>
      </c>
      <c r="D179" s="163"/>
      <c r="E179" s="164">
        <v>0</v>
      </c>
      <c r="F179" s="164">
        <v>0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  <c r="O179" s="164">
        <v>0</v>
      </c>
      <c r="P179" s="164">
        <v>0</v>
      </c>
      <c r="Q179" s="163">
        <v>0</v>
      </c>
      <c r="R179" s="164">
        <v>0</v>
      </c>
      <c r="S179" s="164">
        <v>0</v>
      </c>
      <c r="T179" s="164">
        <v>0</v>
      </c>
      <c r="U179" s="164">
        <v>0</v>
      </c>
      <c r="V179" s="163"/>
      <c r="W179" s="164">
        <v>0</v>
      </c>
    </row>
    <row r="180" spans="1:23">
      <c r="A180" s="370">
        <f t="shared" si="3"/>
        <v>17</v>
      </c>
      <c r="B180" s="173" t="str">
        <f>IF(OR((C173="~"),(C180="~")),"~","")</f>
        <v/>
      </c>
      <c r="C180" s="174" t="s">
        <v>70</v>
      </c>
      <c r="D180" s="174"/>
      <c r="E180" s="166">
        <v>150791374.86654764</v>
      </c>
      <c r="F180" s="166">
        <v>0</v>
      </c>
      <c r="G180" s="166">
        <v>72773963.073026195</v>
      </c>
      <c r="H180" s="166">
        <v>18279976.530735578</v>
      </c>
      <c r="I180" s="166">
        <v>20242447.721034013</v>
      </c>
      <c r="J180" s="166">
        <v>12798374.076731095</v>
      </c>
      <c r="K180" s="166">
        <v>9647894.4292491507</v>
      </c>
      <c r="L180" s="166">
        <v>1013923.509690891</v>
      </c>
      <c r="M180" s="166">
        <v>3783020.7987562129</v>
      </c>
      <c r="N180" s="166">
        <v>11750508.807710126</v>
      </c>
      <c r="O180" s="166">
        <v>454244.93208920071</v>
      </c>
      <c r="P180" s="166">
        <v>47020.987525223958</v>
      </c>
      <c r="Q180" s="163">
        <v>0</v>
      </c>
      <c r="R180" s="166">
        <v>8916792.8115642071</v>
      </c>
      <c r="S180" s="166">
        <v>25590.512778960558</v>
      </c>
      <c r="T180" s="166">
        <v>705511.10490598332</v>
      </c>
      <c r="U180" s="166">
        <v>0</v>
      </c>
      <c r="V180" s="163"/>
      <c r="W180" s="166">
        <v>8942383.3243431672</v>
      </c>
    </row>
    <row r="181" spans="1:23">
      <c r="A181" s="636">
        <f t="shared" si="3"/>
        <v>18</v>
      </c>
      <c r="B181" s="627" t="str">
        <f>IF(OR((C173="~"),(C181="~")),"~","")</f>
        <v/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</row>
    <row r="182" spans="1:23">
      <c r="A182" s="636">
        <f t="shared" si="3"/>
        <v>19</v>
      </c>
      <c r="B182" s="627"/>
      <c r="C182" s="376" t="s">
        <v>47</v>
      </c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</row>
    <row r="183" spans="1:23">
      <c r="A183" s="636">
        <f t="shared" si="3"/>
        <v>20</v>
      </c>
      <c r="B183" s="627" t="str">
        <f>IF(OR((C182="~"),(C183="~")),"~","")</f>
        <v/>
      </c>
      <c r="C183" s="165" t="s">
        <v>42</v>
      </c>
      <c r="D183" s="163"/>
      <c r="E183" s="164">
        <v>445707575.28443158</v>
      </c>
      <c r="F183" s="164">
        <v>0</v>
      </c>
      <c r="G183" s="164">
        <v>299772076.42589712</v>
      </c>
      <c r="H183" s="164">
        <v>55060449.22977405</v>
      </c>
      <c r="I183" s="164">
        <v>46366681.655231886</v>
      </c>
      <c r="J183" s="164">
        <v>20013384.365991224</v>
      </c>
      <c r="K183" s="164">
        <v>19868184.061020724</v>
      </c>
      <c r="L183" s="164">
        <v>3325391.2073812075</v>
      </c>
      <c r="M183" s="164">
        <v>-785101.1190912351</v>
      </c>
      <c r="N183" s="164">
        <v>-469157.24298596638</v>
      </c>
      <c r="O183" s="164">
        <v>2387843.8982606055</v>
      </c>
      <c r="P183" s="164">
        <v>167822.80295197392</v>
      </c>
      <c r="Q183" s="163">
        <v>0</v>
      </c>
      <c r="R183" s="164">
        <v>15718548.085179297</v>
      </c>
      <c r="S183" s="164">
        <v>219758.73573846853</v>
      </c>
      <c r="T183" s="164">
        <v>3929877.2401029593</v>
      </c>
      <c r="U183" s="164">
        <v>0</v>
      </c>
      <c r="V183" s="163"/>
      <c r="W183" s="164">
        <v>15938306.820917767</v>
      </c>
    </row>
    <row r="184" spans="1:23">
      <c r="A184" s="636">
        <f t="shared" si="3"/>
        <v>21</v>
      </c>
      <c r="B184" s="627" t="str">
        <f>IF(OR((C182="~"),(C184="~")),"~","")</f>
        <v/>
      </c>
      <c r="C184" s="165" t="s">
        <v>43</v>
      </c>
      <c r="D184" s="163"/>
      <c r="E184" s="164">
        <v>0</v>
      </c>
      <c r="F184" s="164">
        <v>0</v>
      </c>
      <c r="G184" s="164">
        <v>0</v>
      </c>
      <c r="H184" s="164">
        <v>0</v>
      </c>
      <c r="I184" s="164">
        <v>0</v>
      </c>
      <c r="J184" s="164">
        <v>0</v>
      </c>
      <c r="K184" s="164">
        <v>0</v>
      </c>
      <c r="L184" s="164">
        <v>0</v>
      </c>
      <c r="M184" s="164">
        <v>0</v>
      </c>
      <c r="N184" s="164">
        <v>0</v>
      </c>
      <c r="O184" s="164">
        <v>0</v>
      </c>
      <c r="P184" s="164">
        <v>0</v>
      </c>
      <c r="Q184" s="163">
        <v>0</v>
      </c>
      <c r="R184" s="164">
        <v>0</v>
      </c>
      <c r="S184" s="164">
        <v>0</v>
      </c>
      <c r="T184" s="164">
        <v>0</v>
      </c>
      <c r="U184" s="164">
        <v>0</v>
      </c>
      <c r="V184" s="163"/>
      <c r="W184" s="164">
        <v>0</v>
      </c>
    </row>
    <row r="185" spans="1:23">
      <c r="A185" s="636">
        <f t="shared" si="3"/>
        <v>22</v>
      </c>
      <c r="B185" s="627" t="str">
        <f>IF(OR((C182="~"),(C185="~")),"~","")</f>
        <v/>
      </c>
      <c r="C185" s="165" t="s">
        <v>44</v>
      </c>
      <c r="D185" s="163"/>
      <c r="E185" s="164">
        <v>153525126.08694485</v>
      </c>
      <c r="F185" s="164">
        <v>0</v>
      </c>
      <c r="G185" s="164">
        <v>118551746.26257628</v>
      </c>
      <c r="H185" s="164">
        <v>12214047.313951654</v>
      </c>
      <c r="I185" s="164">
        <v>3221415.6192084844</v>
      </c>
      <c r="J185" s="164">
        <v>1117321.3633310385</v>
      </c>
      <c r="K185" s="164">
        <v>6167293.8474169485</v>
      </c>
      <c r="L185" s="164">
        <v>364181.2754944468</v>
      </c>
      <c r="M185" s="164">
        <v>326356.65448171174</v>
      </c>
      <c r="N185" s="164">
        <v>557402.02644625271</v>
      </c>
      <c r="O185" s="164">
        <v>11002304.080796255</v>
      </c>
      <c r="P185" s="164">
        <v>3057.6432417435449</v>
      </c>
      <c r="Q185" s="163">
        <v>0</v>
      </c>
      <c r="R185" s="164">
        <v>4853674.5352742551</v>
      </c>
      <c r="S185" s="164">
        <v>12871.015869924226</v>
      </c>
      <c r="T185" s="164">
        <v>1300748.2962727696</v>
      </c>
      <c r="U185" s="164">
        <v>0</v>
      </c>
      <c r="V185" s="163"/>
      <c r="W185" s="164">
        <v>4866545.551144179</v>
      </c>
    </row>
    <row r="186" spans="1:23">
      <c r="A186" s="636">
        <f t="shared" si="3"/>
        <v>23</v>
      </c>
      <c r="B186" s="627" t="str">
        <f>IF(OR((C182="~"),(C186="~")),"~","")</f>
        <v>~</v>
      </c>
      <c r="C186" s="165" t="s">
        <v>45</v>
      </c>
      <c r="D186" s="163"/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4">
        <v>0</v>
      </c>
      <c r="N186" s="164">
        <v>0</v>
      </c>
      <c r="O186" s="164">
        <v>0</v>
      </c>
      <c r="P186" s="164">
        <v>0</v>
      </c>
      <c r="Q186" s="163">
        <v>0</v>
      </c>
      <c r="R186" s="164">
        <v>0</v>
      </c>
      <c r="S186" s="164">
        <v>0</v>
      </c>
      <c r="T186" s="164">
        <v>0</v>
      </c>
      <c r="U186" s="164">
        <v>0</v>
      </c>
      <c r="V186" s="163"/>
      <c r="W186" s="164">
        <v>0</v>
      </c>
    </row>
    <row r="187" spans="1:23">
      <c r="A187" s="636">
        <f t="shared" si="3"/>
        <v>24</v>
      </c>
      <c r="B187" s="627" t="str">
        <f>IF(OR((C182="~"),(C187="~")),"~","")</f>
        <v>~</v>
      </c>
      <c r="C187" s="165" t="s">
        <v>45</v>
      </c>
      <c r="D187" s="163"/>
      <c r="E187" s="164">
        <v>0</v>
      </c>
      <c r="F187" s="164">
        <v>0</v>
      </c>
      <c r="G187" s="164">
        <v>0</v>
      </c>
      <c r="H187" s="164">
        <v>0</v>
      </c>
      <c r="I187" s="164">
        <v>0</v>
      </c>
      <c r="J187" s="164">
        <v>0</v>
      </c>
      <c r="K187" s="164">
        <v>0</v>
      </c>
      <c r="L187" s="164">
        <v>0</v>
      </c>
      <c r="M187" s="164">
        <v>0</v>
      </c>
      <c r="N187" s="164">
        <v>0</v>
      </c>
      <c r="O187" s="164">
        <v>0</v>
      </c>
      <c r="P187" s="164">
        <v>0</v>
      </c>
      <c r="Q187" s="163">
        <v>0</v>
      </c>
      <c r="R187" s="164">
        <v>0</v>
      </c>
      <c r="S187" s="164">
        <v>0</v>
      </c>
      <c r="T187" s="164">
        <v>0</v>
      </c>
      <c r="U187" s="164">
        <v>0</v>
      </c>
      <c r="V187" s="163"/>
      <c r="W187" s="164">
        <v>0</v>
      </c>
    </row>
    <row r="188" spans="1:23">
      <c r="A188" s="636">
        <f t="shared" si="3"/>
        <v>25</v>
      </c>
      <c r="B188" s="627" t="str">
        <f>IF(OR((C182="~"),(C188="~")),"~","")</f>
        <v>~</v>
      </c>
      <c r="C188" s="165" t="s">
        <v>45</v>
      </c>
      <c r="D188" s="163"/>
      <c r="E188" s="164">
        <v>0</v>
      </c>
      <c r="F188" s="164">
        <v>0</v>
      </c>
      <c r="G188" s="164">
        <v>0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64">
        <v>0</v>
      </c>
      <c r="N188" s="164">
        <v>0</v>
      </c>
      <c r="O188" s="164">
        <v>0</v>
      </c>
      <c r="P188" s="164">
        <v>0</v>
      </c>
      <c r="Q188" s="163">
        <v>0</v>
      </c>
      <c r="R188" s="164">
        <v>0</v>
      </c>
      <c r="S188" s="164">
        <v>0</v>
      </c>
      <c r="T188" s="164">
        <v>0</v>
      </c>
      <c r="U188" s="164">
        <v>0</v>
      </c>
      <c r="V188" s="163"/>
      <c r="W188" s="164">
        <v>0</v>
      </c>
    </row>
    <row r="189" spans="1:23">
      <c r="A189" s="370">
        <f t="shared" si="3"/>
        <v>26</v>
      </c>
      <c r="B189" s="173" t="str">
        <f>IF(OR((C182="~"),(C189="~")),"~","")</f>
        <v/>
      </c>
      <c r="C189" s="174" t="s">
        <v>70</v>
      </c>
      <c r="D189" s="174"/>
      <c r="E189" s="166">
        <v>599232701.3713764</v>
      </c>
      <c r="F189" s="166">
        <v>0</v>
      </c>
      <c r="G189" s="166">
        <v>418323822.6884734</v>
      </c>
      <c r="H189" s="166">
        <v>67274496.543725699</v>
      </c>
      <c r="I189" s="166">
        <v>49588097.274440371</v>
      </c>
      <c r="J189" s="166">
        <v>21130705.729322262</v>
      </c>
      <c r="K189" s="166">
        <v>26035477.908437673</v>
      </c>
      <c r="L189" s="166">
        <v>3689572.4828756545</v>
      </c>
      <c r="M189" s="166">
        <v>-458744.46460952336</v>
      </c>
      <c r="N189" s="166">
        <v>88244.78346028633</v>
      </c>
      <c r="O189" s="166">
        <v>13390147.979056861</v>
      </c>
      <c r="P189" s="166">
        <v>170880.44619371748</v>
      </c>
      <c r="Q189" s="163">
        <v>0</v>
      </c>
      <c r="R189" s="166">
        <v>20572222.620453551</v>
      </c>
      <c r="S189" s="166">
        <v>232629.75160839275</v>
      </c>
      <c r="T189" s="166">
        <v>5230625.5363757294</v>
      </c>
      <c r="U189" s="166">
        <v>0</v>
      </c>
      <c r="V189" s="163"/>
      <c r="W189" s="166">
        <v>20804852.372061945</v>
      </c>
    </row>
    <row r="190" spans="1:23">
      <c r="A190" s="636"/>
      <c r="B190" s="627" t="str">
        <f>IF(OR((C182="~"),(C190="~")),"~","")</f>
        <v/>
      </c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5">
        <v>0</v>
      </c>
    </row>
    <row r="191" spans="1:23">
      <c r="A191" s="636"/>
      <c r="B191" s="627" t="s">
        <v>45</v>
      </c>
      <c r="C191" s="376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5">
        <v>0</v>
      </c>
    </row>
    <row r="192" spans="1:23">
      <c r="A192" s="636"/>
      <c r="B192" s="627" t="str">
        <f>IF(OR((B191="~"),(C192="~")),"~","")</f>
        <v>~</v>
      </c>
      <c r="C192" s="165" t="s">
        <v>45</v>
      </c>
      <c r="D192" s="163"/>
      <c r="E192" s="164">
        <v>0</v>
      </c>
      <c r="F192" s="164"/>
      <c r="G192" s="164">
        <v>0</v>
      </c>
      <c r="H192" s="164">
        <v>0</v>
      </c>
      <c r="I192" s="164">
        <v>0</v>
      </c>
      <c r="J192" s="164">
        <v>0</v>
      </c>
      <c r="K192" s="164">
        <v>0</v>
      </c>
      <c r="L192" s="164">
        <v>0</v>
      </c>
      <c r="M192" s="164">
        <v>0</v>
      </c>
      <c r="N192" s="164">
        <v>0</v>
      </c>
      <c r="O192" s="164">
        <v>0</v>
      </c>
      <c r="P192" s="164">
        <v>0</v>
      </c>
      <c r="Q192" s="163"/>
      <c r="R192" s="164">
        <v>0</v>
      </c>
      <c r="S192" s="164">
        <v>0</v>
      </c>
      <c r="T192" s="164">
        <v>0</v>
      </c>
      <c r="U192" s="164">
        <v>0</v>
      </c>
      <c r="V192" s="163"/>
      <c r="W192" s="164">
        <v>0</v>
      </c>
    </row>
    <row r="193" spans="1:23">
      <c r="A193" s="636"/>
      <c r="B193" s="627" t="str">
        <f>IF(OR((B191="~"),(C193="~")),"~","")</f>
        <v>~</v>
      </c>
      <c r="C193" s="165" t="s">
        <v>45</v>
      </c>
      <c r="D193" s="163"/>
      <c r="E193" s="164">
        <v>0</v>
      </c>
      <c r="F193" s="164"/>
      <c r="G193" s="164">
        <v>0</v>
      </c>
      <c r="H193" s="164">
        <v>0</v>
      </c>
      <c r="I193" s="164">
        <v>0</v>
      </c>
      <c r="J193" s="164">
        <v>0</v>
      </c>
      <c r="K193" s="164">
        <v>0</v>
      </c>
      <c r="L193" s="164">
        <v>0</v>
      </c>
      <c r="M193" s="164">
        <v>0</v>
      </c>
      <c r="N193" s="164">
        <v>0</v>
      </c>
      <c r="O193" s="164">
        <v>0</v>
      </c>
      <c r="P193" s="164">
        <v>0</v>
      </c>
      <c r="Q193" s="163"/>
      <c r="R193" s="164">
        <v>0</v>
      </c>
      <c r="S193" s="164">
        <v>0</v>
      </c>
      <c r="T193" s="164">
        <v>0</v>
      </c>
      <c r="U193" s="164">
        <v>0</v>
      </c>
      <c r="V193" s="163"/>
      <c r="W193" s="164">
        <v>0</v>
      </c>
    </row>
    <row r="194" spans="1:23">
      <c r="A194" s="636"/>
      <c r="B194" s="627" t="str">
        <f>IF(OR((B191="~"),(C194="~")),"~","")</f>
        <v>~</v>
      </c>
      <c r="C194" s="165" t="s">
        <v>45</v>
      </c>
      <c r="D194" s="163"/>
      <c r="E194" s="164">
        <v>0</v>
      </c>
      <c r="F194" s="164"/>
      <c r="G194" s="164">
        <v>0</v>
      </c>
      <c r="H194" s="164">
        <v>0</v>
      </c>
      <c r="I194" s="164">
        <v>0</v>
      </c>
      <c r="J194" s="164">
        <v>0</v>
      </c>
      <c r="K194" s="164">
        <v>0</v>
      </c>
      <c r="L194" s="164">
        <v>0</v>
      </c>
      <c r="M194" s="164">
        <v>0</v>
      </c>
      <c r="N194" s="164">
        <v>0</v>
      </c>
      <c r="O194" s="164">
        <v>0</v>
      </c>
      <c r="P194" s="164">
        <v>0</v>
      </c>
      <c r="Q194" s="163"/>
      <c r="R194" s="164">
        <v>0</v>
      </c>
      <c r="S194" s="164">
        <v>0</v>
      </c>
      <c r="T194" s="164">
        <v>0</v>
      </c>
      <c r="U194" s="164">
        <v>0</v>
      </c>
      <c r="V194" s="163"/>
      <c r="W194" s="164">
        <v>0</v>
      </c>
    </row>
    <row r="195" spans="1:23">
      <c r="A195" s="636"/>
      <c r="B195" s="627" t="str">
        <f>IF(OR((B191="~"),(C195="~")),"~","")</f>
        <v>~</v>
      </c>
      <c r="C195" s="165" t="s">
        <v>45</v>
      </c>
      <c r="D195" s="163"/>
      <c r="E195" s="164">
        <v>0</v>
      </c>
      <c r="F195" s="164"/>
      <c r="G195" s="164">
        <v>0</v>
      </c>
      <c r="H195" s="164">
        <v>0</v>
      </c>
      <c r="I195" s="164">
        <v>0</v>
      </c>
      <c r="J195" s="164">
        <v>0</v>
      </c>
      <c r="K195" s="164">
        <v>0</v>
      </c>
      <c r="L195" s="164">
        <v>0</v>
      </c>
      <c r="M195" s="164">
        <v>0</v>
      </c>
      <c r="N195" s="164">
        <v>0</v>
      </c>
      <c r="O195" s="164">
        <v>0</v>
      </c>
      <c r="P195" s="164">
        <v>0</v>
      </c>
      <c r="Q195" s="163"/>
      <c r="R195" s="164">
        <v>0</v>
      </c>
      <c r="S195" s="164">
        <v>0</v>
      </c>
      <c r="T195" s="164">
        <v>0</v>
      </c>
      <c r="U195" s="164">
        <v>0</v>
      </c>
      <c r="V195" s="163"/>
      <c r="W195" s="164">
        <v>0</v>
      </c>
    </row>
    <row r="196" spans="1:23">
      <c r="A196" s="636"/>
      <c r="B196" s="627" t="str">
        <f>IF(OR((B191="~"),(C196="~")),"~","")</f>
        <v>~</v>
      </c>
      <c r="C196" s="165" t="s">
        <v>45</v>
      </c>
      <c r="D196" s="163"/>
      <c r="E196" s="164">
        <v>0</v>
      </c>
      <c r="F196" s="164"/>
      <c r="G196" s="164">
        <v>0</v>
      </c>
      <c r="H196" s="164">
        <v>0</v>
      </c>
      <c r="I196" s="164">
        <v>0</v>
      </c>
      <c r="J196" s="164">
        <v>0</v>
      </c>
      <c r="K196" s="164">
        <v>0</v>
      </c>
      <c r="L196" s="164">
        <v>0</v>
      </c>
      <c r="M196" s="164">
        <v>0</v>
      </c>
      <c r="N196" s="164">
        <v>0</v>
      </c>
      <c r="O196" s="164">
        <v>0</v>
      </c>
      <c r="P196" s="164">
        <v>0</v>
      </c>
      <c r="Q196" s="163"/>
      <c r="R196" s="164">
        <v>0</v>
      </c>
      <c r="S196" s="164">
        <v>0</v>
      </c>
      <c r="T196" s="164">
        <v>0</v>
      </c>
      <c r="U196" s="164">
        <v>0</v>
      </c>
      <c r="V196" s="163"/>
      <c r="W196" s="164">
        <v>0</v>
      </c>
    </row>
    <row r="197" spans="1:23">
      <c r="A197" s="636"/>
      <c r="B197" s="627" t="str">
        <f>IF(OR((B191="~"),(C197="~")),"~","")</f>
        <v>~</v>
      </c>
      <c r="C197" s="165" t="s">
        <v>45</v>
      </c>
      <c r="D197" s="163"/>
      <c r="E197" s="164">
        <v>0</v>
      </c>
      <c r="F197" s="164"/>
      <c r="G197" s="164">
        <v>0</v>
      </c>
      <c r="H197" s="164">
        <v>0</v>
      </c>
      <c r="I197" s="164">
        <v>0</v>
      </c>
      <c r="J197" s="164">
        <v>0</v>
      </c>
      <c r="K197" s="164">
        <v>0</v>
      </c>
      <c r="L197" s="164">
        <v>0</v>
      </c>
      <c r="M197" s="164">
        <v>0</v>
      </c>
      <c r="N197" s="164">
        <v>0</v>
      </c>
      <c r="O197" s="164">
        <v>0</v>
      </c>
      <c r="P197" s="164">
        <v>0</v>
      </c>
      <c r="Q197" s="163"/>
      <c r="R197" s="164">
        <v>0</v>
      </c>
      <c r="S197" s="164">
        <v>0</v>
      </c>
      <c r="T197" s="164">
        <v>0</v>
      </c>
      <c r="U197" s="164">
        <v>0</v>
      </c>
      <c r="V197" s="163"/>
      <c r="W197" s="164">
        <v>0</v>
      </c>
    </row>
    <row r="198" spans="1:23">
      <c r="A198" s="370"/>
      <c r="B198" s="173" t="str">
        <f>IF(OR((B191="~"),(C198="~")),"~","")</f>
        <v>~</v>
      </c>
      <c r="C198" s="174" t="s">
        <v>45</v>
      </c>
      <c r="D198" s="174"/>
      <c r="E198" s="166">
        <v>0</v>
      </c>
      <c r="F198" s="166"/>
      <c r="G198" s="166">
        <v>0</v>
      </c>
      <c r="H198" s="166">
        <v>0</v>
      </c>
      <c r="I198" s="166">
        <v>0</v>
      </c>
      <c r="J198" s="166">
        <v>0</v>
      </c>
      <c r="K198" s="166">
        <v>0</v>
      </c>
      <c r="L198" s="166">
        <v>0</v>
      </c>
      <c r="M198" s="166">
        <v>0</v>
      </c>
      <c r="N198" s="166">
        <v>0</v>
      </c>
      <c r="O198" s="166">
        <v>0</v>
      </c>
      <c r="P198" s="166">
        <v>0</v>
      </c>
      <c r="Q198" s="163"/>
      <c r="R198" s="166">
        <v>0</v>
      </c>
      <c r="S198" s="166">
        <v>0</v>
      </c>
      <c r="T198" s="166">
        <v>0</v>
      </c>
      <c r="U198" s="166">
        <v>0</v>
      </c>
      <c r="V198" s="163"/>
      <c r="W198" s="166">
        <v>0</v>
      </c>
    </row>
    <row r="199" spans="1:23">
      <c r="A199" s="636"/>
      <c r="B199" s="627" t="str">
        <f>IF(OR((B191="~"),(C199="~")),"~","")</f>
        <v>~</v>
      </c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5">
        <v>0</v>
      </c>
    </row>
    <row r="200" spans="1:23">
      <c r="A200" s="636"/>
      <c r="B200" s="627" t="s">
        <v>45</v>
      </c>
      <c r="C200" s="376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5">
        <v>0</v>
      </c>
    </row>
    <row r="201" spans="1:23">
      <c r="A201" s="636"/>
      <c r="B201" s="627" t="str">
        <f>IF(OR((B200="~"),(C201="~")),"~","")</f>
        <v>~</v>
      </c>
      <c r="C201" s="165" t="s">
        <v>45</v>
      </c>
      <c r="D201" s="163"/>
      <c r="E201" s="164">
        <v>0</v>
      </c>
      <c r="F201" s="164"/>
      <c r="G201" s="164">
        <v>0</v>
      </c>
      <c r="H201" s="164">
        <v>0</v>
      </c>
      <c r="I201" s="164">
        <v>0</v>
      </c>
      <c r="J201" s="164">
        <v>0</v>
      </c>
      <c r="K201" s="164">
        <v>0</v>
      </c>
      <c r="L201" s="164">
        <v>0</v>
      </c>
      <c r="M201" s="164">
        <v>0</v>
      </c>
      <c r="N201" s="164">
        <v>0</v>
      </c>
      <c r="O201" s="164">
        <v>0</v>
      </c>
      <c r="P201" s="164">
        <v>0</v>
      </c>
      <c r="Q201" s="163"/>
      <c r="R201" s="164">
        <v>0</v>
      </c>
      <c r="S201" s="164">
        <v>0</v>
      </c>
      <c r="T201" s="164">
        <v>0</v>
      </c>
      <c r="U201" s="164">
        <v>0</v>
      </c>
      <c r="V201" s="163"/>
      <c r="W201" s="164">
        <v>0</v>
      </c>
    </row>
    <row r="202" spans="1:23">
      <c r="A202" s="636"/>
      <c r="B202" s="627" t="str">
        <f>IF(OR((B200="~"),(C202="~")),"~","")</f>
        <v>~</v>
      </c>
      <c r="C202" s="165" t="s">
        <v>45</v>
      </c>
      <c r="D202" s="163"/>
      <c r="E202" s="164">
        <v>0</v>
      </c>
      <c r="F202" s="164"/>
      <c r="G202" s="164">
        <v>0</v>
      </c>
      <c r="H202" s="164">
        <v>0</v>
      </c>
      <c r="I202" s="164">
        <v>0</v>
      </c>
      <c r="J202" s="164">
        <v>0</v>
      </c>
      <c r="K202" s="164">
        <v>0</v>
      </c>
      <c r="L202" s="164">
        <v>0</v>
      </c>
      <c r="M202" s="164">
        <v>0</v>
      </c>
      <c r="N202" s="164">
        <v>0</v>
      </c>
      <c r="O202" s="164">
        <v>0</v>
      </c>
      <c r="P202" s="164">
        <v>0</v>
      </c>
      <c r="Q202" s="163"/>
      <c r="R202" s="164">
        <v>0</v>
      </c>
      <c r="S202" s="164">
        <v>0</v>
      </c>
      <c r="T202" s="164">
        <v>0</v>
      </c>
      <c r="U202" s="164">
        <v>0</v>
      </c>
      <c r="V202" s="163"/>
      <c r="W202" s="164">
        <v>0</v>
      </c>
    </row>
    <row r="203" spans="1:23">
      <c r="A203" s="636"/>
      <c r="B203" s="627" t="str">
        <f>IF(OR((B200="~"),(C203="~")),"~","")</f>
        <v>~</v>
      </c>
      <c r="C203" s="165" t="s">
        <v>45</v>
      </c>
      <c r="D203" s="163"/>
      <c r="E203" s="164">
        <v>0</v>
      </c>
      <c r="F203" s="164"/>
      <c r="G203" s="164">
        <v>0</v>
      </c>
      <c r="H203" s="164">
        <v>0</v>
      </c>
      <c r="I203" s="164">
        <v>0</v>
      </c>
      <c r="J203" s="164">
        <v>0</v>
      </c>
      <c r="K203" s="164">
        <v>0</v>
      </c>
      <c r="L203" s="164">
        <v>0</v>
      </c>
      <c r="M203" s="164">
        <v>0</v>
      </c>
      <c r="N203" s="164">
        <v>0</v>
      </c>
      <c r="O203" s="164">
        <v>0</v>
      </c>
      <c r="P203" s="164">
        <v>0</v>
      </c>
      <c r="Q203" s="163"/>
      <c r="R203" s="164">
        <v>0</v>
      </c>
      <c r="S203" s="164">
        <v>0</v>
      </c>
      <c r="T203" s="164">
        <v>0</v>
      </c>
      <c r="U203" s="164">
        <v>0</v>
      </c>
      <c r="V203" s="163"/>
      <c r="W203" s="164">
        <v>0</v>
      </c>
    </row>
    <row r="204" spans="1:23">
      <c r="A204" s="636"/>
      <c r="B204" s="627" t="str">
        <f>IF(OR((B200="~"),(C204="~")),"~","")</f>
        <v>~</v>
      </c>
      <c r="C204" s="165" t="s">
        <v>45</v>
      </c>
      <c r="D204" s="163"/>
      <c r="E204" s="164">
        <v>0</v>
      </c>
      <c r="F204" s="164"/>
      <c r="G204" s="164">
        <v>0</v>
      </c>
      <c r="H204" s="164">
        <v>0</v>
      </c>
      <c r="I204" s="164">
        <v>0</v>
      </c>
      <c r="J204" s="164">
        <v>0</v>
      </c>
      <c r="K204" s="164">
        <v>0</v>
      </c>
      <c r="L204" s="164">
        <v>0</v>
      </c>
      <c r="M204" s="164">
        <v>0</v>
      </c>
      <c r="N204" s="164">
        <v>0</v>
      </c>
      <c r="O204" s="164">
        <v>0</v>
      </c>
      <c r="P204" s="164">
        <v>0</v>
      </c>
      <c r="Q204" s="163"/>
      <c r="R204" s="164">
        <v>0</v>
      </c>
      <c r="S204" s="164">
        <v>0</v>
      </c>
      <c r="T204" s="164">
        <v>0</v>
      </c>
      <c r="U204" s="164">
        <v>0</v>
      </c>
      <c r="V204" s="163"/>
      <c r="W204" s="164">
        <v>0</v>
      </c>
    </row>
    <row r="205" spans="1:23">
      <c r="A205" s="636"/>
      <c r="B205" s="627" t="str">
        <f>IF(OR((B200="~"),(C205="~")),"~","")</f>
        <v>~</v>
      </c>
      <c r="C205" s="165" t="s">
        <v>45</v>
      </c>
      <c r="D205" s="163"/>
      <c r="E205" s="164">
        <v>0</v>
      </c>
      <c r="F205" s="164"/>
      <c r="G205" s="164">
        <v>0</v>
      </c>
      <c r="H205" s="164">
        <v>0</v>
      </c>
      <c r="I205" s="164">
        <v>0</v>
      </c>
      <c r="J205" s="164">
        <v>0</v>
      </c>
      <c r="K205" s="164">
        <v>0</v>
      </c>
      <c r="L205" s="164">
        <v>0</v>
      </c>
      <c r="M205" s="164">
        <v>0</v>
      </c>
      <c r="N205" s="164">
        <v>0</v>
      </c>
      <c r="O205" s="164">
        <v>0</v>
      </c>
      <c r="P205" s="164">
        <v>0</v>
      </c>
      <c r="Q205" s="163"/>
      <c r="R205" s="164">
        <v>0</v>
      </c>
      <c r="S205" s="164">
        <v>0</v>
      </c>
      <c r="T205" s="164">
        <v>0</v>
      </c>
      <c r="U205" s="164">
        <v>0</v>
      </c>
      <c r="V205" s="163"/>
      <c r="W205" s="164">
        <v>0</v>
      </c>
    </row>
    <row r="206" spans="1:23">
      <c r="A206" s="636"/>
      <c r="B206" s="627" t="str">
        <f>IF(OR((B200="~"),(C206="~")),"~","")</f>
        <v>~</v>
      </c>
      <c r="C206" s="165" t="s">
        <v>45</v>
      </c>
      <c r="D206" s="163"/>
      <c r="E206" s="164">
        <v>0</v>
      </c>
      <c r="F206" s="164"/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  <c r="O206" s="164">
        <v>0</v>
      </c>
      <c r="P206" s="164">
        <v>0</v>
      </c>
      <c r="Q206" s="163"/>
      <c r="R206" s="164">
        <v>0</v>
      </c>
      <c r="S206" s="164">
        <v>0</v>
      </c>
      <c r="T206" s="164">
        <v>0</v>
      </c>
      <c r="U206" s="164">
        <v>0</v>
      </c>
      <c r="V206" s="163"/>
      <c r="W206" s="164">
        <v>0</v>
      </c>
    </row>
    <row r="207" spans="1:23">
      <c r="A207" s="370"/>
      <c r="B207" s="173" t="str">
        <f>IF(OR((B200="~"),(C207="~")),"~","")</f>
        <v>~</v>
      </c>
      <c r="C207" s="174" t="s">
        <v>45</v>
      </c>
      <c r="D207" s="174"/>
      <c r="E207" s="166">
        <v>0</v>
      </c>
      <c r="F207" s="166"/>
      <c r="G207" s="166">
        <v>0</v>
      </c>
      <c r="H207" s="166">
        <v>0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3"/>
      <c r="R207" s="166">
        <v>0</v>
      </c>
      <c r="S207" s="166">
        <v>0</v>
      </c>
      <c r="T207" s="166">
        <v>0</v>
      </c>
      <c r="U207" s="166">
        <v>0</v>
      </c>
      <c r="V207" s="163"/>
      <c r="W207" s="166">
        <v>0</v>
      </c>
    </row>
    <row r="208" spans="1:23">
      <c r="A208" s="636"/>
      <c r="B208" s="627" t="str">
        <f>IF(OR((B200="~"),(C208="~")),"~","")</f>
        <v>~</v>
      </c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5">
        <v>0</v>
      </c>
    </row>
    <row r="209" spans="1:23">
      <c r="A209" s="636"/>
      <c r="B209" s="627" t="s">
        <v>45</v>
      </c>
      <c r="C209" s="376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5">
        <v>0</v>
      </c>
    </row>
    <row r="210" spans="1:23">
      <c r="A210" s="636"/>
      <c r="B210" s="627" t="str">
        <f>IF(OR((B209="~"),(C210="~")),"~","")</f>
        <v>~</v>
      </c>
      <c r="C210" s="165" t="s">
        <v>45</v>
      </c>
      <c r="D210" s="163"/>
      <c r="E210" s="164">
        <v>0</v>
      </c>
      <c r="F210" s="164"/>
      <c r="G210" s="164">
        <v>0</v>
      </c>
      <c r="H210" s="164">
        <v>0</v>
      </c>
      <c r="I210" s="164">
        <v>0</v>
      </c>
      <c r="J210" s="164">
        <v>0</v>
      </c>
      <c r="K210" s="164">
        <v>0</v>
      </c>
      <c r="L210" s="164">
        <v>0</v>
      </c>
      <c r="M210" s="164">
        <v>0</v>
      </c>
      <c r="N210" s="164">
        <v>0</v>
      </c>
      <c r="O210" s="164">
        <v>0</v>
      </c>
      <c r="P210" s="164">
        <v>0</v>
      </c>
      <c r="Q210" s="163"/>
      <c r="R210" s="164">
        <v>0</v>
      </c>
      <c r="S210" s="164">
        <v>0</v>
      </c>
      <c r="T210" s="164">
        <v>0</v>
      </c>
      <c r="U210" s="164">
        <v>0</v>
      </c>
      <c r="V210" s="163"/>
      <c r="W210" s="164">
        <v>0</v>
      </c>
    </row>
    <row r="211" spans="1:23">
      <c r="A211" s="636"/>
      <c r="B211" s="627" t="str">
        <f>IF(OR((B209="~"),(C211="~")),"~","")</f>
        <v>~</v>
      </c>
      <c r="C211" s="165" t="s">
        <v>45</v>
      </c>
      <c r="D211" s="163"/>
      <c r="E211" s="164">
        <v>0</v>
      </c>
      <c r="F211" s="164"/>
      <c r="G211" s="164">
        <v>0</v>
      </c>
      <c r="H211" s="164">
        <v>0</v>
      </c>
      <c r="I211" s="164">
        <v>0</v>
      </c>
      <c r="J211" s="164">
        <v>0</v>
      </c>
      <c r="K211" s="164">
        <v>0</v>
      </c>
      <c r="L211" s="164">
        <v>0</v>
      </c>
      <c r="M211" s="164">
        <v>0</v>
      </c>
      <c r="N211" s="164">
        <v>0</v>
      </c>
      <c r="O211" s="164">
        <v>0</v>
      </c>
      <c r="P211" s="164">
        <v>0</v>
      </c>
      <c r="Q211" s="163"/>
      <c r="R211" s="164">
        <v>0</v>
      </c>
      <c r="S211" s="164">
        <v>0</v>
      </c>
      <c r="T211" s="164">
        <v>0</v>
      </c>
      <c r="U211" s="164">
        <v>0</v>
      </c>
      <c r="V211" s="163"/>
      <c r="W211" s="164">
        <v>0</v>
      </c>
    </row>
    <row r="212" spans="1:23">
      <c r="A212" s="636"/>
      <c r="B212" s="627" t="str">
        <f>IF(OR((B209="~"),(C212="~")),"~","")</f>
        <v>~</v>
      </c>
      <c r="C212" s="165" t="s">
        <v>45</v>
      </c>
      <c r="D212" s="163"/>
      <c r="E212" s="164">
        <v>0</v>
      </c>
      <c r="F212" s="164"/>
      <c r="G212" s="164">
        <v>0</v>
      </c>
      <c r="H212" s="164">
        <v>0</v>
      </c>
      <c r="I212" s="164">
        <v>0</v>
      </c>
      <c r="J212" s="164">
        <v>0</v>
      </c>
      <c r="K212" s="164">
        <v>0</v>
      </c>
      <c r="L212" s="164">
        <v>0</v>
      </c>
      <c r="M212" s="164">
        <v>0</v>
      </c>
      <c r="N212" s="164">
        <v>0</v>
      </c>
      <c r="O212" s="164">
        <v>0</v>
      </c>
      <c r="P212" s="164">
        <v>0</v>
      </c>
      <c r="Q212" s="163"/>
      <c r="R212" s="164">
        <v>0</v>
      </c>
      <c r="S212" s="164">
        <v>0</v>
      </c>
      <c r="T212" s="164">
        <v>0</v>
      </c>
      <c r="U212" s="164">
        <v>0</v>
      </c>
      <c r="V212" s="163"/>
      <c r="W212" s="164">
        <v>0</v>
      </c>
    </row>
    <row r="213" spans="1:23">
      <c r="A213" s="636"/>
      <c r="B213" s="627" t="str">
        <f>IF(OR((B209="~"),(C213="~")),"~","")</f>
        <v>~</v>
      </c>
      <c r="C213" s="165" t="s">
        <v>45</v>
      </c>
      <c r="D213" s="163"/>
      <c r="E213" s="164">
        <v>0</v>
      </c>
      <c r="F213" s="164"/>
      <c r="G213" s="164">
        <v>0</v>
      </c>
      <c r="H213" s="164">
        <v>0</v>
      </c>
      <c r="I213" s="164">
        <v>0</v>
      </c>
      <c r="J213" s="164">
        <v>0</v>
      </c>
      <c r="K213" s="164">
        <v>0</v>
      </c>
      <c r="L213" s="164">
        <v>0</v>
      </c>
      <c r="M213" s="164">
        <v>0</v>
      </c>
      <c r="N213" s="164">
        <v>0</v>
      </c>
      <c r="O213" s="164">
        <v>0</v>
      </c>
      <c r="P213" s="164">
        <v>0</v>
      </c>
      <c r="Q213" s="163"/>
      <c r="R213" s="164">
        <v>0</v>
      </c>
      <c r="S213" s="164">
        <v>0</v>
      </c>
      <c r="T213" s="164">
        <v>0</v>
      </c>
      <c r="U213" s="164">
        <v>0</v>
      </c>
      <c r="V213" s="163"/>
      <c r="W213" s="164">
        <v>0</v>
      </c>
    </row>
    <row r="214" spans="1:23">
      <c r="A214" s="636"/>
      <c r="B214" s="627" t="str">
        <f>IF(OR((B209="~"),(C214="~")),"~","")</f>
        <v>~</v>
      </c>
      <c r="C214" s="165" t="s">
        <v>45</v>
      </c>
      <c r="D214" s="163"/>
      <c r="E214" s="164">
        <v>0</v>
      </c>
      <c r="F214" s="164"/>
      <c r="G214" s="164">
        <v>0</v>
      </c>
      <c r="H214" s="164">
        <v>0</v>
      </c>
      <c r="I214" s="164">
        <v>0</v>
      </c>
      <c r="J214" s="164">
        <v>0</v>
      </c>
      <c r="K214" s="164">
        <v>0</v>
      </c>
      <c r="L214" s="164">
        <v>0</v>
      </c>
      <c r="M214" s="164">
        <v>0</v>
      </c>
      <c r="N214" s="164">
        <v>0</v>
      </c>
      <c r="O214" s="164">
        <v>0</v>
      </c>
      <c r="P214" s="164">
        <v>0</v>
      </c>
      <c r="Q214" s="163"/>
      <c r="R214" s="164">
        <v>0</v>
      </c>
      <c r="S214" s="164">
        <v>0</v>
      </c>
      <c r="T214" s="164">
        <v>0</v>
      </c>
      <c r="U214" s="164">
        <v>0</v>
      </c>
      <c r="V214" s="163"/>
      <c r="W214" s="164">
        <v>0</v>
      </c>
    </row>
    <row r="215" spans="1:23">
      <c r="A215" s="636"/>
      <c r="B215" s="627" t="str">
        <f>IF(OR((B209="~"),(C215="~")),"~","")</f>
        <v>~</v>
      </c>
      <c r="C215" s="165" t="s">
        <v>45</v>
      </c>
      <c r="D215" s="163"/>
      <c r="E215" s="164">
        <v>0</v>
      </c>
      <c r="F215" s="164"/>
      <c r="G215" s="164">
        <v>0</v>
      </c>
      <c r="H215" s="164">
        <v>0</v>
      </c>
      <c r="I215" s="164">
        <v>0</v>
      </c>
      <c r="J215" s="164">
        <v>0</v>
      </c>
      <c r="K215" s="164">
        <v>0</v>
      </c>
      <c r="L215" s="164">
        <v>0</v>
      </c>
      <c r="M215" s="164">
        <v>0</v>
      </c>
      <c r="N215" s="164">
        <v>0</v>
      </c>
      <c r="O215" s="164">
        <v>0</v>
      </c>
      <c r="P215" s="164">
        <v>0</v>
      </c>
      <c r="Q215" s="163"/>
      <c r="R215" s="164">
        <v>0</v>
      </c>
      <c r="S215" s="164">
        <v>0</v>
      </c>
      <c r="T215" s="164">
        <v>0</v>
      </c>
      <c r="U215" s="164">
        <v>0</v>
      </c>
      <c r="V215" s="163"/>
      <c r="W215" s="164">
        <v>0</v>
      </c>
    </row>
    <row r="216" spans="1:23">
      <c r="A216" s="370"/>
      <c r="B216" s="173" t="str">
        <f>IF(OR((B209="~"),(C216="~")),"~","")</f>
        <v>~</v>
      </c>
      <c r="C216" s="174" t="s">
        <v>45</v>
      </c>
      <c r="D216" s="174"/>
      <c r="E216" s="166">
        <v>0</v>
      </c>
      <c r="F216" s="166"/>
      <c r="G216" s="166">
        <v>0</v>
      </c>
      <c r="H216" s="166">
        <v>0</v>
      </c>
      <c r="I216" s="166">
        <v>0</v>
      </c>
      <c r="J216" s="166">
        <v>0</v>
      </c>
      <c r="K216" s="166">
        <v>0</v>
      </c>
      <c r="L216" s="166">
        <v>0</v>
      </c>
      <c r="M216" s="166">
        <v>0</v>
      </c>
      <c r="N216" s="166">
        <v>0</v>
      </c>
      <c r="O216" s="166">
        <v>0</v>
      </c>
      <c r="P216" s="166">
        <v>0</v>
      </c>
      <c r="Q216" s="163"/>
      <c r="R216" s="166">
        <v>0</v>
      </c>
      <c r="S216" s="166">
        <v>0</v>
      </c>
      <c r="T216" s="166">
        <v>0</v>
      </c>
      <c r="U216" s="166">
        <v>0</v>
      </c>
      <c r="V216" s="163"/>
      <c r="W216" s="166">
        <v>0</v>
      </c>
    </row>
    <row r="217" spans="1:23">
      <c r="A217" s="636"/>
      <c r="B217" s="627" t="str">
        <f>IF(OR((B209="~"),(C217="~")),"~","")</f>
        <v>~</v>
      </c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5">
        <v>0</v>
      </c>
    </row>
    <row r="218" spans="1:23">
      <c r="A218" s="636"/>
      <c r="B218" s="627" t="s">
        <v>45</v>
      </c>
      <c r="C218" s="376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5">
        <v>0</v>
      </c>
    </row>
    <row r="219" spans="1:23">
      <c r="A219" s="636"/>
      <c r="B219" s="627" t="str">
        <f>IF(OR((B218="~"),(C219="~")),"~","")</f>
        <v>~</v>
      </c>
      <c r="C219" s="165" t="s">
        <v>45</v>
      </c>
      <c r="D219" s="163"/>
      <c r="E219" s="164">
        <v>0</v>
      </c>
      <c r="F219" s="164"/>
      <c r="G219" s="164">
        <v>0</v>
      </c>
      <c r="H219" s="164">
        <v>0</v>
      </c>
      <c r="I219" s="164">
        <v>0</v>
      </c>
      <c r="J219" s="164">
        <v>0</v>
      </c>
      <c r="K219" s="164">
        <v>0</v>
      </c>
      <c r="L219" s="164">
        <v>0</v>
      </c>
      <c r="M219" s="164">
        <v>0</v>
      </c>
      <c r="N219" s="164">
        <v>0</v>
      </c>
      <c r="O219" s="164">
        <v>0</v>
      </c>
      <c r="P219" s="164">
        <v>0</v>
      </c>
      <c r="Q219" s="163"/>
      <c r="R219" s="164">
        <v>0</v>
      </c>
      <c r="S219" s="164">
        <v>0</v>
      </c>
      <c r="T219" s="164">
        <v>0</v>
      </c>
      <c r="U219" s="164">
        <v>0</v>
      </c>
      <c r="V219" s="163"/>
      <c r="W219" s="164">
        <v>0</v>
      </c>
    </row>
    <row r="220" spans="1:23">
      <c r="A220" s="636"/>
      <c r="B220" s="627" t="str">
        <f>IF(OR((B218="~"),(C220="~")),"~","")</f>
        <v>~</v>
      </c>
      <c r="C220" s="165" t="s">
        <v>45</v>
      </c>
      <c r="D220" s="163"/>
      <c r="E220" s="164">
        <v>0</v>
      </c>
      <c r="F220" s="164"/>
      <c r="G220" s="164">
        <v>0</v>
      </c>
      <c r="H220" s="164">
        <v>0</v>
      </c>
      <c r="I220" s="164">
        <v>0</v>
      </c>
      <c r="J220" s="164">
        <v>0</v>
      </c>
      <c r="K220" s="164">
        <v>0</v>
      </c>
      <c r="L220" s="164">
        <v>0</v>
      </c>
      <c r="M220" s="164">
        <v>0</v>
      </c>
      <c r="N220" s="164">
        <v>0</v>
      </c>
      <c r="O220" s="164">
        <v>0</v>
      </c>
      <c r="P220" s="164">
        <v>0</v>
      </c>
      <c r="Q220" s="163"/>
      <c r="R220" s="164">
        <v>0</v>
      </c>
      <c r="S220" s="164">
        <v>0</v>
      </c>
      <c r="T220" s="164">
        <v>0</v>
      </c>
      <c r="U220" s="164">
        <v>0</v>
      </c>
      <c r="V220" s="163"/>
      <c r="W220" s="164">
        <v>0</v>
      </c>
    </row>
    <row r="221" spans="1:23">
      <c r="A221" s="636"/>
      <c r="B221" s="627" t="str">
        <f>IF(OR((B218="~"),(C221="~")),"~","")</f>
        <v>~</v>
      </c>
      <c r="C221" s="165" t="s">
        <v>45</v>
      </c>
      <c r="D221" s="163"/>
      <c r="E221" s="164">
        <v>0</v>
      </c>
      <c r="F221" s="164"/>
      <c r="G221" s="164">
        <v>0</v>
      </c>
      <c r="H221" s="164">
        <v>0</v>
      </c>
      <c r="I221" s="164">
        <v>0</v>
      </c>
      <c r="J221" s="164">
        <v>0</v>
      </c>
      <c r="K221" s="164">
        <v>0</v>
      </c>
      <c r="L221" s="164">
        <v>0</v>
      </c>
      <c r="M221" s="164">
        <v>0</v>
      </c>
      <c r="N221" s="164">
        <v>0</v>
      </c>
      <c r="O221" s="164">
        <v>0</v>
      </c>
      <c r="P221" s="164">
        <v>0</v>
      </c>
      <c r="Q221" s="163"/>
      <c r="R221" s="164">
        <v>0</v>
      </c>
      <c r="S221" s="164">
        <v>0</v>
      </c>
      <c r="T221" s="164">
        <v>0</v>
      </c>
      <c r="U221" s="164">
        <v>0</v>
      </c>
      <c r="V221" s="163"/>
      <c r="W221" s="164">
        <v>0</v>
      </c>
    </row>
    <row r="222" spans="1:23">
      <c r="A222" s="636"/>
      <c r="B222" s="627" t="str">
        <f>IF(OR((B218="~"),(C222="~")),"~","")</f>
        <v>~</v>
      </c>
      <c r="C222" s="165" t="s">
        <v>45</v>
      </c>
      <c r="D222" s="163"/>
      <c r="E222" s="164">
        <v>0</v>
      </c>
      <c r="F222" s="164"/>
      <c r="G222" s="164">
        <v>0</v>
      </c>
      <c r="H222" s="164">
        <v>0</v>
      </c>
      <c r="I222" s="164">
        <v>0</v>
      </c>
      <c r="J222" s="164">
        <v>0</v>
      </c>
      <c r="K222" s="164">
        <v>0</v>
      </c>
      <c r="L222" s="164">
        <v>0</v>
      </c>
      <c r="M222" s="164">
        <v>0</v>
      </c>
      <c r="N222" s="164">
        <v>0</v>
      </c>
      <c r="O222" s="164">
        <v>0</v>
      </c>
      <c r="P222" s="164">
        <v>0</v>
      </c>
      <c r="Q222" s="163"/>
      <c r="R222" s="164">
        <v>0</v>
      </c>
      <c r="S222" s="164">
        <v>0</v>
      </c>
      <c r="T222" s="164">
        <v>0</v>
      </c>
      <c r="U222" s="164">
        <v>0</v>
      </c>
      <c r="V222" s="163"/>
      <c r="W222" s="164">
        <v>0</v>
      </c>
    </row>
    <row r="223" spans="1:23">
      <c r="A223" s="636"/>
      <c r="B223" s="627" t="str">
        <f>IF(OR((B218="~"),(C223="~")),"~","")</f>
        <v>~</v>
      </c>
      <c r="C223" s="165" t="s">
        <v>45</v>
      </c>
      <c r="D223" s="163"/>
      <c r="E223" s="164">
        <v>0</v>
      </c>
      <c r="F223" s="164"/>
      <c r="G223" s="164">
        <v>0</v>
      </c>
      <c r="H223" s="164">
        <v>0</v>
      </c>
      <c r="I223" s="164">
        <v>0</v>
      </c>
      <c r="J223" s="164">
        <v>0</v>
      </c>
      <c r="K223" s="164">
        <v>0</v>
      </c>
      <c r="L223" s="164">
        <v>0</v>
      </c>
      <c r="M223" s="164">
        <v>0</v>
      </c>
      <c r="N223" s="164">
        <v>0</v>
      </c>
      <c r="O223" s="164">
        <v>0</v>
      </c>
      <c r="P223" s="164">
        <v>0</v>
      </c>
      <c r="Q223" s="163"/>
      <c r="R223" s="164">
        <v>0</v>
      </c>
      <c r="S223" s="164">
        <v>0</v>
      </c>
      <c r="T223" s="164">
        <v>0</v>
      </c>
      <c r="U223" s="164">
        <v>0</v>
      </c>
      <c r="V223" s="163"/>
      <c r="W223" s="164">
        <v>0</v>
      </c>
    </row>
    <row r="224" spans="1:23">
      <c r="A224" s="636"/>
      <c r="B224" s="627" t="str">
        <f>IF(OR((B218="~"),(C224="~")),"~","")</f>
        <v>~</v>
      </c>
      <c r="C224" s="165" t="s">
        <v>45</v>
      </c>
      <c r="D224" s="163"/>
      <c r="E224" s="164">
        <v>0</v>
      </c>
      <c r="F224" s="164"/>
      <c r="G224" s="164">
        <v>0</v>
      </c>
      <c r="H224" s="164">
        <v>0</v>
      </c>
      <c r="I224" s="164">
        <v>0</v>
      </c>
      <c r="J224" s="164">
        <v>0</v>
      </c>
      <c r="K224" s="164">
        <v>0</v>
      </c>
      <c r="L224" s="164">
        <v>0</v>
      </c>
      <c r="M224" s="164">
        <v>0</v>
      </c>
      <c r="N224" s="164">
        <v>0</v>
      </c>
      <c r="O224" s="164">
        <v>0</v>
      </c>
      <c r="P224" s="164">
        <v>0</v>
      </c>
      <c r="Q224" s="163"/>
      <c r="R224" s="164">
        <v>0</v>
      </c>
      <c r="S224" s="164">
        <v>0</v>
      </c>
      <c r="T224" s="164">
        <v>0</v>
      </c>
      <c r="U224" s="164">
        <v>0</v>
      </c>
      <c r="V224" s="163"/>
      <c r="W224" s="164">
        <v>0</v>
      </c>
    </row>
    <row r="225" spans="1:23">
      <c r="A225" s="370"/>
      <c r="B225" s="173" t="str">
        <f>IF(OR((B218="~"),(C225="~")),"~","")</f>
        <v>~</v>
      </c>
      <c r="C225" s="174" t="s">
        <v>45</v>
      </c>
      <c r="D225" s="174"/>
      <c r="E225" s="166">
        <v>0</v>
      </c>
      <c r="F225" s="166"/>
      <c r="G225" s="166">
        <v>0</v>
      </c>
      <c r="H225" s="166">
        <v>0</v>
      </c>
      <c r="I225" s="166">
        <v>0</v>
      </c>
      <c r="J225" s="166">
        <v>0</v>
      </c>
      <c r="K225" s="166">
        <v>0</v>
      </c>
      <c r="L225" s="166">
        <v>0</v>
      </c>
      <c r="M225" s="166">
        <v>0</v>
      </c>
      <c r="N225" s="166">
        <v>0</v>
      </c>
      <c r="O225" s="166">
        <v>0</v>
      </c>
      <c r="P225" s="166">
        <v>0</v>
      </c>
      <c r="Q225" s="163"/>
      <c r="R225" s="166">
        <v>0</v>
      </c>
      <c r="S225" s="166">
        <v>0</v>
      </c>
      <c r="T225" s="166">
        <v>0</v>
      </c>
      <c r="U225" s="166">
        <v>0</v>
      </c>
      <c r="V225" s="163"/>
      <c r="W225" s="166">
        <v>0</v>
      </c>
    </row>
    <row r="226" spans="1:23">
      <c r="A226" s="636"/>
      <c r="B226" s="627" t="str">
        <f>IF(OR((B218="~"),(C226="~")),"~","")</f>
        <v>~</v>
      </c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5">
        <v>0</v>
      </c>
    </row>
    <row r="227" spans="1:23">
      <c r="A227" s="636"/>
      <c r="B227" s="627" t="s">
        <v>45</v>
      </c>
      <c r="C227" s="376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5">
        <v>0</v>
      </c>
    </row>
    <row r="228" spans="1:23">
      <c r="A228" s="636"/>
      <c r="B228" s="627" t="str">
        <f>IF(OR((B227="~"),(C228="~")),"~","")</f>
        <v>~</v>
      </c>
      <c r="C228" s="165" t="s">
        <v>45</v>
      </c>
      <c r="D228" s="163"/>
      <c r="E228" s="164">
        <v>0</v>
      </c>
      <c r="F228" s="164"/>
      <c r="G228" s="164">
        <v>0</v>
      </c>
      <c r="H228" s="164">
        <v>0</v>
      </c>
      <c r="I228" s="164">
        <v>0</v>
      </c>
      <c r="J228" s="164">
        <v>0</v>
      </c>
      <c r="K228" s="164">
        <v>0</v>
      </c>
      <c r="L228" s="164">
        <v>0</v>
      </c>
      <c r="M228" s="164">
        <v>0</v>
      </c>
      <c r="N228" s="164">
        <v>0</v>
      </c>
      <c r="O228" s="164">
        <v>0</v>
      </c>
      <c r="P228" s="164">
        <v>0</v>
      </c>
      <c r="Q228" s="163"/>
      <c r="R228" s="164">
        <v>0</v>
      </c>
      <c r="S228" s="164">
        <v>0</v>
      </c>
      <c r="T228" s="164">
        <v>0</v>
      </c>
      <c r="U228" s="164">
        <v>0</v>
      </c>
      <c r="V228" s="163"/>
      <c r="W228" s="164">
        <v>0</v>
      </c>
    </row>
    <row r="229" spans="1:23">
      <c r="A229" s="636"/>
      <c r="B229" s="627" t="str">
        <f>IF(OR((B227="~"),(C229="~")),"~","")</f>
        <v>~</v>
      </c>
      <c r="C229" s="165" t="s">
        <v>45</v>
      </c>
      <c r="D229" s="163"/>
      <c r="E229" s="164">
        <v>0</v>
      </c>
      <c r="F229" s="164"/>
      <c r="G229" s="164">
        <v>0</v>
      </c>
      <c r="H229" s="164">
        <v>0</v>
      </c>
      <c r="I229" s="164">
        <v>0</v>
      </c>
      <c r="J229" s="164">
        <v>0</v>
      </c>
      <c r="K229" s="164">
        <v>0</v>
      </c>
      <c r="L229" s="164">
        <v>0</v>
      </c>
      <c r="M229" s="164">
        <v>0</v>
      </c>
      <c r="N229" s="164">
        <v>0</v>
      </c>
      <c r="O229" s="164">
        <v>0</v>
      </c>
      <c r="P229" s="164">
        <v>0</v>
      </c>
      <c r="Q229" s="163"/>
      <c r="R229" s="164">
        <v>0</v>
      </c>
      <c r="S229" s="164">
        <v>0</v>
      </c>
      <c r="T229" s="164">
        <v>0</v>
      </c>
      <c r="U229" s="164">
        <v>0</v>
      </c>
      <c r="V229" s="163"/>
      <c r="W229" s="164">
        <v>0</v>
      </c>
    </row>
    <row r="230" spans="1:23">
      <c r="A230" s="636"/>
      <c r="B230" s="627" t="str">
        <f>IF(OR((B227="~"),(C230="~")),"~","")</f>
        <v>~</v>
      </c>
      <c r="C230" s="165" t="s">
        <v>45</v>
      </c>
      <c r="D230" s="163"/>
      <c r="E230" s="164">
        <v>0</v>
      </c>
      <c r="F230" s="164"/>
      <c r="G230" s="164">
        <v>0</v>
      </c>
      <c r="H230" s="164">
        <v>0</v>
      </c>
      <c r="I230" s="164">
        <v>0</v>
      </c>
      <c r="J230" s="164">
        <v>0</v>
      </c>
      <c r="K230" s="164">
        <v>0</v>
      </c>
      <c r="L230" s="164">
        <v>0</v>
      </c>
      <c r="M230" s="164">
        <v>0</v>
      </c>
      <c r="N230" s="164">
        <v>0</v>
      </c>
      <c r="O230" s="164">
        <v>0</v>
      </c>
      <c r="P230" s="164">
        <v>0</v>
      </c>
      <c r="Q230" s="163"/>
      <c r="R230" s="164">
        <v>0</v>
      </c>
      <c r="S230" s="164">
        <v>0</v>
      </c>
      <c r="T230" s="164">
        <v>0</v>
      </c>
      <c r="U230" s="164">
        <v>0</v>
      </c>
      <c r="V230" s="163"/>
      <c r="W230" s="164">
        <v>0</v>
      </c>
    </row>
    <row r="231" spans="1:23">
      <c r="A231" s="636"/>
      <c r="B231" s="627" t="str">
        <f>IF(OR((B227="~"),(C231="~")),"~","")</f>
        <v>~</v>
      </c>
      <c r="C231" s="165" t="s">
        <v>45</v>
      </c>
      <c r="D231" s="163"/>
      <c r="E231" s="164">
        <v>0</v>
      </c>
      <c r="F231" s="164"/>
      <c r="G231" s="164">
        <v>0</v>
      </c>
      <c r="H231" s="164">
        <v>0</v>
      </c>
      <c r="I231" s="164">
        <v>0</v>
      </c>
      <c r="J231" s="164">
        <v>0</v>
      </c>
      <c r="K231" s="164">
        <v>0</v>
      </c>
      <c r="L231" s="164">
        <v>0</v>
      </c>
      <c r="M231" s="164">
        <v>0</v>
      </c>
      <c r="N231" s="164">
        <v>0</v>
      </c>
      <c r="O231" s="164">
        <v>0</v>
      </c>
      <c r="P231" s="164">
        <v>0</v>
      </c>
      <c r="Q231" s="163"/>
      <c r="R231" s="164">
        <v>0</v>
      </c>
      <c r="S231" s="164">
        <v>0</v>
      </c>
      <c r="T231" s="164">
        <v>0</v>
      </c>
      <c r="U231" s="164">
        <v>0</v>
      </c>
      <c r="V231" s="163"/>
      <c r="W231" s="164">
        <v>0</v>
      </c>
    </row>
    <row r="232" spans="1:23">
      <c r="A232" s="636"/>
      <c r="B232" s="627" t="str">
        <f>IF(OR((B227="~"),(C232="~")),"~","")</f>
        <v>~</v>
      </c>
      <c r="C232" s="165" t="s">
        <v>45</v>
      </c>
      <c r="D232" s="163"/>
      <c r="E232" s="164">
        <v>0</v>
      </c>
      <c r="F232" s="164"/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4">
        <v>0</v>
      </c>
      <c r="N232" s="164">
        <v>0</v>
      </c>
      <c r="O232" s="164">
        <v>0</v>
      </c>
      <c r="P232" s="164">
        <v>0</v>
      </c>
      <c r="Q232" s="163"/>
      <c r="R232" s="164">
        <v>0</v>
      </c>
      <c r="S232" s="164">
        <v>0</v>
      </c>
      <c r="T232" s="164">
        <v>0</v>
      </c>
      <c r="U232" s="164">
        <v>0</v>
      </c>
      <c r="V232" s="163"/>
      <c r="W232" s="164">
        <v>0</v>
      </c>
    </row>
    <row r="233" spans="1:23">
      <c r="A233" s="636"/>
      <c r="B233" s="627" t="str">
        <f>IF(OR((B227="~"),(C233="~")),"~","")</f>
        <v>~</v>
      </c>
      <c r="C233" s="165" t="s">
        <v>45</v>
      </c>
      <c r="D233" s="163"/>
      <c r="E233" s="164">
        <v>0</v>
      </c>
      <c r="F233" s="164"/>
      <c r="G233" s="164">
        <v>0</v>
      </c>
      <c r="H233" s="164">
        <v>0</v>
      </c>
      <c r="I233" s="164">
        <v>0</v>
      </c>
      <c r="J233" s="164">
        <v>0</v>
      </c>
      <c r="K233" s="164">
        <v>0</v>
      </c>
      <c r="L233" s="164">
        <v>0</v>
      </c>
      <c r="M233" s="164">
        <v>0</v>
      </c>
      <c r="N233" s="164">
        <v>0</v>
      </c>
      <c r="O233" s="164">
        <v>0</v>
      </c>
      <c r="P233" s="164">
        <v>0</v>
      </c>
      <c r="Q233" s="163"/>
      <c r="R233" s="164">
        <v>0</v>
      </c>
      <c r="S233" s="164">
        <v>0</v>
      </c>
      <c r="T233" s="164">
        <v>0</v>
      </c>
      <c r="U233" s="164">
        <v>0</v>
      </c>
      <c r="V233" s="163"/>
      <c r="W233" s="164">
        <v>0</v>
      </c>
    </row>
    <row r="234" spans="1:23">
      <c r="A234" s="370"/>
      <c r="B234" s="173" t="str">
        <f>IF(OR((B227="~"),(C234="~")),"~","")</f>
        <v>~</v>
      </c>
      <c r="C234" s="174" t="s">
        <v>45</v>
      </c>
      <c r="D234" s="174"/>
      <c r="E234" s="166">
        <v>0</v>
      </c>
      <c r="F234" s="166"/>
      <c r="G234" s="166">
        <v>0</v>
      </c>
      <c r="H234" s="166">
        <v>0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3"/>
      <c r="R234" s="166">
        <v>0</v>
      </c>
      <c r="S234" s="166">
        <v>0</v>
      </c>
      <c r="T234" s="166">
        <v>0</v>
      </c>
      <c r="U234" s="166">
        <v>0</v>
      </c>
      <c r="V234" s="163"/>
      <c r="W234" s="166">
        <v>0</v>
      </c>
    </row>
    <row r="235" spans="1:23">
      <c r="A235" s="636"/>
      <c r="B235" s="627" t="str">
        <f>IF(OR((B227="~"),(C235="~")),"~","")</f>
        <v>~</v>
      </c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5">
        <v>0</v>
      </c>
    </row>
    <row r="236" spans="1:23">
      <c r="A236" s="636"/>
      <c r="B236" s="627" t="s">
        <v>45</v>
      </c>
      <c r="C236" s="376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5">
        <v>0</v>
      </c>
    </row>
    <row r="237" spans="1:23">
      <c r="A237" s="636"/>
      <c r="B237" s="627" t="str">
        <f>IF(OR((B236="~"),(C237="~")),"~","")</f>
        <v>~</v>
      </c>
      <c r="C237" s="165" t="s">
        <v>45</v>
      </c>
      <c r="D237" s="163"/>
      <c r="E237" s="164">
        <v>0</v>
      </c>
      <c r="F237" s="164"/>
      <c r="G237" s="164">
        <v>0</v>
      </c>
      <c r="H237" s="164">
        <v>0</v>
      </c>
      <c r="I237" s="164">
        <v>0</v>
      </c>
      <c r="J237" s="164">
        <v>0</v>
      </c>
      <c r="K237" s="164">
        <v>0</v>
      </c>
      <c r="L237" s="164">
        <v>0</v>
      </c>
      <c r="M237" s="164">
        <v>0</v>
      </c>
      <c r="N237" s="164">
        <v>0</v>
      </c>
      <c r="O237" s="164">
        <v>0</v>
      </c>
      <c r="P237" s="164">
        <v>0</v>
      </c>
      <c r="Q237" s="163"/>
      <c r="R237" s="164">
        <v>0</v>
      </c>
      <c r="S237" s="164">
        <v>0</v>
      </c>
      <c r="T237" s="164">
        <v>0</v>
      </c>
      <c r="U237" s="164">
        <v>0</v>
      </c>
      <c r="V237" s="163"/>
      <c r="W237" s="164">
        <v>0</v>
      </c>
    </row>
    <row r="238" spans="1:23">
      <c r="A238" s="636"/>
      <c r="B238" s="627" t="str">
        <f>IF(OR((B236="~"),(C238="~")),"~","")</f>
        <v>~</v>
      </c>
      <c r="C238" s="165" t="s">
        <v>45</v>
      </c>
      <c r="D238" s="163"/>
      <c r="E238" s="164">
        <v>0</v>
      </c>
      <c r="F238" s="164"/>
      <c r="G238" s="164">
        <v>0</v>
      </c>
      <c r="H238" s="164">
        <v>0</v>
      </c>
      <c r="I238" s="164">
        <v>0</v>
      </c>
      <c r="J238" s="164">
        <v>0</v>
      </c>
      <c r="K238" s="164">
        <v>0</v>
      </c>
      <c r="L238" s="164">
        <v>0</v>
      </c>
      <c r="M238" s="164">
        <v>0</v>
      </c>
      <c r="N238" s="164">
        <v>0</v>
      </c>
      <c r="O238" s="164">
        <v>0</v>
      </c>
      <c r="P238" s="164">
        <v>0</v>
      </c>
      <c r="Q238" s="163"/>
      <c r="R238" s="164">
        <v>0</v>
      </c>
      <c r="S238" s="164">
        <v>0</v>
      </c>
      <c r="T238" s="164">
        <v>0</v>
      </c>
      <c r="U238" s="164">
        <v>0</v>
      </c>
      <c r="V238" s="163"/>
      <c r="W238" s="164">
        <v>0</v>
      </c>
    </row>
    <row r="239" spans="1:23">
      <c r="A239" s="636"/>
      <c r="B239" s="627" t="str">
        <f>IF(OR((B236="~"),(C239="~")),"~","")</f>
        <v>~</v>
      </c>
      <c r="C239" s="165" t="s">
        <v>45</v>
      </c>
      <c r="D239" s="163"/>
      <c r="E239" s="164">
        <v>0</v>
      </c>
      <c r="F239" s="164"/>
      <c r="G239" s="164">
        <v>0</v>
      </c>
      <c r="H239" s="164">
        <v>0</v>
      </c>
      <c r="I239" s="164">
        <v>0</v>
      </c>
      <c r="J239" s="164">
        <v>0</v>
      </c>
      <c r="K239" s="164">
        <v>0</v>
      </c>
      <c r="L239" s="164">
        <v>0</v>
      </c>
      <c r="M239" s="164">
        <v>0</v>
      </c>
      <c r="N239" s="164">
        <v>0</v>
      </c>
      <c r="O239" s="164">
        <v>0</v>
      </c>
      <c r="P239" s="164">
        <v>0</v>
      </c>
      <c r="Q239" s="163"/>
      <c r="R239" s="164">
        <v>0</v>
      </c>
      <c r="S239" s="164">
        <v>0</v>
      </c>
      <c r="T239" s="164">
        <v>0</v>
      </c>
      <c r="U239" s="164">
        <v>0</v>
      </c>
      <c r="V239" s="163"/>
      <c r="W239" s="164">
        <v>0</v>
      </c>
    </row>
    <row r="240" spans="1:23">
      <c r="A240" s="636"/>
      <c r="B240" s="627" t="str">
        <f>IF(OR((B236="~"),(C240="~")),"~","")</f>
        <v>~</v>
      </c>
      <c r="C240" s="165" t="s">
        <v>45</v>
      </c>
      <c r="D240" s="163"/>
      <c r="E240" s="164">
        <v>0</v>
      </c>
      <c r="F240" s="164"/>
      <c r="G240" s="164">
        <v>0</v>
      </c>
      <c r="H240" s="164">
        <v>0</v>
      </c>
      <c r="I240" s="164">
        <v>0</v>
      </c>
      <c r="J240" s="164">
        <v>0</v>
      </c>
      <c r="K240" s="164">
        <v>0</v>
      </c>
      <c r="L240" s="164">
        <v>0</v>
      </c>
      <c r="M240" s="164">
        <v>0</v>
      </c>
      <c r="N240" s="164">
        <v>0</v>
      </c>
      <c r="O240" s="164">
        <v>0</v>
      </c>
      <c r="P240" s="164">
        <v>0</v>
      </c>
      <c r="Q240" s="163"/>
      <c r="R240" s="164">
        <v>0</v>
      </c>
      <c r="S240" s="164">
        <v>0</v>
      </c>
      <c r="T240" s="164">
        <v>0</v>
      </c>
      <c r="U240" s="164">
        <v>0</v>
      </c>
      <c r="V240" s="163"/>
      <c r="W240" s="164">
        <v>0</v>
      </c>
    </row>
    <row r="241" spans="1:23">
      <c r="A241" s="636"/>
      <c r="B241" s="627" t="str">
        <f>IF(OR((B236="~"),(C241="~")),"~","")</f>
        <v>~</v>
      </c>
      <c r="C241" s="165" t="s">
        <v>45</v>
      </c>
      <c r="D241" s="163"/>
      <c r="E241" s="164">
        <v>0</v>
      </c>
      <c r="F241" s="164"/>
      <c r="G241" s="164">
        <v>0</v>
      </c>
      <c r="H241" s="164">
        <v>0</v>
      </c>
      <c r="I241" s="164">
        <v>0</v>
      </c>
      <c r="J241" s="164">
        <v>0</v>
      </c>
      <c r="K241" s="164">
        <v>0</v>
      </c>
      <c r="L241" s="164">
        <v>0</v>
      </c>
      <c r="M241" s="164">
        <v>0</v>
      </c>
      <c r="N241" s="164">
        <v>0</v>
      </c>
      <c r="O241" s="164">
        <v>0</v>
      </c>
      <c r="P241" s="164">
        <v>0</v>
      </c>
      <c r="Q241" s="163"/>
      <c r="R241" s="164">
        <v>0</v>
      </c>
      <c r="S241" s="164">
        <v>0</v>
      </c>
      <c r="T241" s="164">
        <v>0</v>
      </c>
      <c r="U241" s="164">
        <v>0</v>
      </c>
      <c r="V241" s="163"/>
      <c r="W241" s="164">
        <v>0</v>
      </c>
    </row>
    <row r="242" spans="1:23">
      <c r="A242" s="636"/>
      <c r="B242" s="627" t="str">
        <f>IF(OR((B236="~"),(C242="~")),"~","")</f>
        <v>~</v>
      </c>
      <c r="C242" s="165" t="s">
        <v>45</v>
      </c>
      <c r="D242" s="163"/>
      <c r="E242" s="164">
        <v>0</v>
      </c>
      <c r="F242" s="164"/>
      <c r="G242" s="164">
        <v>0</v>
      </c>
      <c r="H242" s="164">
        <v>0</v>
      </c>
      <c r="I242" s="164">
        <v>0</v>
      </c>
      <c r="J242" s="164">
        <v>0</v>
      </c>
      <c r="K242" s="164">
        <v>0</v>
      </c>
      <c r="L242" s="164">
        <v>0</v>
      </c>
      <c r="M242" s="164">
        <v>0</v>
      </c>
      <c r="N242" s="164">
        <v>0</v>
      </c>
      <c r="O242" s="164">
        <v>0</v>
      </c>
      <c r="P242" s="164">
        <v>0</v>
      </c>
      <c r="Q242" s="163"/>
      <c r="R242" s="164">
        <v>0</v>
      </c>
      <c r="S242" s="164">
        <v>0</v>
      </c>
      <c r="T242" s="164">
        <v>0</v>
      </c>
      <c r="U242" s="164">
        <v>0</v>
      </c>
      <c r="V242" s="163"/>
      <c r="W242" s="164">
        <v>0</v>
      </c>
    </row>
    <row r="243" spans="1:23">
      <c r="A243" s="370"/>
      <c r="B243" s="173" t="str">
        <f>IF(OR((B236="~"),(C243="~")),"~","")</f>
        <v>~</v>
      </c>
      <c r="C243" s="174" t="s">
        <v>45</v>
      </c>
      <c r="D243" s="174"/>
      <c r="E243" s="166">
        <v>0</v>
      </c>
      <c r="F243" s="166"/>
      <c r="G243" s="166">
        <v>0</v>
      </c>
      <c r="H243" s="166">
        <v>0</v>
      </c>
      <c r="I243" s="166">
        <v>0</v>
      </c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3"/>
      <c r="R243" s="166">
        <v>0</v>
      </c>
      <c r="S243" s="166">
        <v>0</v>
      </c>
      <c r="T243" s="166">
        <v>0</v>
      </c>
      <c r="U243" s="166">
        <v>0</v>
      </c>
      <c r="V243" s="163"/>
      <c r="W243" s="166">
        <v>0</v>
      </c>
    </row>
    <row r="244" spans="1:23">
      <c r="A244" s="636"/>
      <c r="B244" s="627" t="str">
        <f>IF(OR((B236="~"),(C244="~")),"~","")</f>
        <v>~</v>
      </c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5">
        <v>0</v>
      </c>
    </row>
    <row r="245" spans="1:23">
      <c r="A245" s="636"/>
      <c r="B245" s="627" t="s">
        <v>45</v>
      </c>
      <c r="C245" s="376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5">
        <v>0</v>
      </c>
    </row>
    <row r="246" spans="1:23">
      <c r="A246" s="636"/>
      <c r="B246" s="627" t="str">
        <f>IF(OR((B245="~"),(C246="~")),"~","")</f>
        <v>~</v>
      </c>
      <c r="C246" s="165" t="s">
        <v>45</v>
      </c>
      <c r="D246" s="163"/>
      <c r="E246" s="164">
        <v>0</v>
      </c>
      <c r="F246" s="164"/>
      <c r="G246" s="164">
        <v>0</v>
      </c>
      <c r="H246" s="164">
        <v>0</v>
      </c>
      <c r="I246" s="164">
        <v>0</v>
      </c>
      <c r="J246" s="164">
        <v>0</v>
      </c>
      <c r="K246" s="164">
        <v>0</v>
      </c>
      <c r="L246" s="164">
        <v>0</v>
      </c>
      <c r="M246" s="164">
        <v>0</v>
      </c>
      <c r="N246" s="164">
        <v>0</v>
      </c>
      <c r="O246" s="164">
        <v>0</v>
      </c>
      <c r="P246" s="164">
        <v>0</v>
      </c>
      <c r="Q246" s="163"/>
      <c r="R246" s="164">
        <v>0</v>
      </c>
      <c r="S246" s="164">
        <v>0</v>
      </c>
      <c r="T246" s="164">
        <v>0</v>
      </c>
      <c r="U246" s="164">
        <v>0</v>
      </c>
      <c r="V246" s="163"/>
      <c r="W246" s="164">
        <v>0</v>
      </c>
    </row>
    <row r="247" spans="1:23">
      <c r="A247" s="636"/>
      <c r="B247" s="627" t="str">
        <f>IF(OR((B245="~"),(C247="~")),"~","")</f>
        <v>~</v>
      </c>
      <c r="C247" s="165" t="s">
        <v>45</v>
      </c>
      <c r="D247" s="163"/>
      <c r="E247" s="164">
        <v>0</v>
      </c>
      <c r="F247" s="164"/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4">
        <v>0</v>
      </c>
      <c r="N247" s="164">
        <v>0</v>
      </c>
      <c r="O247" s="164">
        <v>0</v>
      </c>
      <c r="P247" s="164">
        <v>0</v>
      </c>
      <c r="Q247" s="163"/>
      <c r="R247" s="164">
        <v>0</v>
      </c>
      <c r="S247" s="164">
        <v>0</v>
      </c>
      <c r="T247" s="164">
        <v>0</v>
      </c>
      <c r="U247" s="164">
        <v>0</v>
      </c>
      <c r="V247" s="163"/>
      <c r="W247" s="164">
        <v>0</v>
      </c>
    </row>
    <row r="248" spans="1:23">
      <c r="A248" s="636"/>
      <c r="B248" s="627" t="str">
        <f>IF(OR((B245="~"),(C248="~")),"~","")</f>
        <v>~</v>
      </c>
      <c r="C248" s="165" t="s">
        <v>45</v>
      </c>
      <c r="D248" s="163"/>
      <c r="E248" s="164">
        <v>0</v>
      </c>
      <c r="F248" s="164"/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4">
        <v>0</v>
      </c>
      <c r="N248" s="164">
        <v>0</v>
      </c>
      <c r="O248" s="164">
        <v>0</v>
      </c>
      <c r="P248" s="164">
        <v>0</v>
      </c>
      <c r="Q248" s="163"/>
      <c r="R248" s="164">
        <v>0</v>
      </c>
      <c r="S248" s="164">
        <v>0</v>
      </c>
      <c r="T248" s="164">
        <v>0</v>
      </c>
      <c r="U248" s="164">
        <v>0</v>
      </c>
      <c r="V248" s="163"/>
      <c r="W248" s="164">
        <v>0</v>
      </c>
    </row>
    <row r="249" spans="1:23">
      <c r="A249" s="636"/>
      <c r="B249" s="627" t="str">
        <f>IF(OR((B245="~"),(C249="~")),"~","")</f>
        <v>~</v>
      </c>
      <c r="C249" s="165" t="s">
        <v>45</v>
      </c>
      <c r="D249" s="163"/>
      <c r="E249" s="164">
        <v>0</v>
      </c>
      <c r="F249" s="164"/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4">
        <v>0</v>
      </c>
      <c r="N249" s="164">
        <v>0</v>
      </c>
      <c r="O249" s="164">
        <v>0</v>
      </c>
      <c r="P249" s="164">
        <v>0</v>
      </c>
      <c r="Q249" s="163"/>
      <c r="R249" s="164">
        <v>0</v>
      </c>
      <c r="S249" s="164">
        <v>0</v>
      </c>
      <c r="T249" s="164">
        <v>0</v>
      </c>
      <c r="U249" s="164">
        <v>0</v>
      </c>
      <c r="V249" s="163"/>
      <c r="W249" s="164">
        <v>0</v>
      </c>
    </row>
    <row r="250" spans="1:23">
      <c r="A250" s="636"/>
      <c r="B250" s="627" t="str">
        <f>IF(OR((B245="~"),(C250="~")),"~","")</f>
        <v>~</v>
      </c>
      <c r="C250" s="165" t="s">
        <v>45</v>
      </c>
      <c r="D250" s="163"/>
      <c r="E250" s="164">
        <v>0</v>
      </c>
      <c r="F250" s="164"/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4">
        <v>0</v>
      </c>
      <c r="N250" s="164">
        <v>0</v>
      </c>
      <c r="O250" s="164">
        <v>0</v>
      </c>
      <c r="P250" s="164">
        <v>0</v>
      </c>
      <c r="Q250" s="163"/>
      <c r="R250" s="164">
        <v>0</v>
      </c>
      <c r="S250" s="164">
        <v>0</v>
      </c>
      <c r="T250" s="164">
        <v>0</v>
      </c>
      <c r="U250" s="164">
        <v>0</v>
      </c>
      <c r="V250" s="163"/>
      <c r="W250" s="164">
        <v>0</v>
      </c>
    </row>
    <row r="251" spans="1:23">
      <c r="A251" s="636"/>
      <c r="B251" s="627" t="str">
        <f>IF(OR((B245="~"),(C251="~")),"~","")</f>
        <v>~</v>
      </c>
      <c r="C251" s="165" t="s">
        <v>45</v>
      </c>
      <c r="D251" s="163"/>
      <c r="E251" s="164">
        <v>0</v>
      </c>
      <c r="F251" s="164"/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4">
        <v>0</v>
      </c>
      <c r="N251" s="164">
        <v>0</v>
      </c>
      <c r="O251" s="164">
        <v>0</v>
      </c>
      <c r="P251" s="164">
        <v>0</v>
      </c>
      <c r="Q251" s="163"/>
      <c r="R251" s="164">
        <v>0</v>
      </c>
      <c r="S251" s="164">
        <v>0</v>
      </c>
      <c r="T251" s="164">
        <v>0</v>
      </c>
      <c r="U251" s="164">
        <v>0</v>
      </c>
      <c r="V251" s="163"/>
      <c r="W251" s="164">
        <v>0</v>
      </c>
    </row>
    <row r="252" spans="1:23">
      <c r="A252" s="370"/>
      <c r="B252" s="173" t="str">
        <f>IF(OR((B245="~"),(C252="~")),"~","")</f>
        <v>~</v>
      </c>
      <c r="C252" s="174" t="s">
        <v>45</v>
      </c>
      <c r="D252" s="174"/>
      <c r="E252" s="166">
        <v>0</v>
      </c>
      <c r="F252" s="166"/>
      <c r="G252" s="166">
        <v>0</v>
      </c>
      <c r="H252" s="166">
        <v>0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3"/>
      <c r="R252" s="166">
        <v>0</v>
      </c>
      <c r="S252" s="166">
        <v>0</v>
      </c>
      <c r="T252" s="166">
        <v>0</v>
      </c>
      <c r="U252" s="166">
        <v>0</v>
      </c>
      <c r="V252" s="163"/>
      <c r="W252" s="166">
        <v>0</v>
      </c>
    </row>
    <row r="253" spans="1:23">
      <c r="A253" s="636"/>
      <c r="B253" s="627" t="str">
        <f>IF(OR((B245="~"),(C253="~")),"~","")</f>
        <v>~</v>
      </c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5">
        <v>0</v>
      </c>
    </row>
    <row r="254" spans="1:23">
      <c r="A254" s="636">
        <f>+A189+1</f>
        <v>27</v>
      </c>
      <c r="B254" s="627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</row>
    <row r="255" spans="1:23">
      <c r="A255" s="636">
        <f>+A254+1</f>
        <v>28</v>
      </c>
      <c r="B255" s="627"/>
      <c r="C255" s="376" t="s">
        <v>48</v>
      </c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</row>
    <row r="256" spans="1:23">
      <c r="A256" s="636">
        <f t="shared" ref="A256:A262" si="4">+A255+1</f>
        <v>29</v>
      </c>
      <c r="B256" s="627" t="str">
        <f>IF(OR((C255="~"),(C256="~")),"~","")</f>
        <v/>
      </c>
      <c r="C256" s="165" t="s">
        <v>42</v>
      </c>
      <c r="D256" s="163"/>
      <c r="E256" s="164">
        <v>610466873.96569288</v>
      </c>
      <c r="F256" s="164">
        <v>0</v>
      </c>
      <c r="G256" s="164">
        <v>394114352.44441897</v>
      </c>
      <c r="H256" s="164">
        <v>76811343.282628164</v>
      </c>
      <c r="I256" s="164">
        <v>69647490.272645429</v>
      </c>
      <c r="J256" s="164">
        <v>32245536.835967913</v>
      </c>
      <c r="K256" s="164">
        <v>28509548.629034478</v>
      </c>
      <c r="L256" s="164">
        <v>3524239.3878069813</v>
      </c>
      <c r="M256" s="164">
        <v>2149904.6891802968</v>
      </c>
      <c r="N256" s="164">
        <v>508568.06431517215</v>
      </c>
      <c r="O256" s="164">
        <v>2727812.0756172929</v>
      </c>
      <c r="P256" s="164">
        <v>228078.28407824898</v>
      </c>
      <c r="Q256" s="163">
        <v>0</v>
      </c>
      <c r="R256" s="164">
        <v>24359617.35065918</v>
      </c>
      <c r="S256" s="164">
        <v>220054.03827233863</v>
      </c>
      <c r="T256" s="164">
        <v>3929877.2401029593</v>
      </c>
      <c r="U256" s="164">
        <v>0</v>
      </c>
      <c r="V256" s="163"/>
      <c r="W256" s="164">
        <v>24579671.38893152</v>
      </c>
    </row>
    <row r="257" spans="1:23">
      <c r="A257" s="636">
        <f t="shared" si="4"/>
        <v>30</v>
      </c>
      <c r="B257" s="627" t="str">
        <f>IF(OR((C255="~"),(C257="~")),"~","")</f>
        <v/>
      </c>
      <c r="C257" s="165" t="s">
        <v>43</v>
      </c>
      <c r="D257" s="163"/>
      <c r="E257" s="164">
        <v>1333582542.241179</v>
      </c>
      <c r="F257" s="164">
        <v>0</v>
      </c>
      <c r="G257" s="164">
        <v>688184725.97134531</v>
      </c>
      <c r="H257" s="164">
        <v>174859663.80431014</v>
      </c>
      <c r="I257" s="164">
        <v>194457336.87408081</v>
      </c>
      <c r="J257" s="164">
        <v>125496118.28954504</v>
      </c>
      <c r="K257" s="164">
        <v>95197914.740501493</v>
      </c>
      <c r="L257" s="164">
        <v>1825302.2892651169</v>
      </c>
      <c r="M257" s="164">
        <v>37792624.806975991</v>
      </c>
      <c r="N257" s="164">
        <v>10772783.500408988</v>
      </c>
      <c r="O257" s="164">
        <v>4550700.5538546843</v>
      </c>
      <c r="P257" s="164">
        <v>445371.41089155897</v>
      </c>
      <c r="Q257" s="163">
        <v>0</v>
      </c>
      <c r="R257" s="164">
        <v>87313019.362723991</v>
      </c>
      <c r="S257" s="164">
        <v>275700.32016192476</v>
      </c>
      <c r="T257" s="164">
        <v>7609195.0576155744</v>
      </c>
      <c r="U257" s="164">
        <v>0</v>
      </c>
      <c r="V257" s="163"/>
      <c r="W257" s="164">
        <v>87588719.682885915</v>
      </c>
    </row>
    <row r="258" spans="1:23">
      <c r="A258" s="636">
        <f t="shared" si="4"/>
        <v>31</v>
      </c>
      <c r="B258" s="627" t="str">
        <f>IF(OR((C255="~"),(C258="~")),"~","")</f>
        <v/>
      </c>
      <c r="C258" s="165" t="s">
        <v>44</v>
      </c>
      <c r="D258" s="163"/>
      <c r="E258" s="164">
        <v>152514899.12694484</v>
      </c>
      <c r="F258" s="164">
        <v>0</v>
      </c>
      <c r="G258" s="164">
        <v>118551746.26257628</v>
      </c>
      <c r="H258" s="164">
        <v>12214047.313951654</v>
      </c>
      <c r="I258" s="164">
        <v>3221415.6192084844</v>
      </c>
      <c r="J258" s="164">
        <v>1117321.3633310385</v>
      </c>
      <c r="K258" s="164">
        <v>6167293.8474169485</v>
      </c>
      <c r="L258" s="164">
        <v>-646045.6845055531</v>
      </c>
      <c r="M258" s="164">
        <v>326356.65448171174</v>
      </c>
      <c r="N258" s="164">
        <v>557402.02644625271</v>
      </c>
      <c r="O258" s="164">
        <v>11002304.080796255</v>
      </c>
      <c r="P258" s="164">
        <v>3057.6432417435449</v>
      </c>
      <c r="Q258" s="163">
        <v>0</v>
      </c>
      <c r="R258" s="164">
        <v>4853674.5352742551</v>
      </c>
      <c r="S258" s="164">
        <v>12871.015869924226</v>
      </c>
      <c r="T258" s="164">
        <v>1300748.2962727696</v>
      </c>
      <c r="U258" s="164">
        <v>0</v>
      </c>
      <c r="V258" s="163"/>
      <c r="W258" s="164">
        <v>4866545.551144179</v>
      </c>
    </row>
    <row r="259" spans="1:23">
      <c r="A259" s="636">
        <f t="shared" si="4"/>
        <v>32</v>
      </c>
      <c r="B259" s="627" t="str">
        <f>IF(OR((C255="~"),(C259="~")),"~","")</f>
        <v>~</v>
      </c>
      <c r="C259" s="165" t="s">
        <v>45</v>
      </c>
      <c r="D259" s="163"/>
      <c r="E259" s="164">
        <v>0</v>
      </c>
      <c r="F259" s="164">
        <v>0</v>
      </c>
      <c r="G259" s="164">
        <v>0</v>
      </c>
      <c r="H259" s="164">
        <v>0</v>
      </c>
      <c r="I259" s="164">
        <v>0</v>
      </c>
      <c r="J259" s="164">
        <v>0</v>
      </c>
      <c r="K259" s="164">
        <v>0</v>
      </c>
      <c r="L259" s="164">
        <v>0</v>
      </c>
      <c r="M259" s="164">
        <v>0</v>
      </c>
      <c r="N259" s="164">
        <v>0</v>
      </c>
      <c r="O259" s="164">
        <v>0</v>
      </c>
      <c r="P259" s="164">
        <v>0</v>
      </c>
      <c r="Q259" s="163">
        <v>0</v>
      </c>
      <c r="R259" s="164">
        <v>0</v>
      </c>
      <c r="S259" s="164">
        <v>0</v>
      </c>
      <c r="T259" s="164">
        <v>0</v>
      </c>
      <c r="U259" s="164">
        <v>0</v>
      </c>
      <c r="V259" s="163"/>
      <c r="W259" s="164">
        <v>0</v>
      </c>
    </row>
    <row r="260" spans="1:23">
      <c r="A260" s="636">
        <f t="shared" si="4"/>
        <v>33</v>
      </c>
      <c r="B260" s="627" t="str">
        <f>IF(OR((C255="~"),(C260="~")),"~","")</f>
        <v>~</v>
      </c>
      <c r="C260" s="165" t="s">
        <v>45</v>
      </c>
      <c r="D260" s="163"/>
      <c r="E260" s="164">
        <v>0</v>
      </c>
      <c r="F260" s="164">
        <v>0</v>
      </c>
      <c r="G260" s="164">
        <v>0</v>
      </c>
      <c r="H260" s="164">
        <v>0</v>
      </c>
      <c r="I260" s="164">
        <v>0</v>
      </c>
      <c r="J260" s="164">
        <v>0</v>
      </c>
      <c r="K260" s="164">
        <v>0</v>
      </c>
      <c r="L260" s="164">
        <v>0</v>
      </c>
      <c r="M260" s="164">
        <v>0</v>
      </c>
      <c r="N260" s="164">
        <v>0</v>
      </c>
      <c r="O260" s="164">
        <v>0</v>
      </c>
      <c r="P260" s="164">
        <v>0</v>
      </c>
      <c r="Q260" s="163">
        <v>0</v>
      </c>
      <c r="R260" s="164">
        <v>0</v>
      </c>
      <c r="S260" s="164">
        <v>0</v>
      </c>
      <c r="T260" s="164">
        <v>0</v>
      </c>
      <c r="U260" s="164">
        <v>0</v>
      </c>
      <c r="V260" s="163"/>
      <c r="W260" s="164">
        <v>0</v>
      </c>
    </row>
    <row r="261" spans="1:23">
      <c r="A261" s="636">
        <f t="shared" si="4"/>
        <v>34</v>
      </c>
      <c r="B261" s="627" t="str">
        <f>IF(OR((C255="~"),(C261="~")),"~","")</f>
        <v>~</v>
      </c>
      <c r="C261" s="165" t="s">
        <v>45</v>
      </c>
      <c r="D261" s="163"/>
      <c r="E261" s="164">
        <v>0</v>
      </c>
      <c r="F261" s="164">
        <v>0</v>
      </c>
      <c r="G261" s="164">
        <v>0</v>
      </c>
      <c r="H261" s="164">
        <v>0</v>
      </c>
      <c r="I261" s="164">
        <v>0</v>
      </c>
      <c r="J261" s="164">
        <v>0</v>
      </c>
      <c r="K261" s="164">
        <v>0</v>
      </c>
      <c r="L261" s="164">
        <v>0</v>
      </c>
      <c r="M261" s="164">
        <v>0</v>
      </c>
      <c r="N261" s="164">
        <v>0</v>
      </c>
      <c r="O261" s="164">
        <v>0</v>
      </c>
      <c r="P261" s="164">
        <v>0</v>
      </c>
      <c r="Q261" s="163">
        <v>0</v>
      </c>
      <c r="R261" s="164">
        <v>0</v>
      </c>
      <c r="S261" s="164">
        <v>0</v>
      </c>
      <c r="T261" s="164">
        <v>0</v>
      </c>
      <c r="U261" s="164">
        <v>0</v>
      </c>
      <c r="V261" s="163"/>
      <c r="W261" s="164">
        <v>0</v>
      </c>
    </row>
    <row r="262" spans="1:23" ht="12" thickBot="1">
      <c r="A262" s="399">
        <f t="shared" si="4"/>
        <v>35</v>
      </c>
      <c r="B262" s="377"/>
      <c r="C262" s="378" t="s">
        <v>49</v>
      </c>
      <c r="D262" s="378"/>
      <c r="E262" s="640">
        <v>2096564315.3338168</v>
      </c>
      <c r="F262" s="640">
        <v>0</v>
      </c>
      <c r="G262" s="640">
        <v>1200850824.6783407</v>
      </c>
      <c r="H262" s="640">
        <v>263885054.40088996</v>
      </c>
      <c r="I262" s="640">
        <v>267326242.76593474</v>
      </c>
      <c r="J262" s="640">
        <v>158858976.48884401</v>
      </c>
      <c r="K262" s="640">
        <v>129874757.21695292</v>
      </c>
      <c r="L262" s="640">
        <v>4703495.9925665455</v>
      </c>
      <c r="M262" s="640">
        <v>40268886.150637999</v>
      </c>
      <c r="N262" s="640">
        <v>11838753.591170413</v>
      </c>
      <c r="O262" s="640">
        <v>18280816.710268233</v>
      </c>
      <c r="P262" s="640">
        <v>676507.33821155154</v>
      </c>
      <c r="Q262" s="163">
        <v>0</v>
      </c>
      <c r="R262" s="640">
        <v>116526311.24865742</v>
      </c>
      <c r="S262" s="640">
        <v>508625.3743041876</v>
      </c>
      <c r="T262" s="640">
        <v>12839820.593991304</v>
      </c>
      <c r="U262" s="640">
        <v>0</v>
      </c>
      <c r="V262" s="163"/>
      <c r="W262" s="640">
        <v>117034936.62296161</v>
      </c>
    </row>
    <row r="263" spans="1:23" ht="12" thickTop="1">
      <c r="A263" s="386"/>
      <c r="B263" s="387"/>
      <c r="C263" s="402"/>
      <c r="D263" s="163"/>
      <c r="E263" s="269"/>
      <c r="F263" s="163"/>
      <c r="G263" s="270"/>
      <c r="H263" s="270"/>
      <c r="I263" s="270"/>
      <c r="J263" s="270"/>
      <c r="K263" s="270"/>
      <c r="L263" s="270"/>
      <c r="M263" s="270"/>
      <c r="N263" s="270"/>
      <c r="O263" s="163"/>
      <c r="P263" s="163"/>
      <c r="Q263" s="163"/>
      <c r="R263" s="163"/>
      <c r="S263" s="163"/>
      <c r="T263" s="163"/>
      <c r="U263" s="163"/>
      <c r="V263" s="163"/>
      <c r="W263" s="163"/>
    </row>
    <row r="264" spans="1:23" ht="15">
      <c r="A264" s="727">
        <v>7</v>
      </c>
      <c r="B264" s="728"/>
      <c r="C264" s="728"/>
      <c r="D264" s="728"/>
      <c r="E264" s="728"/>
      <c r="F264" s="728"/>
      <c r="G264" s="728"/>
      <c r="H264" s="728"/>
      <c r="I264" s="728"/>
      <c r="J264" s="728"/>
      <c r="K264" s="728"/>
      <c r="L264" s="728"/>
      <c r="M264" s="728"/>
      <c r="N264" s="728"/>
      <c r="O264" s="728"/>
      <c r="P264" s="728"/>
      <c r="Q264" s="728"/>
      <c r="R264" s="728"/>
      <c r="S264" s="728"/>
      <c r="T264" s="728"/>
      <c r="U264" s="728"/>
      <c r="V264" s="728"/>
      <c r="W264" s="728"/>
    </row>
    <row r="265" spans="1:23" ht="15">
      <c r="A265" s="727">
        <v>8</v>
      </c>
      <c r="B265" s="728"/>
      <c r="C265" s="728"/>
      <c r="D265" s="728"/>
      <c r="E265" s="728"/>
      <c r="F265" s="728"/>
      <c r="G265" s="728"/>
      <c r="H265" s="728"/>
      <c r="I265" s="728"/>
      <c r="J265" s="728"/>
      <c r="K265" s="728"/>
      <c r="L265" s="728"/>
      <c r="M265" s="728"/>
      <c r="N265" s="728"/>
      <c r="O265" s="728"/>
      <c r="P265" s="728"/>
      <c r="Q265" s="728"/>
      <c r="R265" s="728"/>
      <c r="S265" s="728"/>
      <c r="T265" s="728"/>
      <c r="U265" s="728"/>
      <c r="V265" s="728"/>
      <c r="W265" s="728"/>
    </row>
    <row r="266" spans="1:23" ht="15">
      <c r="A266" s="727">
        <v>9</v>
      </c>
      <c r="B266" s="728"/>
      <c r="C266" s="728"/>
      <c r="D266" s="728"/>
      <c r="E266" s="728"/>
      <c r="F266" s="728"/>
      <c r="G266" s="728"/>
      <c r="H266" s="728"/>
      <c r="I266" s="728"/>
      <c r="J266" s="728"/>
      <c r="K266" s="728"/>
      <c r="L266" s="728"/>
      <c r="M266" s="728"/>
      <c r="N266" s="728"/>
      <c r="O266" s="728"/>
      <c r="P266" s="728"/>
      <c r="Q266" s="728"/>
      <c r="R266" s="728"/>
      <c r="S266" s="728"/>
      <c r="T266" s="728"/>
      <c r="U266" s="728"/>
      <c r="V266" s="728"/>
      <c r="W266" s="728"/>
    </row>
    <row r="267" spans="1:23" ht="15">
      <c r="A267" s="727">
        <v>10</v>
      </c>
      <c r="B267" s="728"/>
      <c r="C267" s="728"/>
      <c r="D267" s="728"/>
      <c r="E267" s="728"/>
      <c r="F267" s="728"/>
      <c r="G267" s="728"/>
      <c r="H267" s="728"/>
      <c r="I267" s="728"/>
      <c r="J267" s="728"/>
      <c r="K267" s="728"/>
      <c r="L267" s="728"/>
      <c r="M267" s="728"/>
      <c r="N267" s="728"/>
      <c r="O267" s="728"/>
      <c r="P267" s="728"/>
      <c r="Q267" s="728"/>
      <c r="R267" s="728"/>
      <c r="S267" s="728"/>
      <c r="T267" s="728"/>
      <c r="U267" s="728"/>
      <c r="V267" s="728"/>
      <c r="W267" s="728"/>
    </row>
    <row r="268" spans="1:23" s="359" customFormat="1">
      <c r="A268" s="388"/>
      <c r="B268" s="267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</row>
    <row r="269" spans="1:23" s="359" customFormat="1" ht="22.5">
      <c r="A269" s="403"/>
      <c r="B269" s="168"/>
      <c r="C269" s="267"/>
      <c r="D269" s="267"/>
      <c r="E269" s="267" t="s">
        <v>892</v>
      </c>
      <c r="F269" s="267">
        <v>0</v>
      </c>
      <c r="G269" s="267" t="s">
        <v>878</v>
      </c>
      <c r="H269" s="267" t="s">
        <v>879</v>
      </c>
      <c r="I269" s="267" t="s">
        <v>880</v>
      </c>
      <c r="J269" s="267" t="s">
        <v>881</v>
      </c>
      <c r="K269" s="267" t="s">
        <v>882</v>
      </c>
      <c r="L269" s="267" t="s">
        <v>883</v>
      </c>
      <c r="M269" s="267" t="s">
        <v>884</v>
      </c>
      <c r="N269" s="267" t="s">
        <v>885</v>
      </c>
      <c r="O269" s="267" t="s">
        <v>886</v>
      </c>
      <c r="P269" s="267" t="s">
        <v>443</v>
      </c>
      <c r="Q269" s="160">
        <v>0</v>
      </c>
      <c r="R269" s="267" t="s">
        <v>887</v>
      </c>
      <c r="S269" s="267" t="s">
        <v>888</v>
      </c>
      <c r="T269" s="267" t="s">
        <v>889</v>
      </c>
      <c r="U269" s="267" t="s">
        <v>890</v>
      </c>
      <c r="V269" s="267"/>
      <c r="W269" s="267" t="s">
        <v>891</v>
      </c>
    </row>
    <row r="270" spans="1:23">
      <c r="A270" s="2"/>
      <c r="C270" s="168" t="s">
        <v>3</v>
      </c>
      <c r="D270" s="168"/>
      <c r="E270" s="168" t="s">
        <v>4</v>
      </c>
      <c r="F270" s="168"/>
      <c r="G270" s="168" t="s">
        <v>5</v>
      </c>
      <c r="H270" s="168" t="s">
        <v>6</v>
      </c>
      <c r="I270" s="168" t="s">
        <v>7</v>
      </c>
      <c r="J270" s="168" t="s">
        <v>8</v>
      </c>
      <c r="K270" s="168" t="s">
        <v>9</v>
      </c>
      <c r="L270" s="168" t="s">
        <v>10</v>
      </c>
      <c r="M270" s="168" t="s">
        <v>11</v>
      </c>
      <c r="N270" s="168" t="s">
        <v>12</v>
      </c>
      <c r="O270" s="168" t="s">
        <v>13</v>
      </c>
      <c r="P270" s="168" t="s">
        <v>14</v>
      </c>
      <c r="Q270" s="168"/>
      <c r="R270" s="168"/>
      <c r="S270" s="168"/>
      <c r="T270" s="168"/>
      <c r="U270" s="168"/>
      <c r="V270" s="168"/>
      <c r="W270" s="168"/>
    </row>
    <row r="271" spans="1:23">
      <c r="A271" s="389"/>
      <c r="B271" s="163"/>
    </row>
    <row r="272" spans="1:23">
      <c r="A272" s="636">
        <v>1</v>
      </c>
      <c r="B272" s="627"/>
      <c r="C272" s="376" t="s">
        <v>41</v>
      </c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</row>
    <row r="273" spans="1:23">
      <c r="A273" s="636">
        <f t="shared" ref="A273:A297" si="5">+A272+1</f>
        <v>2</v>
      </c>
      <c r="B273" s="627" t="str">
        <f>IF(OR((C272="~"),(C273="~")),"~","")</f>
        <v/>
      </c>
      <c r="C273" s="165" t="s">
        <v>42</v>
      </c>
      <c r="D273" s="163"/>
      <c r="E273" s="170">
        <v>6.0559999999999998E-3</v>
      </c>
      <c r="F273" s="170">
        <v>0</v>
      </c>
      <c r="G273" s="170">
        <v>7.4390000000000003E-3</v>
      </c>
      <c r="H273" s="170">
        <v>6.7499999999999999E-3</v>
      </c>
      <c r="I273" s="170">
        <v>6.4970000000000002E-3</v>
      </c>
      <c r="J273" s="170">
        <v>5.2890000000000003E-3</v>
      </c>
      <c r="K273" s="170">
        <v>4.9259999999999998E-3</v>
      </c>
      <c r="L273" s="170">
        <v>0</v>
      </c>
      <c r="M273" s="170">
        <v>4.2139999999999999E-3</v>
      </c>
      <c r="N273" s="170">
        <v>0</v>
      </c>
      <c r="O273" s="170">
        <v>4.0540000000000003E-3</v>
      </c>
      <c r="P273" s="170">
        <v>7.3419999999999996E-3</v>
      </c>
      <c r="Q273" s="163">
        <v>0</v>
      </c>
      <c r="R273" s="170">
        <v>5.3709999999999999E-3</v>
      </c>
      <c r="S273" s="170">
        <v>5.8E-5</v>
      </c>
      <c r="T273" s="170">
        <v>0</v>
      </c>
      <c r="U273" s="163"/>
      <c r="V273" s="163"/>
      <c r="W273" s="170">
        <v>5.3540000000000003E-3</v>
      </c>
    </row>
    <row r="274" spans="1:23">
      <c r="A274" s="636">
        <f t="shared" si="5"/>
        <v>3</v>
      </c>
      <c r="B274" s="627" t="str">
        <f>IF(OR((C272="~"),(C274="~")),"~","")</f>
        <v/>
      </c>
      <c r="C274" s="165" t="s">
        <v>43</v>
      </c>
      <c r="D274" s="163"/>
      <c r="E274" s="170">
        <v>4.9029000000000003E-2</v>
      </c>
      <c r="F274" s="170">
        <v>0</v>
      </c>
      <c r="G274" s="170">
        <v>5.4406999999999997E-2</v>
      </c>
      <c r="H274" s="170">
        <v>5.4406999999999997E-2</v>
      </c>
      <c r="I274" s="170">
        <v>5.4406999999999997E-2</v>
      </c>
      <c r="J274" s="170">
        <v>5.4406999999999997E-2</v>
      </c>
      <c r="K274" s="170">
        <v>5.4406999999999997E-2</v>
      </c>
      <c r="L274" s="170">
        <v>0</v>
      </c>
      <c r="M274" s="170">
        <v>5.4406999999999997E-2</v>
      </c>
      <c r="N274" s="170">
        <v>0</v>
      </c>
      <c r="O274" s="170">
        <v>5.4406999999999997E-2</v>
      </c>
      <c r="P274" s="170">
        <v>5.4406999999999997E-2</v>
      </c>
      <c r="Q274" s="163">
        <v>0</v>
      </c>
      <c r="R274" s="170">
        <v>5.4406999999999997E-2</v>
      </c>
      <c r="S274" s="170">
        <v>5.4406999999999997E-2</v>
      </c>
      <c r="T274" s="170">
        <v>5.4406999999999997E-2</v>
      </c>
      <c r="U274" s="163"/>
      <c r="V274" s="163"/>
      <c r="W274" s="170">
        <v>5.4406999999999997E-2</v>
      </c>
    </row>
    <row r="275" spans="1:23">
      <c r="A275" s="636">
        <f t="shared" si="5"/>
        <v>4</v>
      </c>
      <c r="B275" s="627" t="str">
        <f>IF(OR((C272="~"),(C275="~")),"~","")</f>
        <v/>
      </c>
      <c r="C275" s="165" t="s">
        <v>44</v>
      </c>
      <c r="D275" s="163"/>
      <c r="E275" s="170">
        <v>0</v>
      </c>
      <c r="F275" s="170">
        <v>0</v>
      </c>
      <c r="G275" s="170">
        <v>0</v>
      </c>
      <c r="H275" s="170">
        <v>0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63">
        <v>0</v>
      </c>
      <c r="R275" s="170">
        <v>0</v>
      </c>
      <c r="S275" s="170">
        <v>0</v>
      </c>
      <c r="T275" s="170">
        <v>0</v>
      </c>
      <c r="U275" s="163"/>
      <c r="V275" s="163"/>
      <c r="W275" s="170">
        <v>0</v>
      </c>
    </row>
    <row r="276" spans="1:23">
      <c r="A276" s="636">
        <f t="shared" si="5"/>
        <v>5</v>
      </c>
      <c r="B276" s="627" t="str">
        <f>IF(OR((C272="~"),(C276="~")),"~","")</f>
        <v>~</v>
      </c>
      <c r="C276" s="165" t="s">
        <v>45</v>
      </c>
      <c r="D276" s="163"/>
      <c r="E276" s="170">
        <v>0</v>
      </c>
      <c r="F276" s="170">
        <v>0</v>
      </c>
      <c r="G276" s="170">
        <v>0</v>
      </c>
      <c r="H276" s="170">
        <v>0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63">
        <v>0</v>
      </c>
      <c r="R276" s="170">
        <v>0</v>
      </c>
      <c r="S276" s="170">
        <v>0</v>
      </c>
      <c r="T276" s="170">
        <v>0</v>
      </c>
      <c r="U276" s="163"/>
      <c r="V276" s="163"/>
      <c r="W276" s="170">
        <v>0</v>
      </c>
    </row>
    <row r="277" spans="1:23">
      <c r="A277" s="636">
        <f t="shared" si="5"/>
        <v>6</v>
      </c>
      <c r="B277" s="627" t="str">
        <f>IF(OR((C272="~"),(C277="~")),"~","")</f>
        <v>~</v>
      </c>
      <c r="C277" s="165" t="s">
        <v>45</v>
      </c>
      <c r="D277" s="163"/>
      <c r="E277" s="170">
        <v>0</v>
      </c>
      <c r="F277" s="170">
        <v>0</v>
      </c>
      <c r="G277" s="170">
        <v>0</v>
      </c>
      <c r="H277" s="170">
        <v>0</v>
      </c>
      <c r="I277" s="170">
        <v>0</v>
      </c>
      <c r="J277" s="170">
        <v>0</v>
      </c>
      <c r="K277" s="170">
        <v>0</v>
      </c>
      <c r="L277" s="170">
        <v>0</v>
      </c>
      <c r="M277" s="170">
        <v>0</v>
      </c>
      <c r="N277" s="170">
        <v>0</v>
      </c>
      <c r="O277" s="170">
        <v>0</v>
      </c>
      <c r="P277" s="170">
        <v>0</v>
      </c>
      <c r="Q277" s="163">
        <v>0</v>
      </c>
      <c r="R277" s="170">
        <v>0</v>
      </c>
      <c r="S277" s="170">
        <v>0</v>
      </c>
      <c r="T277" s="170">
        <v>0</v>
      </c>
      <c r="U277" s="163"/>
      <c r="V277" s="163"/>
      <c r="W277" s="170">
        <v>0</v>
      </c>
    </row>
    <row r="278" spans="1:23">
      <c r="A278" s="636">
        <f t="shared" si="5"/>
        <v>7</v>
      </c>
      <c r="B278" s="627" t="str">
        <f>IF(OR((C272="~"),(C278="~")),"~","")</f>
        <v>~</v>
      </c>
      <c r="C278" s="165" t="s">
        <v>45</v>
      </c>
      <c r="D278" s="163"/>
      <c r="E278" s="170">
        <v>0</v>
      </c>
      <c r="F278" s="170">
        <v>0</v>
      </c>
      <c r="G278" s="170">
        <v>0</v>
      </c>
      <c r="H278" s="170">
        <v>0</v>
      </c>
      <c r="I278" s="170">
        <v>0</v>
      </c>
      <c r="J278" s="170">
        <v>0</v>
      </c>
      <c r="K278" s="170">
        <v>0</v>
      </c>
      <c r="L278" s="170">
        <v>0</v>
      </c>
      <c r="M278" s="170">
        <v>0</v>
      </c>
      <c r="N278" s="170">
        <v>0</v>
      </c>
      <c r="O278" s="170">
        <v>0</v>
      </c>
      <c r="P278" s="170">
        <v>0</v>
      </c>
      <c r="Q278" s="163">
        <v>0</v>
      </c>
      <c r="R278" s="170">
        <v>0</v>
      </c>
      <c r="S278" s="170">
        <v>0</v>
      </c>
      <c r="T278" s="170">
        <v>0</v>
      </c>
      <c r="U278" s="163"/>
      <c r="V278" s="163"/>
      <c r="W278" s="170">
        <v>0</v>
      </c>
    </row>
    <row r="279" spans="1:23">
      <c r="A279" s="370">
        <f t="shared" si="5"/>
        <v>8</v>
      </c>
      <c r="B279" s="173" t="str">
        <f>IF(OR((C272="~"),(C279="~")),"~","")</f>
        <v/>
      </c>
      <c r="C279" s="174" t="s">
        <v>50</v>
      </c>
      <c r="D279" s="174"/>
      <c r="E279" s="171">
        <v>5.5085000000000002E-2</v>
      </c>
      <c r="F279" s="171">
        <v>0</v>
      </c>
      <c r="G279" s="171">
        <v>6.1845999999999998E-2</v>
      </c>
      <c r="H279" s="171">
        <v>6.1157000000000003E-2</v>
      </c>
      <c r="I279" s="171">
        <v>6.0902999999999999E-2</v>
      </c>
      <c r="J279" s="171">
        <v>5.9695999999999999E-2</v>
      </c>
      <c r="K279" s="171">
        <v>5.9332000000000003E-2</v>
      </c>
      <c r="L279" s="171">
        <v>0</v>
      </c>
      <c r="M279" s="171">
        <v>5.8620999999999999E-2</v>
      </c>
      <c r="N279" s="171">
        <v>0</v>
      </c>
      <c r="O279" s="171">
        <v>5.8460999999999999E-2</v>
      </c>
      <c r="P279" s="171">
        <v>6.1747999999999997E-2</v>
      </c>
      <c r="Q279" s="163">
        <v>0</v>
      </c>
      <c r="R279" s="171">
        <v>5.9776999999999997E-2</v>
      </c>
      <c r="S279" s="171">
        <v>5.4465E-2</v>
      </c>
      <c r="T279" s="171">
        <v>5.4406999999999997E-2</v>
      </c>
      <c r="U279" s="163"/>
      <c r="V279" s="163"/>
      <c r="W279" s="171">
        <v>5.9760000000000001E-2</v>
      </c>
    </row>
    <row r="280" spans="1:23">
      <c r="A280" s="636">
        <f t="shared" si="5"/>
        <v>9</v>
      </c>
      <c r="B280" s="627" t="str">
        <f>IF(OR((C272="~"),(C280="~")),"~","")</f>
        <v/>
      </c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</row>
    <row r="281" spans="1:23">
      <c r="A281" s="636">
        <f t="shared" si="5"/>
        <v>10</v>
      </c>
      <c r="B281" s="627"/>
      <c r="C281" s="376" t="s">
        <v>46</v>
      </c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</row>
    <row r="282" spans="1:23">
      <c r="A282" s="636">
        <f t="shared" si="5"/>
        <v>11</v>
      </c>
      <c r="B282" s="627" t="str">
        <f>IF(OR((C281="~"),(C282="~")),"~","")</f>
        <v/>
      </c>
      <c r="C282" s="165" t="s">
        <v>42</v>
      </c>
      <c r="D282" s="163"/>
      <c r="E282" s="170">
        <v>6.8400000000000004E-4</v>
      </c>
      <c r="F282" s="170">
        <v>0</v>
      </c>
      <c r="G282" s="170">
        <v>7.8100000000000001E-4</v>
      </c>
      <c r="H282" s="170">
        <v>7.0899999999999999E-4</v>
      </c>
      <c r="I282" s="170">
        <v>6.8199999999999999E-4</v>
      </c>
      <c r="J282" s="170">
        <v>5.5599999999999996E-4</v>
      </c>
      <c r="K282" s="170">
        <v>5.1699999999999999E-4</v>
      </c>
      <c r="L282" s="170">
        <v>5.6800000000000004E-4</v>
      </c>
      <c r="M282" s="170">
        <v>4.4299999999999998E-4</v>
      </c>
      <c r="N282" s="170">
        <v>4.73E-4</v>
      </c>
      <c r="O282" s="170">
        <v>4.26E-4</v>
      </c>
      <c r="P282" s="170">
        <v>7.7099999999999998E-4</v>
      </c>
      <c r="Q282" s="163">
        <v>0</v>
      </c>
      <c r="R282" s="170">
        <v>5.6400000000000005E-4</v>
      </c>
      <c r="S282" s="170">
        <v>6.0000000000000002E-6</v>
      </c>
      <c r="T282" s="170">
        <v>0</v>
      </c>
      <c r="U282" s="163"/>
      <c r="V282" s="163"/>
      <c r="W282" s="170">
        <v>5.62E-4</v>
      </c>
    </row>
    <row r="283" spans="1:23">
      <c r="A283" s="636">
        <f t="shared" si="5"/>
        <v>12</v>
      </c>
      <c r="B283" s="627" t="str">
        <f>IF(OR((C281="~"),(C283="~")),"~","")</f>
        <v/>
      </c>
      <c r="C283" s="165" t="s">
        <v>43</v>
      </c>
      <c r="D283" s="163"/>
      <c r="E283" s="170">
        <v>5.5259999999999997E-3</v>
      </c>
      <c r="F283" s="170">
        <v>0</v>
      </c>
      <c r="G283" s="170">
        <v>5.5599999999999998E-3</v>
      </c>
      <c r="H283" s="170">
        <v>5.5599999999999998E-3</v>
      </c>
      <c r="I283" s="170">
        <v>5.5599999999999998E-3</v>
      </c>
      <c r="J283" s="170">
        <v>5.5599999999999998E-3</v>
      </c>
      <c r="K283" s="170">
        <v>5.5599999999999998E-3</v>
      </c>
      <c r="L283" s="170">
        <v>5.2139999999999999E-3</v>
      </c>
      <c r="M283" s="170">
        <v>5.5599999999999998E-3</v>
      </c>
      <c r="N283" s="170">
        <v>5.2139999999999999E-3</v>
      </c>
      <c r="O283" s="170">
        <v>5.5599999999999998E-3</v>
      </c>
      <c r="P283" s="170">
        <v>5.5599999999999998E-3</v>
      </c>
      <c r="Q283" s="163">
        <v>0</v>
      </c>
      <c r="R283" s="170">
        <v>5.5599999999999998E-3</v>
      </c>
      <c r="S283" s="170">
        <v>5.5599999999999998E-3</v>
      </c>
      <c r="T283" s="170">
        <v>5.5599999999999998E-3</v>
      </c>
      <c r="U283" s="163"/>
      <c r="V283" s="163"/>
      <c r="W283" s="170">
        <v>5.5599999999999998E-3</v>
      </c>
    </row>
    <row r="284" spans="1:23">
      <c r="A284" s="636">
        <f t="shared" si="5"/>
        <v>13</v>
      </c>
      <c r="B284" s="627" t="str">
        <f>IF(OR((C281="~"),(C284="~")),"~","")</f>
        <v/>
      </c>
      <c r="C284" s="165" t="s">
        <v>44</v>
      </c>
      <c r="D284" s="163"/>
      <c r="E284" s="170">
        <v>-4.1E-5</v>
      </c>
      <c r="F284" s="170">
        <v>0</v>
      </c>
      <c r="G284" s="170">
        <v>0</v>
      </c>
      <c r="H284" s="170">
        <v>0</v>
      </c>
      <c r="I284" s="170">
        <v>0</v>
      </c>
      <c r="J284" s="170">
        <v>0</v>
      </c>
      <c r="K284" s="170">
        <v>0</v>
      </c>
      <c r="L284" s="170">
        <v>-2.8860000000000001E-3</v>
      </c>
      <c r="M284" s="170">
        <v>0</v>
      </c>
      <c r="N284" s="170">
        <v>0</v>
      </c>
      <c r="O284" s="170">
        <v>0</v>
      </c>
      <c r="P284" s="170">
        <v>0</v>
      </c>
      <c r="Q284" s="163">
        <v>0</v>
      </c>
      <c r="R284" s="170">
        <v>0</v>
      </c>
      <c r="S284" s="170">
        <v>0</v>
      </c>
      <c r="T284" s="170">
        <v>0</v>
      </c>
      <c r="U284" s="163"/>
      <c r="V284" s="163"/>
      <c r="W284" s="170">
        <v>0</v>
      </c>
    </row>
    <row r="285" spans="1:23">
      <c r="A285" s="636">
        <f t="shared" si="5"/>
        <v>14</v>
      </c>
      <c r="B285" s="627" t="str">
        <f>IF(OR((C281="~"),(C285="~")),"~","")</f>
        <v>~</v>
      </c>
      <c r="C285" s="165" t="s">
        <v>45</v>
      </c>
      <c r="D285" s="163"/>
      <c r="E285" s="170">
        <v>0</v>
      </c>
      <c r="F285" s="170">
        <v>0</v>
      </c>
      <c r="G285" s="170">
        <v>0</v>
      </c>
      <c r="H285" s="170">
        <v>0</v>
      </c>
      <c r="I285" s="170">
        <v>0</v>
      </c>
      <c r="J285" s="170">
        <v>0</v>
      </c>
      <c r="K285" s="170">
        <v>0</v>
      </c>
      <c r="L285" s="170">
        <v>0</v>
      </c>
      <c r="M285" s="170">
        <v>0</v>
      </c>
      <c r="N285" s="170">
        <v>0</v>
      </c>
      <c r="O285" s="170">
        <v>0</v>
      </c>
      <c r="P285" s="170">
        <v>0</v>
      </c>
      <c r="Q285" s="163">
        <v>0</v>
      </c>
      <c r="R285" s="170">
        <v>0</v>
      </c>
      <c r="S285" s="170">
        <v>0</v>
      </c>
      <c r="T285" s="170">
        <v>0</v>
      </c>
      <c r="U285" s="163"/>
      <c r="V285" s="163"/>
      <c r="W285" s="170">
        <v>0</v>
      </c>
    </row>
    <row r="286" spans="1:23">
      <c r="A286" s="636">
        <f t="shared" si="5"/>
        <v>15</v>
      </c>
      <c r="B286" s="627" t="str">
        <f>IF(OR((C281="~"),(C286="~")),"~","")</f>
        <v>~</v>
      </c>
      <c r="C286" s="165" t="s">
        <v>45</v>
      </c>
      <c r="D286" s="163"/>
      <c r="E286" s="170">
        <v>0</v>
      </c>
      <c r="F286" s="170">
        <v>0</v>
      </c>
      <c r="G286" s="170">
        <v>0</v>
      </c>
      <c r="H286" s="170">
        <v>0</v>
      </c>
      <c r="I286" s="170">
        <v>0</v>
      </c>
      <c r="J286" s="170">
        <v>0</v>
      </c>
      <c r="K286" s="170">
        <v>0</v>
      </c>
      <c r="L286" s="170">
        <v>0</v>
      </c>
      <c r="M286" s="170">
        <v>0</v>
      </c>
      <c r="N286" s="170">
        <v>0</v>
      </c>
      <c r="O286" s="170">
        <v>0</v>
      </c>
      <c r="P286" s="170">
        <v>0</v>
      </c>
      <c r="Q286" s="163">
        <v>0</v>
      </c>
      <c r="R286" s="170">
        <v>0</v>
      </c>
      <c r="S286" s="170">
        <v>0</v>
      </c>
      <c r="T286" s="170">
        <v>0</v>
      </c>
      <c r="U286" s="163"/>
      <c r="V286" s="163"/>
      <c r="W286" s="170">
        <v>0</v>
      </c>
    </row>
    <row r="287" spans="1:23">
      <c r="A287" s="636">
        <f t="shared" si="5"/>
        <v>16</v>
      </c>
      <c r="B287" s="627" t="str">
        <f>IF(OR((C281="~"),(C287="~")),"~","")</f>
        <v>~</v>
      </c>
      <c r="C287" s="165" t="s">
        <v>45</v>
      </c>
      <c r="D287" s="163"/>
      <c r="E287" s="170">
        <v>0</v>
      </c>
      <c r="F287" s="170">
        <v>0</v>
      </c>
      <c r="G287" s="170">
        <v>0</v>
      </c>
      <c r="H287" s="170">
        <v>0</v>
      </c>
      <c r="I287" s="170">
        <v>0</v>
      </c>
      <c r="J287" s="170">
        <v>0</v>
      </c>
      <c r="K287" s="170">
        <v>0</v>
      </c>
      <c r="L287" s="170">
        <v>0</v>
      </c>
      <c r="M287" s="170">
        <v>0</v>
      </c>
      <c r="N287" s="170">
        <v>0</v>
      </c>
      <c r="O287" s="170">
        <v>0</v>
      </c>
      <c r="P287" s="170">
        <v>0</v>
      </c>
      <c r="Q287" s="163">
        <v>0</v>
      </c>
      <c r="R287" s="170">
        <v>0</v>
      </c>
      <c r="S287" s="170">
        <v>0</v>
      </c>
      <c r="T287" s="170">
        <v>0</v>
      </c>
      <c r="U287" s="163"/>
      <c r="V287" s="163"/>
      <c r="W287" s="170">
        <v>0</v>
      </c>
    </row>
    <row r="288" spans="1:23">
      <c r="A288" s="370">
        <f t="shared" si="5"/>
        <v>17</v>
      </c>
      <c r="B288" s="173" t="str">
        <f>IF(OR((C281="~"),(C288="~")),"~","")</f>
        <v/>
      </c>
      <c r="C288" s="174" t="s">
        <v>50</v>
      </c>
      <c r="D288" s="174"/>
      <c r="E288" s="171">
        <v>6.169E-3</v>
      </c>
      <c r="F288" s="171">
        <v>0</v>
      </c>
      <c r="G288" s="171">
        <v>6.3410000000000003E-3</v>
      </c>
      <c r="H288" s="171">
        <v>6.2690000000000003E-3</v>
      </c>
      <c r="I288" s="171">
        <v>6.2420000000000002E-3</v>
      </c>
      <c r="J288" s="171">
        <v>6.1159999999999999E-3</v>
      </c>
      <c r="K288" s="171">
        <v>6.0769999999999999E-3</v>
      </c>
      <c r="L288" s="171">
        <v>2.8960000000000001E-3</v>
      </c>
      <c r="M288" s="171">
        <v>6.0029999999999997E-3</v>
      </c>
      <c r="N288" s="171">
        <v>5.6870000000000002E-3</v>
      </c>
      <c r="O288" s="171">
        <v>5.986E-3</v>
      </c>
      <c r="P288" s="171">
        <v>6.3309999999999998E-3</v>
      </c>
      <c r="Q288" s="163">
        <v>0</v>
      </c>
      <c r="R288" s="171">
        <v>6.1240000000000001E-3</v>
      </c>
      <c r="S288" s="171">
        <v>5.5659999999999998E-3</v>
      </c>
      <c r="T288" s="171">
        <v>5.5599999999999998E-3</v>
      </c>
      <c r="U288" s="163"/>
      <c r="V288" s="163"/>
      <c r="W288" s="171">
        <v>6.1219999999999998E-3</v>
      </c>
    </row>
    <row r="289" spans="1:23">
      <c r="A289" s="636">
        <f t="shared" si="5"/>
        <v>18</v>
      </c>
      <c r="B289" s="627" t="str">
        <f>IF(OR((C281="~"),(C289="~")),"~","")</f>
        <v/>
      </c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</row>
    <row r="290" spans="1:23">
      <c r="A290" s="636">
        <f t="shared" si="5"/>
        <v>19</v>
      </c>
      <c r="B290" s="627"/>
      <c r="C290" s="376" t="s">
        <v>47</v>
      </c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</row>
    <row r="291" spans="1:23">
      <c r="A291" s="636">
        <f t="shared" si="5"/>
        <v>20</v>
      </c>
      <c r="B291" s="627" t="str">
        <f>IF(OR((C290="~"),(C291="~")),"~","")</f>
        <v/>
      </c>
      <c r="C291" s="165" t="s">
        <v>42</v>
      </c>
      <c r="D291" s="163"/>
      <c r="E291" s="170">
        <v>1.8232999999999999E-2</v>
      </c>
      <c r="F291" s="170">
        <v>0</v>
      </c>
      <c r="G291" s="170">
        <v>2.6120999999999998E-2</v>
      </c>
      <c r="H291" s="170">
        <v>1.8881999999999999E-2</v>
      </c>
      <c r="I291" s="170">
        <v>1.4298E-2</v>
      </c>
      <c r="J291" s="170">
        <v>9.5630000000000003E-3</v>
      </c>
      <c r="K291" s="170">
        <v>1.2515E-2</v>
      </c>
      <c r="L291" s="170">
        <v>9.4990000000000005E-3</v>
      </c>
      <c r="M291" s="170">
        <v>-1.2459999999999999E-3</v>
      </c>
      <c r="N291" s="170">
        <v>-2.2699999999999999E-4</v>
      </c>
      <c r="O291" s="170">
        <v>3.1466000000000001E-2</v>
      </c>
      <c r="P291" s="170">
        <v>2.2596000000000002E-2</v>
      </c>
      <c r="Q291" s="163">
        <v>0</v>
      </c>
      <c r="R291" s="170">
        <v>1.0795000000000001E-2</v>
      </c>
      <c r="S291" s="170">
        <v>4.7799000000000001E-2</v>
      </c>
      <c r="T291" s="170">
        <v>3.0970999999999999E-2</v>
      </c>
      <c r="U291" s="163"/>
      <c r="V291" s="163"/>
      <c r="W291" s="170">
        <v>1.0912E-2</v>
      </c>
    </row>
    <row r="292" spans="1:23">
      <c r="A292" s="636">
        <f t="shared" si="5"/>
        <v>21</v>
      </c>
      <c r="B292" s="627" t="str">
        <f>IF(OR((C290="~"),(C292="~")),"~","")</f>
        <v/>
      </c>
      <c r="C292" s="165" t="s">
        <v>43</v>
      </c>
      <c r="D292" s="163"/>
      <c r="E292" s="170">
        <v>0</v>
      </c>
      <c r="F292" s="170">
        <v>0</v>
      </c>
      <c r="G292" s="170">
        <v>0</v>
      </c>
      <c r="H292" s="170">
        <v>0</v>
      </c>
      <c r="I292" s="170">
        <v>0</v>
      </c>
      <c r="J292" s="170">
        <v>0</v>
      </c>
      <c r="K292" s="170">
        <v>0</v>
      </c>
      <c r="L292" s="170">
        <v>0</v>
      </c>
      <c r="M292" s="170">
        <v>0</v>
      </c>
      <c r="N292" s="170">
        <v>0</v>
      </c>
      <c r="O292" s="170">
        <v>0</v>
      </c>
      <c r="P292" s="170">
        <v>0</v>
      </c>
      <c r="Q292" s="163">
        <v>0</v>
      </c>
      <c r="R292" s="170">
        <v>0</v>
      </c>
      <c r="S292" s="170">
        <v>0</v>
      </c>
      <c r="T292" s="170">
        <v>0</v>
      </c>
      <c r="U292" s="163"/>
      <c r="V292" s="163"/>
      <c r="W292" s="170">
        <v>0</v>
      </c>
    </row>
    <row r="293" spans="1:23">
      <c r="A293" s="636">
        <f t="shared" si="5"/>
        <v>22</v>
      </c>
      <c r="B293" s="627" t="str">
        <f>IF(OR((C290="~"),(C293="~")),"~","")</f>
        <v/>
      </c>
      <c r="C293" s="165" t="s">
        <v>44</v>
      </c>
      <c r="D293" s="163"/>
      <c r="E293" s="170">
        <v>6.28E-3</v>
      </c>
      <c r="F293" s="170">
        <v>0</v>
      </c>
      <c r="G293" s="170">
        <v>1.0330000000000001E-2</v>
      </c>
      <c r="H293" s="170">
        <v>4.189E-3</v>
      </c>
      <c r="I293" s="170">
        <v>9.9299999999999996E-4</v>
      </c>
      <c r="J293" s="170">
        <v>5.3399999999999997E-4</v>
      </c>
      <c r="K293" s="170">
        <v>3.885E-3</v>
      </c>
      <c r="L293" s="170">
        <v>1.0399999999999999E-3</v>
      </c>
      <c r="M293" s="170">
        <v>5.1800000000000001E-4</v>
      </c>
      <c r="N293" s="170">
        <v>2.7E-4</v>
      </c>
      <c r="O293" s="170">
        <v>0.144982</v>
      </c>
      <c r="P293" s="170">
        <v>4.1199999999999999E-4</v>
      </c>
      <c r="Q293" s="163">
        <v>0</v>
      </c>
      <c r="R293" s="170">
        <v>3.333E-3</v>
      </c>
      <c r="S293" s="170">
        <v>2.8E-3</v>
      </c>
      <c r="T293" s="170">
        <v>1.0251E-2</v>
      </c>
      <c r="U293" s="163"/>
      <c r="V293" s="163"/>
      <c r="W293" s="170">
        <v>3.3319999999999999E-3</v>
      </c>
    </row>
    <row r="294" spans="1:23">
      <c r="A294" s="636">
        <f t="shared" si="5"/>
        <v>23</v>
      </c>
      <c r="B294" s="627" t="str">
        <f>IF(OR((C290="~"),(C294="~")),"~","")</f>
        <v>~</v>
      </c>
      <c r="C294" s="165" t="s">
        <v>45</v>
      </c>
      <c r="D294" s="163"/>
      <c r="E294" s="170">
        <v>0</v>
      </c>
      <c r="F294" s="170">
        <v>0</v>
      </c>
      <c r="G294" s="170">
        <v>0</v>
      </c>
      <c r="H294" s="170">
        <v>0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63">
        <v>0</v>
      </c>
      <c r="R294" s="170">
        <v>0</v>
      </c>
      <c r="S294" s="170">
        <v>0</v>
      </c>
      <c r="T294" s="170">
        <v>0</v>
      </c>
      <c r="U294" s="163"/>
      <c r="V294" s="163"/>
      <c r="W294" s="170">
        <v>0</v>
      </c>
    </row>
    <row r="295" spans="1:23">
      <c r="A295" s="636">
        <f t="shared" si="5"/>
        <v>24</v>
      </c>
      <c r="B295" s="627" t="str">
        <f>IF(OR((C290="~"),(C295="~")),"~","")</f>
        <v>~</v>
      </c>
      <c r="C295" s="165" t="s">
        <v>45</v>
      </c>
      <c r="D295" s="163"/>
      <c r="E295" s="170">
        <v>0</v>
      </c>
      <c r="F295" s="170">
        <v>0</v>
      </c>
      <c r="G295" s="170">
        <v>0</v>
      </c>
      <c r="H295" s="170">
        <v>0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63">
        <v>0</v>
      </c>
      <c r="R295" s="170">
        <v>0</v>
      </c>
      <c r="S295" s="170">
        <v>0</v>
      </c>
      <c r="T295" s="170">
        <v>0</v>
      </c>
      <c r="U295" s="163"/>
      <c r="V295" s="163"/>
      <c r="W295" s="170">
        <v>0</v>
      </c>
    </row>
    <row r="296" spans="1:23">
      <c r="A296" s="636">
        <f t="shared" si="5"/>
        <v>25</v>
      </c>
      <c r="B296" s="627" t="str">
        <f>IF(OR((C290="~"),(C296="~")),"~","")</f>
        <v>~</v>
      </c>
      <c r="C296" s="165" t="s">
        <v>45</v>
      </c>
      <c r="D296" s="163"/>
      <c r="E296" s="170">
        <v>0</v>
      </c>
      <c r="F296" s="170">
        <v>0</v>
      </c>
      <c r="G296" s="170">
        <v>0</v>
      </c>
      <c r="H296" s="170">
        <v>0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63">
        <v>0</v>
      </c>
      <c r="R296" s="170">
        <v>0</v>
      </c>
      <c r="S296" s="170">
        <v>0</v>
      </c>
      <c r="T296" s="170">
        <v>0</v>
      </c>
      <c r="U296" s="163"/>
      <c r="V296" s="163"/>
      <c r="W296" s="170">
        <v>0</v>
      </c>
    </row>
    <row r="297" spans="1:23">
      <c r="A297" s="370">
        <f t="shared" si="5"/>
        <v>26</v>
      </c>
      <c r="B297" s="173" t="str">
        <f>IF(OR((C290="~"),(C297="~")),"~","")</f>
        <v/>
      </c>
      <c r="C297" s="174" t="s">
        <v>50</v>
      </c>
      <c r="D297" s="174"/>
      <c r="E297" s="171">
        <v>2.4514000000000001E-2</v>
      </c>
      <c r="F297" s="171">
        <v>0</v>
      </c>
      <c r="G297" s="171">
        <v>3.6451999999999998E-2</v>
      </c>
      <c r="H297" s="171">
        <v>2.3071000000000001E-2</v>
      </c>
      <c r="I297" s="171">
        <v>1.5292E-2</v>
      </c>
      <c r="J297" s="171">
        <v>1.0097E-2</v>
      </c>
      <c r="K297" s="171">
        <v>1.6400000000000001E-2</v>
      </c>
      <c r="L297" s="171">
        <v>1.0539E-2</v>
      </c>
      <c r="M297" s="171">
        <v>-7.2800000000000002E-4</v>
      </c>
      <c r="N297" s="171">
        <v>4.3000000000000002E-5</v>
      </c>
      <c r="O297" s="171">
        <v>0.17644799999999999</v>
      </c>
      <c r="P297" s="171">
        <v>2.3008000000000001E-2</v>
      </c>
      <c r="Q297" s="163">
        <v>0</v>
      </c>
      <c r="R297" s="171">
        <v>1.4128999999999999E-2</v>
      </c>
      <c r="S297" s="171">
        <v>5.0597999999999997E-2</v>
      </c>
      <c r="T297" s="171">
        <v>4.1221000000000001E-2</v>
      </c>
      <c r="U297" s="163"/>
      <c r="V297" s="163"/>
      <c r="W297" s="171">
        <v>1.4244E-2</v>
      </c>
    </row>
    <row r="298" spans="1:23">
      <c r="A298" s="636"/>
      <c r="B298" s="627" t="str">
        <f>IF(OR((C290="~"),(C298="~")),"~","")</f>
        <v/>
      </c>
      <c r="C298" s="376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</row>
    <row r="299" spans="1:23">
      <c r="A299" s="636"/>
      <c r="B299" s="627" t="s">
        <v>45</v>
      </c>
      <c r="C299" s="163"/>
      <c r="D299" s="163"/>
      <c r="E299" s="170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63"/>
      <c r="R299" s="170"/>
      <c r="S299" s="170"/>
      <c r="T299" s="170"/>
      <c r="U299" s="163"/>
      <c r="V299" s="163"/>
      <c r="W299" s="170"/>
    </row>
    <row r="300" spans="1:23">
      <c r="A300" s="636"/>
      <c r="B300" s="627" t="str">
        <f>IF(OR((B299="~"),(C300="~")),"~","")</f>
        <v>~</v>
      </c>
      <c r="C300" s="165" t="s">
        <v>45</v>
      </c>
      <c r="D300" s="163"/>
      <c r="E300" s="170">
        <v>0</v>
      </c>
      <c r="F300" s="170"/>
      <c r="G300" s="170">
        <v>0</v>
      </c>
      <c r="H300" s="170">
        <v>0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63"/>
      <c r="R300" s="170">
        <v>0</v>
      </c>
      <c r="S300" s="170">
        <v>0</v>
      </c>
      <c r="T300" s="170">
        <v>0</v>
      </c>
      <c r="U300" s="163"/>
      <c r="V300" s="163"/>
      <c r="W300" s="170">
        <v>0</v>
      </c>
    </row>
    <row r="301" spans="1:23">
      <c r="A301" s="636"/>
      <c r="B301" s="627" t="str">
        <f>IF(OR((B299="~"),(C301="~")),"~","")</f>
        <v>~</v>
      </c>
      <c r="C301" s="165" t="s">
        <v>45</v>
      </c>
      <c r="D301" s="163"/>
      <c r="E301" s="170">
        <v>0</v>
      </c>
      <c r="F301" s="170"/>
      <c r="G301" s="170">
        <v>0</v>
      </c>
      <c r="H301" s="170">
        <v>0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63"/>
      <c r="R301" s="170">
        <v>0</v>
      </c>
      <c r="S301" s="170">
        <v>0</v>
      </c>
      <c r="T301" s="170">
        <v>0</v>
      </c>
      <c r="U301" s="163"/>
      <c r="V301" s="163"/>
      <c r="W301" s="170">
        <v>0</v>
      </c>
    </row>
    <row r="302" spans="1:23">
      <c r="A302" s="636"/>
      <c r="B302" s="627" t="str">
        <f>IF(OR((B299="~"),(C302="~")),"~","")</f>
        <v>~</v>
      </c>
      <c r="C302" s="165" t="s">
        <v>45</v>
      </c>
      <c r="D302" s="163"/>
      <c r="E302" s="170">
        <v>0</v>
      </c>
      <c r="F302" s="170"/>
      <c r="G302" s="170">
        <v>0</v>
      </c>
      <c r="H302" s="170">
        <v>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63"/>
      <c r="R302" s="170">
        <v>0</v>
      </c>
      <c r="S302" s="170">
        <v>0</v>
      </c>
      <c r="T302" s="170">
        <v>0</v>
      </c>
      <c r="U302" s="163"/>
      <c r="V302" s="163"/>
      <c r="W302" s="170">
        <v>0</v>
      </c>
    </row>
    <row r="303" spans="1:23">
      <c r="A303" s="636"/>
      <c r="B303" s="627" t="str">
        <f>IF(OR((B299="~"),(C303="~")),"~","")</f>
        <v>~</v>
      </c>
      <c r="C303" s="165" t="s">
        <v>45</v>
      </c>
      <c r="D303" s="163"/>
      <c r="E303" s="170">
        <v>0</v>
      </c>
      <c r="F303" s="170"/>
      <c r="G303" s="170">
        <v>0</v>
      </c>
      <c r="H303" s="170">
        <v>0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63"/>
      <c r="R303" s="170">
        <v>0</v>
      </c>
      <c r="S303" s="170">
        <v>0</v>
      </c>
      <c r="T303" s="170">
        <v>0</v>
      </c>
      <c r="U303" s="163"/>
      <c r="V303" s="163"/>
      <c r="W303" s="170">
        <v>0</v>
      </c>
    </row>
    <row r="304" spans="1:23">
      <c r="A304" s="636"/>
      <c r="B304" s="627" t="str">
        <f>IF(OR((B299="~"),(C304="~")),"~","")</f>
        <v>~</v>
      </c>
      <c r="C304" s="165" t="s">
        <v>45</v>
      </c>
      <c r="D304" s="163"/>
      <c r="E304" s="170">
        <v>0</v>
      </c>
      <c r="F304" s="170"/>
      <c r="G304" s="170">
        <v>0</v>
      </c>
      <c r="H304" s="170">
        <v>0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63"/>
      <c r="R304" s="170">
        <v>0</v>
      </c>
      <c r="S304" s="170">
        <v>0</v>
      </c>
      <c r="T304" s="170">
        <v>0</v>
      </c>
      <c r="U304" s="163"/>
      <c r="V304" s="163"/>
      <c r="W304" s="170">
        <v>0</v>
      </c>
    </row>
    <row r="305" spans="1:23">
      <c r="A305" s="370"/>
      <c r="B305" s="173" t="str">
        <f>IF(OR((B299="~"),(C305="~")),"~","")</f>
        <v>~</v>
      </c>
      <c r="C305" s="174" t="s">
        <v>45</v>
      </c>
      <c r="D305" s="174"/>
      <c r="E305" s="171">
        <v>0</v>
      </c>
      <c r="F305" s="171"/>
      <c r="G305" s="171">
        <v>0</v>
      </c>
      <c r="H305" s="171">
        <v>0</v>
      </c>
      <c r="I305" s="171">
        <v>0</v>
      </c>
      <c r="J305" s="171">
        <v>0</v>
      </c>
      <c r="K305" s="171">
        <v>0</v>
      </c>
      <c r="L305" s="171">
        <v>0</v>
      </c>
      <c r="M305" s="171">
        <v>0</v>
      </c>
      <c r="N305" s="171">
        <v>0</v>
      </c>
      <c r="O305" s="171">
        <v>0</v>
      </c>
      <c r="P305" s="171">
        <v>0</v>
      </c>
      <c r="Q305" s="163"/>
      <c r="R305" s="171">
        <v>0</v>
      </c>
      <c r="S305" s="171">
        <v>0</v>
      </c>
      <c r="T305" s="171">
        <v>0</v>
      </c>
      <c r="U305" s="163"/>
      <c r="V305" s="163"/>
      <c r="W305" s="171">
        <v>0</v>
      </c>
    </row>
    <row r="306" spans="1:23">
      <c r="A306" s="636"/>
      <c r="B306" s="627" t="str">
        <f>IF(OR((B299="~"),(C306="~")),"~","")</f>
        <v>~</v>
      </c>
      <c r="C306" s="165" t="s">
        <v>45</v>
      </c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</row>
    <row r="307" spans="1:23">
      <c r="A307" s="636"/>
      <c r="B307" s="627" t="str">
        <f>IF(OR((B299="~"),(C307="~")),"~","")</f>
        <v>~</v>
      </c>
      <c r="C307" s="376"/>
      <c r="D307" s="163"/>
      <c r="E307" s="163"/>
      <c r="F307" s="163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</row>
    <row r="308" spans="1:23">
      <c r="A308" s="636"/>
      <c r="B308" s="627" t="s">
        <v>45</v>
      </c>
      <c r="C308" s="163"/>
      <c r="D308" s="163"/>
      <c r="E308" s="170"/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63"/>
      <c r="R308" s="170"/>
      <c r="S308" s="170"/>
      <c r="T308" s="170"/>
      <c r="U308" s="163"/>
      <c r="V308" s="163"/>
      <c r="W308" s="170"/>
    </row>
    <row r="309" spans="1:23">
      <c r="A309" s="636"/>
      <c r="B309" s="627" t="str">
        <f>IF(OR((B308="~"),(C309="~")),"~","")</f>
        <v>~</v>
      </c>
      <c r="C309" s="165" t="s">
        <v>45</v>
      </c>
      <c r="D309" s="163"/>
      <c r="E309" s="170">
        <v>0</v>
      </c>
      <c r="F309" s="170"/>
      <c r="G309" s="170">
        <v>0</v>
      </c>
      <c r="H309" s="170">
        <v>0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63"/>
      <c r="R309" s="170">
        <v>0</v>
      </c>
      <c r="S309" s="170">
        <v>0</v>
      </c>
      <c r="T309" s="170">
        <v>0</v>
      </c>
      <c r="U309" s="163"/>
      <c r="V309" s="163"/>
      <c r="W309" s="170">
        <v>0</v>
      </c>
    </row>
    <row r="310" spans="1:23">
      <c r="A310" s="636"/>
      <c r="B310" s="627" t="str">
        <f>IF(OR((B308="~"),(C310="~")),"~","")</f>
        <v>~</v>
      </c>
      <c r="C310" s="165" t="s">
        <v>45</v>
      </c>
      <c r="D310" s="163"/>
      <c r="E310" s="170">
        <v>0</v>
      </c>
      <c r="F310" s="170"/>
      <c r="G310" s="170">
        <v>0</v>
      </c>
      <c r="H310" s="170">
        <v>0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63"/>
      <c r="R310" s="170">
        <v>0</v>
      </c>
      <c r="S310" s="170">
        <v>0</v>
      </c>
      <c r="T310" s="170">
        <v>0</v>
      </c>
      <c r="U310" s="163"/>
      <c r="V310" s="163"/>
      <c r="W310" s="170">
        <v>0</v>
      </c>
    </row>
    <row r="311" spans="1:23">
      <c r="A311" s="636"/>
      <c r="B311" s="627" t="str">
        <f>IF(OR((B308="~"),(C311="~")),"~","")</f>
        <v>~</v>
      </c>
      <c r="C311" s="165" t="s">
        <v>45</v>
      </c>
      <c r="D311" s="163"/>
      <c r="E311" s="170">
        <v>0</v>
      </c>
      <c r="F311" s="170"/>
      <c r="G311" s="170">
        <v>0</v>
      </c>
      <c r="H311" s="170">
        <v>0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63"/>
      <c r="R311" s="170">
        <v>0</v>
      </c>
      <c r="S311" s="170">
        <v>0</v>
      </c>
      <c r="T311" s="170">
        <v>0</v>
      </c>
      <c r="U311" s="163"/>
      <c r="V311" s="163"/>
      <c r="W311" s="170">
        <v>0</v>
      </c>
    </row>
    <row r="312" spans="1:23">
      <c r="A312" s="636"/>
      <c r="B312" s="627" t="str">
        <f>IF(OR((B308="~"),(C312="~")),"~","")</f>
        <v>~</v>
      </c>
      <c r="C312" s="165" t="s">
        <v>45</v>
      </c>
      <c r="D312" s="163"/>
      <c r="E312" s="170">
        <v>0</v>
      </c>
      <c r="F312" s="170"/>
      <c r="G312" s="170">
        <v>0</v>
      </c>
      <c r="H312" s="170">
        <v>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63"/>
      <c r="R312" s="170">
        <v>0</v>
      </c>
      <c r="S312" s="170">
        <v>0</v>
      </c>
      <c r="T312" s="170">
        <v>0</v>
      </c>
      <c r="U312" s="163"/>
      <c r="V312" s="163"/>
      <c r="W312" s="170">
        <v>0</v>
      </c>
    </row>
    <row r="313" spans="1:23">
      <c r="A313" s="636"/>
      <c r="B313" s="627" t="str">
        <f>IF(OR((B308="~"),(C313="~")),"~","")</f>
        <v>~</v>
      </c>
      <c r="C313" s="165" t="s">
        <v>45</v>
      </c>
      <c r="D313" s="163"/>
      <c r="E313" s="170">
        <v>0</v>
      </c>
      <c r="F313" s="170"/>
      <c r="G313" s="170">
        <v>0</v>
      </c>
      <c r="H313" s="170">
        <v>0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63"/>
      <c r="R313" s="170">
        <v>0</v>
      </c>
      <c r="S313" s="170">
        <v>0</v>
      </c>
      <c r="T313" s="170">
        <v>0</v>
      </c>
      <c r="U313" s="163"/>
      <c r="V313" s="163"/>
      <c r="W313" s="170">
        <v>0</v>
      </c>
    </row>
    <row r="314" spans="1:23">
      <c r="A314" s="370"/>
      <c r="B314" s="173" t="str">
        <f>IF(OR((B308="~"),(C314="~")),"~","")</f>
        <v>~</v>
      </c>
      <c r="C314" s="174" t="s">
        <v>45</v>
      </c>
      <c r="D314" s="174"/>
      <c r="E314" s="171">
        <v>0</v>
      </c>
      <c r="F314" s="171"/>
      <c r="G314" s="171">
        <v>0</v>
      </c>
      <c r="H314" s="171">
        <v>0</v>
      </c>
      <c r="I314" s="171">
        <v>0</v>
      </c>
      <c r="J314" s="171">
        <v>0</v>
      </c>
      <c r="K314" s="171">
        <v>0</v>
      </c>
      <c r="L314" s="171">
        <v>0</v>
      </c>
      <c r="M314" s="171">
        <v>0</v>
      </c>
      <c r="N314" s="171">
        <v>0</v>
      </c>
      <c r="O314" s="171">
        <v>0</v>
      </c>
      <c r="P314" s="171">
        <v>0</v>
      </c>
      <c r="Q314" s="163"/>
      <c r="R314" s="171">
        <v>0</v>
      </c>
      <c r="S314" s="171">
        <v>0</v>
      </c>
      <c r="T314" s="171">
        <v>0</v>
      </c>
      <c r="U314" s="163"/>
      <c r="V314" s="163"/>
      <c r="W314" s="171">
        <v>0</v>
      </c>
    </row>
    <row r="315" spans="1:23">
      <c r="A315" s="636"/>
      <c r="B315" s="627" t="str">
        <f>IF(OR((B308="~"),(C315="~")),"~","")</f>
        <v>~</v>
      </c>
      <c r="C315" s="165" t="s">
        <v>45</v>
      </c>
      <c r="D315" s="163"/>
      <c r="E315" s="163"/>
      <c r="F315" s="163"/>
      <c r="G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</row>
    <row r="316" spans="1:23">
      <c r="A316" s="636"/>
      <c r="B316" s="627" t="str">
        <f>IF(OR((B308="~"),(C316="~")),"~","")</f>
        <v>~</v>
      </c>
      <c r="C316" s="376"/>
      <c r="D316" s="163"/>
      <c r="E316" s="163"/>
      <c r="F316" s="163"/>
      <c r="G316" s="163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</row>
    <row r="317" spans="1:23">
      <c r="A317" s="636"/>
      <c r="B317" s="627" t="s">
        <v>45</v>
      </c>
      <c r="C317" s="163"/>
      <c r="D317" s="163"/>
      <c r="E317" s="170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63"/>
      <c r="R317" s="170"/>
      <c r="S317" s="170"/>
      <c r="T317" s="170"/>
      <c r="U317" s="163"/>
      <c r="V317" s="163"/>
      <c r="W317" s="170"/>
    </row>
    <row r="318" spans="1:23">
      <c r="A318" s="636"/>
      <c r="B318" s="627" t="str">
        <f>IF(OR((B317="~"),(C318="~")),"~","")</f>
        <v>~</v>
      </c>
      <c r="C318" s="165" t="s">
        <v>45</v>
      </c>
      <c r="D318" s="163"/>
      <c r="E318" s="170">
        <v>0</v>
      </c>
      <c r="F318" s="170"/>
      <c r="G318" s="170">
        <v>0</v>
      </c>
      <c r="H318" s="170">
        <v>0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63"/>
      <c r="R318" s="170">
        <v>0</v>
      </c>
      <c r="S318" s="170">
        <v>0</v>
      </c>
      <c r="T318" s="170">
        <v>0</v>
      </c>
      <c r="U318" s="163"/>
      <c r="V318" s="163"/>
      <c r="W318" s="170">
        <v>0</v>
      </c>
    </row>
    <row r="319" spans="1:23">
      <c r="A319" s="636"/>
      <c r="B319" s="627" t="str">
        <f>IF(OR((B317="~"),(C319="~")),"~","")</f>
        <v>~</v>
      </c>
      <c r="C319" s="165" t="s">
        <v>45</v>
      </c>
      <c r="D319" s="163"/>
      <c r="E319" s="170">
        <v>0</v>
      </c>
      <c r="F319" s="170"/>
      <c r="G319" s="170">
        <v>0</v>
      </c>
      <c r="H319" s="170">
        <v>0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63"/>
      <c r="R319" s="170">
        <v>0</v>
      </c>
      <c r="S319" s="170">
        <v>0</v>
      </c>
      <c r="T319" s="170">
        <v>0</v>
      </c>
      <c r="U319" s="163"/>
      <c r="V319" s="163"/>
      <c r="W319" s="170">
        <v>0</v>
      </c>
    </row>
    <row r="320" spans="1:23">
      <c r="A320" s="636"/>
      <c r="B320" s="627" t="str">
        <f>IF(OR((B317="~"),(C320="~")),"~","")</f>
        <v>~</v>
      </c>
      <c r="C320" s="165" t="s">
        <v>45</v>
      </c>
      <c r="D320" s="163"/>
      <c r="E320" s="170">
        <v>0</v>
      </c>
      <c r="F320" s="170"/>
      <c r="G320" s="170">
        <v>0</v>
      </c>
      <c r="H320" s="170">
        <v>0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63"/>
      <c r="R320" s="170">
        <v>0</v>
      </c>
      <c r="S320" s="170">
        <v>0</v>
      </c>
      <c r="T320" s="170">
        <v>0</v>
      </c>
      <c r="U320" s="163"/>
      <c r="V320" s="163"/>
      <c r="W320" s="170">
        <v>0</v>
      </c>
    </row>
    <row r="321" spans="1:23">
      <c r="A321" s="636"/>
      <c r="B321" s="627" t="str">
        <f>IF(OR((B317="~"),(C321="~")),"~","")</f>
        <v>~</v>
      </c>
      <c r="C321" s="165" t="s">
        <v>45</v>
      </c>
      <c r="D321" s="163"/>
      <c r="E321" s="170">
        <v>0</v>
      </c>
      <c r="F321" s="170"/>
      <c r="G321" s="170">
        <v>0</v>
      </c>
      <c r="H321" s="170">
        <v>0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63"/>
      <c r="R321" s="170">
        <v>0</v>
      </c>
      <c r="S321" s="170">
        <v>0</v>
      </c>
      <c r="T321" s="170">
        <v>0</v>
      </c>
      <c r="U321" s="163"/>
      <c r="V321" s="163"/>
      <c r="W321" s="170">
        <v>0</v>
      </c>
    </row>
    <row r="322" spans="1:23">
      <c r="A322" s="636"/>
      <c r="B322" s="627" t="str">
        <f>IF(OR((B317="~"),(C322="~")),"~","")</f>
        <v>~</v>
      </c>
      <c r="C322" s="165" t="s">
        <v>45</v>
      </c>
      <c r="D322" s="163"/>
      <c r="E322" s="170">
        <v>0</v>
      </c>
      <c r="F322" s="170"/>
      <c r="G322" s="170">
        <v>0</v>
      </c>
      <c r="H322" s="170">
        <v>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63"/>
      <c r="R322" s="170">
        <v>0</v>
      </c>
      <c r="S322" s="170">
        <v>0</v>
      </c>
      <c r="T322" s="170">
        <v>0</v>
      </c>
      <c r="U322" s="163"/>
      <c r="V322" s="163"/>
      <c r="W322" s="170">
        <v>0</v>
      </c>
    </row>
    <row r="323" spans="1:23">
      <c r="A323" s="370"/>
      <c r="B323" s="173" t="str">
        <f>IF(OR((B317="~"),(C323="~")),"~","")</f>
        <v>~</v>
      </c>
      <c r="C323" s="174" t="s">
        <v>45</v>
      </c>
      <c r="D323" s="174"/>
      <c r="E323" s="171">
        <v>0</v>
      </c>
      <c r="F323" s="171"/>
      <c r="G323" s="171">
        <v>0</v>
      </c>
      <c r="H323" s="171">
        <v>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63"/>
      <c r="R323" s="171">
        <v>0</v>
      </c>
      <c r="S323" s="171">
        <v>0</v>
      </c>
      <c r="T323" s="171">
        <v>0</v>
      </c>
      <c r="U323" s="163"/>
      <c r="V323" s="163"/>
      <c r="W323" s="171">
        <v>0</v>
      </c>
    </row>
    <row r="324" spans="1:23">
      <c r="A324" s="636"/>
      <c r="B324" s="627" t="str">
        <f>IF(OR((B317="~"),(C324="~")),"~","")</f>
        <v>~</v>
      </c>
      <c r="C324" s="165" t="s">
        <v>45</v>
      </c>
      <c r="D324" s="163"/>
      <c r="E324" s="163"/>
      <c r="F324" s="163"/>
      <c r="G324" s="163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</row>
    <row r="325" spans="1:23">
      <c r="A325" s="636"/>
      <c r="B325" s="627" t="str">
        <f>IF(OR((B317="~"),(C325="~")),"~","")</f>
        <v>~</v>
      </c>
      <c r="C325" s="376"/>
      <c r="D325" s="163"/>
      <c r="E325" s="163"/>
      <c r="F325" s="163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</row>
    <row r="326" spans="1:23">
      <c r="A326" s="636"/>
      <c r="B326" s="627" t="s">
        <v>45</v>
      </c>
      <c r="C326" s="163"/>
      <c r="D326" s="163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63"/>
      <c r="R326" s="170"/>
      <c r="S326" s="170"/>
      <c r="T326" s="170"/>
      <c r="U326" s="163"/>
      <c r="V326" s="163"/>
      <c r="W326" s="170"/>
    </row>
    <row r="327" spans="1:23">
      <c r="A327" s="636"/>
      <c r="B327" s="627" t="str">
        <f>IF(OR((B326="~"),(C327="~")),"~","")</f>
        <v>~</v>
      </c>
      <c r="C327" s="165" t="s">
        <v>45</v>
      </c>
      <c r="D327" s="163"/>
      <c r="E327" s="170">
        <v>0</v>
      </c>
      <c r="F327" s="170"/>
      <c r="G327" s="170">
        <v>0</v>
      </c>
      <c r="H327" s="170">
        <v>0</v>
      </c>
      <c r="I327" s="170">
        <v>0</v>
      </c>
      <c r="J327" s="170">
        <v>0</v>
      </c>
      <c r="K327" s="170">
        <v>0</v>
      </c>
      <c r="L327" s="170">
        <v>0</v>
      </c>
      <c r="M327" s="170">
        <v>0</v>
      </c>
      <c r="N327" s="170">
        <v>0</v>
      </c>
      <c r="O327" s="170">
        <v>0</v>
      </c>
      <c r="P327" s="170">
        <v>0</v>
      </c>
      <c r="Q327" s="163"/>
      <c r="R327" s="170">
        <v>0</v>
      </c>
      <c r="S327" s="170">
        <v>0</v>
      </c>
      <c r="T327" s="170">
        <v>0</v>
      </c>
      <c r="U327" s="163"/>
      <c r="V327" s="163"/>
      <c r="W327" s="170">
        <v>0</v>
      </c>
    </row>
    <row r="328" spans="1:23">
      <c r="A328" s="636"/>
      <c r="B328" s="627" t="str">
        <f>IF(OR((B326="~"),(C328="~")),"~","")</f>
        <v>~</v>
      </c>
      <c r="C328" s="165" t="s">
        <v>45</v>
      </c>
      <c r="D328" s="163"/>
      <c r="E328" s="170">
        <v>0</v>
      </c>
      <c r="F328" s="170"/>
      <c r="G328" s="170">
        <v>0</v>
      </c>
      <c r="H328" s="170">
        <v>0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63"/>
      <c r="R328" s="170">
        <v>0</v>
      </c>
      <c r="S328" s="170">
        <v>0</v>
      </c>
      <c r="T328" s="170">
        <v>0</v>
      </c>
      <c r="U328" s="163"/>
      <c r="V328" s="163"/>
      <c r="W328" s="170">
        <v>0</v>
      </c>
    </row>
    <row r="329" spans="1:23">
      <c r="A329" s="636"/>
      <c r="B329" s="627" t="str">
        <f>IF(OR((B326="~"),(C329="~")),"~","")</f>
        <v>~</v>
      </c>
      <c r="C329" s="165" t="s">
        <v>45</v>
      </c>
      <c r="D329" s="163"/>
      <c r="E329" s="170">
        <v>0</v>
      </c>
      <c r="F329" s="170"/>
      <c r="G329" s="170">
        <v>0</v>
      </c>
      <c r="H329" s="170">
        <v>0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63"/>
      <c r="R329" s="170">
        <v>0</v>
      </c>
      <c r="S329" s="170">
        <v>0</v>
      </c>
      <c r="T329" s="170">
        <v>0</v>
      </c>
      <c r="U329" s="163"/>
      <c r="V329" s="163"/>
      <c r="W329" s="170">
        <v>0</v>
      </c>
    </row>
    <row r="330" spans="1:23">
      <c r="A330" s="636"/>
      <c r="B330" s="627" t="str">
        <f>IF(OR((B326="~"),(C330="~")),"~","")</f>
        <v>~</v>
      </c>
      <c r="C330" s="165" t="s">
        <v>45</v>
      </c>
      <c r="D330" s="163"/>
      <c r="E330" s="170">
        <v>0</v>
      </c>
      <c r="F330" s="170"/>
      <c r="G330" s="170">
        <v>0</v>
      </c>
      <c r="H330" s="170">
        <v>0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63"/>
      <c r="R330" s="170">
        <v>0</v>
      </c>
      <c r="S330" s="170">
        <v>0</v>
      </c>
      <c r="T330" s="170">
        <v>0</v>
      </c>
      <c r="U330" s="163"/>
      <c r="V330" s="163"/>
      <c r="W330" s="170">
        <v>0</v>
      </c>
    </row>
    <row r="331" spans="1:23">
      <c r="A331" s="636"/>
      <c r="B331" s="627" t="str">
        <f>IF(OR((B326="~"),(C331="~")),"~","")</f>
        <v>~</v>
      </c>
      <c r="C331" s="165" t="s">
        <v>45</v>
      </c>
      <c r="D331" s="163"/>
      <c r="E331" s="170">
        <v>0</v>
      </c>
      <c r="F331" s="170"/>
      <c r="G331" s="170">
        <v>0</v>
      </c>
      <c r="H331" s="170">
        <v>0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63"/>
      <c r="R331" s="170">
        <v>0</v>
      </c>
      <c r="S331" s="170">
        <v>0</v>
      </c>
      <c r="T331" s="170">
        <v>0</v>
      </c>
      <c r="U331" s="163"/>
      <c r="V331" s="163"/>
      <c r="W331" s="170">
        <v>0</v>
      </c>
    </row>
    <row r="332" spans="1:23">
      <c r="A332" s="370"/>
      <c r="B332" s="173" t="str">
        <f>IF(OR((B326="~"),(C332="~")),"~","")</f>
        <v>~</v>
      </c>
      <c r="C332" s="174" t="s">
        <v>45</v>
      </c>
      <c r="D332" s="174"/>
      <c r="E332" s="171">
        <v>0</v>
      </c>
      <c r="F332" s="171"/>
      <c r="G332" s="171">
        <v>0</v>
      </c>
      <c r="H332" s="171">
        <v>0</v>
      </c>
      <c r="I332" s="171">
        <v>0</v>
      </c>
      <c r="J332" s="171">
        <v>0</v>
      </c>
      <c r="K332" s="171">
        <v>0</v>
      </c>
      <c r="L332" s="171">
        <v>0</v>
      </c>
      <c r="M332" s="171">
        <v>0</v>
      </c>
      <c r="N332" s="171">
        <v>0</v>
      </c>
      <c r="O332" s="171">
        <v>0</v>
      </c>
      <c r="P332" s="171">
        <v>0</v>
      </c>
      <c r="Q332" s="163"/>
      <c r="R332" s="171">
        <v>0</v>
      </c>
      <c r="S332" s="171">
        <v>0</v>
      </c>
      <c r="T332" s="171">
        <v>0</v>
      </c>
      <c r="U332" s="163"/>
      <c r="V332" s="163"/>
      <c r="W332" s="171">
        <v>0</v>
      </c>
    </row>
    <row r="333" spans="1:23">
      <c r="A333" s="636"/>
      <c r="B333" s="627" t="str">
        <f>IF(OR((B326="~"),(C333="~")),"~","")</f>
        <v>~</v>
      </c>
      <c r="C333" s="165" t="s">
        <v>45</v>
      </c>
      <c r="D333" s="163"/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</row>
    <row r="334" spans="1:23">
      <c r="A334" s="636"/>
      <c r="B334" s="627" t="str">
        <f>IF(OR((B326="~"),(C334="~")),"~","")</f>
        <v>~</v>
      </c>
      <c r="C334" s="376"/>
      <c r="D334" s="163"/>
      <c r="E334" s="163"/>
      <c r="F334" s="163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</row>
    <row r="335" spans="1:23">
      <c r="A335" s="636"/>
      <c r="B335" s="627" t="s">
        <v>45</v>
      </c>
      <c r="C335" s="163"/>
      <c r="D335" s="163"/>
      <c r="E335" s="170"/>
      <c r="F335" s="170"/>
      <c r="G335" s="170"/>
      <c r="H335" s="170"/>
      <c r="I335" s="170"/>
      <c r="J335" s="170"/>
      <c r="K335" s="170"/>
      <c r="L335" s="170"/>
      <c r="M335" s="170"/>
      <c r="N335" s="170"/>
      <c r="O335" s="170"/>
      <c r="P335" s="170"/>
      <c r="Q335" s="163"/>
      <c r="R335" s="170"/>
      <c r="S335" s="170"/>
      <c r="T335" s="170"/>
      <c r="U335" s="163"/>
      <c r="V335" s="163"/>
      <c r="W335" s="170"/>
    </row>
    <row r="336" spans="1:23">
      <c r="A336" s="636"/>
      <c r="B336" s="627" t="str">
        <f>IF(OR((B335="~"),(C336="~")),"~","")</f>
        <v>~</v>
      </c>
      <c r="C336" s="165" t="s">
        <v>45</v>
      </c>
      <c r="D336" s="163"/>
      <c r="E336" s="170">
        <v>0</v>
      </c>
      <c r="F336" s="170"/>
      <c r="G336" s="170">
        <v>0</v>
      </c>
      <c r="H336" s="170">
        <v>0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63"/>
      <c r="R336" s="170">
        <v>0</v>
      </c>
      <c r="S336" s="170">
        <v>0</v>
      </c>
      <c r="T336" s="170">
        <v>0</v>
      </c>
      <c r="U336" s="163"/>
      <c r="V336" s="163"/>
      <c r="W336" s="170">
        <v>0</v>
      </c>
    </row>
    <row r="337" spans="1:23">
      <c r="A337" s="636"/>
      <c r="B337" s="627" t="str">
        <f>IF(OR((B335="~"),(C337="~")),"~","")</f>
        <v>~</v>
      </c>
      <c r="C337" s="165" t="s">
        <v>45</v>
      </c>
      <c r="D337" s="163"/>
      <c r="E337" s="170">
        <v>0</v>
      </c>
      <c r="F337" s="170"/>
      <c r="G337" s="170">
        <v>0</v>
      </c>
      <c r="H337" s="170">
        <v>0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63"/>
      <c r="R337" s="170">
        <v>0</v>
      </c>
      <c r="S337" s="170">
        <v>0</v>
      </c>
      <c r="T337" s="170">
        <v>0</v>
      </c>
      <c r="U337" s="163"/>
      <c r="V337" s="163"/>
      <c r="W337" s="170">
        <v>0</v>
      </c>
    </row>
    <row r="338" spans="1:23">
      <c r="A338" s="636"/>
      <c r="B338" s="627" t="str">
        <f>IF(OR((B335="~"),(C338="~")),"~","")</f>
        <v>~</v>
      </c>
      <c r="C338" s="165" t="s">
        <v>45</v>
      </c>
      <c r="D338" s="163"/>
      <c r="E338" s="170">
        <v>0</v>
      </c>
      <c r="F338" s="170"/>
      <c r="G338" s="170">
        <v>0</v>
      </c>
      <c r="H338" s="170">
        <v>0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63"/>
      <c r="R338" s="170">
        <v>0</v>
      </c>
      <c r="S338" s="170">
        <v>0</v>
      </c>
      <c r="T338" s="170">
        <v>0</v>
      </c>
      <c r="U338" s="163"/>
      <c r="V338" s="163"/>
      <c r="W338" s="170">
        <v>0</v>
      </c>
    </row>
    <row r="339" spans="1:23">
      <c r="A339" s="636"/>
      <c r="B339" s="627" t="str">
        <f>IF(OR((B335="~"),(C339="~")),"~","")</f>
        <v>~</v>
      </c>
      <c r="C339" s="165" t="s">
        <v>45</v>
      </c>
      <c r="D339" s="163"/>
      <c r="E339" s="170">
        <v>0</v>
      </c>
      <c r="F339" s="170"/>
      <c r="G339" s="170">
        <v>0</v>
      </c>
      <c r="H339" s="170">
        <v>0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63"/>
      <c r="R339" s="170">
        <v>0</v>
      </c>
      <c r="S339" s="170">
        <v>0</v>
      </c>
      <c r="T339" s="170">
        <v>0</v>
      </c>
      <c r="U339" s="163"/>
      <c r="V339" s="163"/>
      <c r="W339" s="170">
        <v>0</v>
      </c>
    </row>
    <row r="340" spans="1:23">
      <c r="A340" s="636"/>
      <c r="B340" s="627" t="str">
        <f>IF(OR((B335="~"),(C340="~")),"~","")</f>
        <v>~</v>
      </c>
      <c r="C340" s="165" t="s">
        <v>45</v>
      </c>
      <c r="D340" s="163"/>
      <c r="E340" s="170">
        <v>0</v>
      </c>
      <c r="F340" s="170"/>
      <c r="G340" s="170">
        <v>0</v>
      </c>
      <c r="H340" s="170">
        <v>0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63"/>
      <c r="R340" s="170">
        <v>0</v>
      </c>
      <c r="S340" s="170">
        <v>0</v>
      </c>
      <c r="T340" s="170">
        <v>0</v>
      </c>
      <c r="U340" s="163"/>
      <c r="V340" s="163"/>
      <c r="W340" s="170">
        <v>0</v>
      </c>
    </row>
    <row r="341" spans="1:23">
      <c r="A341" s="370"/>
      <c r="B341" s="173" t="str">
        <f>IF(OR((B335="~"),(C341="~")),"~","")</f>
        <v>~</v>
      </c>
      <c r="C341" s="174" t="s">
        <v>45</v>
      </c>
      <c r="D341" s="174"/>
      <c r="E341" s="171">
        <v>0</v>
      </c>
      <c r="F341" s="171"/>
      <c r="G341" s="171">
        <v>0</v>
      </c>
      <c r="H341" s="171">
        <v>0</v>
      </c>
      <c r="I341" s="171">
        <v>0</v>
      </c>
      <c r="J341" s="171">
        <v>0</v>
      </c>
      <c r="K341" s="171">
        <v>0</v>
      </c>
      <c r="L341" s="171">
        <v>0</v>
      </c>
      <c r="M341" s="171">
        <v>0</v>
      </c>
      <c r="N341" s="171">
        <v>0</v>
      </c>
      <c r="O341" s="171">
        <v>0</v>
      </c>
      <c r="P341" s="171">
        <v>0</v>
      </c>
      <c r="Q341" s="163"/>
      <c r="R341" s="171">
        <v>0</v>
      </c>
      <c r="S341" s="171">
        <v>0</v>
      </c>
      <c r="T341" s="171">
        <v>0</v>
      </c>
      <c r="U341" s="163"/>
      <c r="V341" s="163"/>
      <c r="W341" s="171">
        <v>0</v>
      </c>
    </row>
    <row r="342" spans="1:23">
      <c r="A342" s="636"/>
      <c r="B342" s="627" t="str">
        <f>IF(OR((B335="~"),(C342="~")),"~","")</f>
        <v>~</v>
      </c>
      <c r="C342" s="165" t="s">
        <v>45</v>
      </c>
      <c r="D342" s="163"/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</row>
    <row r="343" spans="1:23">
      <c r="A343" s="636"/>
      <c r="B343" s="627" t="str">
        <f>IF(OR((B335="~"),(C343="~")),"~","")</f>
        <v>~</v>
      </c>
      <c r="C343" s="376"/>
      <c r="D343" s="163"/>
      <c r="E343" s="163"/>
      <c r="F343" s="163"/>
      <c r="G343" s="163"/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</row>
    <row r="344" spans="1:23">
      <c r="A344" s="636"/>
      <c r="B344" s="627" t="s">
        <v>45</v>
      </c>
      <c r="C344" s="163"/>
      <c r="D344" s="163"/>
      <c r="E344" s="170"/>
      <c r="F344" s="170"/>
      <c r="G344" s="170"/>
      <c r="H344" s="170"/>
      <c r="I344" s="170"/>
      <c r="J344" s="170"/>
      <c r="K344" s="170"/>
      <c r="L344" s="170"/>
      <c r="M344" s="170"/>
      <c r="N344" s="170"/>
      <c r="O344" s="170"/>
      <c r="P344" s="170"/>
      <c r="Q344" s="163"/>
      <c r="R344" s="170"/>
      <c r="S344" s="170"/>
      <c r="T344" s="170"/>
      <c r="U344" s="163"/>
      <c r="V344" s="163"/>
      <c r="W344" s="170"/>
    </row>
    <row r="345" spans="1:23">
      <c r="A345" s="636"/>
      <c r="B345" s="627" t="str">
        <f>IF(OR((B344="~"),(C345="~")),"~","")</f>
        <v>~</v>
      </c>
      <c r="C345" s="165" t="s">
        <v>45</v>
      </c>
      <c r="D345" s="163"/>
      <c r="E345" s="170">
        <v>0</v>
      </c>
      <c r="F345" s="170"/>
      <c r="G345" s="170">
        <v>0</v>
      </c>
      <c r="H345" s="170">
        <v>0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63"/>
      <c r="R345" s="170">
        <v>0</v>
      </c>
      <c r="S345" s="170">
        <v>0</v>
      </c>
      <c r="T345" s="170">
        <v>0</v>
      </c>
      <c r="U345" s="163"/>
      <c r="V345" s="163"/>
      <c r="W345" s="170">
        <v>0</v>
      </c>
    </row>
    <row r="346" spans="1:23">
      <c r="A346" s="636"/>
      <c r="B346" s="627" t="str">
        <f>IF(OR((B344="~"),(C346="~")),"~","")</f>
        <v>~</v>
      </c>
      <c r="C346" s="165" t="s">
        <v>45</v>
      </c>
      <c r="D346" s="163"/>
      <c r="E346" s="170">
        <v>0</v>
      </c>
      <c r="F346" s="170"/>
      <c r="G346" s="170">
        <v>0</v>
      </c>
      <c r="H346" s="170">
        <v>0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63"/>
      <c r="R346" s="170">
        <v>0</v>
      </c>
      <c r="S346" s="170">
        <v>0</v>
      </c>
      <c r="T346" s="170">
        <v>0</v>
      </c>
      <c r="U346" s="163"/>
      <c r="V346" s="163"/>
      <c r="W346" s="170">
        <v>0</v>
      </c>
    </row>
    <row r="347" spans="1:23">
      <c r="A347" s="636"/>
      <c r="B347" s="627" t="str">
        <f>IF(OR((B344="~"),(C347="~")),"~","")</f>
        <v>~</v>
      </c>
      <c r="C347" s="165" t="s">
        <v>45</v>
      </c>
      <c r="D347" s="163"/>
      <c r="E347" s="170">
        <v>0</v>
      </c>
      <c r="F347" s="170"/>
      <c r="G347" s="170">
        <v>0</v>
      </c>
      <c r="H347" s="170">
        <v>0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63"/>
      <c r="R347" s="170">
        <v>0</v>
      </c>
      <c r="S347" s="170">
        <v>0</v>
      </c>
      <c r="T347" s="170">
        <v>0</v>
      </c>
      <c r="U347" s="163"/>
      <c r="V347" s="163"/>
      <c r="W347" s="170">
        <v>0</v>
      </c>
    </row>
    <row r="348" spans="1:23">
      <c r="A348" s="636"/>
      <c r="B348" s="627" t="str">
        <f>IF(OR((B344="~"),(C348="~")),"~","")</f>
        <v>~</v>
      </c>
      <c r="C348" s="165" t="s">
        <v>45</v>
      </c>
      <c r="D348" s="163"/>
      <c r="E348" s="170">
        <v>0</v>
      </c>
      <c r="F348" s="170"/>
      <c r="G348" s="170">
        <v>0</v>
      </c>
      <c r="H348" s="170">
        <v>0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63"/>
      <c r="R348" s="170">
        <v>0</v>
      </c>
      <c r="S348" s="170">
        <v>0</v>
      </c>
      <c r="T348" s="170">
        <v>0</v>
      </c>
      <c r="U348" s="163"/>
      <c r="V348" s="163"/>
      <c r="W348" s="170">
        <v>0</v>
      </c>
    </row>
    <row r="349" spans="1:23">
      <c r="A349" s="636"/>
      <c r="B349" s="627" t="str">
        <f>IF(OR((B344="~"),(C349="~")),"~","")</f>
        <v>~</v>
      </c>
      <c r="C349" s="165" t="s">
        <v>45</v>
      </c>
      <c r="D349" s="163"/>
      <c r="E349" s="170">
        <v>0</v>
      </c>
      <c r="F349" s="170"/>
      <c r="G349" s="170">
        <v>0</v>
      </c>
      <c r="H349" s="170">
        <v>0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63"/>
      <c r="R349" s="170">
        <v>0</v>
      </c>
      <c r="S349" s="170">
        <v>0</v>
      </c>
      <c r="T349" s="170">
        <v>0</v>
      </c>
      <c r="U349" s="163"/>
      <c r="V349" s="163"/>
      <c r="W349" s="170">
        <v>0</v>
      </c>
    </row>
    <row r="350" spans="1:23">
      <c r="A350" s="370"/>
      <c r="B350" s="173" t="str">
        <f>IF(OR((B344="~"),(C350="~")),"~","")</f>
        <v>~</v>
      </c>
      <c r="C350" s="174" t="s">
        <v>45</v>
      </c>
      <c r="D350" s="174"/>
      <c r="E350" s="171">
        <v>0</v>
      </c>
      <c r="F350" s="171"/>
      <c r="G350" s="171">
        <v>0</v>
      </c>
      <c r="H350" s="171">
        <v>0</v>
      </c>
      <c r="I350" s="171">
        <v>0</v>
      </c>
      <c r="J350" s="171">
        <v>0</v>
      </c>
      <c r="K350" s="171">
        <v>0</v>
      </c>
      <c r="L350" s="171">
        <v>0</v>
      </c>
      <c r="M350" s="171">
        <v>0</v>
      </c>
      <c r="N350" s="171">
        <v>0</v>
      </c>
      <c r="O350" s="171">
        <v>0</v>
      </c>
      <c r="P350" s="171">
        <v>0</v>
      </c>
      <c r="Q350" s="163"/>
      <c r="R350" s="171">
        <v>0</v>
      </c>
      <c r="S350" s="171">
        <v>0</v>
      </c>
      <c r="T350" s="171">
        <v>0</v>
      </c>
      <c r="U350" s="163"/>
      <c r="V350" s="163"/>
      <c r="W350" s="171">
        <v>0</v>
      </c>
    </row>
    <row r="351" spans="1:23">
      <c r="A351" s="636"/>
      <c r="B351" s="627" t="str">
        <f>IF(OR((B344="~"),(C351="~")),"~","")</f>
        <v>~</v>
      </c>
      <c r="C351" s="165" t="s">
        <v>45</v>
      </c>
      <c r="D351" s="163"/>
      <c r="E351" s="163"/>
      <c r="F351" s="163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</row>
    <row r="352" spans="1:23">
      <c r="A352" s="636"/>
      <c r="B352" s="627" t="str">
        <f>IF(OR((B344="~"),(C352="~")),"~","")</f>
        <v>~</v>
      </c>
      <c r="C352" s="376"/>
      <c r="D352" s="163"/>
      <c r="E352" s="163"/>
      <c r="F352" s="163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</row>
    <row r="353" spans="1:23">
      <c r="A353" s="636"/>
      <c r="B353" s="627" t="s">
        <v>45</v>
      </c>
      <c r="C353" s="163"/>
      <c r="D353" s="163"/>
      <c r="E353" s="170"/>
      <c r="F353" s="170"/>
      <c r="G353" s="170"/>
      <c r="H353" s="170"/>
      <c r="I353" s="170"/>
      <c r="J353" s="170"/>
      <c r="K353" s="170"/>
      <c r="L353" s="170"/>
      <c r="M353" s="170"/>
      <c r="N353" s="170"/>
      <c r="O353" s="170"/>
      <c r="P353" s="170"/>
      <c r="Q353" s="163"/>
      <c r="R353" s="170"/>
      <c r="S353" s="170"/>
      <c r="T353" s="170"/>
      <c r="U353" s="163"/>
      <c r="V353" s="163"/>
      <c r="W353" s="170"/>
    </row>
    <row r="354" spans="1:23">
      <c r="A354" s="636"/>
      <c r="B354" s="627" t="str">
        <f>IF(OR((B353="~"),(C354="~")),"~","")</f>
        <v>~</v>
      </c>
      <c r="C354" s="165" t="s">
        <v>45</v>
      </c>
      <c r="D354" s="163"/>
      <c r="E354" s="170">
        <v>0</v>
      </c>
      <c r="F354" s="170"/>
      <c r="G354" s="170">
        <v>0</v>
      </c>
      <c r="H354" s="170">
        <v>0</v>
      </c>
      <c r="I354" s="170">
        <v>0</v>
      </c>
      <c r="J354" s="170">
        <v>0</v>
      </c>
      <c r="K354" s="170">
        <v>0</v>
      </c>
      <c r="L354" s="170">
        <v>0</v>
      </c>
      <c r="M354" s="170">
        <v>0</v>
      </c>
      <c r="N354" s="170">
        <v>0</v>
      </c>
      <c r="O354" s="170">
        <v>0</v>
      </c>
      <c r="P354" s="170">
        <v>0</v>
      </c>
      <c r="Q354" s="163"/>
      <c r="R354" s="170">
        <v>0</v>
      </c>
      <c r="S354" s="170">
        <v>0</v>
      </c>
      <c r="T354" s="170">
        <v>0</v>
      </c>
      <c r="U354" s="163"/>
      <c r="V354" s="163"/>
      <c r="W354" s="170">
        <v>0</v>
      </c>
    </row>
    <row r="355" spans="1:23">
      <c r="A355" s="636"/>
      <c r="B355" s="627" t="str">
        <f>IF(OR((B353="~"),(C355="~")),"~","")</f>
        <v>~</v>
      </c>
      <c r="C355" s="165" t="s">
        <v>45</v>
      </c>
      <c r="D355" s="163"/>
      <c r="E355" s="170">
        <v>0</v>
      </c>
      <c r="F355" s="170"/>
      <c r="G355" s="170">
        <v>0</v>
      </c>
      <c r="H355" s="170">
        <v>0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63"/>
      <c r="R355" s="170">
        <v>0</v>
      </c>
      <c r="S355" s="170">
        <v>0</v>
      </c>
      <c r="T355" s="170">
        <v>0</v>
      </c>
      <c r="U355" s="163"/>
      <c r="V355" s="163"/>
      <c r="W355" s="170">
        <v>0</v>
      </c>
    </row>
    <row r="356" spans="1:23">
      <c r="A356" s="636"/>
      <c r="B356" s="627" t="str">
        <f>IF(OR((B353="~"),(C356="~")),"~","")</f>
        <v>~</v>
      </c>
      <c r="C356" s="165" t="s">
        <v>45</v>
      </c>
      <c r="D356" s="163"/>
      <c r="E356" s="170">
        <v>0</v>
      </c>
      <c r="F356" s="170"/>
      <c r="G356" s="170">
        <v>0</v>
      </c>
      <c r="H356" s="170">
        <v>0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63"/>
      <c r="R356" s="170">
        <v>0</v>
      </c>
      <c r="S356" s="170">
        <v>0</v>
      </c>
      <c r="T356" s="170">
        <v>0</v>
      </c>
      <c r="U356" s="163"/>
      <c r="V356" s="163"/>
      <c r="W356" s="170">
        <v>0</v>
      </c>
    </row>
    <row r="357" spans="1:23">
      <c r="A357" s="636"/>
      <c r="B357" s="627" t="str">
        <f>IF(OR((B353="~"),(C357="~")),"~","")</f>
        <v>~</v>
      </c>
      <c r="C357" s="165" t="s">
        <v>45</v>
      </c>
      <c r="D357" s="163"/>
      <c r="E357" s="170">
        <v>0</v>
      </c>
      <c r="F357" s="170"/>
      <c r="G357" s="170">
        <v>0</v>
      </c>
      <c r="H357" s="170">
        <v>0</v>
      </c>
      <c r="I357" s="170">
        <v>0</v>
      </c>
      <c r="J357" s="170">
        <v>0</v>
      </c>
      <c r="K357" s="170">
        <v>0</v>
      </c>
      <c r="L357" s="170">
        <v>0</v>
      </c>
      <c r="M357" s="170">
        <v>0</v>
      </c>
      <c r="N357" s="170">
        <v>0</v>
      </c>
      <c r="O357" s="170">
        <v>0</v>
      </c>
      <c r="P357" s="170">
        <v>0</v>
      </c>
      <c r="Q357" s="163"/>
      <c r="R357" s="170">
        <v>0</v>
      </c>
      <c r="S357" s="170">
        <v>0</v>
      </c>
      <c r="T357" s="170">
        <v>0</v>
      </c>
      <c r="U357" s="163"/>
      <c r="V357" s="163"/>
      <c r="W357" s="170">
        <v>0</v>
      </c>
    </row>
    <row r="358" spans="1:23">
      <c r="A358" s="636"/>
      <c r="B358" s="627" t="str">
        <f>IF(OR((B353="~"),(C358="~")),"~","")</f>
        <v>~</v>
      </c>
      <c r="C358" s="165" t="s">
        <v>45</v>
      </c>
      <c r="D358" s="163"/>
      <c r="E358" s="170">
        <v>0</v>
      </c>
      <c r="F358" s="170"/>
      <c r="G358" s="170">
        <v>0</v>
      </c>
      <c r="H358" s="170">
        <v>0</v>
      </c>
      <c r="I358" s="170">
        <v>0</v>
      </c>
      <c r="J358" s="170">
        <v>0</v>
      </c>
      <c r="K358" s="170">
        <v>0</v>
      </c>
      <c r="L358" s="170">
        <v>0</v>
      </c>
      <c r="M358" s="170">
        <v>0</v>
      </c>
      <c r="N358" s="170">
        <v>0</v>
      </c>
      <c r="O358" s="170">
        <v>0</v>
      </c>
      <c r="P358" s="170">
        <v>0</v>
      </c>
      <c r="Q358" s="163"/>
      <c r="R358" s="170">
        <v>0</v>
      </c>
      <c r="S358" s="170">
        <v>0</v>
      </c>
      <c r="T358" s="170">
        <v>0</v>
      </c>
      <c r="U358" s="163"/>
      <c r="V358" s="163"/>
      <c r="W358" s="170">
        <v>0</v>
      </c>
    </row>
    <row r="359" spans="1:23">
      <c r="A359" s="370"/>
      <c r="B359" s="173" t="str">
        <f>IF(OR((B353="~"),(C359="~")),"~","")</f>
        <v>~</v>
      </c>
      <c r="C359" s="174" t="s">
        <v>45</v>
      </c>
      <c r="D359" s="174"/>
      <c r="E359" s="171">
        <v>0</v>
      </c>
      <c r="F359" s="171"/>
      <c r="G359" s="171">
        <v>0</v>
      </c>
      <c r="H359" s="171">
        <v>0</v>
      </c>
      <c r="I359" s="171">
        <v>0</v>
      </c>
      <c r="J359" s="171">
        <v>0</v>
      </c>
      <c r="K359" s="171">
        <v>0</v>
      </c>
      <c r="L359" s="171">
        <v>0</v>
      </c>
      <c r="M359" s="171">
        <v>0</v>
      </c>
      <c r="N359" s="171">
        <v>0</v>
      </c>
      <c r="O359" s="171">
        <v>0</v>
      </c>
      <c r="P359" s="171">
        <v>0</v>
      </c>
      <c r="Q359" s="163"/>
      <c r="R359" s="171">
        <v>0</v>
      </c>
      <c r="S359" s="171">
        <v>0</v>
      </c>
      <c r="T359" s="171">
        <v>0</v>
      </c>
      <c r="U359" s="163"/>
      <c r="V359" s="163"/>
      <c r="W359" s="171">
        <v>0</v>
      </c>
    </row>
    <row r="360" spans="1:23">
      <c r="A360" s="636"/>
      <c r="B360" s="627" t="str">
        <f>IF(OR((B353="~"),(C360="~")),"~","")</f>
        <v>~</v>
      </c>
      <c r="C360" s="165" t="s">
        <v>45</v>
      </c>
      <c r="D360" s="163"/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</row>
    <row r="361" spans="1:23">
      <c r="A361" s="636"/>
      <c r="B361" s="627" t="str">
        <f>IF(OR((B353="~"),(C361="~")),"~","")</f>
        <v>~</v>
      </c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</row>
    <row r="362" spans="1:23">
      <c r="A362" s="636">
        <f>+A297+1</f>
        <v>27</v>
      </c>
      <c r="B362" s="627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</row>
    <row r="363" spans="1:23">
      <c r="A363" s="636">
        <f>+A362+1</f>
        <v>28</v>
      </c>
      <c r="B363" s="627"/>
      <c r="C363" s="376" t="s">
        <v>48</v>
      </c>
      <c r="D363" s="163"/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</row>
    <row r="364" spans="1:23">
      <c r="A364" s="636">
        <f t="shared" ref="A364:A372" si="6">+A363+1</f>
        <v>29</v>
      </c>
      <c r="B364" s="627" t="str">
        <f>IF(OR((C363="~"),(C364="~")),"~","")</f>
        <v/>
      </c>
      <c r="C364" s="165" t="s">
        <v>42</v>
      </c>
      <c r="D364" s="163"/>
      <c r="E364" s="170">
        <v>2.4937999999999998E-2</v>
      </c>
      <c r="F364" s="170"/>
      <c r="G364" s="170">
        <v>3.4279999999999998E-2</v>
      </c>
      <c r="H364" s="170">
        <v>2.6284999999999999E-2</v>
      </c>
      <c r="I364" s="170">
        <v>2.1409000000000001E-2</v>
      </c>
      <c r="J364" s="170">
        <v>1.5351999999999999E-2</v>
      </c>
      <c r="K364" s="170">
        <v>1.7884000000000001E-2</v>
      </c>
      <c r="L364" s="170">
        <v>1.2949E-2</v>
      </c>
      <c r="M364" s="170">
        <v>2.735E-3</v>
      </c>
      <c r="N364" s="170">
        <v>1.8799999999999999E-4</v>
      </c>
      <c r="O364" s="170">
        <v>3.6155E-2</v>
      </c>
      <c r="P364" s="170">
        <v>3.0599000000000001E-2</v>
      </c>
      <c r="Q364" s="163"/>
      <c r="R364" s="170">
        <v>1.6652E-2</v>
      </c>
      <c r="S364" s="170">
        <v>4.7926999999999997E-2</v>
      </c>
      <c r="T364" s="170">
        <v>3.0929999999999999E-2</v>
      </c>
      <c r="U364" s="163"/>
      <c r="V364" s="163"/>
      <c r="W364" s="170">
        <v>1.6750999999999999E-2</v>
      </c>
    </row>
    <row r="365" spans="1:23">
      <c r="A365" s="636">
        <f t="shared" si="6"/>
        <v>30</v>
      </c>
      <c r="B365" s="627" t="str">
        <f>IF(OR((C363="~"),(C365="~")),"~","")</f>
        <v/>
      </c>
      <c r="C365" s="165" t="s">
        <v>43</v>
      </c>
      <c r="D365" s="163"/>
      <c r="E365" s="170">
        <v>5.4024999999999997E-2</v>
      </c>
      <c r="F365" s="170"/>
      <c r="G365" s="170">
        <v>5.9373000000000002E-2</v>
      </c>
      <c r="H365" s="170">
        <v>5.9373000000000002E-2</v>
      </c>
      <c r="I365" s="170">
        <v>5.9373000000000002E-2</v>
      </c>
      <c r="J365" s="170">
        <v>5.9373000000000002E-2</v>
      </c>
      <c r="K365" s="170">
        <v>5.9373000000000002E-2</v>
      </c>
      <c r="L365" s="170">
        <v>5.2620000000000002E-3</v>
      </c>
      <c r="M365" s="170">
        <v>5.9373000000000002E-2</v>
      </c>
      <c r="N365" s="170">
        <v>5.2620000000000002E-3</v>
      </c>
      <c r="O365" s="170">
        <v>5.9373000000000002E-2</v>
      </c>
      <c r="P365" s="170">
        <v>5.9373000000000002E-2</v>
      </c>
      <c r="Q365" s="163"/>
      <c r="R365" s="170">
        <v>5.9373000000000002E-2</v>
      </c>
      <c r="S365" s="170">
        <v>5.9373000000000002E-2</v>
      </c>
      <c r="T365" s="170">
        <v>5.9373000000000002E-2</v>
      </c>
      <c r="U365" s="163"/>
      <c r="V365" s="163"/>
      <c r="W365" s="170">
        <v>5.9373000000000002E-2</v>
      </c>
    </row>
    <row r="366" spans="1:23">
      <c r="A366" s="636">
        <f t="shared" si="6"/>
        <v>31</v>
      </c>
      <c r="B366" s="627" t="str">
        <f>IF(OR((C363="~"),(C366="~")),"~","")</f>
        <v/>
      </c>
      <c r="C366" s="165" t="s">
        <v>44</v>
      </c>
      <c r="D366" s="163"/>
      <c r="E366" s="170">
        <v>5.9430000000000004E-3</v>
      </c>
      <c r="F366" s="170"/>
      <c r="G366" s="170">
        <v>9.9000000000000008E-3</v>
      </c>
      <c r="H366" s="170">
        <v>3.7460000000000002E-3</v>
      </c>
      <c r="I366" s="170">
        <v>8.9099999999999997E-4</v>
      </c>
      <c r="J366" s="170">
        <v>5.1099999999999995E-4</v>
      </c>
      <c r="K366" s="170">
        <v>3.5279999999999999E-3</v>
      </c>
      <c r="L366" s="170">
        <v>-1.9269999999999999E-3</v>
      </c>
      <c r="M366" s="170">
        <v>4.8799999999999999E-4</v>
      </c>
      <c r="N366" s="170">
        <v>2.5500000000000002E-4</v>
      </c>
      <c r="O366" s="170">
        <v>0.14513799999999999</v>
      </c>
      <c r="P366" s="170">
        <v>3.6999999999999999E-4</v>
      </c>
      <c r="Q366" s="163"/>
      <c r="R366" s="170">
        <v>3.0379999999999999E-3</v>
      </c>
      <c r="S366" s="170">
        <v>2.5049999999999998E-3</v>
      </c>
      <c r="T366" s="170">
        <v>9.1859999999999997E-3</v>
      </c>
      <c r="U366" s="163"/>
      <c r="V366" s="163"/>
      <c r="W366" s="170">
        <v>3.0370000000000002E-3</v>
      </c>
    </row>
    <row r="367" spans="1:23">
      <c r="A367" s="636">
        <f t="shared" si="6"/>
        <v>32</v>
      </c>
      <c r="B367" s="627" t="str">
        <f>IF(OR((C363="~"),(C367="~")),"~","")</f>
        <v>~</v>
      </c>
      <c r="C367" s="165" t="s">
        <v>45</v>
      </c>
      <c r="D367" s="163"/>
      <c r="E367" s="170">
        <v>0</v>
      </c>
      <c r="F367" s="170"/>
      <c r="G367" s="170">
        <v>0</v>
      </c>
      <c r="H367" s="170">
        <v>0</v>
      </c>
      <c r="I367" s="170">
        <v>0</v>
      </c>
      <c r="J367" s="170">
        <v>0</v>
      </c>
      <c r="K367" s="170">
        <v>0</v>
      </c>
      <c r="L367" s="170">
        <v>0</v>
      </c>
      <c r="M367" s="170">
        <v>0</v>
      </c>
      <c r="N367" s="170">
        <v>0</v>
      </c>
      <c r="O367" s="170">
        <v>0</v>
      </c>
      <c r="P367" s="170">
        <v>0</v>
      </c>
      <c r="Q367" s="163"/>
      <c r="R367" s="170">
        <v>0</v>
      </c>
      <c r="S367" s="170">
        <v>0</v>
      </c>
      <c r="T367" s="170">
        <v>0</v>
      </c>
      <c r="U367" s="163"/>
      <c r="V367" s="163"/>
      <c r="W367" s="170">
        <v>0</v>
      </c>
    </row>
    <row r="368" spans="1:23">
      <c r="A368" s="636">
        <f t="shared" si="6"/>
        <v>33</v>
      </c>
      <c r="B368" s="627" t="str">
        <f>IF(OR((C363="~"),(C368="~")),"~","")</f>
        <v>~</v>
      </c>
      <c r="C368" s="165" t="s">
        <v>45</v>
      </c>
      <c r="D368" s="163"/>
      <c r="E368" s="170">
        <v>0</v>
      </c>
      <c r="F368" s="170"/>
      <c r="G368" s="170">
        <v>0</v>
      </c>
      <c r="H368" s="170">
        <v>0</v>
      </c>
      <c r="I368" s="170">
        <v>0</v>
      </c>
      <c r="J368" s="170">
        <v>0</v>
      </c>
      <c r="K368" s="170">
        <v>0</v>
      </c>
      <c r="L368" s="170">
        <v>0</v>
      </c>
      <c r="M368" s="170">
        <v>0</v>
      </c>
      <c r="N368" s="170">
        <v>0</v>
      </c>
      <c r="O368" s="170">
        <v>0</v>
      </c>
      <c r="P368" s="170">
        <v>0</v>
      </c>
      <c r="Q368" s="163"/>
      <c r="R368" s="170">
        <v>0</v>
      </c>
      <c r="S368" s="170">
        <v>0</v>
      </c>
      <c r="T368" s="170">
        <v>0</v>
      </c>
      <c r="U368" s="163"/>
      <c r="V368" s="163"/>
      <c r="W368" s="170">
        <v>0</v>
      </c>
    </row>
    <row r="369" spans="1:23">
      <c r="A369" s="636">
        <f t="shared" si="6"/>
        <v>34</v>
      </c>
      <c r="B369" s="627" t="str">
        <f>IF(OR((C363="~"),(C369="~")),"~","")</f>
        <v>~</v>
      </c>
      <c r="C369" s="165" t="s">
        <v>45</v>
      </c>
      <c r="D369" s="163"/>
      <c r="E369" s="170">
        <v>0</v>
      </c>
      <c r="F369" s="170"/>
      <c r="G369" s="170">
        <v>0</v>
      </c>
      <c r="H369" s="170">
        <v>0</v>
      </c>
      <c r="I369" s="170">
        <v>0</v>
      </c>
      <c r="J369" s="170">
        <v>0</v>
      </c>
      <c r="K369" s="170">
        <v>0</v>
      </c>
      <c r="L369" s="170">
        <v>0</v>
      </c>
      <c r="M369" s="170">
        <v>0</v>
      </c>
      <c r="N369" s="170">
        <v>0</v>
      </c>
      <c r="O369" s="170">
        <v>0</v>
      </c>
      <c r="P369" s="170">
        <v>0</v>
      </c>
      <c r="Q369" s="163"/>
      <c r="R369" s="170">
        <v>0</v>
      </c>
      <c r="S369" s="170">
        <v>0</v>
      </c>
      <c r="T369" s="170">
        <v>0</v>
      </c>
      <c r="U369" s="163"/>
      <c r="V369" s="163"/>
      <c r="W369" s="170">
        <v>0</v>
      </c>
    </row>
    <row r="370" spans="1:23">
      <c r="A370" s="370">
        <f t="shared" si="6"/>
        <v>35</v>
      </c>
      <c r="B370" s="173"/>
      <c r="C370" s="174" t="s">
        <v>50</v>
      </c>
      <c r="D370" s="174"/>
      <c r="E370" s="171">
        <v>8.4905999999999995E-2</v>
      </c>
      <c r="F370" s="171"/>
      <c r="G370" s="171">
        <v>0.10355399999999999</v>
      </c>
      <c r="H370" s="171">
        <v>8.9404999999999998E-2</v>
      </c>
      <c r="I370" s="171">
        <v>8.1673999999999997E-2</v>
      </c>
      <c r="J370" s="171">
        <v>7.5236999999999998E-2</v>
      </c>
      <c r="K370" s="171">
        <v>8.0785999999999997E-2</v>
      </c>
      <c r="L370" s="171">
        <v>1.6284E-2</v>
      </c>
      <c r="M370" s="171">
        <v>6.2597E-2</v>
      </c>
      <c r="N370" s="171">
        <v>5.705E-3</v>
      </c>
      <c r="O370" s="171">
        <v>0.24066699999999999</v>
      </c>
      <c r="P370" s="171">
        <v>9.0343000000000007E-2</v>
      </c>
      <c r="Q370" s="163"/>
      <c r="R370" s="171">
        <v>7.9063999999999995E-2</v>
      </c>
      <c r="S370" s="171">
        <v>0.109806</v>
      </c>
      <c r="T370" s="171">
        <v>9.9488999999999994E-2</v>
      </c>
      <c r="U370" s="163"/>
      <c r="V370" s="163"/>
      <c r="W370" s="171">
        <v>7.9160999999999995E-2</v>
      </c>
    </row>
    <row r="371" spans="1:23">
      <c r="A371" s="636">
        <f t="shared" si="6"/>
        <v>36</v>
      </c>
      <c r="B371" s="627" t="str">
        <f>IF(OR((C363="~"),(C371="~")),"~","")</f>
        <v/>
      </c>
      <c r="C371" s="163"/>
      <c r="D371" s="163"/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</row>
    <row r="372" spans="1:23">
      <c r="A372" s="370">
        <f t="shared" si="6"/>
        <v>37</v>
      </c>
      <c r="B372" s="173"/>
      <c r="C372" s="174" t="s">
        <v>51</v>
      </c>
      <c r="D372" s="174"/>
      <c r="E372" s="653">
        <v>24444937399.34943</v>
      </c>
      <c r="F372" s="653"/>
      <c r="G372" s="653">
        <v>11476152247.161776</v>
      </c>
      <c r="H372" s="653">
        <v>2915955626.4103169</v>
      </c>
      <c r="I372" s="653">
        <v>3242765959.9604325</v>
      </c>
      <c r="J372" s="653">
        <v>2092770306.5275679</v>
      </c>
      <c r="K372" s="653">
        <v>1587518179.2683547</v>
      </c>
      <c r="L372" s="653">
        <v>350081232.79927498</v>
      </c>
      <c r="M372" s="653">
        <v>630228919.26662493</v>
      </c>
      <c r="N372" s="653">
        <v>2066150549.7926297</v>
      </c>
      <c r="O372" s="653">
        <v>75887375.026475519</v>
      </c>
      <c r="P372" s="653">
        <v>7427003.1359829875</v>
      </c>
      <c r="Q372" s="163"/>
      <c r="R372" s="653">
        <v>1456029850.0547175</v>
      </c>
      <c r="S372" s="653">
        <v>4597572.0317007378</v>
      </c>
      <c r="T372" s="653">
        <v>126890757.18193617</v>
      </c>
      <c r="U372" s="163"/>
      <c r="V372" s="163"/>
      <c r="W372" s="653">
        <v>1460627422.0864184</v>
      </c>
    </row>
    <row r="373" spans="1:23">
      <c r="A373" s="2"/>
    </row>
    <row r="374" spans="1:23">
      <c r="A374" s="2"/>
    </row>
    <row r="375" spans="1:23">
      <c r="A375" s="2"/>
    </row>
    <row r="376" spans="1:23">
      <c r="A376" s="404"/>
      <c r="B376" s="163"/>
    </row>
    <row r="377" spans="1:23">
      <c r="A377" s="404"/>
      <c r="B377" s="163"/>
      <c r="C377" s="376" t="s">
        <v>52</v>
      </c>
      <c r="D377" s="163"/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</row>
    <row r="378" spans="1:23">
      <c r="A378" s="404"/>
      <c r="B378" s="163"/>
      <c r="C378" s="165" t="s">
        <v>53</v>
      </c>
      <c r="D378" s="163"/>
      <c r="E378" s="164">
        <v>1083076.969516</v>
      </c>
      <c r="F378" s="163">
        <v>0</v>
      </c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</row>
    <row r="379" spans="1:23">
      <c r="A379" s="404"/>
      <c r="B379" s="163"/>
      <c r="C379" s="165" t="s">
        <v>54</v>
      </c>
      <c r="D379" s="163"/>
      <c r="E379" s="164">
        <v>255472.80800000002</v>
      </c>
      <c r="F379" s="163">
        <v>0</v>
      </c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</row>
    <row r="380" spans="1:23">
      <c r="A380" s="404"/>
      <c r="B380" s="163"/>
      <c r="C380" s="165" t="s">
        <v>55</v>
      </c>
      <c r="D380" s="163"/>
      <c r="E380" s="164">
        <v>4905844.3320240006</v>
      </c>
      <c r="F380" s="163">
        <v>0</v>
      </c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</row>
    <row r="381" spans="1:23">
      <c r="A381" s="404"/>
      <c r="B381" s="163"/>
      <c r="C381" s="165" t="s">
        <v>56</v>
      </c>
      <c r="D381" s="163"/>
      <c r="E381" s="164">
        <v>25513302.916536</v>
      </c>
      <c r="F381" s="163">
        <v>0</v>
      </c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</row>
    <row r="382" spans="1:23" ht="12" thickBot="1">
      <c r="A382" s="404"/>
      <c r="B382" s="163"/>
      <c r="C382" s="378" t="s">
        <v>57</v>
      </c>
      <c r="D382" s="378"/>
      <c r="E382" s="640">
        <v>31757697.026076</v>
      </c>
      <c r="F382" s="163">
        <v>0</v>
      </c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</row>
    <row r="383" spans="1:23" ht="12" thickTop="1">
      <c r="A383" s="404"/>
      <c r="B383" s="163"/>
      <c r="C383" s="163"/>
      <c r="D383" s="163"/>
      <c r="E383" s="163"/>
      <c r="F383" s="163">
        <v>0</v>
      </c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</row>
    <row r="384" spans="1:23">
      <c r="A384" s="404"/>
      <c r="B384" s="163"/>
      <c r="C384" s="165" t="s">
        <v>58</v>
      </c>
      <c r="D384" s="163"/>
      <c r="E384" s="163"/>
      <c r="F384" s="163">
        <v>0</v>
      </c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</row>
    <row r="385" spans="1:23">
      <c r="A385" s="404"/>
      <c r="B385" s="163"/>
      <c r="C385" s="165" t="s">
        <v>77</v>
      </c>
      <c r="D385" s="163"/>
      <c r="E385" s="164">
        <v>16989334.973663498</v>
      </c>
      <c r="F385" s="164">
        <v>0</v>
      </c>
      <c r="G385" s="164">
        <v>15042060.144191789</v>
      </c>
      <c r="H385" s="164">
        <v>1082004.4638614967</v>
      </c>
      <c r="I385" s="164">
        <v>174942.79698770735</v>
      </c>
      <c r="J385" s="164">
        <v>273132.54491793737</v>
      </c>
      <c r="K385" s="164">
        <v>373910.70158626931</v>
      </c>
      <c r="L385" s="164">
        <v>0</v>
      </c>
      <c r="M385" s="164">
        <v>0</v>
      </c>
      <c r="N385" s="164">
        <v>0</v>
      </c>
      <c r="O385" s="164">
        <v>43284.322118297991</v>
      </c>
      <c r="P385" s="164">
        <v>0</v>
      </c>
      <c r="Q385" s="163"/>
      <c r="R385" s="163"/>
      <c r="S385" s="163"/>
      <c r="T385" s="163"/>
      <c r="U385" s="163"/>
      <c r="V385" s="163"/>
      <c r="W385" s="163"/>
    </row>
    <row r="386" spans="1:23">
      <c r="A386" s="2"/>
      <c r="C386" s="165" t="s">
        <v>80</v>
      </c>
      <c r="D386" s="163"/>
      <c r="E386" s="164">
        <v>7666190.3341585984</v>
      </c>
      <c r="F386" s="164">
        <v>0</v>
      </c>
      <c r="G386" s="164">
        <v>4112062.81983225</v>
      </c>
      <c r="H386" s="164">
        <v>1010676.9689859711</v>
      </c>
      <c r="I386" s="164">
        <v>1088152.5835940859</v>
      </c>
      <c r="J386" s="164">
        <v>673652.91484158742</v>
      </c>
      <c r="K386" s="164">
        <v>524656.97981669172</v>
      </c>
      <c r="L386" s="164">
        <v>5609.4209721045936</v>
      </c>
      <c r="M386" s="164">
        <v>194138.71713377023</v>
      </c>
      <c r="N386" s="164">
        <v>13081.621014793725</v>
      </c>
      <c r="O386" s="164">
        <v>41488.192297995251</v>
      </c>
      <c r="P386" s="164">
        <v>2670.1156693489947</v>
      </c>
      <c r="Q386" s="163"/>
      <c r="R386" s="163"/>
      <c r="S386" s="163"/>
      <c r="T386" s="163"/>
      <c r="U386" s="163"/>
      <c r="V386" s="163"/>
      <c r="W386" s="163"/>
    </row>
    <row r="387" spans="1:23">
      <c r="A387" s="2"/>
      <c r="C387" s="165" t="s">
        <v>84</v>
      </c>
      <c r="D387" s="163"/>
      <c r="E387" s="164">
        <v>78420655.274811462</v>
      </c>
      <c r="F387" s="164">
        <v>0</v>
      </c>
      <c r="G387" s="164">
        <v>44804960.489340425</v>
      </c>
      <c r="H387" s="164">
        <v>9921595.8104641959</v>
      </c>
      <c r="I387" s="164">
        <v>9956630.6682954356</v>
      </c>
      <c r="J387" s="164">
        <v>5919986.1683652662</v>
      </c>
      <c r="K387" s="164">
        <v>4846520.7834813269</v>
      </c>
      <c r="L387" s="164">
        <v>206718.03470957582</v>
      </c>
      <c r="M387" s="164">
        <v>1614206.0233870349</v>
      </c>
      <c r="N387" s="164">
        <v>460170.61612937873</v>
      </c>
      <c r="O387" s="164">
        <v>664523.44220263511</v>
      </c>
      <c r="P387" s="164">
        <v>25343.238436177235</v>
      </c>
    </row>
    <row r="388" spans="1:23">
      <c r="C388" s="165" t="s">
        <v>87</v>
      </c>
      <c r="D388" s="163"/>
      <c r="E388" s="164">
        <v>68556927.83878921</v>
      </c>
      <c r="F388" s="164">
        <v>0</v>
      </c>
      <c r="G388" s="164">
        <v>39768245.098520845</v>
      </c>
      <c r="H388" s="164">
        <v>8247560.3308539689</v>
      </c>
      <c r="I388" s="164">
        <v>8434119.0378733072</v>
      </c>
      <c r="J388" s="164">
        <v>4752237.0033888677</v>
      </c>
      <c r="K388" s="164">
        <v>4115726.0837999256</v>
      </c>
      <c r="L388" s="164">
        <v>402891.17743925087</v>
      </c>
      <c r="M388" s="164">
        <v>1215704.4076461103</v>
      </c>
      <c r="N388" s="164">
        <v>860831.10624719993</v>
      </c>
      <c r="O388" s="164">
        <v>737104.47487771627</v>
      </c>
      <c r="P388" s="164">
        <v>22509.118142025291</v>
      </c>
    </row>
    <row r="389" spans="1:23">
      <c r="C389" s="163"/>
      <c r="D389" s="163"/>
      <c r="E389" s="164">
        <v>0</v>
      </c>
      <c r="F389" s="164">
        <v>0</v>
      </c>
      <c r="G389" s="164">
        <v>0</v>
      </c>
      <c r="H389" s="164">
        <v>0</v>
      </c>
      <c r="I389" s="164">
        <v>0</v>
      </c>
      <c r="J389" s="164">
        <v>0</v>
      </c>
      <c r="K389" s="164">
        <v>0</v>
      </c>
      <c r="L389" s="164">
        <v>0</v>
      </c>
      <c r="M389" s="164">
        <v>0</v>
      </c>
      <c r="N389" s="164">
        <v>0</v>
      </c>
      <c r="O389" s="164">
        <v>0</v>
      </c>
      <c r="P389" s="164">
        <v>0</v>
      </c>
    </row>
    <row r="390" spans="1:23">
      <c r="C390" s="165" t="s">
        <v>77</v>
      </c>
      <c r="D390" s="163"/>
      <c r="E390" s="164">
        <v>1083076.9695160002</v>
      </c>
      <c r="F390" s="164">
        <v>0</v>
      </c>
      <c r="G390" s="164">
        <v>958937.41229446034</v>
      </c>
      <c r="H390" s="164">
        <v>68978.221780813619</v>
      </c>
      <c r="I390" s="164">
        <v>11152.673997765145</v>
      </c>
      <c r="J390" s="164">
        <v>17412.310104220778</v>
      </c>
      <c r="K390" s="164">
        <v>23836.95831363853</v>
      </c>
      <c r="L390" s="164">
        <v>0</v>
      </c>
      <c r="M390" s="164">
        <v>0</v>
      </c>
      <c r="N390" s="164">
        <v>0</v>
      </c>
      <c r="O390" s="164">
        <v>2759.3930251015308</v>
      </c>
      <c r="P390" s="164">
        <v>0</v>
      </c>
    </row>
    <row r="391" spans="1:23">
      <c r="C391" s="165" t="s">
        <v>80</v>
      </c>
      <c r="D391" s="163"/>
      <c r="E391" s="164">
        <v>255472.80800000005</v>
      </c>
      <c r="F391" s="164">
        <v>0</v>
      </c>
      <c r="G391" s="164">
        <v>137032.8924099486</v>
      </c>
      <c r="H391" s="164">
        <v>33680.416477177605</v>
      </c>
      <c r="I391" s="164">
        <v>36262.261168310404</v>
      </c>
      <c r="J391" s="164">
        <v>22449.22109553311</v>
      </c>
      <c r="K391" s="164">
        <v>17483.989573457497</v>
      </c>
      <c r="L391" s="164">
        <v>186.93176982735778</v>
      </c>
      <c r="M391" s="164">
        <v>6469.5971591899597</v>
      </c>
      <c r="N391" s="164">
        <v>435.93992689564021</v>
      </c>
      <c r="O391" s="164">
        <v>1382.5778546073789</v>
      </c>
      <c r="P391" s="164">
        <v>88.980565052492352</v>
      </c>
    </row>
    <row r="392" spans="1:23">
      <c r="C392" s="165" t="s">
        <v>84</v>
      </c>
      <c r="D392" s="163"/>
      <c r="E392" s="164">
        <v>4905844.3320240006</v>
      </c>
      <c r="F392" s="164">
        <v>0</v>
      </c>
      <c r="G392" s="164">
        <v>2802911.5631961734</v>
      </c>
      <c r="H392" s="164">
        <v>620675.82068563462</v>
      </c>
      <c r="I392" s="164">
        <v>622867.53354638978</v>
      </c>
      <c r="J392" s="164">
        <v>370342.87061184016</v>
      </c>
      <c r="K392" s="164">
        <v>303188.95490427344</v>
      </c>
      <c r="L392" s="164">
        <v>12931.879940983459</v>
      </c>
      <c r="M392" s="164">
        <v>100981.6029055277</v>
      </c>
      <c r="N392" s="164">
        <v>28787.382622488964</v>
      </c>
      <c r="O392" s="164">
        <v>41571.29969142194</v>
      </c>
      <c r="P392" s="164">
        <v>1585.4239192666805</v>
      </c>
    </row>
    <row r="393" spans="1:23">
      <c r="C393" s="165" t="s">
        <v>87</v>
      </c>
      <c r="D393" s="163"/>
      <c r="E393" s="164">
        <v>25513302.916536</v>
      </c>
      <c r="F393" s="164">
        <v>0</v>
      </c>
      <c r="G393" s="164">
        <v>14799660.889756838</v>
      </c>
      <c r="H393" s="164">
        <v>3069310.5959807471</v>
      </c>
      <c r="I393" s="164">
        <v>3138737.9894470079</v>
      </c>
      <c r="J393" s="164">
        <v>1768534.0638912271</v>
      </c>
      <c r="K393" s="164">
        <v>1531657.9900487333</v>
      </c>
      <c r="L393" s="164">
        <v>149935.02445994379</v>
      </c>
      <c r="M393" s="164">
        <v>452421.59745224315</v>
      </c>
      <c r="N393" s="164">
        <v>320356.31505114248</v>
      </c>
      <c r="O393" s="164">
        <v>274311.73393462709</v>
      </c>
      <c r="P393" s="164">
        <v>8376.7165134937823</v>
      </c>
    </row>
    <row r="394" spans="1:23" ht="12" thickBot="1">
      <c r="C394" s="378" t="s">
        <v>57</v>
      </c>
      <c r="D394" s="405"/>
      <c r="E394" s="405">
        <v>31757697.026076</v>
      </c>
      <c r="F394" s="405">
        <v>0</v>
      </c>
      <c r="G394" s="405">
        <v>18698542.75765742</v>
      </c>
      <c r="H394" s="405">
        <v>3792645.054924373</v>
      </c>
      <c r="I394" s="405">
        <v>3809020.4581594733</v>
      </c>
      <c r="J394" s="405">
        <v>2178738.465702821</v>
      </c>
      <c r="K394" s="405">
        <v>1876167.8928401028</v>
      </c>
      <c r="L394" s="405">
        <v>163053.8361707546</v>
      </c>
      <c r="M394" s="405">
        <v>559872.79751696077</v>
      </c>
      <c r="N394" s="405">
        <v>349579.63760052709</v>
      </c>
      <c r="O394" s="405">
        <v>320025.00450575794</v>
      </c>
      <c r="P394" s="405">
        <v>10051.120997812955</v>
      </c>
    </row>
    <row r="395" spans="1:23" ht="12" thickTop="1">
      <c r="C395" s="163"/>
      <c r="D395" s="163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</row>
    <row r="396" spans="1:23" ht="12" thickBot="1">
      <c r="C396" s="378" t="s">
        <v>39</v>
      </c>
      <c r="D396" s="378"/>
      <c r="E396" s="640">
        <v>0</v>
      </c>
      <c r="F396" s="640">
        <v>0</v>
      </c>
      <c r="G396" s="640">
        <v>0</v>
      </c>
      <c r="H396" s="640">
        <v>0</v>
      </c>
      <c r="I396" s="640">
        <v>0</v>
      </c>
      <c r="J396" s="640">
        <v>0</v>
      </c>
      <c r="K396" s="640">
        <v>0</v>
      </c>
      <c r="L396" s="640">
        <v>0</v>
      </c>
      <c r="M396" s="640">
        <v>0</v>
      </c>
      <c r="N396" s="640">
        <v>0</v>
      </c>
      <c r="O396" s="640">
        <v>0</v>
      </c>
      <c r="P396" s="640">
        <v>0</v>
      </c>
    </row>
    <row r="397" spans="1:23" ht="12" thickTop="1"/>
  </sheetData>
  <mergeCells count="16">
    <mergeCell ref="A1:W1"/>
    <mergeCell ref="A2:W2"/>
    <mergeCell ref="A3:W3"/>
    <mergeCell ref="A48:W48"/>
    <mergeCell ref="A49:W49"/>
    <mergeCell ref="C31:H31"/>
    <mergeCell ref="A46:W46"/>
    <mergeCell ref="A47:W47"/>
    <mergeCell ref="A266:W266"/>
    <mergeCell ref="A267:W267"/>
    <mergeCell ref="A156:W156"/>
    <mergeCell ref="A157:W157"/>
    <mergeCell ref="A158:W158"/>
    <mergeCell ref="A159:W159"/>
    <mergeCell ref="A264:W264"/>
    <mergeCell ref="A265:W265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/>
  <cols>
    <col min="1" max="1" width="4.85546875" style="162" bestFit="1" customWidth="1"/>
    <col min="2" max="2" width="8.85546875" style="162" bestFit="1" customWidth="1"/>
    <col min="3" max="3" width="36.7109375" style="162" bestFit="1" customWidth="1"/>
    <col min="4" max="4" width="9.7109375" style="162" bestFit="1" customWidth="1"/>
    <col min="5" max="6" width="12.85546875" style="162" bestFit="1" customWidth="1"/>
    <col min="7" max="7" width="11.5703125" style="162" bestFit="1" customWidth="1"/>
    <col min="8" max="8" width="13.140625" style="162" bestFit="1" customWidth="1"/>
    <col min="9" max="10" width="11.5703125" style="162" bestFit="1" customWidth="1"/>
    <col min="11" max="11" width="9.85546875" style="162" bestFit="1" customWidth="1"/>
    <col min="12" max="12" width="10.7109375" style="162" bestFit="1" customWidth="1"/>
    <col min="13" max="13" width="12.42578125" style="162" bestFit="1" customWidth="1"/>
    <col min="14" max="14" width="10.7109375" style="162" bestFit="1" customWidth="1"/>
    <col min="15" max="15" width="9.42578125" style="162" bestFit="1" customWidth="1"/>
    <col min="16" max="16" width="0.85546875" style="162" customWidth="1"/>
    <col min="17" max="17" width="10.7109375" style="162" bestFit="1" customWidth="1"/>
    <col min="18" max="18" width="8.5703125" style="162" bestFit="1" customWidth="1"/>
    <col min="19" max="19" width="10.7109375" style="162" bestFit="1" customWidth="1"/>
    <col min="20" max="21" width="11.5703125" style="162" bestFit="1" customWidth="1"/>
    <col min="22" max="256" width="9.140625" style="162"/>
    <col min="257" max="257" width="4.7109375" style="162" bestFit="1" customWidth="1"/>
    <col min="258" max="258" width="8.42578125" style="162" bestFit="1" customWidth="1"/>
    <col min="259" max="259" width="36.7109375" style="162" bestFit="1" customWidth="1"/>
    <col min="260" max="260" width="12.28515625" style="162" bestFit="1" customWidth="1"/>
    <col min="261" max="262" width="15.140625" style="162" bestFit="1" customWidth="1"/>
    <col min="263" max="263" width="13.5703125" style="162" bestFit="1" customWidth="1"/>
    <col min="264" max="264" width="16.7109375" style="162" bestFit="1" customWidth="1"/>
    <col min="265" max="266" width="13.5703125" style="162" bestFit="1" customWidth="1"/>
    <col min="267" max="268" width="12.42578125" style="162" bestFit="1" customWidth="1"/>
    <col min="269" max="269" width="14.7109375" style="162" bestFit="1" customWidth="1"/>
    <col min="270" max="270" width="12.42578125" style="162" bestFit="1" customWidth="1"/>
    <col min="271" max="271" width="12.28515625" style="162" customWidth="1"/>
    <col min="272" max="512" width="9.140625" style="162"/>
    <col min="513" max="513" width="4.7109375" style="162" bestFit="1" customWidth="1"/>
    <col min="514" max="514" width="8.42578125" style="162" bestFit="1" customWidth="1"/>
    <col min="515" max="515" width="36.7109375" style="162" bestFit="1" customWidth="1"/>
    <col min="516" max="516" width="12.28515625" style="162" bestFit="1" customWidth="1"/>
    <col min="517" max="518" width="15.140625" style="162" bestFit="1" customWidth="1"/>
    <col min="519" max="519" width="13.5703125" style="162" bestFit="1" customWidth="1"/>
    <col min="520" max="520" width="16.7109375" style="162" bestFit="1" customWidth="1"/>
    <col min="521" max="522" width="13.5703125" style="162" bestFit="1" customWidth="1"/>
    <col min="523" max="524" width="12.42578125" style="162" bestFit="1" customWidth="1"/>
    <col min="525" max="525" width="14.7109375" style="162" bestFit="1" customWidth="1"/>
    <col min="526" max="526" width="12.42578125" style="162" bestFit="1" customWidth="1"/>
    <col min="527" max="527" width="12.28515625" style="162" customWidth="1"/>
    <col min="528" max="768" width="9.140625" style="162"/>
    <col min="769" max="769" width="4.7109375" style="162" bestFit="1" customWidth="1"/>
    <col min="770" max="770" width="8.42578125" style="162" bestFit="1" customWidth="1"/>
    <col min="771" max="771" width="36.7109375" style="162" bestFit="1" customWidth="1"/>
    <col min="772" max="772" width="12.28515625" style="162" bestFit="1" customWidth="1"/>
    <col min="773" max="774" width="15.140625" style="162" bestFit="1" customWidth="1"/>
    <col min="775" max="775" width="13.5703125" style="162" bestFit="1" customWidth="1"/>
    <col min="776" max="776" width="16.7109375" style="162" bestFit="1" customWidth="1"/>
    <col min="777" max="778" width="13.5703125" style="162" bestFit="1" customWidth="1"/>
    <col min="779" max="780" width="12.42578125" style="162" bestFit="1" customWidth="1"/>
    <col min="781" max="781" width="14.7109375" style="162" bestFit="1" customWidth="1"/>
    <col min="782" max="782" width="12.42578125" style="162" bestFit="1" customWidth="1"/>
    <col min="783" max="783" width="12.28515625" style="162" customWidth="1"/>
    <col min="784" max="1024" width="9.140625" style="162"/>
    <col min="1025" max="1025" width="4.7109375" style="162" bestFit="1" customWidth="1"/>
    <col min="1026" max="1026" width="8.42578125" style="162" bestFit="1" customWidth="1"/>
    <col min="1027" max="1027" width="36.7109375" style="162" bestFit="1" customWidth="1"/>
    <col min="1028" max="1028" width="12.28515625" style="162" bestFit="1" customWidth="1"/>
    <col min="1029" max="1030" width="15.140625" style="162" bestFit="1" customWidth="1"/>
    <col min="1031" max="1031" width="13.5703125" style="162" bestFit="1" customWidth="1"/>
    <col min="1032" max="1032" width="16.7109375" style="162" bestFit="1" customWidth="1"/>
    <col min="1033" max="1034" width="13.5703125" style="162" bestFit="1" customWidth="1"/>
    <col min="1035" max="1036" width="12.42578125" style="162" bestFit="1" customWidth="1"/>
    <col min="1037" max="1037" width="14.7109375" style="162" bestFit="1" customWidth="1"/>
    <col min="1038" max="1038" width="12.42578125" style="162" bestFit="1" customWidth="1"/>
    <col min="1039" max="1039" width="12.28515625" style="162" customWidth="1"/>
    <col min="1040" max="1280" width="9.140625" style="162"/>
    <col min="1281" max="1281" width="4.7109375" style="162" bestFit="1" customWidth="1"/>
    <col min="1282" max="1282" width="8.42578125" style="162" bestFit="1" customWidth="1"/>
    <col min="1283" max="1283" width="36.7109375" style="162" bestFit="1" customWidth="1"/>
    <col min="1284" max="1284" width="12.28515625" style="162" bestFit="1" customWidth="1"/>
    <col min="1285" max="1286" width="15.140625" style="162" bestFit="1" customWidth="1"/>
    <col min="1287" max="1287" width="13.5703125" style="162" bestFit="1" customWidth="1"/>
    <col min="1288" max="1288" width="16.7109375" style="162" bestFit="1" customWidth="1"/>
    <col min="1289" max="1290" width="13.5703125" style="162" bestFit="1" customWidth="1"/>
    <col min="1291" max="1292" width="12.42578125" style="162" bestFit="1" customWidth="1"/>
    <col min="1293" max="1293" width="14.7109375" style="162" bestFit="1" customWidth="1"/>
    <col min="1294" max="1294" width="12.42578125" style="162" bestFit="1" customWidth="1"/>
    <col min="1295" max="1295" width="12.28515625" style="162" customWidth="1"/>
    <col min="1296" max="1536" width="9.140625" style="162"/>
    <col min="1537" max="1537" width="4.7109375" style="162" bestFit="1" customWidth="1"/>
    <col min="1538" max="1538" width="8.42578125" style="162" bestFit="1" customWidth="1"/>
    <col min="1539" max="1539" width="36.7109375" style="162" bestFit="1" customWidth="1"/>
    <col min="1540" max="1540" width="12.28515625" style="162" bestFit="1" customWidth="1"/>
    <col min="1541" max="1542" width="15.140625" style="162" bestFit="1" customWidth="1"/>
    <col min="1543" max="1543" width="13.5703125" style="162" bestFit="1" customWidth="1"/>
    <col min="1544" max="1544" width="16.7109375" style="162" bestFit="1" customWidth="1"/>
    <col min="1545" max="1546" width="13.5703125" style="162" bestFit="1" customWidth="1"/>
    <col min="1547" max="1548" width="12.42578125" style="162" bestFit="1" customWidth="1"/>
    <col min="1549" max="1549" width="14.7109375" style="162" bestFit="1" customWidth="1"/>
    <col min="1550" max="1550" width="12.42578125" style="162" bestFit="1" customWidth="1"/>
    <col min="1551" max="1551" width="12.28515625" style="162" customWidth="1"/>
    <col min="1552" max="1792" width="9.140625" style="162"/>
    <col min="1793" max="1793" width="4.7109375" style="162" bestFit="1" customWidth="1"/>
    <col min="1794" max="1794" width="8.42578125" style="162" bestFit="1" customWidth="1"/>
    <col min="1795" max="1795" width="36.7109375" style="162" bestFit="1" customWidth="1"/>
    <col min="1796" max="1796" width="12.28515625" style="162" bestFit="1" customWidth="1"/>
    <col min="1797" max="1798" width="15.140625" style="162" bestFit="1" customWidth="1"/>
    <col min="1799" max="1799" width="13.5703125" style="162" bestFit="1" customWidth="1"/>
    <col min="1800" max="1800" width="16.7109375" style="162" bestFit="1" customWidth="1"/>
    <col min="1801" max="1802" width="13.5703125" style="162" bestFit="1" customWidth="1"/>
    <col min="1803" max="1804" width="12.42578125" style="162" bestFit="1" customWidth="1"/>
    <col min="1805" max="1805" width="14.7109375" style="162" bestFit="1" customWidth="1"/>
    <col min="1806" max="1806" width="12.42578125" style="162" bestFit="1" customWidth="1"/>
    <col min="1807" max="1807" width="12.28515625" style="162" customWidth="1"/>
    <col min="1808" max="2048" width="9.140625" style="162"/>
    <col min="2049" max="2049" width="4.7109375" style="162" bestFit="1" customWidth="1"/>
    <col min="2050" max="2050" width="8.42578125" style="162" bestFit="1" customWidth="1"/>
    <col min="2051" max="2051" width="36.7109375" style="162" bestFit="1" customWidth="1"/>
    <col min="2052" max="2052" width="12.28515625" style="162" bestFit="1" customWidth="1"/>
    <col min="2053" max="2054" width="15.140625" style="162" bestFit="1" customWidth="1"/>
    <col min="2055" max="2055" width="13.5703125" style="162" bestFit="1" customWidth="1"/>
    <col min="2056" max="2056" width="16.7109375" style="162" bestFit="1" customWidth="1"/>
    <col min="2057" max="2058" width="13.5703125" style="162" bestFit="1" customWidth="1"/>
    <col min="2059" max="2060" width="12.42578125" style="162" bestFit="1" customWidth="1"/>
    <col min="2061" max="2061" width="14.7109375" style="162" bestFit="1" customWidth="1"/>
    <col min="2062" max="2062" width="12.42578125" style="162" bestFit="1" customWidth="1"/>
    <col min="2063" max="2063" width="12.28515625" style="162" customWidth="1"/>
    <col min="2064" max="2304" width="9.140625" style="162"/>
    <col min="2305" max="2305" width="4.7109375" style="162" bestFit="1" customWidth="1"/>
    <col min="2306" max="2306" width="8.42578125" style="162" bestFit="1" customWidth="1"/>
    <col min="2307" max="2307" width="36.7109375" style="162" bestFit="1" customWidth="1"/>
    <col min="2308" max="2308" width="12.28515625" style="162" bestFit="1" customWidth="1"/>
    <col min="2309" max="2310" width="15.140625" style="162" bestFit="1" customWidth="1"/>
    <col min="2311" max="2311" width="13.5703125" style="162" bestFit="1" customWidth="1"/>
    <col min="2312" max="2312" width="16.7109375" style="162" bestFit="1" customWidth="1"/>
    <col min="2313" max="2314" width="13.5703125" style="162" bestFit="1" customWidth="1"/>
    <col min="2315" max="2316" width="12.42578125" style="162" bestFit="1" customWidth="1"/>
    <col min="2317" max="2317" width="14.7109375" style="162" bestFit="1" customWidth="1"/>
    <col min="2318" max="2318" width="12.42578125" style="162" bestFit="1" customWidth="1"/>
    <col min="2319" max="2319" width="12.28515625" style="162" customWidth="1"/>
    <col min="2320" max="2560" width="9.140625" style="162"/>
    <col min="2561" max="2561" width="4.7109375" style="162" bestFit="1" customWidth="1"/>
    <col min="2562" max="2562" width="8.42578125" style="162" bestFit="1" customWidth="1"/>
    <col min="2563" max="2563" width="36.7109375" style="162" bestFit="1" customWidth="1"/>
    <col min="2564" max="2564" width="12.28515625" style="162" bestFit="1" customWidth="1"/>
    <col min="2565" max="2566" width="15.140625" style="162" bestFit="1" customWidth="1"/>
    <col min="2567" max="2567" width="13.5703125" style="162" bestFit="1" customWidth="1"/>
    <col min="2568" max="2568" width="16.7109375" style="162" bestFit="1" customWidth="1"/>
    <col min="2569" max="2570" width="13.5703125" style="162" bestFit="1" customWidth="1"/>
    <col min="2571" max="2572" width="12.42578125" style="162" bestFit="1" customWidth="1"/>
    <col min="2573" max="2573" width="14.7109375" style="162" bestFit="1" customWidth="1"/>
    <col min="2574" max="2574" width="12.42578125" style="162" bestFit="1" customWidth="1"/>
    <col min="2575" max="2575" width="12.28515625" style="162" customWidth="1"/>
    <col min="2576" max="2816" width="9.140625" style="162"/>
    <col min="2817" max="2817" width="4.7109375" style="162" bestFit="1" customWidth="1"/>
    <col min="2818" max="2818" width="8.42578125" style="162" bestFit="1" customWidth="1"/>
    <col min="2819" max="2819" width="36.7109375" style="162" bestFit="1" customWidth="1"/>
    <col min="2820" max="2820" width="12.28515625" style="162" bestFit="1" customWidth="1"/>
    <col min="2821" max="2822" width="15.140625" style="162" bestFit="1" customWidth="1"/>
    <col min="2823" max="2823" width="13.5703125" style="162" bestFit="1" customWidth="1"/>
    <col min="2824" max="2824" width="16.7109375" style="162" bestFit="1" customWidth="1"/>
    <col min="2825" max="2826" width="13.5703125" style="162" bestFit="1" customWidth="1"/>
    <col min="2827" max="2828" width="12.42578125" style="162" bestFit="1" customWidth="1"/>
    <col min="2829" max="2829" width="14.7109375" style="162" bestFit="1" customWidth="1"/>
    <col min="2830" max="2830" width="12.42578125" style="162" bestFit="1" customWidth="1"/>
    <col min="2831" max="2831" width="12.28515625" style="162" customWidth="1"/>
    <col min="2832" max="3072" width="9.140625" style="162"/>
    <col min="3073" max="3073" width="4.7109375" style="162" bestFit="1" customWidth="1"/>
    <col min="3074" max="3074" width="8.42578125" style="162" bestFit="1" customWidth="1"/>
    <col min="3075" max="3075" width="36.7109375" style="162" bestFit="1" customWidth="1"/>
    <col min="3076" max="3076" width="12.28515625" style="162" bestFit="1" customWidth="1"/>
    <col min="3077" max="3078" width="15.140625" style="162" bestFit="1" customWidth="1"/>
    <col min="3079" max="3079" width="13.5703125" style="162" bestFit="1" customWidth="1"/>
    <col min="3080" max="3080" width="16.7109375" style="162" bestFit="1" customWidth="1"/>
    <col min="3081" max="3082" width="13.5703125" style="162" bestFit="1" customWidth="1"/>
    <col min="3083" max="3084" width="12.42578125" style="162" bestFit="1" customWidth="1"/>
    <col min="3085" max="3085" width="14.7109375" style="162" bestFit="1" customWidth="1"/>
    <col min="3086" max="3086" width="12.42578125" style="162" bestFit="1" customWidth="1"/>
    <col min="3087" max="3087" width="12.28515625" style="162" customWidth="1"/>
    <col min="3088" max="3328" width="9.140625" style="162"/>
    <col min="3329" max="3329" width="4.7109375" style="162" bestFit="1" customWidth="1"/>
    <col min="3330" max="3330" width="8.42578125" style="162" bestFit="1" customWidth="1"/>
    <col min="3331" max="3331" width="36.7109375" style="162" bestFit="1" customWidth="1"/>
    <col min="3332" max="3332" width="12.28515625" style="162" bestFit="1" customWidth="1"/>
    <col min="3333" max="3334" width="15.140625" style="162" bestFit="1" customWidth="1"/>
    <col min="3335" max="3335" width="13.5703125" style="162" bestFit="1" customWidth="1"/>
    <col min="3336" max="3336" width="16.7109375" style="162" bestFit="1" customWidth="1"/>
    <col min="3337" max="3338" width="13.5703125" style="162" bestFit="1" customWidth="1"/>
    <col min="3339" max="3340" width="12.42578125" style="162" bestFit="1" customWidth="1"/>
    <col min="3341" max="3341" width="14.7109375" style="162" bestFit="1" customWidth="1"/>
    <col min="3342" max="3342" width="12.42578125" style="162" bestFit="1" customWidth="1"/>
    <col min="3343" max="3343" width="12.28515625" style="162" customWidth="1"/>
    <col min="3344" max="3584" width="9.140625" style="162"/>
    <col min="3585" max="3585" width="4.7109375" style="162" bestFit="1" customWidth="1"/>
    <col min="3586" max="3586" width="8.42578125" style="162" bestFit="1" customWidth="1"/>
    <col min="3587" max="3587" width="36.7109375" style="162" bestFit="1" customWidth="1"/>
    <col min="3588" max="3588" width="12.28515625" style="162" bestFit="1" customWidth="1"/>
    <col min="3589" max="3590" width="15.140625" style="162" bestFit="1" customWidth="1"/>
    <col min="3591" max="3591" width="13.5703125" style="162" bestFit="1" customWidth="1"/>
    <col min="3592" max="3592" width="16.7109375" style="162" bestFit="1" customWidth="1"/>
    <col min="3593" max="3594" width="13.5703125" style="162" bestFit="1" customWidth="1"/>
    <col min="3595" max="3596" width="12.42578125" style="162" bestFit="1" customWidth="1"/>
    <col min="3597" max="3597" width="14.7109375" style="162" bestFit="1" customWidth="1"/>
    <col min="3598" max="3598" width="12.42578125" style="162" bestFit="1" customWidth="1"/>
    <col min="3599" max="3599" width="12.28515625" style="162" customWidth="1"/>
    <col min="3600" max="3840" width="9.140625" style="162"/>
    <col min="3841" max="3841" width="4.7109375" style="162" bestFit="1" customWidth="1"/>
    <col min="3842" max="3842" width="8.42578125" style="162" bestFit="1" customWidth="1"/>
    <col min="3843" max="3843" width="36.7109375" style="162" bestFit="1" customWidth="1"/>
    <col min="3844" max="3844" width="12.28515625" style="162" bestFit="1" customWidth="1"/>
    <col min="3845" max="3846" width="15.140625" style="162" bestFit="1" customWidth="1"/>
    <col min="3847" max="3847" width="13.5703125" style="162" bestFit="1" customWidth="1"/>
    <col min="3848" max="3848" width="16.7109375" style="162" bestFit="1" customWidth="1"/>
    <col min="3849" max="3850" width="13.5703125" style="162" bestFit="1" customWidth="1"/>
    <col min="3851" max="3852" width="12.42578125" style="162" bestFit="1" customWidth="1"/>
    <col min="3853" max="3853" width="14.7109375" style="162" bestFit="1" customWidth="1"/>
    <col min="3854" max="3854" width="12.42578125" style="162" bestFit="1" customWidth="1"/>
    <col min="3855" max="3855" width="12.28515625" style="162" customWidth="1"/>
    <col min="3856" max="4096" width="9.140625" style="162"/>
    <col min="4097" max="4097" width="4.7109375" style="162" bestFit="1" customWidth="1"/>
    <col min="4098" max="4098" width="8.42578125" style="162" bestFit="1" customWidth="1"/>
    <col min="4099" max="4099" width="36.7109375" style="162" bestFit="1" customWidth="1"/>
    <col min="4100" max="4100" width="12.28515625" style="162" bestFit="1" customWidth="1"/>
    <col min="4101" max="4102" width="15.140625" style="162" bestFit="1" customWidth="1"/>
    <col min="4103" max="4103" width="13.5703125" style="162" bestFit="1" customWidth="1"/>
    <col min="4104" max="4104" width="16.7109375" style="162" bestFit="1" customWidth="1"/>
    <col min="4105" max="4106" width="13.5703125" style="162" bestFit="1" customWidth="1"/>
    <col min="4107" max="4108" width="12.42578125" style="162" bestFit="1" customWidth="1"/>
    <col min="4109" max="4109" width="14.7109375" style="162" bestFit="1" customWidth="1"/>
    <col min="4110" max="4110" width="12.42578125" style="162" bestFit="1" customWidth="1"/>
    <col min="4111" max="4111" width="12.28515625" style="162" customWidth="1"/>
    <col min="4112" max="4352" width="9.140625" style="162"/>
    <col min="4353" max="4353" width="4.7109375" style="162" bestFit="1" customWidth="1"/>
    <col min="4354" max="4354" width="8.42578125" style="162" bestFit="1" customWidth="1"/>
    <col min="4355" max="4355" width="36.7109375" style="162" bestFit="1" customWidth="1"/>
    <col min="4356" max="4356" width="12.28515625" style="162" bestFit="1" customWidth="1"/>
    <col min="4357" max="4358" width="15.140625" style="162" bestFit="1" customWidth="1"/>
    <col min="4359" max="4359" width="13.5703125" style="162" bestFit="1" customWidth="1"/>
    <col min="4360" max="4360" width="16.7109375" style="162" bestFit="1" customWidth="1"/>
    <col min="4361" max="4362" width="13.5703125" style="162" bestFit="1" customWidth="1"/>
    <col min="4363" max="4364" width="12.42578125" style="162" bestFit="1" customWidth="1"/>
    <col min="4365" max="4365" width="14.7109375" style="162" bestFit="1" customWidth="1"/>
    <col min="4366" max="4366" width="12.42578125" style="162" bestFit="1" customWidth="1"/>
    <col min="4367" max="4367" width="12.28515625" style="162" customWidth="1"/>
    <col min="4368" max="4608" width="9.140625" style="162"/>
    <col min="4609" max="4609" width="4.7109375" style="162" bestFit="1" customWidth="1"/>
    <col min="4610" max="4610" width="8.42578125" style="162" bestFit="1" customWidth="1"/>
    <col min="4611" max="4611" width="36.7109375" style="162" bestFit="1" customWidth="1"/>
    <col min="4612" max="4612" width="12.28515625" style="162" bestFit="1" customWidth="1"/>
    <col min="4613" max="4614" width="15.140625" style="162" bestFit="1" customWidth="1"/>
    <col min="4615" max="4615" width="13.5703125" style="162" bestFit="1" customWidth="1"/>
    <col min="4616" max="4616" width="16.7109375" style="162" bestFit="1" customWidth="1"/>
    <col min="4617" max="4618" width="13.5703125" style="162" bestFit="1" customWidth="1"/>
    <col min="4619" max="4620" width="12.42578125" style="162" bestFit="1" customWidth="1"/>
    <col min="4621" max="4621" width="14.7109375" style="162" bestFit="1" customWidth="1"/>
    <col min="4622" max="4622" width="12.42578125" style="162" bestFit="1" customWidth="1"/>
    <col min="4623" max="4623" width="12.28515625" style="162" customWidth="1"/>
    <col min="4624" max="4864" width="9.140625" style="162"/>
    <col min="4865" max="4865" width="4.7109375" style="162" bestFit="1" customWidth="1"/>
    <col min="4866" max="4866" width="8.42578125" style="162" bestFit="1" customWidth="1"/>
    <col min="4867" max="4867" width="36.7109375" style="162" bestFit="1" customWidth="1"/>
    <col min="4868" max="4868" width="12.28515625" style="162" bestFit="1" customWidth="1"/>
    <col min="4869" max="4870" width="15.140625" style="162" bestFit="1" customWidth="1"/>
    <col min="4871" max="4871" width="13.5703125" style="162" bestFit="1" customWidth="1"/>
    <col min="4872" max="4872" width="16.7109375" style="162" bestFit="1" customWidth="1"/>
    <col min="4873" max="4874" width="13.5703125" style="162" bestFit="1" customWidth="1"/>
    <col min="4875" max="4876" width="12.42578125" style="162" bestFit="1" customWidth="1"/>
    <col min="4877" max="4877" width="14.7109375" style="162" bestFit="1" customWidth="1"/>
    <col min="4878" max="4878" width="12.42578125" style="162" bestFit="1" customWidth="1"/>
    <col min="4879" max="4879" width="12.28515625" style="162" customWidth="1"/>
    <col min="4880" max="5120" width="9.140625" style="162"/>
    <col min="5121" max="5121" width="4.7109375" style="162" bestFit="1" customWidth="1"/>
    <col min="5122" max="5122" width="8.42578125" style="162" bestFit="1" customWidth="1"/>
    <col min="5123" max="5123" width="36.7109375" style="162" bestFit="1" customWidth="1"/>
    <col min="5124" max="5124" width="12.28515625" style="162" bestFit="1" customWidth="1"/>
    <col min="5125" max="5126" width="15.140625" style="162" bestFit="1" customWidth="1"/>
    <col min="5127" max="5127" width="13.5703125" style="162" bestFit="1" customWidth="1"/>
    <col min="5128" max="5128" width="16.7109375" style="162" bestFit="1" customWidth="1"/>
    <col min="5129" max="5130" width="13.5703125" style="162" bestFit="1" customWidth="1"/>
    <col min="5131" max="5132" width="12.42578125" style="162" bestFit="1" customWidth="1"/>
    <col min="5133" max="5133" width="14.7109375" style="162" bestFit="1" customWidth="1"/>
    <col min="5134" max="5134" width="12.42578125" style="162" bestFit="1" customWidth="1"/>
    <col min="5135" max="5135" width="12.28515625" style="162" customWidth="1"/>
    <col min="5136" max="5376" width="9.140625" style="162"/>
    <col min="5377" max="5377" width="4.7109375" style="162" bestFit="1" customWidth="1"/>
    <col min="5378" max="5378" width="8.42578125" style="162" bestFit="1" customWidth="1"/>
    <col min="5379" max="5379" width="36.7109375" style="162" bestFit="1" customWidth="1"/>
    <col min="5380" max="5380" width="12.28515625" style="162" bestFit="1" customWidth="1"/>
    <col min="5381" max="5382" width="15.140625" style="162" bestFit="1" customWidth="1"/>
    <col min="5383" max="5383" width="13.5703125" style="162" bestFit="1" customWidth="1"/>
    <col min="5384" max="5384" width="16.7109375" style="162" bestFit="1" customWidth="1"/>
    <col min="5385" max="5386" width="13.5703125" style="162" bestFit="1" customWidth="1"/>
    <col min="5387" max="5388" width="12.42578125" style="162" bestFit="1" customWidth="1"/>
    <col min="5389" max="5389" width="14.7109375" style="162" bestFit="1" customWidth="1"/>
    <col min="5390" max="5390" width="12.42578125" style="162" bestFit="1" customWidth="1"/>
    <col min="5391" max="5391" width="12.28515625" style="162" customWidth="1"/>
    <col min="5392" max="5632" width="9.140625" style="162"/>
    <col min="5633" max="5633" width="4.7109375" style="162" bestFit="1" customWidth="1"/>
    <col min="5634" max="5634" width="8.42578125" style="162" bestFit="1" customWidth="1"/>
    <col min="5635" max="5635" width="36.7109375" style="162" bestFit="1" customWidth="1"/>
    <col min="5636" max="5636" width="12.28515625" style="162" bestFit="1" customWidth="1"/>
    <col min="5637" max="5638" width="15.140625" style="162" bestFit="1" customWidth="1"/>
    <col min="5639" max="5639" width="13.5703125" style="162" bestFit="1" customWidth="1"/>
    <col min="5640" max="5640" width="16.7109375" style="162" bestFit="1" customWidth="1"/>
    <col min="5641" max="5642" width="13.5703125" style="162" bestFit="1" customWidth="1"/>
    <col min="5643" max="5644" width="12.42578125" style="162" bestFit="1" customWidth="1"/>
    <col min="5645" max="5645" width="14.7109375" style="162" bestFit="1" customWidth="1"/>
    <col min="5646" max="5646" width="12.42578125" style="162" bestFit="1" customWidth="1"/>
    <col min="5647" max="5647" width="12.28515625" style="162" customWidth="1"/>
    <col min="5648" max="5888" width="9.140625" style="162"/>
    <col min="5889" max="5889" width="4.7109375" style="162" bestFit="1" customWidth="1"/>
    <col min="5890" max="5890" width="8.42578125" style="162" bestFit="1" customWidth="1"/>
    <col min="5891" max="5891" width="36.7109375" style="162" bestFit="1" customWidth="1"/>
    <col min="5892" max="5892" width="12.28515625" style="162" bestFit="1" customWidth="1"/>
    <col min="5893" max="5894" width="15.140625" style="162" bestFit="1" customWidth="1"/>
    <col min="5895" max="5895" width="13.5703125" style="162" bestFit="1" customWidth="1"/>
    <col min="5896" max="5896" width="16.7109375" style="162" bestFit="1" customWidth="1"/>
    <col min="5897" max="5898" width="13.5703125" style="162" bestFit="1" customWidth="1"/>
    <col min="5899" max="5900" width="12.42578125" style="162" bestFit="1" customWidth="1"/>
    <col min="5901" max="5901" width="14.7109375" style="162" bestFit="1" customWidth="1"/>
    <col min="5902" max="5902" width="12.42578125" style="162" bestFit="1" customWidth="1"/>
    <col min="5903" max="5903" width="12.28515625" style="162" customWidth="1"/>
    <col min="5904" max="6144" width="9.140625" style="162"/>
    <col min="6145" max="6145" width="4.7109375" style="162" bestFit="1" customWidth="1"/>
    <col min="6146" max="6146" width="8.42578125" style="162" bestFit="1" customWidth="1"/>
    <col min="6147" max="6147" width="36.7109375" style="162" bestFit="1" customWidth="1"/>
    <col min="6148" max="6148" width="12.28515625" style="162" bestFit="1" customWidth="1"/>
    <col min="6149" max="6150" width="15.140625" style="162" bestFit="1" customWidth="1"/>
    <col min="6151" max="6151" width="13.5703125" style="162" bestFit="1" customWidth="1"/>
    <col min="6152" max="6152" width="16.7109375" style="162" bestFit="1" customWidth="1"/>
    <col min="6153" max="6154" width="13.5703125" style="162" bestFit="1" customWidth="1"/>
    <col min="6155" max="6156" width="12.42578125" style="162" bestFit="1" customWidth="1"/>
    <col min="6157" max="6157" width="14.7109375" style="162" bestFit="1" customWidth="1"/>
    <col min="6158" max="6158" width="12.42578125" style="162" bestFit="1" customWidth="1"/>
    <col min="6159" max="6159" width="12.28515625" style="162" customWidth="1"/>
    <col min="6160" max="6400" width="9.140625" style="162"/>
    <col min="6401" max="6401" width="4.7109375" style="162" bestFit="1" customWidth="1"/>
    <col min="6402" max="6402" width="8.42578125" style="162" bestFit="1" customWidth="1"/>
    <col min="6403" max="6403" width="36.7109375" style="162" bestFit="1" customWidth="1"/>
    <col min="6404" max="6404" width="12.28515625" style="162" bestFit="1" customWidth="1"/>
    <col min="6405" max="6406" width="15.140625" style="162" bestFit="1" customWidth="1"/>
    <col min="6407" max="6407" width="13.5703125" style="162" bestFit="1" customWidth="1"/>
    <col min="6408" max="6408" width="16.7109375" style="162" bestFit="1" customWidth="1"/>
    <col min="6409" max="6410" width="13.5703125" style="162" bestFit="1" customWidth="1"/>
    <col min="6411" max="6412" width="12.42578125" style="162" bestFit="1" customWidth="1"/>
    <col min="6413" max="6413" width="14.7109375" style="162" bestFit="1" customWidth="1"/>
    <col min="6414" max="6414" width="12.42578125" style="162" bestFit="1" customWidth="1"/>
    <col min="6415" max="6415" width="12.28515625" style="162" customWidth="1"/>
    <col min="6416" max="6656" width="9.140625" style="162"/>
    <col min="6657" max="6657" width="4.7109375" style="162" bestFit="1" customWidth="1"/>
    <col min="6658" max="6658" width="8.42578125" style="162" bestFit="1" customWidth="1"/>
    <col min="6659" max="6659" width="36.7109375" style="162" bestFit="1" customWidth="1"/>
    <col min="6660" max="6660" width="12.28515625" style="162" bestFit="1" customWidth="1"/>
    <col min="6661" max="6662" width="15.140625" style="162" bestFit="1" customWidth="1"/>
    <col min="6663" max="6663" width="13.5703125" style="162" bestFit="1" customWidth="1"/>
    <col min="6664" max="6664" width="16.7109375" style="162" bestFit="1" customWidth="1"/>
    <col min="6665" max="6666" width="13.5703125" style="162" bestFit="1" customWidth="1"/>
    <col min="6667" max="6668" width="12.42578125" style="162" bestFit="1" customWidth="1"/>
    <col min="6669" max="6669" width="14.7109375" style="162" bestFit="1" customWidth="1"/>
    <col min="6670" max="6670" width="12.42578125" style="162" bestFit="1" customWidth="1"/>
    <col min="6671" max="6671" width="12.28515625" style="162" customWidth="1"/>
    <col min="6672" max="6912" width="9.140625" style="162"/>
    <col min="6913" max="6913" width="4.7109375" style="162" bestFit="1" customWidth="1"/>
    <col min="6914" max="6914" width="8.42578125" style="162" bestFit="1" customWidth="1"/>
    <col min="6915" max="6915" width="36.7109375" style="162" bestFit="1" customWidth="1"/>
    <col min="6916" max="6916" width="12.28515625" style="162" bestFit="1" customWidth="1"/>
    <col min="6917" max="6918" width="15.140625" style="162" bestFit="1" customWidth="1"/>
    <col min="6919" max="6919" width="13.5703125" style="162" bestFit="1" customWidth="1"/>
    <col min="6920" max="6920" width="16.7109375" style="162" bestFit="1" customWidth="1"/>
    <col min="6921" max="6922" width="13.5703125" style="162" bestFit="1" customWidth="1"/>
    <col min="6923" max="6924" width="12.42578125" style="162" bestFit="1" customWidth="1"/>
    <col min="6925" max="6925" width="14.7109375" style="162" bestFit="1" customWidth="1"/>
    <col min="6926" max="6926" width="12.42578125" style="162" bestFit="1" customWidth="1"/>
    <col min="6927" max="6927" width="12.28515625" style="162" customWidth="1"/>
    <col min="6928" max="7168" width="9.140625" style="162"/>
    <col min="7169" max="7169" width="4.7109375" style="162" bestFit="1" customWidth="1"/>
    <col min="7170" max="7170" width="8.42578125" style="162" bestFit="1" customWidth="1"/>
    <col min="7171" max="7171" width="36.7109375" style="162" bestFit="1" customWidth="1"/>
    <col min="7172" max="7172" width="12.28515625" style="162" bestFit="1" customWidth="1"/>
    <col min="7173" max="7174" width="15.140625" style="162" bestFit="1" customWidth="1"/>
    <col min="7175" max="7175" width="13.5703125" style="162" bestFit="1" customWidth="1"/>
    <col min="7176" max="7176" width="16.7109375" style="162" bestFit="1" customWidth="1"/>
    <col min="7177" max="7178" width="13.5703125" style="162" bestFit="1" customWidth="1"/>
    <col min="7179" max="7180" width="12.42578125" style="162" bestFit="1" customWidth="1"/>
    <col min="7181" max="7181" width="14.7109375" style="162" bestFit="1" customWidth="1"/>
    <col min="7182" max="7182" width="12.42578125" style="162" bestFit="1" customWidth="1"/>
    <col min="7183" max="7183" width="12.28515625" style="162" customWidth="1"/>
    <col min="7184" max="7424" width="9.140625" style="162"/>
    <col min="7425" max="7425" width="4.7109375" style="162" bestFit="1" customWidth="1"/>
    <col min="7426" max="7426" width="8.42578125" style="162" bestFit="1" customWidth="1"/>
    <col min="7427" max="7427" width="36.7109375" style="162" bestFit="1" customWidth="1"/>
    <col min="7428" max="7428" width="12.28515625" style="162" bestFit="1" customWidth="1"/>
    <col min="7429" max="7430" width="15.140625" style="162" bestFit="1" customWidth="1"/>
    <col min="7431" max="7431" width="13.5703125" style="162" bestFit="1" customWidth="1"/>
    <col min="7432" max="7432" width="16.7109375" style="162" bestFit="1" customWidth="1"/>
    <col min="7433" max="7434" width="13.5703125" style="162" bestFit="1" customWidth="1"/>
    <col min="7435" max="7436" width="12.42578125" style="162" bestFit="1" customWidth="1"/>
    <col min="7437" max="7437" width="14.7109375" style="162" bestFit="1" customWidth="1"/>
    <col min="7438" max="7438" width="12.42578125" style="162" bestFit="1" customWidth="1"/>
    <col min="7439" max="7439" width="12.28515625" style="162" customWidth="1"/>
    <col min="7440" max="7680" width="9.140625" style="162"/>
    <col min="7681" max="7681" width="4.7109375" style="162" bestFit="1" customWidth="1"/>
    <col min="7682" max="7682" width="8.42578125" style="162" bestFit="1" customWidth="1"/>
    <col min="7683" max="7683" width="36.7109375" style="162" bestFit="1" customWidth="1"/>
    <col min="7684" max="7684" width="12.28515625" style="162" bestFit="1" customWidth="1"/>
    <col min="7685" max="7686" width="15.140625" style="162" bestFit="1" customWidth="1"/>
    <col min="7687" max="7687" width="13.5703125" style="162" bestFit="1" customWidth="1"/>
    <col min="7688" max="7688" width="16.7109375" style="162" bestFit="1" customWidth="1"/>
    <col min="7689" max="7690" width="13.5703125" style="162" bestFit="1" customWidth="1"/>
    <col min="7691" max="7692" width="12.42578125" style="162" bestFit="1" customWidth="1"/>
    <col min="7693" max="7693" width="14.7109375" style="162" bestFit="1" customWidth="1"/>
    <col min="7694" max="7694" width="12.42578125" style="162" bestFit="1" customWidth="1"/>
    <col min="7695" max="7695" width="12.28515625" style="162" customWidth="1"/>
    <col min="7696" max="7936" width="9.140625" style="162"/>
    <col min="7937" max="7937" width="4.7109375" style="162" bestFit="1" customWidth="1"/>
    <col min="7938" max="7938" width="8.42578125" style="162" bestFit="1" customWidth="1"/>
    <col min="7939" max="7939" width="36.7109375" style="162" bestFit="1" customWidth="1"/>
    <col min="7940" max="7940" width="12.28515625" style="162" bestFit="1" customWidth="1"/>
    <col min="7941" max="7942" width="15.140625" style="162" bestFit="1" customWidth="1"/>
    <col min="7943" max="7943" width="13.5703125" style="162" bestFit="1" customWidth="1"/>
    <col min="7944" max="7944" width="16.7109375" style="162" bestFit="1" customWidth="1"/>
    <col min="7945" max="7946" width="13.5703125" style="162" bestFit="1" customWidth="1"/>
    <col min="7947" max="7948" width="12.42578125" style="162" bestFit="1" customWidth="1"/>
    <col min="7949" max="7949" width="14.7109375" style="162" bestFit="1" customWidth="1"/>
    <col min="7950" max="7950" width="12.42578125" style="162" bestFit="1" customWidth="1"/>
    <col min="7951" max="7951" width="12.28515625" style="162" customWidth="1"/>
    <col min="7952" max="8192" width="9.140625" style="162"/>
    <col min="8193" max="8193" width="4.7109375" style="162" bestFit="1" customWidth="1"/>
    <col min="8194" max="8194" width="8.42578125" style="162" bestFit="1" customWidth="1"/>
    <col min="8195" max="8195" width="36.7109375" style="162" bestFit="1" customWidth="1"/>
    <col min="8196" max="8196" width="12.28515625" style="162" bestFit="1" customWidth="1"/>
    <col min="8197" max="8198" width="15.140625" style="162" bestFit="1" customWidth="1"/>
    <col min="8199" max="8199" width="13.5703125" style="162" bestFit="1" customWidth="1"/>
    <col min="8200" max="8200" width="16.7109375" style="162" bestFit="1" customWidth="1"/>
    <col min="8201" max="8202" width="13.5703125" style="162" bestFit="1" customWidth="1"/>
    <col min="8203" max="8204" width="12.42578125" style="162" bestFit="1" customWidth="1"/>
    <col min="8205" max="8205" width="14.7109375" style="162" bestFit="1" customWidth="1"/>
    <col min="8206" max="8206" width="12.42578125" style="162" bestFit="1" customWidth="1"/>
    <col min="8207" max="8207" width="12.28515625" style="162" customWidth="1"/>
    <col min="8208" max="8448" width="9.140625" style="162"/>
    <col min="8449" max="8449" width="4.7109375" style="162" bestFit="1" customWidth="1"/>
    <col min="8450" max="8450" width="8.42578125" style="162" bestFit="1" customWidth="1"/>
    <col min="8451" max="8451" width="36.7109375" style="162" bestFit="1" customWidth="1"/>
    <col min="8452" max="8452" width="12.28515625" style="162" bestFit="1" customWidth="1"/>
    <col min="8453" max="8454" width="15.140625" style="162" bestFit="1" customWidth="1"/>
    <col min="8455" max="8455" width="13.5703125" style="162" bestFit="1" customWidth="1"/>
    <col min="8456" max="8456" width="16.7109375" style="162" bestFit="1" customWidth="1"/>
    <col min="8457" max="8458" width="13.5703125" style="162" bestFit="1" customWidth="1"/>
    <col min="8459" max="8460" width="12.42578125" style="162" bestFit="1" customWidth="1"/>
    <col min="8461" max="8461" width="14.7109375" style="162" bestFit="1" customWidth="1"/>
    <col min="8462" max="8462" width="12.42578125" style="162" bestFit="1" customWidth="1"/>
    <col min="8463" max="8463" width="12.28515625" style="162" customWidth="1"/>
    <col min="8464" max="8704" width="9.140625" style="162"/>
    <col min="8705" max="8705" width="4.7109375" style="162" bestFit="1" customWidth="1"/>
    <col min="8706" max="8706" width="8.42578125" style="162" bestFit="1" customWidth="1"/>
    <col min="8707" max="8707" width="36.7109375" style="162" bestFit="1" customWidth="1"/>
    <col min="8708" max="8708" width="12.28515625" style="162" bestFit="1" customWidth="1"/>
    <col min="8709" max="8710" width="15.140625" style="162" bestFit="1" customWidth="1"/>
    <col min="8711" max="8711" width="13.5703125" style="162" bestFit="1" customWidth="1"/>
    <col min="8712" max="8712" width="16.7109375" style="162" bestFit="1" customWidth="1"/>
    <col min="8713" max="8714" width="13.5703125" style="162" bestFit="1" customWidth="1"/>
    <col min="8715" max="8716" width="12.42578125" style="162" bestFit="1" customWidth="1"/>
    <col min="8717" max="8717" width="14.7109375" style="162" bestFit="1" customWidth="1"/>
    <col min="8718" max="8718" width="12.42578125" style="162" bestFit="1" customWidth="1"/>
    <col min="8719" max="8719" width="12.28515625" style="162" customWidth="1"/>
    <col min="8720" max="8960" width="9.140625" style="162"/>
    <col min="8961" max="8961" width="4.7109375" style="162" bestFit="1" customWidth="1"/>
    <col min="8962" max="8962" width="8.42578125" style="162" bestFit="1" customWidth="1"/>
    <col min="8963" max="8963" width="36.7109375" style="162" bestFit="1" customWidth="1"/>
    <col min="8964" max="8964" width="12.28515625" style="162" bestFit="1" customWidth="1"/>
    <col min="8965" max="8966" width="15.140625" style="162" bestFit="1" customWidth="1"/>
    <col min="8967" max="8967" width="13.5703125" style="162" bestFit="1" customWidth="1"/>
    <col min="8968" max="8968" width="16.7109375" style="162" bestFit="1" customWidth="1"/>
    <col min="8969" max="8970" width="13.5703125" style="162" bestFit="1" customWidth="1"/>
    <col min="8971" max="8972" width="12.42578125" style="162" bestFit="1" customWidth="1"/>
    <col min="8973" max="8973" width="14.7109375" style="162" bestFit="1" customWidth="1"/>
    <col min="8974" max="8974" width="12.42578125" style="162" bestFit="1" customWidth="1"/>
    <col min="8975" max="8975" width="12.28515625" style="162" customWidth="1"/>
    <col min="8976" max="9216" width="9.140625" style="162"/>
    <col min="9217" max="9217" width="4.7109375" style="162" bestFit="1" customWidth="1"/>
    <col min="9218" max="9218" width="8.42578125" style="162" bestFit="1" customWidth="1"/>
    <col min="9219" max="9219" width="36.7109375" style="162" bestFit="1" customWidth="1"/>
    <col min="9220" max="9220" width="12.28515625" style="162" bestFit="1" customWidth="1"/>
    <col min="9221" max="9222" width="15.140625" style="162" bestFit="1" customWidth="1"/>
    <col min="9223" max="9223" width="13.5703125" style="162" bestFit="1" customWidth="1"/>
    <col min="9224" max="9224" width="16.7109375" style="162" bestFit="1" customWidth="1"/>
    <col min="9225" max="9226" width="13.5703125" style="162" bestFit="1" customWidth="1"/>
    <col min="9227" max="9228" width="12.42578125" style="162" bestFit="1" customWidth="1"/>
    <col min="9229" max="9229" width="14.7109375" style="162" bestFit="1" customWidth="1"/>
    <col min="9230" max="9230" width="12.42578125" style="162" bestFit="1" customWidth="1"/>
    <col min="9231" max="9231" width="12.28515625" style="162" customWidth="1"/>
    <col min="9232" max="9472" width="9.140625" style="162"/>
    <col min="9473" max="9473" width="4.7109375" style="162" bestFit="1" customWidth="1"/>
    <col min="9474" max="9474" width="8.42578125" style="162" bestFit="1" customWidth="1"/>
    <col min="9475" max="9475" width="36.7109375" style="162" bestFit="1" customWidth="1"/>
    <col min="9476" max="9476" width="12.28515625" style="162" bestFit="1" customWidth="1"/>
    <col min="9477" max="9478" width="15.140625" style="162" bestFit="1" customWidth="1"/>
    <col min="9479" max="9479" width="13.5703125" style="162" bestFit="1" customWidth="1"/>
    <col min="9480" max="9480" width="16.7109375" style="162" bestFit="1" customWidth="1"/>
    <col min="9481" max="9482" width="13.5703125" style="162" bestFit="1" customWidth="1"/>
    <col min="9483" max="9484" width="12.42578125" style="162" bestFit="1" customWidth="1"/>
    <col min="9485" max="9485" width="14.7109375" style="162" bestFit="1" customWidth="1"/>
    <col min="9486" max="9486" width="12.42578125" style="162" bestFit="1" customWidth="1"/>
    <col min="9487" max="9487" width="12.28515625" style="162" customWidth="1"/>
    <col min="9488" max="9728" width="9.140625" style="162"/>
    <col min="9729" max="9729" width="4.7109375" style="162" bestFit="1" customWidth="1"/>
    <col min="9730" max="9730" width="8.42578125" style="162" bestFit="1" customWidth="1"/>
    <col min="9731" max="9731" width="36.7109375" style="162" bestFit="1" customWidth="1"/>
    <col min="9732" max="9732" width="12.28515625" style="162" bestFit="1" customWidth="1"/>
    <col min="9733" max="9734" width="15.140625" style="162" bestFit="1" customWidth="1"/>
    <col min="9735" max="9735" width="13.5703125" style="162" bestFit="1" customWidth="1"/>
    <col min="9736" max="9736" width="16.7109375" style="162" bestFit="1" customWidth="1"/>
    <col min="9737" max="9738" width="13.5703125" style="162" bestFit="1" customWidth="1"/>
    <col min="9739" max="9740" width="12.42578125" style="162" bestFit="1" customWidth="1"/>
    <col min="9741" max="9741" width="14.7109375" style="162" bestFit="1" customWidth="1"/>
    <col min="9742" max="9742" width="12.42578125" style="162" bestFit="1" customWidth="1"/>
    <col min="9743" max="9743" width="12.28515625" style="162" customWidth="1"/>
    <col min="9744" max="9984" width="9.140625" style="162"/>
    <col min="9985" max="9985" width="4.7109375" style="162" bestFit="1" customWidth="1"/>
    <col min="9986" max="9986" width="8.42578125" style="162" bestFit="1" customWidth="1"/>
    <col min="9987" max="9987" width="36.7109375" style="162" bestFit="1" customWidth="1"/>
    <col min="9988" max="9988" width="12.28515625" style="162" bestFit="1" customWidth="1"/>
    <col min="9989" max="9990" width="15.140625" style="162" bestFit="1" customWidth="1"/>
    <col min="9991" max="9991" width="13.5703125" style="162" bestFit="1" customWidth="1"/>
    <col min="9992" max="9992" width="16.7109375" style="162" bestFit="1" customWidth="1"/>
    <col min="9993" max="9994" width="13.5703125" style="162" bestFit="1" customWidth="1"/>
    <col min="9995" max="9996" width="12.42578125" style="162" bestFit="1" customWidth="1"/>
    <col min="9997" max="9997" width="14.7109375" style="162" bestFit="1" customWidth="1"/>
    <col min="9998" max="9998" width="12.42578125" style="162" bestFit="1" customWidth="1"/>
    <col min="9999" max="9999" width="12.28515625" style="162" customWidth="1"/>
    <col min="10000" max="10240" width="9.140625" style="162"/>
    <col min="10241" max="10241" width="4.7109375" style="162" bestFit="1" customWidth="1"/>
    <col min="10242" max="10242" width="8.42578125" style="162" bestFit="1" customWidth="1"/>
    <col min="10243" max="10243" width="36.7109375" style="162" bestFit="1" customWidth="1"/>
    <col min="10244" max="10244" width="12.28515625" style="162" bestFit="1" customWidth="1"/>
    <col min="10245" max="10246" width="15.140625" style="162" bestFit="1" customWidth="1"/>
    <col min="10247" max="10247" width="13.5703125" style="162" bestFit="1" customWidth="1"/>
    <col min="10248" max="10248" width="16.7109375" style="162" bestFit="1" customWidth="1"/>
    <col min="10249" max="10250" width="13.5703125" style="162" bestFit="1" customWidth="1"/>
    <col min="10251" max="10252" width="12.42578125" style="162" bestFit="1" customWidth="1"/>
    <col min="10253" max="10253" width="14.7109375" style="162" bestFit="1" customWidth="1"/>
    <col min="10254" max="10254" width="12.42578125" style="162" bestFit="1" customWidth="1"/>
    <col min="10255" max="10255" width="12.28515625" style="162" customWidth="1"/>
    <col min="10256" max="10496" width="9.140625" style="162"/>
    <col min="10497" max="10497" width="4.7109375" style="162" bestFit="1" customWidth="1"/>
    <col min="10498" max="10498" width="8.42578125" style="162" bestFit="1" customWidth="1"/>
    <col min="10499" max="10499" width="36.7109375" style="162" bestFit="1" customWidth="1"/>
    <col min="10500" max="10500" width="12.28515625" style="162" bestFit="1" customWidth="1"/>
    <col min="10501" max="10502" width="15.140625" style="162" bestFit="1" customWidth="1"/>
    <col min="10503" max="10503" width="13.5703125" style="162" bestFit="1" customWidth="1"/>
    <col min="10504" max="10504" width="16.7109375" style="162" bestFit="1" customWidth="1"/>
    <col min="10505" max="10506" width="13.5703125" style="162" bestFit="1" customWidth="1"/>
    <col min="10507" max="10508" width="12.42578125" style="162" bestFit="1" customWidth="1"/>
    <col min="10509" max="10509" width="14.7109375" style="162" bestFit="1" customWidth="1"/>
    <col min="10510" max="10510" width="12.42578125" style="162" bestFit="1" customWidth="1"/>
    <col min="10511" max="10511" width="12.28515625" style="162" customWidth="1"/>
    <col min="10512" max="10752" width="9.140625" style="162"/>
    <col min="10753" max="10753" width="4.7109375" style="162" bestFit="1" customWidth="1"/>
    <col min="10754" max="10754" width="8.42578125" style="162" bestFit="1" customWidth="1"/>
    <col min="10755" max="10755" width="36.7109375" style="162" bestFit="1" customWidth="1"/>
    <col min="10756" max="10756" width="12.28515625" style="162" bestFit="1" customWidth="1"/>
    <col min="10757" max="10758" width="15.140625" style="162" bestFit="1" customWidth="1"/>
    <col min="10759" max="10759" width="13.5703125" style="162" bestFit="1" customWidth="1"/>
    <col min="10760" max="10760" width="16.7109375" style="162" bestFit="1" customWidth="1"/>
    <col min="10761" max="10762" width="13.5703125" style="162" bestFit="1" customWidth="1"/>
    <col min="10763" max="10764" width="12.42578125" style="162" bestFit="1" customWidth="1"/>
    <col min="10765" max="10765" width="14.7109375" style="162" bestFit="1" customWidth="1"/>
    <col min="10766" max="10766" width="12.42578125" style="162" bestFit="1" customWidth="1"/>
    <col min="10767" max="10767" width="12.28515625" style="162" customWidth="1"/>
    <col min="10768" max="11008" width="9.140625" style="162"/>
    <col min="11009" max="11009" width="4.7109375" style="162" bestFit="1" customWidth="1"/>
    <col min="11010" max="11010" width="8.42578125" style="162" bestFit="1" customWidth="1"/>
    <col min="11011" max="11011" width="36.7109375" style="162" bestFit="1" customWidth="1"/>
    <col min="11012" max="11012" width="12.28515625" style="162" bestFit="1" customWidth="1"/>
    <col min="11013" max="11014" width="15.140625" style="162" bestFit="1" customWidth="1"/>
    <col min="11015" max="11015" width="13.5703125" style="162" bestFit="1" customWidth="1"/>
    <col min="11016" max="11016" width="16.7109375" style="162" bestFit="1" customWidth="1"/>
    <col min="11017" max="11018" width="13.5703125" style="162" bestFit="1" customWidth="1"/>
    <col min="11019" max="11020" width="12.42578125" style="162" bestFit="1" customWidth="1"/>
    <col min="11021" max="11021" width="14.7109375" style="162" bestFit="1" customWidth="1"/>
    <col min="11022" max="11022" width="12.42578125" style="162" bestFit="1" customWidth="1"/>
    <col min="11023" max="11023" width="12.28515625" style="162" customWidth="1"/>
    <col min="11024" max="11264" width="9.140625" style="162"/>
    <col min="11265" max="11265" width="4.7109375" style="162" bestFit="1" customWidth="1"/>
    <col min="11266" max="11266" width="8.42578125" style="162" bestFit="1" customWidth="1"/>
    <col min="11267" max="11267" width="36.7109375" style="162" bestFit="1" customWidth="1"/>
    <col min="11268" max="11268" width="12.28515625" style="162" bestFit="1" customWidth="1"/>
    <col min="11269" max="11270" width="15.140625" style="162" bestFit="1" customWidth="1"/>
    <col min="11271" max="11271" width="13.5703125" style="162" bestFit="1" customWidth="1"/>
    <col min="11272" max="11272" width="16.7109375" style="162" bestFit="1" customWidth="1"/>
    <col min="11273" max="11274" width="13.5703125" style="162" bestFit="1" customWidth="1"/>
    <col min="11275" max="11276" width="12.42578125" style="162" bestFit="1" customWidth="1"/>
    <col min="11277" max="11277" width="14.7109375" style="162" bestFit="1" customWidth="1"/>
    <col min="11278" max="11278" width="12.42578125" style="162" bestFit="1" customWidth="1"/>
    <col min="11279" max="11279" width="12.28515625" style="162" customWidth="1"/>
    <col min="11280" max="11520" width="9.140625" style="162"/>
    <col min="11521" max="11521" width="4.7109375" style="162" bestFit="1" customWidth="1"/>
    <col min="11522" max="11522" width="8.42578125" style="162" bestFit="1" customWidth="1"/>
    <col min="11523" max="11523" width="36.7109375" style="162" bestFit="1" customWidth="1"/>
    <col min="11524" max="11524" width="12.28515625" style="162" bestFit="1" customWidth="1"/>
    <col min="11525" max="11526" width="15.140625" style="162" bestFit="1" customWidth="1"/>
    <col min="11527" max="11527" width="13.5703125" style="162" bestFit="1" customWidth="1"/>
    <col min="11528" max="11528" width="16.7109375" style="162" bestFit="1" customWidth="1"/>
    <col min="11529" max="11530" width="13.5703125" style="162" bestFit="1" customWidth="1"/>
    <col min="11531" max="11532" width="12.42578125" style="162" bestFit="1" customWidth="1"/>
    <col min="11533" max="11533" width="14.7109375" style="162" bestFit="1" customWidth="1"/>
    <col min="11534" max="11534" width="12.42578125" style="162" bestFit="1" customWidth="1"/>
    <col min="11535" max="11535" width="12.28515625" style="162" customWidth="1"/>
    <col min="11536" max="11776" width="9.140625" style="162"/>
    <col min="11777" max="11777" width="4.7109375" style="162" bestFit="1" customWidth="1"/>
    <col min="11778" max="11778" width="8.42578125" style="162" bestFit="1" customWidth="1"/>
    <col min="11779" max="11779" width="36.7109375" style="162" bestFit="1" customWidth="1"/>
    <col min="11780" max="11780" width="12.28515625" style="162" bestFit="1" customWidth="1"/>
    <col min="11781" max="11782" width="15.140625" style="162" bestFit="1" customWidth="1"/>
    <col min="11783" max="11783" width="13.5703125" style="162" bestFit="1" customWidth="1"/>
    <col min="11784" max="11784" width="16.7109375" style="162" bestFit="1" customWidth="1"/>
    <col min="11785" max="11786" width="13.5703125" style="162" bestFit="1" customWidth="1"/>
    <col min="11787" max="11788" width="12.42578125" style="162" bestFit="1" customWidth="1"/>
    <col min="11789" max="11789" width="14.7109375" style="162" bestFit="1" customWidth="1"/>
    <col min="11790" max="11790" width="12.42578125" style="162" bestFit="1" customWidth="1"/>
    <col min="11791" max="11791" width="12.28515625" style="162" customWidth="1"/>
    <col min="11792" max="12032" width="9.140625" style="162"/>
    <col min="12033" max="12033" width="4.7109375" style="162" bestFit="1" customWidth="1"/>
    <col min="12034" max="12034" width="8.42578125" style="162" bestFit="1" customWidth="1"/>
    <col min="12035" max="12035" width="36.7109375" style="162" bestFit="1" customWidth="1"/>
    <col min="12036" max="12036" width="12.28515625" style="162" bestFit="1" customWidth="1"/>
    <col min="12037" max="12038" width="15.140625" style="162" bestFit="1" customWidth="1"/>
    <col min="12039" max="12039" width="13.5703125" style="162" bestFit="1" customWidth="1"/>
    <col min="12040" max="12040" width="16.7109375" style="162" bestFit="1" customWidth="1"/>
    <col min="12041" max="12042" width="13.5703125" style="162" bestFit="1" customWidth="1"/>
    <col min="12043" max="12044" width="12.42578125" style="162" bestFit="1" customWidth="1"/>
    <col min="12045" max="12045" width="14.7109375" style="162" bestFit="1" customWidth="1"/>
    <col min="12046" max="12046" width="12.42578125" style="162" bestFit="1" customWidth="1"/>
    <col min="12047" max="12047" width="12.28515625" style="162" customWidth="1"/>
    <col min="12048" max="12288" width="9.140625" style="162"/>
    <col min="12289" max="12289" width="4.7109375" style="162" bestFit="1" customWidth="1"/>
    <col min="12290" max="12290" width="8.42578125" style="162" bestFit="1" customWidth="1"/>
    <col min="12291" max="12291" width="36.7109375" style="162" bestFit="1" customWidth="1"/>
    <col min="12292" max="12292" width="12.28515625" style="162" bestFit="1" customWidth="1"/>
    <col min="12293" max="12294" width="15.140625" style="162" bestFit="1" customWidth="1"/>
    <col min="12295" max="12295" width="13.5703125" style="162" bestFit="1" customWidth="1"/>
    <col min="12296" max="12296" width="16.7109375" style="162" bestFit="1" customWidth="1"/>
    <col min="12297" max="12298" width="13.5703125" style="162" bestFit="1" customWidth="1"/>
    <col min="12299" max="12300" width="12.42578125" style="162" bestFit="1" customWidth="1"/>
    <col min="12301" max="12301" width="14.7109375" style="162" bestFit="1" customWidth="1"/>
    <col min="12302" max="12302" width="12.42578125" style="162" bestFit="1" customWidth="1"/>
    <col min="12303" max="12303" width="12.28515625" style="162" customWidth="1"/>
    <col min="12304" max="12544" width="9.140625" style="162"/>
    <col min="12545" max="12545" width="4.7109375" style="162" bestFit="1" customWidth="1"/>
    <col min="12546" max="12546" width="8.42578125" style="162" bestFit="1" customWidth="1"/>
    <col min="12547" max="12547" width="36.7109375" style="162" bestFit="1" customWidth="1"/>
    <col min="12548" max="12548" width="12.28515625" style="162" bestFit="1" customWidth="1"/>
    <col min="12549" max="12550" width="15.140625" style="162" bestFit="1" customWidth="1"/>
    <col min="12551" max="12551" width="13.5703125" style="162" bestFit="1" customWidth="1"/>
    <col min="12552" max="12552" width="16.7109375" style="162" bestFit="1" customWidth="1"/>
    <col min="12553" max="12554" width="13.5703125" style="162" bestFit="1" customWidth="1"/>
    <col min="12555" max="12556" width="12.42578125" style="162" bestFit="1" customWidth="1"/>
    <col min="12557" max="12557" width="14.7109375" style="162" bestFit="1" customWidth="1"/>
    <col min="12558" max="12558" width="12.42578125" style="162" bestFit="1" customWidth="1"/>
    <col min="12559" max="12559" width="12.28515625" style="162" customWidth="1"/>
    <col min="12560" max="12800" width="9.140625" style="162"/>
    <col min="12801" max="12801" width="4.7109375" style="162" bestFit="1" customWidth="1"/>
    <col min="12802" max="12802" width="8.42578125" style="162" bestFit="1" customWidth="1"/>
    <col min="12803" max="12803" width="36.7109375" style="162" bestFit="1" customWidth="1"/>
    <col min="12804" max="12804" width="12.28515625" style="162" bestFit="1" customWidth="1"/>
    <col min="12805" max="12806" width="15.140625" style="162" bestFit="1" customWidth="1"/>
    <col min="12807" max="12807" width="13.5703125" style="162" bestFit="1" customWidth="1"/>
    <col min="12808" max="12808" width="16.7109375" style="162" bestFit="1" customWidth="1"/>
    <col min="12809" max="12810" width="13.5703125" style="162" bestFit="1" customWidth="1"/>
    <col min="12811" max="12812" width="12.42578125" style="162" bestFit="1" customWidth="1"/>
    <col min="12813" max="12813" width="14.7109375" style="162" bestFit="1" customWidth="1"/>
    <col min="12814" max="12814" width="12.42578125" style="162" bestFit="1" customWidth="1"/>
    <col min="12815" max="12815" width="12.28515625" style="162" customWidth="1"/>
    <col min="12816" max="13056" width="9.140625" style="162"/>
    <col min="13057" max="13057" width="4.7109375" style="162" bestFit="1" customWidth="1"/>
    <col min="13058" max="13058" width="8.42578125" style="162" bestFit="1" customWidth="1"/>
    <col min="13059" max="13059" width="36.7109375" style="162" bestFit="1" customWidth="1"/>
    <col min="13060" max="13060" width="12.28515625" style="162" bestFit="1" customWidth="1"/>
    <col min="13061" max="13062" width="15.140625" style="162" bestFit="1" customWidth="1"/>
    <col min="13063" max="13063" width="13.5703125" style="162" bestFit="1" customWidth="1"/>
    <col min="13064" max="13064" width="16.7109375" style="162" bestFit="1" customWidth="1"/>
    <col min="13065" max="13066" width="13.5703125" style="162" bestFit="1" customWidth="1"/>
    <col min="13067" max="13068" width="12.42578125" style="162" bestFit="1" customWidth="1"/>
    <col min="13069" max="13069" width="14.7109375" style="162" bestFit="1" customWidth="1"/>
    <col min="13070" max="13070" width="12.42578125" style="162" bestFit="1" customWidth="1"/>
    <col min="13071" max="13071" width="12.28515625" style="162" customWidth="1"/>
    <col min="13072" max="13312" width="9.140625" style="162"/>
    <col min="13313" max="13313" width="4.7109375" style="162" bestFit="1" customWidth="1"/>
    <col min="13314" max="13314" width="8.42578125" style="162" bestFit="1" customWidth="1"/>
    <col min="13315" max="13315" width="36.7109375" style="162" bestFit="1" customWidth="1"/>
    <col min="13316" max="13316" width="12.28515625" style="162" bestFit="1" customWidth="1"/>
    <col min="13317" max="13318" width="15.140625" style="162" bestFit="1" customWidth="1"/>
    <col min="13319" max="13319" width="13.5703125" style="162" bestFit="1" customWidth="1"/>
    <col min="13320" max="13320" width="16.7109375" style="162" bestFit="1" customWidth="1"/>
    <col min="13321" max="13322" width="13.5703125" style="162" bestFit="1" customWidth="1"/>
    <col min="13323" max="13324" width="12.42578125" style="162" bestFit="1" customWidth="1"/>
    <col min="13325" max="13325" width="14.7109375" style="162" bestFit="1" customWidth="1"/>
    <col min="13326" max="13326" width="12.42578125" style="162" bestFit="1" customWidth="1"/>
    <col min="13327" max="13327" width="12.28515625" style="162" customWidth="1"/>
    <col min="13328" max="13568" width="9.140625" style="162"/>
    <col min="13569" max="13569" width="4.7109375" style="162" bestFit="1" customWidth="1"/>
    <col min="13570" max="13570" width="8.42578125" style="162" bestFit="1" customWidth="1"/>
    <col min="13571" max="13571" width="36.7109375" style="162" bestFit="1" customWidth="1"/>
    <col min="13572" max="13572" width="12.28515625" style="162" bestFit="1" customWidth="1"/>
    <col min="13573" max="13574" width="15.140625" style="162" bestFit="1" customWidth="1"/>
    <col min="13575" max="13575" width="13.5703125" style="162" bestFit="1" customWidth="1"/>
    <col min="13576" max="13576" width="16.7109375" style="162" bestFit="1" customWidth="1"/>
    <col min="13577" max="13578" width="13.5703125" style="162" bestFit="1" customWidth="1"/>
    <col min="13579" max="13580" width="12.42578125" style="162" bestFit="1" customWidth="1"/>
    <col min="13581" max="13581" width="14.7109375" style="162" bestFit="1" customWidth="1"/>
    <col min="13582" max="13582" width="12.42578125" style="162" bestFit="1" customWidth="1"/>
    <col min="13583" max="13583" width="12.28515625" style="162" customWidth="1"/>
    <col min="13584" max="13824" width="9.140625" style="162"/>
    <col min="13825" max="13825" width="4.7109375" style="162" bestFit="1" customWidth="1"/>
    <col min="13826" max="13826" width="8.42578125" style="162" bestFit="1" customWidth="1"/>
    <col min="13827" max="13827" width="36.7109375" style="162" bestFit="1" customWidth="1"/>
    <col min="13828" max="13828" width="12.28515625" style="162" bestFit="1" customWidth="1"/>
    <col min="13829" max="13830" width="15.140625" style="162" bestFit="1" customWidth="1"/>
    <col min="13831" max="13831" width="13.5703125" style="162" bestFit="1" customWidth="1"/>
    <col min="13832" max="13832" width="16.7109375" style="162" bestFit="1" customWidth="1"/>
    <col min="13833" max="13834" width="13.5703125" style="162" bestFit="1" customWidth="1"/>
    <col min="13835" max="13836" width="12.42578125" style="162" bestFit="1" customWidth="1"/>
    <col min="13837" max="13837" width="14.7109375" style="162" bestFit="1" customWidth="1"/>
    <col min="13838" max="13838" width="12.42578125" style="162" bestFit="1" customWidth="1"/>
    <col min="13839" max="13839" width="12.28515625" style="162" customWidth="1"/>
    <col min="13840" max="14080" width="9.140625" style="162"/>
    <col min="14081" max="14081" width="4.7109375" style="162" bestFit="1" customWidth="1"/>
    <col min="14082" max="14082" width="8.42578125" style="162" bestFit="1" customWidth="1"/>
    <col min="14083" max="14083" width="36.7109375" style="162" bestFit="1" customWidth="1"/>
    <col min="14084" max="14084" width="12.28515625" style="162" bestFit="1" customWidth="1"/>
    <col min="14085" max="14086" width="15.140625" style="162" bestFit="1" customWidth="1"/>
    <col min="14087" max="14087" width="13.5703125" style="162" bestFit="1" customWidth="1"/>
    <col min="14088" max="14088" width="16.7109375" style="162" bestFit="1" customWidth="1"/>
    <col min="14089" max="14090" width="13.5703125" style="162" bestFit="1" customWidth="1"/>
    <col min="14091" max="14092" width="12.42578125" style="162" bestFit="1" customWidth="1"/>
    <col min="14093" max="14093" width="14.7109375" style="162" bestFit="1" customWidth="1"/>
    <col min="14094" max="14094" width="12.42578125" style="162" bestFit="1" customWidth="1"/>
    <col min="14095" max="14095" width="12.28515625" style="162" customWidth="1"/>
    <col min="14096" max="14336" width="9.140625" style="162"/>
    <col min="14337" max="14337" width="4.7109375" style="162" bestFit="1" customWidth="1"/>
    <col min="14338" max="14338" width="8.42578125" style="162" bestFit="1" customWidth="1"/>
    <col min="14339" max="14339" width="36.7109375" style="162" bestFit="1" customWidth="1"/>
    <col min="14340" max="14340" width="12.28515625" style="162" bestFit="1" customWidth="1"/>
    <col min="14341" max="14342" width="15.140625" style="162" bestFit="1" customWidth="1"/>
    <col min="14343" max="14343" width="13.5703125" style="162" bestFit="1" customWidth="1"/>
    <col min="14344" max="14344" width="16.7109375" style="162" bestFit="1" customWidth="1"/>
    <col min="14345" max="14346" width="13.5703125" style="162" bestFit="1" customWidth="1"/>
    <col min="14347" max="14348" width="12.42578125" style="162" bestFit="1" customWidth="1"/>
    <col min="14349" max="14349" width="14.7109375" style="162" bestFit="1" customWidth="1"/>
    <col min="14350" max="14350" width="12.42578125" style="162" bestFit="1" customWidth="1"/>
    <col min="14351" max="14351" width="12.28515625" style="162" customWidth="1"/>
    <col min="14352" max="14592" width="9.140625" style="162"/>
    <col min="14593" max="14593" width="4.7109375" style="162" bestFit="1" customWidth="1"/>
    <col min="14594" max="14594" width="8.42578125" style="162" bestFit="1" customWidth="1"/>
    <col min="14595" max="14595" width="36.7109375" style="162" bestFit="1" customWidth="1"/>
    <col min="14596" max="14596" width="12.28515625" style="162" bestFit="1" customWidth="1"/>
    <col min="14597" max="14598" width="15.140625" style="162" bestFit="1" customWidth="1"/>
    <col min="14599" max="14599" width="13.5703125" style="162" bestFit="1" customWidth="1"/>
    <col min="14600" max="14600" width="16.7109375" style="162" bestFit="1" customWidth="1"/>
    <col min="14601" max="14602" width="13.5703125" style="162" bestFit="1" customWidth="1"/>
    <col min="14603" max="14604" width="12.42578125" style="162" bestFit="1" customWidth="1"/>
    <col min="14605" max="14605" width="14.7109375" style="162" bestFit="1" customWidth="1"/>
    <col min="14606" max="14606" width="12.42578125" style="162" bestFit="1" customWidth="1"/>
    <col min="14607" max="14607" width="12.28515625" style="162" customWidth="1"/>
    <col min="14608" max="14848" width="9.140625" style="162"/>
    <col min="14849" max="14849" width="4.7109375" style="162" bestFit="1" customWidth="1"/>
    <col min="14850" max="14850" width="8.42578125" style="162" bestFit="1" customWidth="1"/>
    <col min="14851" max="14851" width="36.7109375" style="162" bestFit="1" customWidth="1"/>
    <col min="14852" max="14852" width="12.28515625" style="162" bestFit="1" customWidth="1"/>
    <col min="14853" max="14854" width="15.140625" style="162" bestFit="1" customWidth="1"/>
    <col min="14855" max="14855" width="13.5703125" style="162" bestFit="1" customWidth="1"/>
    <col min="14856" max="14856" width="16.7109375" style="162" bestFit="1" customWidth="1"/>
    <col min="14857" max="14858" width="13.5703125" style="162" bestFit="1" customWidth="1"/>
    <col min="14859" max="14860" width="12.42578125" style="162" bestFit="1" customWidth="1"/>
    <col min="14861" max="14861" width="14.7109375" style="162" bestFit="1" customWidth="1"/>
    <col min="14862" max="14862" width="12.42578125" style="162" bestFit="1" customWidth="1"/>
    <col min="14863" max="14863" width="12.28515625" style="162" customWidth="1"/>
    <col min="14864" max="15104" width="9.140625" style="162"/>
    <col min="15105" max="15105" width="4.7109375" style="162" bestFit="1" customWidth="1"/>
    <col min="15106" max="15106" width="8.42578125" style="162" bestFit="1" customWidth="1"/>
    <col min="15107" max="15107" width="36.7109375" style="162" bestFit="1" customWidth="1"/>
    <col min="15108" max="15108" width="12.28515625" style="162" bestFit="1" customWidth="1"/>
    <col min="15109" max="15110" width="15.140625" style="162" bestFit="1" customWidth="1"/>
    <col min="15111" max="15111" width="13.5703125" style="162" bestFit="1" customWidth="1"/>
    <col min="15112" max="15112" width="16.7109375" style="162" bestFit="1" customWidth="1"/>
    <col min="15113" max="15114" width="13.5703125" style="162" bestFit="1" customWidth="1"/>
    <col min="15115" max="15116" width="12.42578125" style="162" bestFit="1" customWidth="1"/>
    <col min="15117" max="15117" width="14.7109375" style="162" bestFit="1" customWidth="1"/>
    <col min="15118" max="15118" width="12.42578125" style="162" bestFit="1" customWidth="1"/>
    <col min="15119" max="15119" width="12.28515625" style="162" customWidth="1"/>
    <col min="15120" max="15360" width="9.140625" style="162"/>
    <col min="15361" max="15361" width="4.7109375" style="162" bestFit="1" customWidth="1"/>
    <col min="15362" max="15362" width="8.42578125" style="162" bestFit="1" customWidth="1"/>
    <col min="15363" max="15363" width="36.7109375" style="162" bestFit="1" customWidth="1"/>
    <col min="15364" max="15364" width="12.28515625" style="162" bestFit="1" customWidth="1"/>
    <col min="15365" max="15366" width="15.140625" style="162" bestFit="1" customWidth="1"/>
    <col min="15367" max="15367" width="13.5703125" style="162" bestFit="1" customWidth="1"/>
    <col min="15368" max="15368" width="16.7109375" style="162" bestFit="1" customWidth="1"/>
    <col min="15369" max="15370" width="13.5703125" style="162" bestFit="1" customWidth="1"/>
    <col min="15371" max="15372" width="12.42578125" style="162" bestFit="1" customWidth="1"/>
    <col min="15373" max="15373" width="14.7109375" style="162" bestFit="1" customWidth="1"/>
    <col min="15374" max="15374" width="12.42578125" style="162" bestFit="1" customWidth="1"/>
    <col min="15375" max="15375" width="12.28515625" style="162" customWidth="1"/>
    <col min="15376" max="15616" width="9.140625" style="162"/>
    <col min="15617" max="15617" width="4.7109375" style="162" bestFit="1" customWidth="1"/>
    <col min="15618" max="15618" width="8.42578125" style="162" bestFit="1" customWidth="1"/>
    <col min="15619" max="15619" width="36.7109375" style="162" bestFit="1" customWidth="1"/>
    <col min="15620" max="15620" width="12.28515625" style="162" bestFit="1" customWidth="1"/>
    <col min="15621" max="15622" width="15.140625" style="162" bestFit="1" customWidth="1"/>
    <col min="15623" max="15623" width="13.5703125" style="162" bestFit="1" customWidth="1"/>
    <col min="15624" max="15624" width="16.7109375" style="162" bestFit="1" customWidth="1"/>
    <col min="15625" max="15626" width="13.5703125" style="162" bestFit="1" customWidth="1"/>
    <col min="15627" max="15628" width="12.42578125" style="162" bestFit="1" customWidth="1"/>
    <col min="15629" max="15629" width="14.7109375" style="162" bestFit="1" customWidth="1"/>
    <col min="15630" max="15630" width="12.42578125" style="162" bestFit="1" customWidth="1"/>
    <col min="15631" max="15631" width="12.28515625" style="162" customWidth="1"/>
    <col min="15632" max="15872" width="9.140625" style="162"/>
    <col min="15873" max="15873" width="4.7109375" style="162" bestFit="1" customWidth="1"/>
    <col min="15874" max="15874" width="8.42578125" style="162" bestFit="1" customWidth="1"/>
    <col min="15875" max="15875" width="36.7109375" style="162" bestFit="1" customWidth="1"/>
    <col min="15876" max="15876" width="12.28515625" style="162" bestFit="1" customWidth="1"/>
    <col min="15877" max="15878" width="15.140625" style="162" bestFit="1" customWidth="1"/>
    <col min="15879" max="15879" width="13.5703125" style="162" bestFit="1" customWidth="1"/>
    <col min="15880" max="15880" width="16.7109375" style="162" bestFit="1" customWidth="1"/>
    <col min="15881" max="15882" width="13.5703125" style="162" bestFit="1" customWidth="1"/>
    <col min="15883" max="15884" width="12.42578125" style="162" bestFit="1" customWidth="1"/>
    <col min="15885" max="15885" width="14.7109375" style="162" bestFit="1" customWidth="1"/>
    <col min="15886" max="15886" width="12.42578125" style="162" bestFit="1" customWidth="1"/>
    <col min="15887" max="15887" width="12.28515625" style="162" customWidth="1"/>
    <col min="15888" max="16128" width="9.140625" style="162"/>
    <col min="16129" max="16129" width="4.7109375" style="162" bestFit="1" customWidth="1"/>
    <col min="16130" max="16130" width="8.42578125" style="162" bestFit="1" customWidth="1"/>
    <col min="16131" max="16131" width="36.7109375" style="162" bestFit="1" customWidth="1"/>
    <col min="16132" max="16132" width="12.28515625" style="162" bestFit="1" customWidth="1"/>
    <col min="16133" max="16134" width="15.140625" style="162" bestFit="1" customWidth="1"/>
    <col min="16135" max="16135" width="13.5703125" style="162" bestFit="1" customWidth="1"/>
    <col min="16136" max="16136" width="16.7109375" style="162" bestFit="1" customWidth="1"/>
    <col min="16137" max="16138" width="13.5703125" style="162" bestFit="1" customWidth="1"/>
    <col min="16139" max="16140" width="12.42578125" style="162" bestFit="1" customWidth="1"/>
    <col min="16141" max="16141" width="14.7109375" style="162" bestFit="1" customWidth="1"/>
    <col min="16142" max="16142" width="12.42578125" style="162" bestFit="1" customWidth="1"/>
    <col min="16143" max="16143" width="12.28515625" style="162" customWidth="1"/>
    <col min="16144" max="16384" width="9.140625" style="162"/>
  </cols>
  <sheetData>
    <row r="1" spans="1:21" ht="15">
      <c r="A1" s="727" t="s">
        <v>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</row>
    <row r="2" spans="1:21" ht="15">
      <c r="A2" s="727" t="s">
        <v>893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</row>
    <row r="3" spans="1:21" ht="15">
      <c r="A3" s="727" t="s">
        <v>875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</row>
    <row r="4" spans="1:2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</row>
    <row r="5" spans="1:21" s="359" customFormat="1" ht="45">
      <c r="A5" s="633" t="s">
        <v>1</v>
      </c>
      <c r="B5" s="633" t="s">
        <v>894</v>
      </c>
      <c r="C5" s="633" t="s">
        <v>66</v>
      </c>
      <c r="D5" s="633" t="s">
        <v>895</v>
      </c>
      <c r="E5" s="633" t="s">
        <v>50</v>
      </c>
      <c r="F5" s="633" t="s">
        <v>878</v>
      </c>
      <c r="G5" s="633" t="s">
        <v>879</v>
      </c>
      <c r="H5" s="633" t="s">
        <v>880</v>
      </c>
      <c r="I5" s="633" t="s">
        <v>881</v>
      </c>
      <c r="J5" s="633" t="s">
        <v>882</v>
      </c>
      <c r="K5" s="633" t="s">
        <v>883</v>
      </c>
      <c r="L5" s="633" t="s">
        <v>884</v>
      </c>
      <c r="M5" s="633" t="s">
        <v>885</v>
      </c>
      <c r="N5" s="633" t="s">
        <v>886</v>
      </c>
      <c r="O5" s="633" t="s">
        <v>443</v>
      </c>
      <c r="P5" s="633"/>
      <c r="Q5" s="633" t="s">
        <v>896</v>
      </c>
      <c r="R5" s="633" t="s">
        <v>897</v>
      </c>
      <c r="S5" s="633" t="s">
        <v>898</v>
      </c>
      <c r="T5" s="633" t="s">
        <v>899</v>
      </c>
      <c r="U5" s="633" t="s">
        <v>900</v>
      </c>
    </row>
    <row r="6" spans="1:21" s="359" customFormat="1">
      <c r="A6" s="219"/>
      <c r="B6" s="219" t="s">
        <v>3</v>
      </c>
      <c r="C6" s="219" t="s">
        <v>4</v>
      </c>
      <c r="D6" s="219" t="s">
        <v>5</v>
      </c>
      <c r="E6" s="219" t="s">
        <v>6</v>
      </c>
      <c r="F6" s="219" t="s">
        <v>7</v>
      </c>
      <c r="G6" s="219" t="s">
        <v>59</v>
      </c>
      <c r="H6" s="219" t="s">
        <v>8</v>
      </c>
      <c r="I6" s="219" t="s">
        <v>9</v>
      </c>
      <c r="J6" s="219" t="s">
        <v>60</v>
      </c>
      <c r="K6" s="219" t="s">
        <v>61</v>
      </c>
      <c r="L6" s="219" t="s">
        <v>10</v>
      </c>
      <c r="M6" s="219" t="s">
        <v>11</v>
      </c>
      <c r="N6" s="219" t="s">
        <v>12</v>
      </c>
      <c r="O6" s="219" t="s">
        <v>13</v>
      </c>
      <c r="P6" s="219"/>
      <c r="Q6" s="219"/>
      <c r="R6" s="219"/>
      <c r="S6" s="219"/>
      <c r="T6" s="219"/>
      <c r="U6" s="219"/>
    </row>
    <row r="7" spans="1:21">
      <c r="A7" s="366">
        <v>1</v>
      </c>
      <c r="B7" s="220"/>
      <c r="C7" s="367" t="s">
        <v>67</v>
      </c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</row>
    <row r="8" spans="1:21">
      <c r="A8" s="366">
        <v>2</v>
      </c>
      <c r="B8" s="220"/>
      <c r="C8" s="367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</row>
    <row r="9" spans="1:21">
      <c r="A9" s="366">
        <v>3</v>
      </c>
      <c r="B9" s="220"/>
      <c r="C9" s="367" t="s">
        <v>68</v>
      </c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</row>
    <row r="10" spans="1:21">
      <c r="A10" s="366">
        <v>4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</row>
    <row r="11" spans="1:21">
      <c r="A11" s="366">
        <v>5</v>
      </c>
      <c r="B11" s="220"/>
      <c r="C11" s="367" t="s">
        <v>69</v>
      </c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</row>
    <row r="12" spans="1:21">
      <c r="A12" s="366">
        <v>6</v>
      </c>
      <c r="B12" s="369" t="s">
        <v>901</v>
      </c>
      <c r="C12" s="371" t="s">
        <v>902</v>
      </c>
      <c r="D12" s="371" t="s">
        <v>903</v>
      </c>
      <c r="E12" s="221">
        <v>37089392.406405531</v>
      </c>
      <c r="F12" s="221">
        <v>19549719.018856816</v>
      </c>
      <c r="G12" s="221">
        <v>4911977.0632994883</v>
      </c>
      <c r="H12" s="221">
        <v>5439852.3986382959</v>
      </c>
      <c r="I12" s="221">
        <v>3441048.8361638156</v>
      </c>
      <c r="J12" s="221">
        <v>2594382.9788737693</v>
      </c>
      <c r="K12" s="221">
        <v>0</v>
      </c>
      <c r="L12" s="221">
        <v>1017585.4662315946</v>
      </c>
      <c r="M12" s="221">
        <v>0</v>
      </c>
      <c r="N12" s="221">
        <v>122194.63275896771</v>
      </c>
      <c r="O12" s="221">
        <v>12632.011582791185</v>
      </c>
      <c r="P12" s="220">
        <v>0</v>
      </c>
      <c r="Q12" s="221">
        <v>2397343.0751467026</v>
      </c>
      <c r="R12" s="221">
        <v>6896.731482071893</v>
      </c>
      <c r="S12" s="221">
        <v>190143.1722449947</v>
      </c>
      <c r="T12" s="221">
        <v>2594382.9788737693</v>
      </c>
      <c r="U12" s="221">
        <v>2404239.8066287744</v>
      </c>
    </row>
    <row r="13" spans="1:21">
      <c r="A13" s="366">
        <v>7</v>
      </c>
      <c r="B13" s="369" t="s">
        <v>904</v>
      </c>
      <c r="C13" s="371" t="s">
        <v>905</v>
      </c>
      <c r="D13" s="371" t="s">
        <v>903</v>
      </c>
      <c r="E13" s="221">
        <v>126925932.58329687</v>
      </c>
      <c r="F13" s="221">
        <v>66902317.811528027</v>
      </c>
      <c r="G13" s="221">
        <v>16809584.334937152</v>
      </c>
      <c r="H13" s="221">
        <v>18616059.579703558</v>
      </c>
      <c r="I13" s="221">
        <v>11775828.727766654</v>
      </c>
      <c r="J13" s="221">
        <v>8878400.4726622067</v>
      </c>
      <c r="K13" s="221">
        <v>0</v>
      </c>
      <c r="L13" s="221">
        <v>3482342.9531929414</v>
      </c>
      <c r="M13" s="221">
        <v>0</v>
      </c>
      <c r="N13" s="221">
        <v>418169.90555301885</v>
      </c>
      <c r="O13" s="221">
        <v>43228.79795334355</v>
      </c>
      <c r="P13" s="220">
        <v>0</v>
      </c>
      <c r="Q13" s="221">
        <v>8204097.8779299809</v>
      </c>
      <c r="R13" s="221">
        <v>23601.736732343361</v>
      </c>
      <c r="S13" s="221">
        <v>650700.85799988243</v>
      </c>
      <c r="T13" s="221">
        <v>8878400.4726622067</v>
      </c>
      <c r="U13" s="221">
        <v>8227699.6146623241</v>
      </c>
    </row>
    <row r="14" spans="1:21">
      <c r="A14" s="368">
        <v>8</v>
      </c>
      <c r="B14" s="372"/>
      <c r="C14" s="634" t="s">
        <v>70</v>
      </c>
      <c r="D14" s="634"/>
      <c r="E14" s="635">
        <v>164015324.9897024</v>
      </c>
      <c r="F14" s="635">
        <v>86452036.830384851</v>
      </c>
      <c r="G14" s="635">
        <v>21721561.39823664</v>
      </c>
      <c r="H14" s="635">
        <v>24055911.978341855</v>
      </c>
      <c r="I14" s="635">
        <v>15216877.563930469</v>
      </c>
      <c r="J14" s="635">
        <v>11472783.451535976</v>
      </c>
      <c r="K14" s="635">
        <v>0</v>
      </c>
      <c r="L14" s="635">
        <v>4499928.4194245357</v>
      </c>
      <c r="M14" s="635">
        <v>0</v>
      </c>
      <c r="N14" s="635">
        <v>540364.5383119866</v>
      </c>
      <c r="O14" s="635">
        <v>55860.809536134737</v>
      </c>
      <c r="P14" s="220">
        <v>0</v>
      </c>
      <c r="Q14" s="635">
        <v>10601440.953076683</v>
      </c>
      <c r="R14" s="635">
        <v>30498.468214415254</v>
      </c>
      <c r="S14" s="635">
        <v>840844.0302448771</v>
      </c>
      <c r="T14" s="635">
        <v>11472783.451535976</v>
      </c>
      <c r="U14" s="635">
        <v>10631939.421291098</v>
      </c>
    </row>
    <row r="15" spans="1:21">
      <c r="A15" s="366">
        <v>9</v>
      </c>
      <c r="B15" s="369"/>
      <c r="C15" s="220"/>
      <c r="D15" s="220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0"/>
      <c r="Q15" s="221"/>
      <c r="R15" s="221"/>
      <c r="S15" s="221"/>
      <c r="T15" s="221"/>
      <c r="U15" s="221"/>
    </row>
    <row r="16" spans="1:21">
      <c r="A16" s="366">
        <v>10</v>
      </c>
      <c r="B16" s="369"/>
      <c r="C16" s="367" t="s">
        <v>71</v>
      </c>
      <c r="D16" s="220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0"/>
      <c r="Q16" s="221"/>
      <c r="R16" s="221"/>
      <c r="S16" s="221"/>
      <c r="T16" s="221"/>
      <c r="U16" s="221"/>
    </row>
    <row r="17" spans="1:21">
      <c r="A17" s="366">
        <v>11</v>
      </c>
      <c r="B17" s="369">
        <v>555</v>
      </c>
      <c r="C17" s="371" t="s">
        <v>906</v>
      </c>
      <c r="D17" s="371" t="s">
        <v>907</v>
      </c>
      <c r="E17" s="221">
        <v>499500693.5369041</v>
      </c>
      <c r="F17" s="221">
        <v>263285472.60548007</v>
      </c>
      <c r="G17" s="221">
        <v>66151958.567315906</v>
      </c>
      <c r="H17" s="221">
        <v>73261109.701784804</v>
      </c>
      <c r="I17" s="221">
        <v>46342260.377965532</v>
      </c>
      <c r="J17" s="221">
        <v>34939803.894549072</v>
      </c>
      <c r="K17" s="221">
        <v>0</v>
      </c>
      <c r="L17" s="221">
        <v>13704313.09702372</v>
      </c>
      <c r="M17" s="221">
        <v>0</v>
      </c>
      <c r="N17" s="221">
        <v>1645653.9147578592</v>
      </c>
      <c r="O17" s="221">
        <v>170121.37802723036</v>
      </c>
      <c r="P17" s="220">
        <v>0</v>
      </c>
      <c r="Q17" s="221">
        <v>32286172.70297645</v>
      </c>
      <c r="R17" s="221">
        <v>92881.601312987681</v>
      </c>
      <c r="S17" s="221">
        <v>2560749.5902596372</v>
      </c>
      <c r="T17" s="221">
        <v>34939803.894549072</v>
      </c>
      <c r="U17" s="221">
        <v>32379054.304289434</v>
      </c>
    </row>
    <row r="18" spans="1:21">
      <c r="A18" s="366">
        <v>12</v>
      </c>
      <c r="B18" s="369">
        <v>555.01</v>
      </c>
      <c r="C18" s="371" t="s">
        <v>908</v>
      </c>
      <c r="D18" s="371" t="s">
        <v>909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0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</row>
    <row r="19" spans="1:21">
      <c r="A19" s="368">
        <v>13</v>
      </c>
      <c r="B19" s="372"/>
      <c r="C19" s="634" t="s">
        <v>70</v>
      </c>
      <c r="D19" s="634"/>
      <c r="E19" s="635">
        <v>499500693.5369041</v>
      </c>
      <c r="F19" s="635">
        <v>263285472.60548007</v>
      </c>
      <c r="G19" s="635">
        <v>66151958.567315906</v>
      </c>
      <c r="H19" s="635">
        <v>73261109.701784804</v>
      </c>
      <c r="I19" s="635">
        <v>46342260.377965532</v>
      </c>
      <c r="J19" s="635">
        <v>34939803.894549072</v>
      </c>
      <c r="K19" s="635">
        <v>0</v>
      </c>
      <c r="L19" s="635">
        <v>13704313.09702372</v>
      </c>
      <c r="M19" s="635">
        <v>0</v>
      </c>
      <c r="N19" s="635">
        <v>1645653.9147578592</v>
      </c>
      <c r="O19" s="635">
        <v>170121.37802723036</v>
      </c>
      <c r="P19" s="220">
        <v>0</v>
      </c>
      <c r="Q19" s="635">
        <v>32286172.70297645</v>
      </c>
      <c r="R19" s="635">
        <v>92881.601312987681</v>
      </c>
      <c r="S19" s="635">
        <v>2560749.5902596372</v>
      </c>
      <c r="T19" s="635">
        <v>34939803.894549072</v>
      </c>
      <c r="U19" s="635">
        <v>32379054.304289434</v>
      </c>
    </row>
    <row r="20" spans="1:21">
      <c r="A20" s="366">
        <v>14</v>
      </c>
      <c r="B20" s="369"/>
      <c r="C20" s="220"/>
      <c r="D20" s="220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0"/>
      <c r="Q20" s="221"/>
      <c r="R20" s="221"/>
      <c r="S20" s="221"/>
      <c r="T20" s="221"/>
      <c r="U20" s="221"/>
    </row>
    <row r="21" spans="1:21">
      <c r="A21" s="366">
        <v>15</v>
      </c>
      <c r="B21" s="369"/>
      <c r="C21" s="367" t="s">
        <v>72</v>
      </c>
      <c r="D21" s="220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0"/>
      <c r="Q21" s="221"/>
      <c r="R21" s="221"/>
      <c r="S21" s="221"/>
      <c r="T21" s="221"/>
      <c r="U21" s="221"/>
    </row>
    <row r="22" spans="1:21">
      <c r="A22" s="366">
        <v>16</v>
      </c>
      <c r="B22" s="369">
        <v>565</v>
      </c>
      <c r="C22" s="371" t="s">
        <v>910</v>
      </c>
      <c r="D22" s="371" t="s">
        <v>903</v>
      </c>
      <c r="E22" s="221">
        <v>112486392.77130413</v>
      </c>
      <c r="F22" s="221">
        <v>59291275.198780835</v>
      </c>
      <c r="G22" s="221">
        <v>14897266.991370784</v>
      </c>
      <c r="H22" s="221">
        <v>16498231.268557217</v>
      </c>
      <c r="I22" s="221">
        <v>10436169.098933872</v>
      </c>
      <c r="J22" s="221">
        <v>7868362.4569266271</v>
      </c>
      <c r="K22" s="221">
        <v>0</v>
      </c>
      <c r="L22" s="221">
        <v>3086179.3900168929</v>
      </c>
      <c r="M22" s="221">
        <v>0</v>
      </c>
      <c r="N22" s="221">
        <v>370597.42862481182</v>
      </c>
      <c r="O22" s="221">
        <v>38310.938093127421</v>
      </c>
      <c r="P22" s="220">
        <v>0</v>
      </c>
      <c r="Q22" s="221">
        <v>7270770.8932957584</v>
      </c>
      <c r="R22" s="221">
        <v>20916.720280286252</v>
      </c>
      <c r="S22" s="221">
        <v>576674.84335058299</v>
      </c>
      <c r="T22" s="221">
        <v>7868362.4569266271</v>
      </c>
      <c r="U22" s="221">
        <v>7291687.6135760443</v>
      </c>
    </row>
    <row r="23" spans="1:21">
      <c r="A23" s="368">
        <v>17</v>
      </c>
      <c r="B23" s="372"/>
      <c r="C23" s="634" t="s">
        <v>70</v>
      </c>
      <c r="D23" s="634"/>
      <c r="E23" s="635">
        <v>112486392.77130413</v>
      </c>
      <c r="F23" s="635">
        <v>59291275.198780835</v>
      </c>
      <c r="G23" s="635">
        <v>14897266.991370784</v>
      </c>
      <c r="H23" s="635">
        <v>16498231.268557217</v>
      </c>
      <c r="I23" s="635">
        <v>10436169.098933872</v>
      </c>
      <c r="J23" s="635">
        <v>7868362.4569266271</v>
      </c>
      <c r="K23" s="635">
        <v>0</v>
      </c>
      <c r="L23" s="635">
        <v>3086179.3900168929</v>
      </c>
      <c r="M23" s="635">
        <v>0</v>
      </c>
      <c r="N23" s="635">
        <v>370597.42862481182</v>
      </c>
      <c r="O23" s="635">
        <v>38310.938093127421</v>
      </c>
      <c r="P23" s="220">
        <v>0</v>
      </c>
      <c r="Q23" s="635">
        <v>7270770.8932957584</v>
      </c>
      <c r="R23" s="635">
        <v>20916.720280286252</v>
      </c>
      <c r="S23" s="635">
        <v>576674.84335058299</v>
      </c>
      <c r="T23" s="635">
        <v>7868362.4569266271</v>
      </c>
      <c r="U23" s="635">
        <v>7291687.6135760443</v>
      </c>
    </row>
    <row r="24" spans="1:21">
      <c r="A24" s="366">
        <v>18</v>
      </c>
      <c r="B24" s="369"/>
      <c r="C24" s="220"/>
      <c r="D24" s="220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0"/>
      <c r="Q24" s="221"/>
      <c r="R24" s="221"/>
      <c r="S24" s="221"/>
      <c r="T24" s="221"/>
      <c r="U24" s="221"/>
    </row>
    <row r="25" spans="1:21">
      <c r="A25" s="366">
        <v>19</v>
      </c>
      <c r="B25" s="369"/>
      <c r="C25" s="367" t="s">
        <v>73</v>
      </c>
      <c r="D25" s="220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0"/>
      <c r="Q25" s="221"/>
      <c r="R25" s="221"/>
      <c r="S25" s="221"/>
      <c r="T25" s="221"/>
      <c r="U25" s="221"/>
    </row>
    <row r="26" spans="1:21">
      <c r="A26" s="366">
        <v>20</v>
      </c>
      <c r="B26" s="369">
        <v>500</v>
      </c>
      <c r="C26" s="371" t="s">
        <v>911</v>
      </c>
      <c r="D26" s="371" t="s">
        <v>903</v>
      </c>
      <c r="E26" s="221">
        <v>46131976.739122048</v>
      </c>
      <c r="F26" s="221">
        <v>24316040.908734795</v>
      </c>
      <c r="G26" s="221">
        <v>6109542.2956591267</v>
      </c>
      <c r="H26" s="221">
        <v>6766116.3485357771</v>
      </c>
      <c r="I26" s="221">
        <v>4279994.2131345486</v>
      </c>
      <c r="J26" s="221">
        <v>3226906.8719796236</v>
      </c>
      <c r="K26" s="221">
        <v>0</v>
      </c>
      <c r="L26" s="221">
        <v>1265678.0284747197</v>
      </c>
      <c r="M26" s="221">
        <v>0</v>
      </c>
      <c r="N26" s="221">
        <v>151986.31172800521</v>
      </c>
      <c r="O26" s="221">
        <v>15711.760875462633</v>
      </c>
      <c r="P26" s="220">
        <v>0</v>
      </c>
      <c r="Q26" s="221">
        <v>2981827.6278708414</v>
      </c>
      <c r="R26" s="221">
        <v>8578.1900339775693</v>
      </c>
      <c r="S26" s="221">
        <v>236501.05407480491</v>
      </c>
      <c r="T26" s="221">
        <v>3226906.8719796236</v>
      </c>
      <c r="U26" s="221">
        <v>2990405.8179048188</v>
      </c>
    </row>
    <row r="27" spans="1:21">
      <c r="A27" s="366">
        <v>21</v>
      </c>
      <c r="B27" s="369">
        <v>535</v>
      </c>
      <c r="C27" s="371" t="s">
        <v>912</v>
      </c>
      <c r="D27" s="371" t="s">
        <v>903</v>
      </c>
      <c r="E27" s="221">
        <v>13180123.320669059</v>
      </c>
      <c r="F27" s="221">
        <v>6947207.5662383083</v>
      </c>
      <c r="G27" s="221">
        <v>1745525.0475174701</v>
      </c>
      <c r="H27" s="221">
        <v>1933111.3509399933</v>
      </c>
      <c r="I27" s="221">
        <v>1222814.531878151</v>
      </c>
      <c r="J27" s="221">
        <v>921942.51196995866</v>
      </c>
      <c r="K27" s="221">
        <v>0</v>
      </c>
      <c r="L27" s="221">
        <v>361610.18188954296</v>
      </c>
      <c r="M27" s="221">
        <v>0</v>
      </c>
      <c r="N27" s="221">
        <v>43423.206054163165</v>
      </c>
      <c r="O27" s="221">
        <v>4488.9241814744273</v>
      </c>
      <c r="P27" s="220">
        <v>0</v>
      </c>
      <c r="Q27" s="221">
        <v>851922.21609239723</v>
      </c>
      <c r="R27" s="221">
        <v>2450.8293489205121</v>
      </c>
      <c r="S27" s="221">
        <v>67569.466528640958</v>
      </c>
      <c r="T27" s="221">
        <v>921942.51196995866</v>
      </c>
      <c r="U27" s="221">
        <v>854373.04544131772</v>
      </c>
    </row>
    <row r="28" spans="1:21">
      <c r="A28" s="366">
        <v>22</v>
      </c>
      <c r="B28" s="369">
        <v>545</v>
      </c>
      <c r="C28" s="371" t="s">
        <v>913</v>
      </c>
      <c r="D28" s="371" t="s">
        <v>903</v>
      </c>
      <c r="E28" s="221">
        <v>49811507.166595645</v>
      </c>
      <c r="F28" s="221">
        <v>26255511.504268724</v>
      </c>
      <c r="G28" s="221">
        <v>6596845.2114206012</v>
      </c>
      <c r="H28" s="221">
        <v>7305788.236455352</v>
      </c>
      <c r="I28" s="221">
        <v>4621370.6303146984</v>
      </c>
      <c r="J28" s="221">
        <v>3484288.0392601364</v>
      </c>
      <c r="K28" s="221">
        <v>0</v>
      </c>
      <c r="L28" s="221">
        <v>1366629.7141892423</v>
      </c>
      <c r="M28" s="221">
        <v>0</v>
      </c>
      <c r="N28" s="221">
        <v>164108.88479104984</v>
      </c>
      <c r="O28" s="221">
        <v>16964.945895852772</v>
      </c>
      <c r="P28" s="220">
        <v>0</v>
      </c>
      <c r="Q28" s="221">
        <v>3219661.0410860972</v>
      </c>
      <c r="R28" s="221">
        <v>9262.3946459144317</v>
      </c>
      <c r="S28" s="221">
        <v>255364.60352812463</v>
      </c>
      <c r="T28" s="221">
        <v>3484288.0392601364</v>
      </c>
      <c r="U28" s="221">
        <v>3228923.4357320117</v>
      </c>
    </row>
    <row r="29" spans="1:21">
      <c r="A29" s="366">
        <v>23</v>
      </c>
      <c r="B29" s="369">
        <v>556</v>
      </c>
      <c r="C29" s="371" t="s">
        <v>914</v>
      </c>
      <c r="D29" s="371" t="s">
        <v>903</v>
      </c>
      <c r="E29" s="221">
        <v>94684.941740726877</v>
      </c>
      <c r="F29" s="221">
        <v>49908.178221553979</v>
      </c>
      <c r="G29" s="221">
        <v>12539.711003461338</v>
      </c>
      <c r="H29" s="221">
        <v>13887.315861077972</v>
      </c>
      <c r="I29" s="221">
        <v>8784.6008640167674</v>
      </c>
      <c r="J29" s="221">
        <v>6623.1605661291842</v>
      </c>
      <c r="K29" s="221">
        <v>0</v>
      </c>
      <c r="L29" s="221">
        <v>2597.7783494158507</v>
      </c>
      <c r="M29" s="221">
        <v>0</v>
      </c>
      <c r="N29" s="221">
        <v>311.94880619867416</v>
      </c>
      <c r="O29" s="221">
        <v>32.248068873142408</v>
      </c>
      <c r="P29" s="220">
        <v>0</v>
      </c>
      <c r="Q29" s="221">
        <v>6120.1404141524254</v>
      </c>
      <c r="R29" s="221">
        <v>17.606560156769643</v>
      </c>
      <c r="S29" s="221">
        <v>485.41359181998865</v>
      </c>
      <c r="T29" s="221">
        <v>6623.1605661291842</v>
      </c>
      <c r="U29" s="221">
        <v>6137.7469743091951</v>
      </c>
    </row>
    <row r="30" spans="1:21">
      <c r="A30" s="368">
        <v>24</v>
      </c>
      <c r="B30" s="372"/>
      <c r="C30" s="634" t="s">
        <v>70</v>
      </c>
      <c r="D30" s="634"/>
      <c r="E30" s="635">
        <v>109218292.16812748</v>
      </c>
      <c r="F30" s="635">
        <v>57568668.157463387</v>
      </c>
      <c r="G30" s="635">
        <v>14464452.265600661</v>
      </c>
      <c r="H30" s="635">
        <v>16018903.251792202</v>
      </c>
      <c r="I30" s="635">
        <v>10132963.976191415</v>
      </c>
      <c r="J30" s="635">
        <v>7639760.5837758482</v>
      </c>
      <c r="K30" s="635">
        <v>0</v>
      </c>
      <c r="L30" s="635">
        <v>2996515.702902921</v>
      </c>
      <c r="M30" s="635">
        <v>0</v>
      </c>
      <c r="N30" s="635">
        <v>359830.35137941688</v>
      </c>
      <c r="O30" s="635">
        <v>37197.879021662971</v>
      </c>
      <c r="P30" s="220">
        <v>0</v>
      </c>
      <c r="Q30" s="635">
        <v>7059531.025463488</v>
      </c>
      <c r="R30" s="635">
        <v>20309.020588969281</v>
      </c>
      <c r="S30" s="635">
        <v>559920.5377233905</v>
      </c>
      <c r="T30" s="635">
        <v>7639760.5837758482</v>
      </c>
      <c r="U30" s="635">
        <v>7079840.0460524568</v>
      </c>
    </row>
    <row r="31" spans="1:21">
      <c r="A31" s="636">
        <v>25</v>
      </c>
      <c r="B31" s="366"/>
      <c r="C31" s="220"/>
      <c r="D31" s="220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0"/>
      <c r="Q31" s="221"/>
      <c r="R31" s="221"/>
      <c r="S31" s="221"/>
      <c r="T31" s="221"/>
      <c r="U31" s="221"/>
    </row>
    <row r="32" spans="1:21">
      <c r="A32" s="636">
        <v>26</v>
      </c>
      <c r="B32" s="366"/>
      <c r="C32" s="367" t="s">
        <v>74</v>
      </c>
      <c r="D32" s="220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0"/>
      <c r="Q32" s="221"/>
      <c r="R32" s="221"/>
      <c r="S32" s="221"/>
      <c r="T32" s="221"/>
      <c r="U32" s="221"/>
    </row>
    <row r="33" spans="1:21">
      <c r="A33" s="636">
        <v>27</v>
      </c>
      <c r="B33" s="369">
        <v>565.01</v>
      </c>
      <c r="C33" s="371" t="s">
        <v>915</v>
      </c>
      <c r="D33" s="371" t="s">
        <v>916</v>
      </c>
      <c r="E33" s="221">
        <v>19056918.888669107</v>
      </c>
      <c r="F33" s="221">
        <v>9083422.2126747202</v>
      </c>
      <c r="G33" s="221">
        <v>2281610.0564736943</v>
      </c>
      <c r="H33" s="221">
        <v>2526538.6359313834</v>
      </c>
      <c r="I33" s="221">
        <v>1597363.2552811385</v>
      </c>
      <c r="J33" s="221">
        <v>1204140.3119443734</v>
      </c>
      <c r="K33" s="221">
        <v>269358.43960718601</v>
      </c>
      <c r="L33" s="221">
        <v>472144.17082663265</v>
      </c>
      <c r="M33" s="221">
        <v>1559780.5134749392</v>
      </c>
      <c r="N33" s="221">
        <v>56692.291979815163</v>
      </c>
      <c r="O33" s="221">
        <v>5869.0004752306832</v>
      </c>
      <c r="P33" s="220">
        <v>0</v>
      </c>
      <c r="Q33" s="221">
        <v>1112906.111234067</v>
      </c>
      <c r="R33" s="221">
        <v>3193.4470453750273</v>
      </c>
      <c r="S33" s="221">
        <v>88040.753664931268</v>
      </c>
      <c r="T33" s="221">
        <v>1204140.3119443734</v>
      </c>
      <c r="U33" s="221">
        <v>1116099.5582794421</v>
      </c>
    </row>
    <row r="34" spans="1:21">
      <c r="A34" s="636">
        <v>28</v>
      </c>
      <c r="B34" s="369">
        <v>565.02</v>
      </c>
      <c r="C34" s="371" t="s">
        <v>917</v>
      </c>
      <c r="D34" s="371" t="s">
        <v>907</v>
      </c>
      <c r="E34" s="221">
        <v>2801718.1714950614</v>
      </c>
      <c r="F34" s="221">
        <v>1476778.1154941272</v>
      </c>
      <c r="G34" s="221">
        <v>371048.82294691785</v>
      </c>
      <c r="H34" s="221">
        <v>410924.31896737474</v>
      </c>
      <c r="I34" s="221">
        <v>259935.48094945526</v>
      </c>
      <c r="J34" s="221">
        <v>195978.67379657534</v>
      </c>
      <c r="K34" s="221">
        <v>0</v>
      </c>
      <c r="L34" s="221">
        <v>76868.007449427852</v>
      </c>
      <c r="M34" s="221">
        <v>0</v>
      </c>
      <c r="N34" s="221">
        <v>9230.5346851904524</v>
      </c>
      <c r="O34" s="221">
        <v>954.21720599364392</v>
      </c>
      <c r="P34" s="220">
        <v>0</v>
      </c>
      <c r="Q34" s="221">
        <v>181094.35666534031</v>
      </c>
      <c r="R34" s="221">
        <v>520.97639415375704</v>
      </c>
      <c r="S34" s="221">
        <v>14363.340737081266</v>
      </c>
      <c r="T34" s="221">
        <v>195978.67379657534</v>
      </c>
      <c r="U34" s="221">
        <v>181615.33305949406</v>
      </c>
    </row>
    <row r="35" spans="1:21">
      <c r="A35" s="636">
        <v>29</v>
      </c>
      <c r="B35" s="369">
        <v>565.03</v>
      </c>
      <c r="C35" s="371" t="s">
        <v>918</v>
      </c>
      <c r="D35" s="371" t="s">
        <v>919</v>
      </c>
      <c r="E35" s="221">
        <v>6423.5119633552431</v>
      </c>
      <c r="F35" s="221">
        <v>0</v>
      </c>
      <c r="G35" s="221">
        <v>0</v>
      </c>
      <c r="H35" s="221">
        <v>0</v>
      </c>
      <c r="I35" s="221">
        <v>0</v>
      </c>
      <c r="J35" s="221">
        <v>0</v>
      </c>
      <c r="K35" s="221">
        <v>0</v>
      </c>
      <c r="L35" s="221">
        <v>0</v>
      </c>
      <c r="M35" s="221">
        <v>6423.5119633552431</v>
      </c>
      <c r="N35" s="221">
        <v>0</v>
      </c>
      <c r="O35" s="221">
        <v>0</v>
      </c>
      <c r="P35" s="220">
        <v>0</v>
      </c>
      <c r="Q35" s="221">
        <v>0</v>
      </c>
      <c r="R35" s="221">
        <v>0</v>
      </c>
      <c r="S35" s="221">
        <v>0</v>
      </c>
      <c r="T35" s="221">
        <v>0</v>
      </c>
      <c r="U35" s="221">
        <v>0</v>
      </c>
    </row>
    <row r="36" spans="1:21">
      <c r="A36" s="636">
        <v>30</v>
      </c>
      <c r="B36" s="369">
        <v>565.04</v>
      </c>
      <c r="C36" s="371" t="s">
        <v>920</v>
      </c>
      <c r="D36" s="371" t="s">
        <v>907</v>
      </c>
      <c r="E36" s="221">
        <v>2943194.9422494383</v>
      </c>
      <c r="F36" s="221">
        <v>1551350.1409842402</v>
      </c>
      <c r="G36" s="221">
        <v>389785.46455378225</v>
      </c>
      <c r="H36" s="221">
        <v>431674.53084215533</v>
      </c>
      <c r="I36" s="221">
        <v>273061.29525275144</v>
      </c>
      <c r="J36" s="221">
        <v>205874.89754511509</v>
      </c>
      <c r="K36" s="221">
        <v>0</v>
      </c>
      <c r="L36" s="221">
        <v>80749.567550266001</v>
      </c>
      <c r="M36" s="221">
        <v>0</v>
      </c>
      <c r="N36" s="221">
        <v>9696.64375100707</v>
      </c>
      <c r="O36" s="221">
        <v>1002.4017701213791</v>
      </c>
      <c r="P36" s="220">
        <v>0</v>
      </c>
      <c r="Q36" s="221">
        <v>190238.97550799209</v>
      </c>
      <c r="R36" s="221">
        <v>547.28384314488869</v>
      </c>
      <c r="S36" s="221">
        <v>15088.638193978111</v>
      </c>
      <c r="T36" s="221">
        <v>205874.89754511509</v>
      </c>
      <c r="U36" s="221">
        <v>190786.25935113698</v>
      </c>
    </row>
    <row r="37" spans="1:21">
      <c r="A37" s="370">
        <v>31</v>
      </c>
      <c r="B37" s="372"/>
      <c r="C37" s="634" t="s">
        <v>70</v>
      </c>
      <c r="D37" s="634">
        <v>0</v>
      </c>
      <c r="E37" s="635">
        <v>24808255.514376964</v>
      </c>
      <c r="F37" s="635">
        <v>12111550.469153088</v>
      </c>
      <c r="G37" s="635">
        <v>3042444.3439743943</v>
      </c>
      <c r="H37" s="635">
        <v>3369137.4857409131</v>
      </c>
      <c r="I37" s="635">
        <v>2130360.0314833452</v>
      </c>
      <c r="J37" s="635">
        <v>1605993.8832860638</v>
      </c>
      <c r="K37" s="635">
        <v>269358.43960718601</v>
      </c>
      <c r="L37" s="635">
        <v>629761.74582632654</v>
      </c>
      <c r="M37" s="635">
        <v>1566204.0254382945</v>
      </c>
      <c r="N37" s="635">
        <v>75619.470416012686</v>
      </c>
      <c r="O37" s="635">
        <v>7825.6194513457058</v>
      </c>
      <c r="P37" s="220">
        <v>0</v>
      </c>
      <c r="Q37" s="635">
        <v>1484239.4434073993</v>
      </c>
      <c r="R37" s="635">
        <v>4261.707282673673</v>
      </c>
      <c r="S37" s="635">
        <v>117492.73259599064</v>
      </c>
      <c r="T37" s="635">
        <v>1605993.8832860638</v>
      </c>
      <c r="U37" s="635">
        <v>1488501.1506900731</v>
      </c>
    </row>
    <row r="38" spans="1:21">
      <c r="A38" s="366">
        <v>32</v>
      </c>
      <c r="B38" s="369"/>
      <c r="C38" s="220"/>
      <c r="D38" s="220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0"/>
      <c r="Q38" s="221"/>
      <c r="R38" s="221"/>
      <c r="S38" s="221"/>
      <c r="T38" s="221"/>
      <c r="U38" s="221"/>
    </row>
    <row r="39" spans="1:21">
      <c r="A39" s="366">
        <v>33</v>
      </c>
      <c r="B39" s="369"/>
      <c r="C39" s="367" t="s">
        <v>75</v>
      </c>
      <c r="D39" s="220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0"/>
      <c r="Q39" s="221"/>
      <c r="R39" s="221"/>
      <c r="S39" s="221"/>
      <c r="T39" s="221"/>
      <c r="U39" s="221"/>
    </row>
    <row r="40" spans="1:21">
      <c r="A40" s="366">
        <v>34</v>
      </c>
      <c r="B40" s="369">
        <v>581</v>
      </c>
      <c r="C40" s="371" t="s">
        <v>921</v>
      </c>
      <c r="D40" s="371" t="s">
        <v>922</v>
      </c>
      <c r="E40" s="221">
        <v>1756789.5206272467</v>
      </c>
      <c r="F40" s="221">
        <v>1121442.2914836695</v>
      </c>
      <c r="G40" s="221">
        <v>249513.28889495338</v>
      </c>
      <c r="H40" s="221">
        <v>158711.07054173129</v>
      </c>
      <c r="I40" s="221">
        <v>59860.205821831725</v>
      </c>
      <c r="J40" s="221">
        <v>117369.48130961707</v>
      </c>
      <c r="K40" s="221">
        <v>14568.933245758946</v>
      </c>
      <c r="L40" s="221">
        <v>10763.33824547429</v>
      </c>
      <c r="M40" s="221">
        <v>5884.8278998010119</v>
      </c>
      <c r="N40" s="221">
        <v>18208.973930965076</v>
      </c>
      <c r="O40" s="221">
        <v>467.10925344398754</v>
      </c>
      <c r="P40" s="220">
        <v>0</v>
      </c>
      <c r="Q40" s="221">
        <v>91151.67039114784</v>
      </c>
      <c r="R40" s="221">
        <v>725.60090585294984</v>
      </c>
      <c r="S40" s="221">
        <v>25492.210012616284</v>
      </c>
      <c r="T40" s="221">
        <v>117369.48130961707</v>
      </c>
      <c r="U40" s="221">
        <v>91877.271297000785</v>
      </c>
    </row>
    <row r="41" spans="1:21">
      <c r="A41" s="366">
        <v>35</v>
      </c>
      <c r="B41" s="369">
        <v>582</v>
      </c>
      <c r="C41" s="371" t="s">
        <v>923</v>
      </c>
      <c r="D41" s="371" t="s">
        <v>924</v>
      </c>
      <c r="E41" s="221">
        <v>1809514.8395264985</v>
      </c>
      <c r="F41" s="221">
        <v>941544.09267913271</v>
      </c>
      <c r="G41" s="221">
        <v>227640.83452348015</v>
      </c>
      <c r="H41" s="221">
        <v>250129.38976309105</v>
      </c>
      <c r="I41" s="221">
        <v>133091.76573340487</v>
      </c>
      <c r="J41" s="221">
        <v>135512.28581356403</v>
      </c>
      <c r="K41" s="221">
        <v>39593.816746138989</v>
      </c>
      <c r="L41" s="221">
        <v>56035.903851650517</v>
      </c>
      <c r="M41" s="221">
        <v>24142.157090677971</v>
      </c>
      <c r="N41" s="221">
        <v>1360.7507963489752</v>
      </c>
      <c r="O41" s="221">
        <v>463.84252900914873</v>
      </c>
      <c r="P41" s="220">
        <v>0</v>
      </c>
      <c r="Q41" s="221">
        <v>121469.37188763547</v>
      </c>
      <c r="R41" s="221">
        <v>435.68611527982699</v>
      </c>
      <c r="S41" s="221">
        <v>13607.227810648727</v>
      </c>
      <c r="T41" s="221">
        <v>135512.28581356403</v>
      </c>
      <c r="U41" s="221">
        <v>121905.05800291531</v>
      </c>
    </row>
    <row r="42" spans="1:21">
      <c r="A42" s="366">
        <v>36</v>
      </c>
      <c r="B42" s="369">
        <v>583</v>
      </c>
      <c r="C42" s="371" t="s">
        <v>925</v>
      </c>
      <c r="D42" s="371" t="s">
        <v>926</v>
      </c>
      <c r="E42" s="221">
        <v>2676079.5362708503</v>
      </c>
      <c r="F42" s="221">
        <v>1844246.1188804556</v>
      </c>
      <c r="G42" s="221">
        <v>336975.55492513714</v>
      </c>
      <c r="H42" s="221">
        <v>261974.73451145389</v>
      </c>
      <c r="I42" s="221">
        <v>103633.09921199783</v>
      </c>
      <c r="J42" s="221">
        <v>125575.6434821039</v>
      </c>
      <c r="K42" s="221">
        <v>207.22674568440874</v>
      </c>
      <c r="L42" s="221">
        <v>0</v>
      </c>
      <c r="M42" s="221">
        <v>0</v>
      </c>
      <c r="N42" s="221">
        <v>1620.6950263196923</v>
      </c>
      <c r="O42" s="221">
        <v>1846.4634876975597</v>
      </c>
      <c r="P42" s="220">
        <v>0</v>
      </c>
      <c r="Q42" s="221">
        <v>97005.182238690424</v>
      </c>
      <c r="R42" s="221">
        <v>2429.698679590384</v>
      </c>
      <c r="S42" s="221">
        <v>26140.762563823097</v>
      </c>
      <c r="T42" s="221">
        <v>125575.6434821039</v>
      </c>
      <c r="U42" s="221">
        <v>99434.880918280804</v>
      </c>
    </row>
    <row r="43" spans="1:21">
      <c r="A43" s="366">
        <v>37</v>
      </c>
      <c r="B43" s="369">
        <v>584</v>
      </c>
      <c r="C43" s="371" t="s">
        <v>927</v>
      </c>
      <c r="D43" s="371" t="s">
        <v>928</v>
      </c>
      <c r="E43" s="221">
        <v>4739504.3435808057</v>
      </c>
      <c r="F43" s="221">
        <v>3139830.0203881455</v>
      </c>
      <c r="G43" s="221">
        <v>559479.29748358345</v>
      </c>
      <c r="H43" s="221">
        <v>522094.30969275191</v>
      </c>
      <c r="I43" s="221">
        <v>226678.87646638867</v>
      </c>
      <c r="J43" s="221">
        <v>213950.39856879247</v>
      </c>
      <c r="K43" s="221">
        <v>56186.721037297662</v>
      </c>
      <c r="L43" s="221">
        <v>17749.555728176078</v>
      </c>
      <c r="M43" s="221">
        <v>106.66471653550613</v>
      </c>
      <c r="N43" s="221">
        <v>2151.4875399426587</v>
      </c>
      <c r="O43" s="221">
        <v>1277.0119591917714</v>
      </c>
      <c r="P43" s="220">
        <v>0</v>
      </c>
      <c r="Q43" s="221">
        <v>161685.44534042198</v>
      </c>
      <c r="R43" s="221">
        <v>1920.1447937122655</v>
      </c>
      <c r="S43" s="221">
        <v>50344.808434658211</v>
      </c>
      <c r="T43" s="221">
        <v>213950.39856879247</v>
      </c>
      <c r="U43" s="221">
        <v>163605.59013413425</v>
      </c>
    </row>
    <row r="44" spans="1:21">
      <c r="A44" s="366">
        <v>38</v>
      </c>
      <c r="B44" s="369">
        <v>585</v>
      </c>
      <c r="C44" s="371" t="s">
        <v>929</v>
      </c>
      <c r="D44" s="371" t="s">
        <v>930</v>
      </c>
      <c r="E44" s="221">
        <v>145300.63335813151</v>
      </c>
      <c r="F44" s="221">
        <v>0</v>
      </c>
      <c r="G44" s="221">
        <v>0</v>
      </c>
      <c r="H44" s="221">
        <v>0</v>
      </c>
      <c r="I44" s="221">
        <v>0</v>
      </c>
      <c r="J44" s="221">
        <v>0</v>
      </c>
      <c r="K44" s="221">
        <v>0</v>
      </c>
      <c r="L44" s="221">
        <v>0</v>
      </c>
      <c r="M44" s="221">
        <v>0</v>
      </c>
      <c r="N44" s="221">
        <v>145300.63335813151</v>
      </c>
      <c r="O44" s="221">
        <v>0</v>
      </c>
      <c r="P44" s="220">
        <v>0</v>
      </c>
      <c r="Q44" s="221">
        <v>0</v>
      </c>
      <c r="R44" s="221">
        <v>0</v>
      </c>
      <c r="S44" s="221">
        <v>0</v>
      </c>
      <c r="T44" s="221">
        <v>0</v>
      </c>
      <c r="U44" s="221">
        <v>0</v>
      </c>
    </row>
    <row r="45" spans="1:21">
      <c r="A45" s="366">
        <v>39</v>
      </c>
      <c r="B45" s="369">
        <v>586</v>
      </c>
      <c r="C45" s="371" t="s">
        <v>931</v>
      </c>
      <c r="D45" s="371" t="s">
        <v>932</v>
      </c>
      <c r="E45" s="221">
        <v>1730550.5930792508</v>
      </c>
      <c r="F45" s="221">
        <v>1123518.3804611764</v>
      </c>
      <c r="G45" s="221">
        <v>315355.25486030173</v>
      </c>
      <c r="H45" s="221">
        <v>93198.861507729729</v>
      </c>
      <c r="I45" s="221">
        <v>10474.752615772622</v>
      </c>
      <c r="J45" s="221">
        <v>166419.12869394882</v>
      </c>
      <c r="K45" s="221">
        <v>8200.857536918249</v>
      </c>
      <c r="L45" s="221">
        <v>5092.712994621379</v>
      </c>
      <c r="M45" s="221">
        <v>8199.2240260751933</v>
      </c>
      <c r="N45" s="221">
        <v>0</v>
      </c>
      <c r="O45" s="221">
        <v>91.420382706517884</v>
      </c>
      <c r="P45" s="220">
        <v>0</v>
      </c>
      <c r="Q45" s="221">
        <v>125464.50330648165</v>
      </c>
      <c r="R45" s="221">
        <v>406.79545126035157</v>
      </c>
      <c r="S45" s="221">
        <v>40547.829936206821</v>
      </c>
      <c r="T45" s="221">
        <v>166419.12869394882</v>
      </c>
      <c r="U45" s="221">
        <v>125871.298757742</v>
      </c>
    </row>
    <row r="46" spans="1:21">
      <c r="A46" s="366">
        <v>40</v>
      </c>
      <c r="B46" s="369">
        <v>587</v>
      </c>
      <c r="C46" s="371" t="s">
        <v>933</v>
      </c>
      <c r="D46" s="371" t="s">
        <v>932</v>
      </c>
      <c r="E46" s="221">
        <v>3412779.0851301313</v>
      </c>
      <c r="F46" s="221">
        <v>2215664.7982042483</v>
      </c>
      <c r="G46" s="221">
        <v>621904.85645271954</v>
      </c>
      <c r="H46" s="221">
        <v>183795.33460825766</v>
      </c>
      <c r="I46" s="221">
        <v>20657.019096686912</v>
      </c>
      <c r="J46" s="221">
        <v>328191.34213331772</v>
      </c>
      <c r="K46" s="221">
        <v>16172.722828245394</v>
      </c>
      <c r="L46" s="221">
        <v>10043.222350228249</v>
      </c>
      <c r="M46" s="221">
        <v>16169.501419022914</v>
      </c>
      <c r="N46" s="221">
        <v>0</v>
      </c>
      <c r="O46" s="221">
        <v>180.28803740446821</v>
      </c>
      <c r="P46" s="220">
        <v>0</v>
      </c>
      <c r="Q46" s="221">
        <v>247425.66586782946</v>
      </c>
      <c r="R46" s="221">
        <v>802.23196798721051</v>
      </c>
      <c r="S46" s="221">
        <v>79963.444297501046</v>
      </c>
      <c r="T46" s="221">
        <v>328191.34213331772</v>
      </c>
      <c r="U46" s="221">
        <v>248227.89783581666</v>
      </c>
    </row>
    <row r="47" spans="1:21">
      <c r="A47" s="366">
        <v>41</v>
      </c>
      <c r="B47" s="369">
        <v>589</v>
      </c>
      <c r="C47" s="371" t="s">
        <v>934</v>
      </c>
      <c r="D47" s="371" t="s">
        <v>922</v>
      </c>
      <c r="E47" s="221">
        <v>1318379.920159139</v>
      </c>
      <c r="F47" s="221">
        <v>841584.59584927442</v>
      </c>
      <c r="G47" s="221">
        <v>187246.85343894974</v>
      </c>
      <c r="H47" s="221">
        <v>119104.47213646362</v>
      </c>
      <c r="I47" s="221">
        <v>44921.996884361521</v>
      </c>
      <c r="J47" s="221">
        <v>88079.74181383141</v>
      </c>
      <c r="K47" s="221">
        <v>10933.232936458815</v>
      </c>
      <c r="L47" s="221">
        <v>8077.3301810496478</v>
      </c>
      <c r="M47" s="221">
        <v>4416.2597998193014</v>
      </c>
      <c r="N47" s="221">
        <v>13664.895717680693</v>
      </c>
      <c r="O47" s="221">
        <v>350.54140124948123</v>
      </c>
      <c r="P47" s="220">
        <v>0</v>
      </c>
      <c r="Q47" s="221">
        <v>68404.627032239514</v>
      </c>
      <c r="R47" s="221">
        <v>544.52605340237847</v>
      </c>
      <c r="S47" s="221">
        <v>19130.588728189508</v>
      </c>
      <c r="T47" s="221">
        <v>88079.74181383141</v>
      </c>
      <c r="U47" s="221">
        <v>68949.153085641898</v>
      </c>
    </row>
    <row r="48" spans="1:21">
      <c r="A48" s="366">
        <v>42</v>
      </c>
      <c r="B48" s="369">
        <v>580</v>
      </c>
      <c r="C48" s="371" t="s">
        <v>935</v>
      </c>
      <c r="D48" s="371" t="s">
        <v>936</v>
      </c>
      <c r="E48" s="221">
        <v>2736810.1071949545</v>
      </c>
      <c r="F48" s="221">
        <v>1747036.0347280274</v>
      </c>
      <c r="G48" s="221">
        <v>388703.64543348935</v>
      </c>
      <c r="H48" s="221">
        <v>247247.63944815451</v>
      </c>
      <c r="I48" s="221">
        <v>93253.070096562675</v>
      </c>
      <c r="J48" s="221">
        <v>182843.74932388097</v>
      </c>
      <c r="K48" s="221">
        <v>22696.175773979783</v>
      </c>
      <c r="L48" s="221">
        <v>16767.639237086634</v>
      </c>
      <c r="M48" s="221">
        <v>9167.664245588101</v>
      </c>
      <c r="N48" s="221">
        <v>28366.803940247599</v>
      </c>
      <c r="O48" s="221">
        <v>727.6849679370564</v>
      </c>
      <c r="P48" s="220">
        <v>0</v>
      </c>
      <c r="Q48" s="221">
        <v>142000.39895793959</v>
      </c>
      <c r="R48" s="221">
        <v>1130.3755342410875</v>
      </c>
      <c r="S48" s="221">
        <v>39712.974831700289</v>
      </c>
      <c r="T48" s="221">
        <v>182843.74932388097</v>
      </c>
      <c r="U48" s="221">
        <v>143130.77449218067</v>
      </c>
    </row>
    <row r="49" spans="1:21">
      <c r="A49" s="366">
        <v>43</v>
      </c>
      <c r="B49" s="369">
        <v>588</v>
      </c>
      <c r="C49" s="371" t="s">
        <v>937</v>
      </c>
      <c r="D49" s="371" t="s">
        <v>936</v>
      </c>
      <c r="E49" s="221">
        <v>12333410.01394878</v>
      </c>
      <c r="F49" s="221">
        <v>7873002.1015335079</v>
      </c>
      <c r="G49" s="221">
        <v>1751689.4652078589</v>
      </c>
      <c r="H49" s="221">
        <v>1114219.2526541424</v>
      </c>
      <c r="I49" s="221">
        <v>420244.1176085897</v>
      </c>
      <c r="J49" s="221">
        <v>823983.70386406023</v>
      </c>
      <c r="K49" s="221">
        <v>102280.11100706008</v>
      </c>
      <c r="L49" s="221">
        <v>75563.21468314185</v>
      </c>
      <c r="M49" s="221">
        <v>41313.996069294</v>
      </c>
      <c r="N49" s="221">
        <v>127834.74558962138</v>
      </c>
      <c r="O49" s="221">
        <v>3279.3057315012225</v>
      </c>
      <c r="P49" s="220">
        <v>0</v>
      </c>
      <c r="Q49" s="221">
        <v>639923.51456476783</v>
      </c>
      <c r="R49" s="221">
        <v>5094.0271292043381</v>
      </c>
      <c r="S49" s="221">
        <v>178966.16217008801</v>
      </c>
      <c r="T49" s="221">
        <v>823983.70386406023</v>
      </c>
      <c r="U49" s="221">
        <v>645017.54169397219</v>
      </c>
    </row>
    <row r="50" spans="1:21">
      <c r="A50" s="368">
        <v>44</v>
      </c>
      <c r="B50" s="372"/>
      <c r="C50" s="634" t="s">
        <v>70</v>
      </c>
      <c r="D50" s="634"/>
      <c r="E50" s="635">
        <v>32659118.59287579</v>
      </c>
      <c r="F50" s="635">
        <v>20847868.434207641</v>
      </c>
      <c r="G50" s="635">
        <v>4638509.0512204729</v>
      </c>
      <c r="H50" s="635">
        <v>2950475.0648637759</v>
      </c>
      <c r="I50" s="635">
        <v>1112814.9035355966</v>
      </c>
      <c r="J50" s="635">
        <v>2181925.4750031168</v>
      </c>
      <c r="K50" s="635">
        <v>270839.79785754235</v>
      </c>
      <c r="L50" s="635">
        <v>200092.91727142865</v>
      </c>
      <c r="M50" s="635">
        <v>109400.29526681401</v>
      </c>
      <c r="N50" s="635">
        <v>338508.98589925759</v>
      </c>
      <c r="O50" s="635">
        <v>8683.6677501412123</v>
      </c>
      <c r="P50" s="220">
        <v>0</v>
      </c>
      <c r="Q50" s="635">
        <v>1694530.3795871539</v>
      </c>
      <c r="R50" s="635">
        <v>13489.086630530792</v>
      </c>
      <c r="S50" s="635">
        <v>473906.00878543197</v>
      </c>
      <c r="T50" s="635">
        <v>2181925.4750031168</v>
      </c>
      <c r="U50" s="635">
        <v>1708019.4662176848</v>
      </c>
    </row>
    <row r="51" spans="1:21">
      <c r="A51" s="366">
        <v>45</v>
      </c>
      <c r="B51" s="369"/>
      <c r="C51" s="220"/>
      <c r="D51" s="220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0"/>
      <c r="Q51" s="221"/>
      <c r="R51" s="221"/>
      <c r="S51" s="221"/>
      <c r="T51" s="221"/>
      <c r="U51" s="221"/>
    </row>
    <row r="52" spans="1:21">
      <c r="A52" s="366">
        <v>46</v>
      </c>
      <c r="B52" s="369"/>
      <c r="C52" s="367" t="s">
        <v>76</v>
      </c>
      <c r="D52" s="220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0"/>
      <c r="Q52" s="221"/>
      <c r="R52" s="221"/>
      <c r="S52" s="221"/>
      <c r="T52" s="221"/>
      <c r="U52" s="221"/>
    </row>
    <row r="53" spans="1:21">
      <c r="A53" s="366">
        <v>47</v>
      </c>
      <c r="B53" s="369">
        <v>901</v>
      </c>
      <c r="C53" s="371" t="s">
        <v>938</v>
      </c>
      <c r="D53" s="371" t="s">
        <v>939</v>
      </c>
      <c r="E53" s="221">
        <v>134621.92638556895</v>
      </c>
      <c r="F53" s="221">
        <v>117097.35246889089</v>
      </c>
      <c r="G53" s="221">
        <v>12263.876840554596</v>
      </c>
      <c r="H53" s="221">
        <v>1234.2036882033874</v>
      </c>
      <c r="I53" s="221">
        <v>1310.0111507874385</v>
      </c>
      <c r="J53" s="221">
        <v>1456.012754544648</v>
      </c>
      <c r="K53" s="221">
        <v>160.64844715456795</v>
      </c>
      <c r="L53" s="221">
        <v>256.25362073974395</v>
      </c>
      <c r="M53" s="221">
        <v>457.55617668437299</v>
      </c>
      <c r="N53" s="221">
        <v>385.75810103114532</v>
      </c>
      <c r="O53" s="221">
        <v>0.25313697813743608</v>
      </c>
      <c r="P53" s="220">
        <v>0</v>
      </c>
      <c r="Q53" s="221">
        <v>1416.3016928767811</v>
      </c>
      <c r="R53" s="221">
        <v>0.11941301335187256</v>
      </c>
      <c r="S53" s="221">
        <v>39.591648654514998</v>
      </c>
      <c r="T53" s="221">
        <v>1456.012754544648</v>
      </c>
      <c r="U53" s="221">
        <v>1416.421105890133</v>
      </c>
    </row>
    <row r="54" spans="1:21">
      <c r="A54" s="366">
        <v>48</v>
      </c>
      <c r="B54" s="369">
        <v>902</v>
      </c>
      <c r="C54" s="371" t="s">
        <v>940</v>
      </c>
      <c r="D54" s="371" t="s">
        <v>941</v>
      </c>
      <c r="E54" s="221">
        <v>11371141.862653149</v>
      </c>
      <c r="F54" s="221">
        <v>9996632.4211208429</v>
      </c>
      <c r="G54" s="221">
        <v>1272599.4674878372</v>
      </c>
      <c r="H54" s="221">
        <v>84726.18167537573</v>
      </c>
      <c r="I54" s="221">
        <v>8562.8039852760412</v>
      </c>
      <c r="J54" s="221">
        <v>6700.9032319657363</v>
      </c>
      <c r="K54" s="221">
        <v>960.04257592562647</v>
      </c>
      <c r="L54" s="221">
        <v>349.10639124568235</v>
      </c>
      <c r="M54" s="221">
        <v>533.35698662534799</v>
      </c>
      <c r="N54" s="221">
        <v>0</v>
      </c>
      <c r="O54" s="221">
        <v>77.579198054596077</v>
      </c>
      <c r="P54" s="220">
        <v>0</v>
      </c>
      <c r="Q54" s="221">
        <v>5139.6218711169904</v>
      </c>
      <c r="R54" s="221">
        <v>19.394799513649019</v>
      </c>
      <c r="S54" s="221">
        <v>1541.886561335097</v>
      </c>
      <c r="T54" s="221">
        <v>6700.9032319657363</v>
      </c>
      <c r="U54" s="221">
        <v>5159.0166706306391</v>
      </c>
    </row>
    <row r="55" spans="1:21">
      <c r="A55" s="366">
        <v>49</v>
      </c>
      <c r="B55" s="369">
        <v>903</v>
      </c>
      <c r="C55" s="371" t="s">
        <v>942</v>
      </c>
      <c r="D55" s="371" t="s">
        <v>943</v>
      </c>
      <c r="E55" s="221">
        <v>23622828.61329595</v>
      </c>
      <c r="F55" s="221">
        <v>20177622.519180335</v>
      </c>
      <c r="G55" s="221">
        <v>2381005.4371652394</v>
      </c>
      <c r="H55" s="221">
        <v>216910.05295143303</v>
      </c>
      <c r="I55" s="221">
        <v>224156.19862806523</v>
      </c>
      <c r="J55" s="221">
        <v>181617.4301552223</v>
      </c>
      <c r="K55" s="221">
        <v>61073.219929349732</v>
      </c>
      <c r="L55" s="221">
        <v>98601.418215949743</v>
      </c>
      <c r="M55" s="221">
        <v>176148.726917133</v>
      </c>
      <c r="N55" s="221">
        <v>105673.44229617827</v>
      </c>
      <c r="O55" s="221">
        <v>20.167857038212635</v>
      </c>
      <c r="P55" s="220">
        <v>0</v>
      </c>
      <c r="Q55" s="221">
        <v>167844.56570614738</v>
      </c>
      <c r="R55" s="221">
        <v>26.715691655154234</v>
      </c>
      <c r="S55" s="221">
        <v>13746.148757419774</v>
      </c>
      <c r="T55" s="221">
        <v>181617.4301552223</v>
      </c>
      <c r="U55" s="221">
        <v>167871.28139780252</v>
      </c>
    </row>
    <row r="56" spans="1:21">
      <c r="A56" s="366">
        <v>50</v>
      </c>
      <c r="B56" s="369">
        <v>904</v>
      </c>
      <c r="C56" s="371" t="s">
        <v>77</v>
      </c>
      <c r="D56" s="371" t="s">
        <v>944</v>
      </c>
      <c r="E56" s="221">
        <v>16989334.973663498</v>
      </c>
      <c r="F56" s="221">
        <v>15042060.144191789</v>
      </c>
      <c r="G56" s="221">
        <v>1082004.4638614967</v>
      </c>
      <c r="H56" s="221">
        <v>174942.79698770735</v>
      </c>
      <c r="I56" s="221">
        <v>273132.54491793737</v>
      </c>
      <c r="J56" s="221">
        <v>373910.70158626931</v>
      </c>
      <c r="K56" s="221">
        <v>0</v>
      </c>
      <c r="L56" s="221">
        <v>0</v>
      </c>
      <c r="M56" s="221">
        <v>0</v>
      </c>
      <c r="N56" s="221">
        <v>43284.322118297991</v>
      </c>
      <c r="O56" s="221">
        <v>0</v>
      </c>
      <c r="P56" s="220">
        <v>0</v>
      </c>
      <c r="Q56" s="221">
        <v>373910.70158626931</v>
      </c>
      <c r="R56" s="221">
        <v>0</v>
      </c>
      <c r="S56" s="221">
        <v>0</v>
      </c>
      <c r="T56" s="221">
        <v>373910.70158626931</v>
      </c>
      <c r="U56" s="221">
        <v>373910.70158626931</v>
      </c>
    </row>
    <row r="57" spans="1:21">
      <c r="A57" s="366">
        <v>51</v>
      </c>
      <c r="B57" s="369">
        <v>905</v>
      </c>
      <c r="C57" s="371" t="s">
        <v>945</v>
      </c>
      <c r="D57" s="371" t="s">
        <v>946</v>
      </c>
      <c r="E57" s="221">
        <v>0</v>
      </c>
      <c r="F57" s="221">
        <v>0</v>
      </c>
      <c r="G57" s="221">
        <v>0</v>
      </c>
      <c r="H57" s="221">
        <v>0</v>
      </c>
      <c r="I57" s="221">
        <v>0</v>
      </c>
      <c r="J57" s="221">
        <v>0</v>
      </c>
      <c r="K57" s="221">
        <v>0</v>
      </c>
      <c r="L57" s="221">
        <v>0</v>
      </c>
      <c r="M57" s="221">
        <v>0</v>
      </c>
      <c r="N57" s="221">
        <v>0</v>
      </c>
      <c r="O57" s="221">
        <v>0</v>
      </c>
      <c r="P57" s="220">
        <v>0</v>
      </c>
      <c r="Q57" s="221">
        <v>0</v>
      </c>
      <c r="R57" s="221">
        <v>0</v>
      </c>
      <c r="S57" s="221">
        <v>0</v>
      </c>
      <c r="T57" s="221">
        <v>0</v>
      </c>
      <c r="U57" s="221">
        <v>0</v>
      </c>
    </row>
    <row r="58" spans="1:21">
      <c r="A58" s="368">
        <v>52</v>
      </c>
      <c r="B58" s="372"/>
      <c r="C58" s="634" t="s">
        <v>70</v>
      </c>
      <c r="D58" s="634"/>
      <c r="E58" s="635">
        <v>52117927.375998169</v>
      </c>
      <c r="F58" s="635">
        <v>45333412.436961859</v>
      </c>
      <c r="G58" s="635">
        <v>4747873.2453551274</v>
      </c>
      <c r="H58" s="635">
        <v>477813.23530271952</v>
      </c>
      <c r="I58" s="635">
        <v>507161.5586820661</v>
      </c>
      <c r="J58" s="635">
        <v>563685.04772800195</v>
      </c>
      <c r="K58" s="635">
        <v>62193.910952429927</v>
      </c>
      <c r="L58" s="635">
        <v>99206.778227935167</v>
      </c>
      <c r="M58" s="635">
        <v>177139.64008044271</v>
      </c>
      <c r="N58" s="635">
        <v>149343.52251550741</v>
      </c>
      <c r="O58" s="635">
        <v>98.000192070946142</v>
      </c>
      <c r="P58" s="220">
        <v>0</v>
      </c>
      <c r="Q58" s="635">
        <v>548311.19085641042</v>
      </c>
      <c r="R58" s="635">
        <v>46.229904182155124</v>
      </c>
      <c r="S58" s="635">
        <v>15327.626967409386</v>
      </c>
      <c r="T58" s="635">
        <v>563685.04772800195</v>
      </c>
      <c r="U58" s="635">
        <v>548357.42076059256</v>
      </c>
    </row>
    <row r="59" spans="1:21">
      <c r="A59" s="366">
        <v>53</v>
      </c>
      <c r="B59" s="369"/>
      <c r="C59" s="220"/>
      <c r="D59" s="220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0"/>
      <c r="Q59" s="221"/>
      <c r="R59" s="221"/>
      <c r="S59" s="221"/>
      <c r="T59" s="221"/>
      <c r="U59" s="221"/>
    </row>
    <row r="60" spans="1:21">
      <c r="A60" s="366">
        <v>54</v>
      </c>
      <c r="B60" s="369"/>
      <c r="C60" s="371" t="s">
        <v>78</v>
      </c>
      <c r="D60" s="220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0"/>
      <c r="Q60" s="221"/>
      <c r="R60" s="221"/>
      <c r="S60" s="221"/>
      <c r="T60" s="221"/>
      <c r="U60" s="221"/>
    </row>
    <row r="61" spans="1:21">
      <c r="A61" s="366">
        <v>55</v>
      </c>
      <c r="B61" s="369">
        <v>908.01</v>
      </c>
      <c r="C61" s="371" t="s">
        <v>947</v>
      </c>
      <c r="D61" s="371" t="s">
        <v>948</v>
      </c>
      <c r="E61" s="221">
        <v>181452.77413573861</v>
      </c>
      <c r="F61" s="221">
        <v>181452.77413573861</v>
      </c>
      <c r="G61" s="221">
        <v>0</v>
      </c>
      <c r="H61" s="221">
        <v>0</v>
      </c>
      <c r="I61" s="221">
        <v>0</v>
      </c>
      <c r="J61" s="221">
        <v>0</v>
      </c>
      <c r="K61" s="221">
        <v>0</v>
      </c>
      <c r="L61" s="221">
        <v>0</v>
      </c>
      <c r="M61" s="221">
        <v>0</v>
      </c>
      <c r="N61" s="221">
        <v>0</v>
      </c>
      <c r="O61" s="221">
        <v>0</v>
      </c>
      <c r="P61" s="220">
        <v>0</v>
      </c>
      <c r="Q61" s="221">
        <v>0</v>
      </c>
      <c r="R61" s="221">
        <v>0</v>
      </c>
      <c r="S61" s="221">
        <v>0</v>
      </c>
      <c r="T61" s="221">
        <v>0</v>
      </c>
      <c r="U61" s="221">
        <v>0</v>
      </c>
    </row>
    <row r="62" spans="1:21">
      <c r="A62" s="366">
        <v>56</v>
      </c>
      <c r="B62" s="369">
        <v>908.02</v>
      </c>
      <c r="C62" s="371" t="s">
        <v>949</v>
      </c>
      <c r="D62" s="371" t="s">
        <v>907</v>
      </c>
      <c r="E62" s="221">
        <v>0</v>
      </c>
      <c r="F62" s="221">
        <v>0</v>
      </c>
      <c r="G62" s="221">
        <v>0</v>
      </c>
      <c r="H62" s="221">
        <v>0</v>
      </c>
      <c r="I62" s="221">
        <v>0</v>
      </c>
      <c r="J62" s="221">
        <v>0</v>
      </c>
      <c r="K62" s="221">
        <v>0</v>
      </c>
      <c r="L62" s="221">
        <v>0</v>
      </c>
      <c r="M62" s="221">
        <v>0</v>
      </c>
      <c r="N62" s="221">
        <v>0</v>
      </c>
      <c r="O62" s="221">
        <v>0</v>
      </c>
      <c r="P62" s="220">
        <v>0</v>
      </c>
      <c r="Q62" s="221">
        <v>0</v>
      </c>
      <c r="R62" s="221">
        <v>0</v>
      </c>
      <c r="S62" s="221">
        <v>0</v>
      </c>
      <c r="T62" s="221">
        <v>0</v>
      </c>
      <c r="U62" s="221">
        <v>0</v>
      </c>
    </row>
    <row r="63" spans="1:21">
      <c r="A63" s="366">
        <v>57</v>
      </c>
      <c r="B63" s="369">
        <v>909</v>
      </c>
      <c r="C63" s="371" t="s">
        <v>950</v>
      </c>
      <c r="D63" s="371" t="s">
        <v>946</v>
      </c>
      <c r="E63" s="221">
        <v>3077574.695869219</v>
      </c>
      <c r="F63" s="221">
        <v>2704935.780114776</v>
      </c>
      <c r="G63" s="221">
        <v>325473.87122381834</v>
      </c>
      <c r="H63" s="221">
        <v>21852.075565973559</v>
      </c>
      <c r="I63" s="221">
        <v>2253.7294985974686</v>
      </c>
      <c r="J63" s="221">
        <v>1723.7551034403446</v>
      </c>
      <c r="K63" s="221">
        <v>248.92736742228576</v>
      </c>
      <c r="L63" s="221">
        <v>66.915958984485414</v>
      </c>
      <c r="M63" s="221">
        <v>42.826213750070671</v>
      </c>
      <c r="N63" s="221">
        <v>20955.401715581454</v>
      </c>
      <c r="O63" s="221">
        <v>21.413106875035336</v>
      </c>
      <c r="P63" s="220">
        <v>0</v>
      </c>
      <c r="Q63" s="221">
        <v>1303.5228810177759</v>
      </c>
      <c r="R63" s="221">
        <v>5.3532767187588339</v>
      </c>
      <c r="S63" s="221">
        <v>414.87894570380962</v>
      </c>
      <c r="T63" s="221">
        <v>1723.7551034403446</v>
      </c>
      <c r="U63" s="221">
        <v>1308.8761577365349</v>
      </c>
    </row>
    <row r="64" spans="1:21">
      <c r="A64" s="366">
        <v>58</v>
      </c>
      <c r="B64" s="369">
        <v>910</v>
      </c>
      <c r="C64" s="371" t="s">
        <v>951</v>
      </c>
      <c r="D64" s="371" t="s">
        <v>946</v>
      </c>
      <c r="E64" s="221">
        <v>892.81</v>
      </c>
      <c r="F64" s="221">
        <v>784.70677481385746</v>
      </c>
      <c r="G64" s="221">
        <v>94.420560240948134</v>
      </c>
      <c r="H64" s="221">
        <v>6.3393267472088404</v>
      </c>
      <c r="I64" s="221">
        <v>0.65381101434956435</v>
      </c>
      <c r="J64" s="221">
        <v>0.50006448128398984</v>
      </c>
      <c r="K64" s="221">
        <v>7.2214280682315307E-2</v>
      </c>
      <c r="L64" s="221">
        <v>1.9412441043633145E-2</v>
      </c>
      <c r="M64" s="221">
        <v>1.2423962267925213E-2</v>
      </c>
      <c r="N64" s="221">
        <v>6.0792000372241555</v>
      </c>
      <c r="O64" s="221">
        <v>6.2119811339626067E-3</v>
      </c>
      <c r="P64" s="220">
        <v>0</v>
      </c>
      <c r="Q64" s="221">
        <v>0.37815435152997368</v>
      </c>
      <c r="R64" s="221">
        <v>1.5529952834906517E-3</v>
      </c>
      <c r="S64" s="221">
        <v>0.12035713447052551</v>
      </c>
      <c r="T64" s="221">
        <v>0.50006448128398984</v>
      </c>
      <c r="U64" s="221">
        <v>0.3797073468134643</v>
      </c>
    </row>
    <row r="65" spans="1:21">
      <c r="A65" s="366">
        <v>59</v>
      </c>
      <c r="B65" s="369">
        <v>911</v>
      </c>
      <c r="C65" s="371" t="s">
        <v>952</v>
      </c>
      <c r="D65" s="371" t="s">
        <v>930</v>
      </c>
      <c r="E65" s="221">
        <v>0</v>
      </c>
      <c r="F65" s="221">
        <v>0</v>
      </c>
      <c r="G65" s="221">
        <v>0</v>
      </c>
      <c r="H65" s="221">
        <v>0</v>
      </c>
      <c r="I65" s="221">
        <v>0</v>
      </c>
      <c r="J65" s="221">
        <v>0</v>
      </c>
      <c r="K65" s="221">
        <v>0</v>
      </c>
      <c r="L65" s="221">
        <v>0</v>
      </c>
      <c r="M65" s="221">
        <v>0</v>
      </c>
      <c r="N65" s="221">
        <v>0</v>
      </c>
      <c r="O65" s="221">
        <v>0</v>
      </c>
      <c r="P65" s="220">
        <v>0</v>
      </c>
      <c r="Q65" s="221">
        <v>0</v>
      </c>
      <c r="R65" s="221">
        <v>0</v>
      </c>
      <c r="S65" s="221">
        <v>0</v>
      </c>
      <c r="T65" s="221">
        <v>0</v>
      </c>
      <c r="U65" s="221">
        <v>0</v>
      </c>
    </row>
    <row r="66" spans="1:21">
      <c r="A66" s="366">
        <v>60</v>
      </c>
      <c r="B66" s="369">
        <v>912</v>
      </c>
      <c r="C66" s="371" t="s">
        <v>953</v>
      </c>
      <c r="D66" s="371" t="s">
        <v>946</v>
      </c>
      <c r="E66" s="221">
        <v>823619.80694727926</v>
      </c>
      <c r="F66" s="221">
        <v>723894.26908570854</v>
      </c>
      <c r="G66" s="221">
        <v>87103.239880269772</v>
      </c>
      <c r="H66" s="221">
        <v>5848.0472572124745</v>
      </c>
      <c r="I66" s="221">
        <v>603.14255151554426</v>
      </c>
      <c r="J66" s="221">
        <v>461.31093013777968</v>
      </c>
      <c r="K66" s="221">
        <v>66.617882768343961</v>
      </c>
      <c r="L66" s="221">
        <v>17.908033002242998</v>
      </c>
      <c r="M66" s="221">
        <v>11.461141121435521</v>
      </c>
      <c r="N66" s="221">
        <v>5608.0796149824182</v>
      </c>
      <c r="O66" s="221">
        <v>5.7305705607177604</v>
      </c>
      <c r="P66" s="220">
        <v>0</v>
      </c>
      <c r="Q66" s="221">
        <v>348.84848288369363</v>
      </c>
      <c r="R66" s="221">
        <v>1.4326426401794401</v>
      </c>
      <c r="S66" s="221">
        <v>111.02980461390661</v>
      </c>
      <c r="T66" s="221">
        <v>461.31093013777968</v>
      </c>
      <c r="U66" s="221">
        <v>350.28112552387307</v>
      </c>
    </row>
    <row r="67" spans="1:21">
      <c r="A67" s="366">
        <v>61</v>
      </c>
      <c r="B67" s="369">
        <v>913</v>
      </c>
      <c r="C67" s="371" t="s">
        <v>954</v>
      </c>
      <c r="D67" s="371" t="s">
        <v>946</v>
      </c>
      <c r="E67" s="221">
        <v>0</v>
      </c>
      <c r="F67" s="221">
        <v>0</v>
      </c>
      <c r="G67" s="221">
        <v>0</v>
      </c>
      <c r="H67" s="221">
        <v>0</v>
      </c>
      <c r="I67" s="221">
        <v>0</v>
      </c>
      <c r="J67" s="221">
        <v>0</v>
      </c>
      <c r="K67" s="221">
        <v>0</v>
      </c>
      <c r="L67" s="221">
        <v>0</v>
      </c>
      <c r="M67" s="221">
        <v>0</v>
      </c>
      <c r="N67" s="221">
        <v>0</v>
      </c>
      <c r="O67" s="221">
        <v>0</v>
      </c>
      <c r="P67" s="220">
        <v>0</v>
      </c>
      <c r="Q67" s="221">
        <v>0</v>
      </c>
      <c r="R67" s="221">
        <v>0</v>
      </c>
      <c r="S67" s="221">
        <v>0</v>
      </c>
      <c r="T67" s="221">
        <v>0</v>
      </c>
      <c r="U67" s="221">
        <v>0</v>
      </c>
    </row>
    <row r="68" spans="1:21">
      <c r="A68" s="366">
        <v>62</v>
      </c>
      <c r="B68" s="369">
        <v>916</v>
      </c>
      <c r="C68" s="371" t="s">
        <v>955</v>
      </c>
      <c r="D68" s="371" t="s">
        <v>946</v>
      </c>
      <c r="E68" s="221">
        <v>0</v>
      </c>
      <c r="F68" s="221">
        <v>0</v>
      </c>
      <c r="G68" s="221">
        <v>0</v>
      </c>
      <c r="H68" s="221">
        <v>0</v>
      </c>
      <c r="I68" s="221">
        <v>0</v>
      </c>
      <c r="J68" s="221">
        <v>0</v>
      </c>
      <c r="K68" s="221">
        <v>0</v>
      </c>
      <c r="L68" s="221">
        <v>0</v>
      </c>
      <c r="M68" s="221">
        <v>0</v>
      </c>
      <c r="N68" s="221">
        <v>0</v>
      </c>
      <c r="O68" s="221">
        <v>0</v>
      </c>
      <c r="P68" s="220">
        <v>0</v>
      </c>
      <c r="Q68" s="221">
        <v>0</v>
      </c>
      <c r="R68" s="221">
        <v>0</v>
      </c>
      <c r="S68" s="221">
        <v>0</v>
      </c>
      <c r="T68" s="221">
        <v>0</v>
      </c>
      <c r="U68" s="221">
        <v>0</v>
      </c>
    </row>
    <row r="69" spans="1:21">
      <c r="A69" s="368">
        <v>63</v>
      </c>
      <c r="B69" s="372"/>
      <c r="C69" s="634" t="s">
        <v>70</v>
      </c>
      <c r="D69" s="634"/>
      <c r="E69" s="635">
        <v>4083540.0869522369</v>
      </c>
      <c r="F69" s="635">
        <v>3611067.5301110372</v>
      </c>
      <c r="G69" s="635">
        <v>412671.531664329</v>
      </c>
      <c r="H69" s="635">
        <v>27706.462149933242</v>
      </c>
      <c r="I69" s="635">
        <v>2857.5258611273625</v>
      </c>
      <c r="J69" s="635">
        <v>2185.5660980594084</v>
      </c>
      <c r="K69" s="635">
        <v>315.61746447131202</v>
      </c>
      <c r="L69" s="635">
        <v>84.843404427772043</v>
      </c>
      <c r="M69" s="635">
        <v>54.299778833774113</v>
      </c>
      <c r="N69" s="635">
        <v>26569.560530601098</v>
      </c>
      <c r="O69" s="635">
        <v>27.149889416887056</v>
      </c>
      <c r="P69" s="220">
        <v>0</v>
      </c>
      <c r="Q69" s="635">
        <v>1652.7495182529995</v>
      </c>
      <c r="R69" s="635">
        <v>6.7874723542217641</v>
      </c>
      <c r="S69" s="635">
        <v>526.02910745218674</v>
      </c>
      <c r="T69" s="635">
        <v>2185.5660980594084</v>
      </c>
      <c r="U69" s="635">
        <v>1659.5369906072215</v>
      </c>
    </row>
    <row r="70" spans="1:21">
      <c r="A70" s="366">
        <v>64</v>
      </c>
      <c r="B70" s="369"/>
      <c r="C70" s="220"/>
      <c r="D70" s="220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0"/>
      <c r="Q70" s="221"/>
      <c r="R70" s="221"/>
      <c r="S70" s="221"/>
      <c r="T70" s="221"/>
      <c r="U70" s="221"/>
    </row>
    <row r="71" spans="1:21">
      <c r="A71" s="366">
        <v>65</v>
      </c>
      <c r="B71" s="369"/>
      <c r="C71" s="367" t="s">
        <v>79</v>
      </c>
      <c r="D71" s="220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0"/>
      <c r="Q71" s="221"/>
      <c r="R71" s="221"/>
      <c r="S71" s="221"/>
      <c r="T71" s="221"/>
      <c r="U71" s="221"/>
    </row>
    <row r="72" spans="1:21">
      <c r="A72" s="366">
        <v>66</v>
      </c>
      <c r="B72" s="369">
        <v>920</v>
      </c>
      <c r="C72" s="371" t="s">
        <v>956</v>
      </c>
      <c r="D72" s="371" t="s">
        <v>957</v>
      </c>
      <c r="E72" s="221">
        <v>49509441.614050545</v>
      </c>
      <c r="F72" s="221">
        <v>31225366.828160517</v>
      </c>
      <c r="G72" s="221">
        <v>6039756.2251395769</v>
      </c>
      <c r="H72" s="221">
        <v>5027684.3641563002</v>
      </c>
      <c r="I72" s="221">
        <v>2872425.2445719033</v>
      </c>
      <c r="J72" s="221">
        <v>2588848.1746550733</v>
      </c>
      <c r="K72" s="221">
        <v>141995.26046405217</v>
      </c>
      <c r="L72" s="221">
        <v>721898.92125900777</v>
      </c>
      <c r="M72" s="221">
        <v>336784.11323114741</v>
      </c>
      <c r="N72" s="221">
        <v>539855.26894329709</v>
      </c>
      <c r="O72" s="221">
        <v>14827.213469669819</v>
      </c>
      <c r="P72" s="220">
        <v>0</v>
      </c>
      <c r="Q72" s="221">
        <v>2274041.54543084</v>
      </c>
      <c r="R72" s="221">
        <v>13733.620441639954</v>
      </c>
      <c r="S72" s="221">
        <v>301073.00878259353</v>
      </c>
      <c r="T72" s="221">
        <v>2588848.1746550733</v>
      </c>
      <c r="U72" s="221">
        <v>2287775.1658724798</v>
      </c>
    </row>
    <row r="73" spans="1:21">
      <c r="A73" s="366">
        <v>67</v>
      </c>
      <c r="B73" s="369">
        <v>921</v>
      </c>
      <c r="C73" s="371" t="s">
        <v>958</v>
      </c>
      <c r="D73" s="371" t="s">
        <v>957</v>
      </c>
      <c r="E73" s="221">
        <v>8619180.191495249</v>
      </c>
      <c r="F73" s="221">
        <v>5436075.5133435819</v>
      </c>
      <c r="G73" s="221">
        <v>1051471.1036936725</v>
      </c>
      <c r="H73" s="221">
        <v>875277.84737382759</v>
      </c>
      <c r="I73" s="221">
        <v>500065.23932475247</v>
      </c>
      <c r="J73" s="221">
        <v>450696.84040716593</v>
      </c>
      <c r="K73" s="221">
        <v>24720.188642374724</v>
      </c>
      <c r="L73" s="221">
        <v>125676.57156956512</v>
      </c>
      <c r="M73" s="221">
        <v>58631.300675958286</v>
      </c>
      <c r="N73" s="221">
        <v>93984.292463316262</v>
      </c>
      <c r="O73" s="221">
        <v>2581.2940010331495</v>
      </c>
      <c r="P73" s="220">
        <v>0</v>
      </c>
      <c r="Q73" s="221">
        <v>395891.63610062294</v>
      </c>
      <c r="R73" s="221">
        <v>2390.9085905445504</v>
      </c>
      <c r="S73" s="221">
        <v>52414.295715998458</v>
      </c>
      <c r="T73" s="221">
        <v>450696.84040716593</v>
      </c>
      <c r="U73" s="221">
        <v>398282.54469116748</v>
      </c>
    </row>
    <row r="74" spans="1:21">
      <c r="A74" s="366">
        <v>68</v>
      </c>
      <c r="B74" s="369">
        <v>922</v>
      </c>
      <c r="C74" s="371" t="s">
        <v>959</v>
      </c>
      <c r="D74" s="371" t="s">
        <v>957</v>
      </c>
      <c r="E74" s="221">
        <v>-21557751.289999999</v>
      </c>
      <c r="F74" s="221">
        <v>-13596370.107908148</v>
      </c>
      <c r="G74" s="221">
        <v>-2629873.3798855268</v>
      </c>
      <c r="H74" s="221">
        <v>-2189189.8909307024</v>
      </c>
      <c r="I74" s="221">
        <v>-1250731.7190995149</v>
      </c>
      <c r="J74" s="221">
        <v>-1127254.5853344062</v>
      </c>
      <c r="K74" s="221">
        <v>-61828.580764564329</v>
      </c>
      <c r="L74" s="221">
        <v>-314334.33489996009</v>
      </c>
      <c r="M74" s="221">
        <v>-146644.92094372225</v>
      </c>
      <c r="N74" s="221">
        <v>-235067.60005899225</v>
      </c>
      <c r="O74" s="221">
        <v>-6456.1701744615766</v>
      </c>
      <c r="P74" s="220">
        <v>0</v>
      </c>
      <c r="Q74" s="221">
        <v>-990179.25594242045</v>
      </c>
      <c r="R74" s="221">
        <v>-5979.990162282741</v>
      </c>
      <c r="S74" s="221">
        <v>-131095.33922970312</v>
      </c>
      <c r="T74" s="221">
        <v>-1127254.5853344062</v>
      </c>
      <c r="U74" s="221">
        <v>-996159.24610470305</v>
      </c>
    </row>
    <row r="75" spans="1:21">
      <c r="A75" s="366">
        <v>69</v>
      </c>
      <c r="B75" s="369">
        <v>923</v>
      </c>
      <c r="C75" s="371" t="s">
        <v>960</v>
      </c>
      <c r="D75" s="371" t="s">
        <v>957</v>
      </c>
      <c r="E75" s="221">
        <v>11082001.521692986</v>
      </c>
      <c r="F75" s="221">
        <v>6989365.0872219112</v>
      </c>
      <c r="G75" s="221">
        <v>1351915.6244867912</v>
      </c>
      <c r="H75" s="221">
        <v>1125377.3817226808</v>
      </c>
      <c r="I75" s="221">
        <v>642952.53377007064</v>
      </c>
      <c r="J75" s="221">
        <v>579477.74153077207</v>
      </c>
      <c r="K75" s="221">
        <v>31783.668755602364</v>
      </c>
      <c r="L75" s="221">
        <v>161587.05659145353</v>
      </c>
      <c r="M75" s="221">
        <v>75384.450594377267</v>
      </c>
      <c r="N75" s="221">
        <v>120839.11102373934</v>
      </c>
      <c r="O75" s="221">
        <v>3318.8659955865019</v>
      </c>
      <c r="P75" s="220">
        <v>0</v>
      </c>
      <c r="Q75" s="221">
        <v>509012.6457759469</v>
      </c>
      <c r="R75" s="221">
        <v>3074.0803707512496</v>
      </c>
      <c r="S75" s="221">
        <v>67391.015384073864</v>
      </c>
      <c r="T75" s="221">
        <v>579477.74153077207</v>
      </c>
      <c r="U75" s="221">
        <v>512086.72614669823</v>
      </c>
    </row>
    <row r="76" spans="1:21">
      <c r="A76" s="366">
        <v>70</v>
      </c>
      <c r="B76" s="369">
        <v>924</v>
      </c>
      <c r="C76" s="371" t="s">
        <v>961</v>
      </c>
      <c r="D76" s="371" t="s">
        <v>962</v>
      </c>
      <c r="E76" s="221">
        <v>4733023.9572393717</v>
      </c>
      <c r="F76" s="221">
        <v>2749132.0408535944</v>
      </c>
      <c r="G76" s="221">
        <v>591989.21768018825</v>
      </c>
      <c r="H76" s="221">
        <v>577060.61041645298</v>
      </c>
      <c r="I76" s="221">
        <v>326128.42409384536</v>
      </c>
      <c r="J76" s="221">
        <v>275960.78114051098</v>
      </c>
      <c r="K76" s="221">
        <v>27912.929317077058</v>
      </c>
      <c r="L76" s="221">
        <v>83539.127376298609</v>
      </c>
      <c r="M76" s="221">
        <v>51910.582181654303</v>
      </c>
      <c r="N76" s="221">
        <v>47874.615565101543</v>
      </c>
      <c r="O76" s="221">
        <v>1515.6286146484547</v>
      </c>
      <c r="P76" s="220">
        <v>0</v>
      </c>
      <c r="Q76" s="221">
        <v>243317.16218650652</v>
      </c>
      <c r="R76" s="221">
        <v>1295.4436037309563</v>
      </c>
      <c r="S76" s="221">
        <v>31348.175350273508</v>
      </c>
      <c r="T76" s="221">
        <v>275960.78114051098</v>
      </c>
      <c r="U76" s="221">
        <v>244612.60579023749</v>
      </c>
    </row>
    <row r="77" spans="1:21">
      <c r="A77" s="366">
        <v>71</v>
      </c>
      <c r="B77" s="369">
        <v>925</v>
      </c>
      <c r="C77" s="371" t="s">
        <v>963</v>
      </c>
      <c r="D77" s="371" t="s">
        <v>964</v>
      </c>
      <c r="E77" s="221">
        <v>5028611.9969101809</v>
      </c>
      <c r="F77" s="221">
        <v>3070949.3015331295</v>
      </c>
      <c r="G77" s="221">
        <v>608769.87084511307</v>
      </c>
      <c r="H77" s="221">
        <v>548255.87342150253</v>
      </c>
      <c r="I77" s="221">
        <v>311598.18060609169</v>
      </c>
      <c r="J77" s="221">
        <v>265155.86115253466</v>
      </c>
      <c r="K77" s="221">
        <v>26434.351195864459</v>
      </c>
      <c r="L77" s="221">
        <v>79419.624592026899</v>
      </c>
      <c r="M77" s="221">
        <v>47237.921380205626</v>
      </c>
      <c r="N77" s="221">
        <v>69361.354223631453</v>
      </c>
      <c r="O77" s="221">
        <v>1429.6579600809926</v>
      </c>
      <c r="P77" s="220">
        <v>0</v>
      </c>
      <c r="Q77" s="221">
        <v>234184.31831824462</v>
      </c>
      <c r="R77" s="221">
        <v>1224.2682637149092</v>
      </c>
      <c r="S77" s="221">
        <v>29747.274570575111</v>
      </c>
      <c r="T77" s="221">
        <v>265155.86115253466</v>
      </c>
      <c r="U77" s="221">
        <v>235408.58658195956</v>
      </c>
    </row>
    <row r="78" spans="1:21">
      <c r="A78" s="366">
        <v>72</v>
      </c>
      <c r="B78" s="369">
        <v>926</v>
      </c>
      <c r="C78" s="371" t="s">
        <v>965</v>
      </c>
      <c r="D78" s="371" t="s">
        <v>964</v>
      </c>
      <c r="E78" s="221">
        <v>35454127.155340493</v>
      </c>
      <c r="F78" s="221">
        <v>21651665.925121959</v>
      </c>
      <c r="G78" s="221">
        <v>4292119.6589724403</v>
      </c>
      <c r="H78" s="221">
        <v>3865466.9443360921</v>
      </c>
      <c r="I78" s="221">
        <v>2196916.6687287074</v>
      </c>
      <c r="J78" s="221">
        <v>1869476.0349500249</v>
      </c>
      <c r="K78" s="221">
        <v>186374.85833923361</v>
      </c>
      <c r="L78" s="221">
        <v>559946.45652622671</v>
      </c>
      <c r="M78" s="221">
        <v>333050.00906748266</v>
      </c>
      <c r="N78" s="221">
        <v>489030.82477277232</v>
      </c>
      <c r="O78" s="221">
        <v>10079.774525555142</v>
      </c>
      <c r="P78" s="220">
        <v>0</v>
      </c>
      <c r="Q78" s="221">
        <v>1651111.7987515077</v>
      </c>
      <c r="R78" s="221">
        <v>8631.6786263618378</v>
      </c>
      <c r="S78" s="221">
        <v>209732.55757215561</v>
      </c>
      <c r="T78" s="221">
        <v>1869476.0349500249</v>
      </c>
      <c r="U78" s="221">
        <v>1659743.4773778692</v>
      </c>
    </row>
    <row r="79" spans="1:21">
      <c r="A79" s="366">
        <v>73</v>
      </c>
      <c r="B79" s="369">
        <v>928</v>
      </c>
      <c r="C79" s="371" t="s">
        <v>80</v>
      </c>
      <c r="D79" s="371" t="s">
        <v>966</v>
      </c>
      <c r="E79" s="221">
        <v>7666190.3341585975</v>
      </c>
      <c r="F79" s="221">
        <v>4112062.81983225</v>
      </c>
      <c r="G79" s="221">
        <v>1010676.9689859711</v>
      </c>
      <c r="H79" s="221">
        <v>1088152.5835940859</v>
      </c>
      <c r="I79" s="221">
        <v>673652.91484158742</v>
      </c>
      <c r="J79" s="221">
        <v>524656.97981669172</v>
      </c>
      <c r="K79" s="221">
        <v>5609.4209721045936</v>
      </c>
      <c r="L79" s="221">
        <v>194138.71713377023</v>
      </c>
      <c r="M79" s="221">
        <v>13081.621014793725</v>
      </c>
      <c r="N79" s="221">
        <v>41488.192297995251</v>
      </c>
      <c r="O79" s="221">
        <v>2670.1156693489947</v>
      </c>
      <c r="P79" s="220">
        <v>0</v>
      </c>
      <c r="Q79" s="221">
        <v>479532.02073785773</v>
      </c>
      <c r="R79" s="221">
        <v>1699.7801420429159</v>
      </c>
      <c r="S79" s="221">
        <v>43425.178936791075</v>
      </c>
      <c r="T79" s="221">
        <v>524656.97981669172</v>
      </c>
      <c r="U79" s="221">
        <v>481231.80087990063</v>
      </c>
    </row>
    <row r="80" spans="1:21">
      <c r="A80" s="366">
        <v>74</v>
      </c>
      <c r="B80" s="369">
        <v>930</v>
      </c>
      <c r="C80" s="371" t="s">
        <v>967</v>
      </c>
      <c r="D80" s="371" t="s">
        <v>957</v>
      </c>
      <c r="E80" s="221">
        <v>5458093.0235263202</v>
      </c>
      <c r="F80" s="221">
        <v>3442393.0322305551</v>
      </c>
      <c r="G80" s="221">
        <v>665843.73084261408</v>
      </c>
      <c r="H80" s="221">
        <v>554269.40918489511</v>
      </c>
      <c r="I80" s="221">
        <v>316666.14845337818</v>
      </c>
      <c r="J80" s="221">
        <v>285403.62606399565</v>
      </c>
      <c r="K80" s="221">
        <v>15654.051333366238</v>
      </c>
      <c r="L80" s="221">
        <v>79584.647642173353</v>
      </c>
      <c r="M80" s="221">
        <v>37128.251883571073</v>
      </c>
      <c r="N80" s="221">
        <v>59515.522313972324</v>
      </c>
      <c r="O80" s="221">
        <v>1634.6035777986488</v>
      </c>
      <c r="P80" s="220">
        <v>0</v>
      </c>
      <c r="Q80" s="221">
        <v>250698.24844889046</v>
      </c>
      <c r="R80" s="221">
        <v>1514.0420791778909</v>
      </c>
      <c r="S80" s="221">
        <v>33191.335535927268</v>
      </c>
      <c r="T80" s="221">
        <v>285403.62606399565</v>
      </c>
      <c r="U80" s="221">
        <v>252212.29052806838</v>
      </c>
    </row>
    <row r="81" spans="1:21">
      <c r="A81" s="366">
        <v>75</v>
      </c>
      <c r="B81" s="369">
        <v>931</v>
      </c>
      <c r="C81" s="371" t="s">
        <v>968</v>
      </c>
      <c r="D81" s="371" t="s">
        <v>957</v>
      </c>
      <c r="E81" s="221">
        <v>5083694.1010779496</v>
      </c>
      <c r="F81" s="221">
        <v>3206261.4316228721</v>
      </c>
      <c r="G81" s="221">
        <v>620170.05429075903</v>
      </c>
      <c r="H81" s="221">
        <v>516249.19431306282</v>
      </c>
      <c r="I81" s="221">
        <v>294944.37415495794</v>
      </c>
      <c r="J81" s="221">
        <v>265826.31039703364</v>
      </c>
      <c r="K81" s="221">
        <v>14580.258723767718</v>
      </c>
      <c r="L81" s="221">
        <v>74125.523696826538</v>
      </c>
      <c r="M81" s="221">
        <v>34581.432428922089</v>
      </c>
      <c r="N81" s="221">
        <v>55433.043813283992</v>
      </c>
      <c r="O81" s="221">
        <v>1522.4776364634324</v>
      </c>
      <c r="P81" s="220">
        <v>0</v>
      </c>
      <c r="Q81" s="221">
        <v>233501.5547182443</v>
      </c>
      <c r="R81" s="221">
        <v>1410.1860766249217</v>
      </c>
      <c r="S81" s="221">
        <v>30914.5696021644</v>
      </c>
      <c r="T81" s="221">
        <v>265826.31039703364</v>
      </c>
      <c r="U81" s="221">
        <v>234911.74079486923</v>
      </c>
    </row>
    <row r="82" spans="1:21">
      <c r="A82" s="368">
        <v>76</v>
      </c>
      <c r="B82" s="372"/>
      <c r="C82" s="634" t="s">
        <v>70</v>
      </c>
      <c r="D82" s="634"/>
      <c r="E82" s="635">
        <v>111076612.6054917</v>
      </c>
      <c r="F82" s="635">
        <v>68286901.872012228</v>
      </c>
      <c r="G82" s="635">
        <v>13602839.075051598</v>
      </c>
      <c r="H82" s="635">
        <v>11988604.317588197</v>
      </c>
      <c r="I82" s="635">
        <v>6884618.00944578</v>
      </c>
      <c r="J82" s="635">
        <v>5978247.7647793973</v>
      </c>
      <c r="K82" s="635">
        <v>413236.40697887866</v>
      </c>
      <c r="L82" s="635">
        <v>1765582.3114873886</v>
      </c>
      <c r="M82" s="635">
        <v>841144.76151439</v>
      </c>
      <c r="N82" s="635">
        <v>1282314.6253581173</v>
      </c>
      <c r="O82" s="635">
        <v>33123.461275723559</v>
      </c>
      <c r="P82" s="220">
        <v>0</v>
      </c>
      <c r="Q82" s="635">
        <v>5281111.6745262397</v>
      </c>
      <c r="R82" s="635">
        <v>28994.018032306449</v>
      </c>
      <c r="S82" s="635">
        <v>668142.07222084957</v>
      </c>
      <c r="T82" s="635">
        <v>5978247.7647793973</v>
      </c>
      <c r="U82" s="635">
        <v>5310105.6925585466</v>
      </c>
    </row>
    <row r="83" spans="1:21">
      <c r="A83" s="366">
        <v>77</v>
      </c>
      <c r="B83" s="369"/>
      <c r="C83" s="220"/>
      <c r="D83" s="220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0"/>
      <c r="Q83" s="221"/>
      <c r="R83" s="221"/>
      <c r="S83" s="221"/>
      <c r="T83" s="221"/>
      <c r="U83" s="221"/>
    </row>
    <row r="84" spans="1:21">
      <c r="A84" s="368">
        <v>78</v>
      </c>
      <c r="B84" s="372"/>
      <c r="C84" s="634" t="s">
        <v>969</v>
      </c>
      <c r="D84" s="634"/>
      <c r="E84" s="635">
        <v>1109966157.6417329</v>
      </c>
      <c r="F84" s="635">
        <v>616788253.53455496</v>
      </c>
      <c r="G84" s="635">
        <v>143679576.46978989</v>
      </c>
      <c r="H84" s="635">
        <v>148647892.76612163</v>
      </c>
      <c r="I84" s="635">
        <v>92766083.046029195</v>
      </c>
      <c r="J84" s="635">
        <v>72252748.123682156</v>
      </c>
      <c r="K84" s="635">
        <v>1015944.1728605083</v>
      </c>
      <c r="L84" s="635">
        <v>26981665.205585577</v>
      </c>
      <c r="M84" s="635">
        <v>2693943.0220787749</v>
      </c>
      <c r="N84" s="635">
        <v>4788802.3977935696</v>
      </c>
      <c r="O84" s="635">
        <v>351248.90323685377</v>
      </c>
      <c r="P84" s="220">
        <v>0</v>
      </c>
      <c r="Q84" s="635">
        <v>66227761.012707837</v>
      </c>
      <c r="R84" s="635">
        <v>211403.63971870573</v>
      </c>
      <c r="S84" s="635">
        <v>5813583.4712556228</v>
      </c>
      <c r="T84" s="635">
        <v>72252748.123682156</v>
      </c>
      <c r="U84" s="635">
        <v>66439164.652426541</v>
      </c>
    </row>
    <row r="85" spans="1:21">
      <c r="A85" s="366">
        <v>79</v>
      </c>
      <c r="B85" s="369"/>
      <c r="C85" s="220"/>
      <c r="D85" s="220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0"/>
      <c r="Q85" s="221"/>
      <c r="R85" s="221"/>
      <c r="S85" s="221"/>
      <c r="T85" s="221"/>
      <c r="U85" s="221"/>
    </row>
    <row r="86" spans="1:21">
      <c r="A86" s="366">
        <v>80</v>
      </c>
      <c r="B86" s="369"/>
      <c r="C86" s="367" t="s">
        <v>81</v>
      </c>
      <c r="D86" s="220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0"/>
      <c r="Q86" s="221"/>
      <c r="R86" s="221"/>
      <c r="S86" s="221"/>
      <c r="T86" s="221"/>
      <c r="U86" s="221"/>
    </row>
    <row r="87" spans="1:21">
      <c r="A87" s="366">
        <v>81</v>
      </c>
      <c r="B87" s="369">
        <v>591</v>
      </c>
      <c r="C87" s="371" t="s">
        <v>970</v>
      </c>
      <c r="D87" s="371" t="s">
        <v>971</v>
      </c>
      <c r="E87" s="221">
        <v>-4.9500000000000401</v>
      </c>
      <c r="F87" s="221">
        <v>-2.3338474788526353</v>
      </c>
      <c r="G87" s="221">
        <v>-0.64247149675678294</v>
      </c>
      <c r="H87" s="221">
        <v>-0.79793617380970827</v>
      </c>
      <c r="I87" s="221">
        <v>-0.46406750215901515</v>
      </c>
      <c r="J87" s="221">
        <v>-0.34211703354234074</v>
      </c>
      <c r="K87" s="221">
        <v>-0.14807260199338126</v>
      </c>
      <c r="L87" s="221">
        <v>-9.9492466096528037E-2</v>
      </c>
      <c r="M87" s="221">
        <v>-0.11792721658645043</v>
      </c>
      <c r="N87" s="221">
        <v>-3.5462755150844675E-3</v>
      </c>
      <c r="O87" s="221">
        <v>-5.2175468811378202E-4</v>
      </c>
      <c r="P87" s="220">
        <v>0</v>
      </c>
      <c r="Q87" s="221">
        <v>-0.30466034730085678</v>
      </c>
      <c r="R87" s="221">
        <v>-6.625456357000406E-7</v>
      </c>
      <c r="S87" s="221">
        <v>-3.7456023695848252E-2</v>
      </c>
      <c r="T87" s="221">
        <v>-0.34211703354234074</v>
      </c>
      <c r="U87" s="221">
        <v>-0.30466100984649247</v>
      </c>
    </row>
    <row r="88" spans="1:21">
      <c r="A88" s="366">
        <v>82</v>
      </c>
      <c r="B88" s="369">
        <v>592</v>
      </c>
      <c r="C88" s="371" t="s">
        <v>972</v>
      </c>
      <c r="D88" s="371" t="s">
        <v>924</v>
      </c>
      <c r="E88" s="221">
        <v>1517580.5299129421</v>
      </c>
      <c r="F88" s="221">
        <v>789642.03657942673</v>
      </c>
      <c r="G88" s="221">
        <v>190914.87438498481</v>
      </c>
      <c r="H88" s="221">
        <v>209775.28538135753</v>
      </c>
      <c r="I88" s="221">
        <v>111619.68277729175</v>
      </c>
      <c r="J88" s="221">
        <v>113649.69328932161</v>
      </c>
      <c r="K88" s="221">
        <v>33206.030747227604</v>
      </c>
      <c r="L88" s="221">
        <v>46995.467958467198</v>
      </c>
      <c r="M88" s="221">
        <v>20247.232435241956</v>
      </c>
      <c r="N88" s="221">
        <v>1141.2168994110621</v>
      </c>
      <c r="O88" s="221">
        <v>389.00946021203106</v>
      </c>
      <c r="P88" s="220">
        <v>0</v>
      </c>
      <c r="Q88" s="221">
        <v>101872.36364730052</v>
      </c>
      <c r="R88" s="221">
        <v>365.39560287612039</v>
      </c>
      <c r="S88" s="221">
        <v>11411.934039144982</v>
      </c>
      <c r="T88" s="221">
        <v>113649.69328932161</v>
      </c>
      <c r="U88" s="221">
        <v>102237.75925017663</v>
      </c>
    </row>
    <row r="89" spans="1:21">
      <c r="A89" s="366">
        <v>83</v>
      </c>
      <c r="B89" s="369">
        <v>593</v>
      </c>
      <c r="C89" s="371" t="s">
        <v>925</v>
      </c>
      <c r="D89" s="371" t="s">
        <v>926</v>
      </c>
      <c r="E89" s="221">
        <v>35807045.891251087</v>
      </c>
      <c r="F89" s="221">
        <v>24676772.315047693</v>
      </c>
      <c r="G89" s="221">
        <v>4508871.6519421712</v>
      </c>
      <c r="H89" s="221">
        <v>3505329.7982584815</v>
      </c>
      <c r="I89" s="221">
        <v>1386653.5314221722</v>
      </c>
      <c r="J89" s="221">
        <v>1680253.8071245064</v>
      </c>
      <c r="K89" s="221">
        <v>2772.7791689466567</v>
      </c>
      <c r="L89" s="221">
        <v>0</v>
      </c>
      <c r="M89" s="221">
        <v>0</v>
      </c>
      <c r="N89" s="221">
        <v>21685.566664442395</v>
      </c>
      <c r="O89" s="221">
        <v>24706.441622673174</v>
      </c>
      <c r="P89" s="220">
        <v>0</v>
      </c>
      <c r="Q89" s="221">
        <v>1297969.2737198255</v>
      </c>
      <c r="R89" s="221">
        <v>32510.36859810269</v>
      </c>
      <c r="S89" s="221">
        <v>349774.16480657831</v>
      </c>
      <c r="T89" s="221">
        <v>1680253.8071245064</v>
      </c>
      <c r="U89" s="221">
        <v>1330479.6423179281</v>
      </c>
    </row>
    <row r="90" spans="1:21">
      <c r="A90" s="366">
        <v>84</v>
      </c>
      <c r="B90" s="369">
        <v>594</v>
      </c>
      <c r="C90" s="371" t="s">
        <v>927</v>
      </c>
      <c r="D90" s="371" t="s">
        <v>928</v>
      </c>
      <c r="E90" s="221">
        <v>12335802.999784056</v>
      </c>
      <c r="F90" s="221">
        <v>8172231.0555058904</v>
      </c>
      <c r="G90" s="221">
        <v>1456191.596398185</v>
      </c>
      <c r="H90" s="221">
        <v>1358887.3613758783</v>
      </c>
      <c r="I90" s="221">
        <v>589991.22304614517</v>
      </c>
      <c r="J90" s="221">
        <v>556862.02124585246</v>
      </c>
      <c r="K90" s="221">
        <v>146240.67659283269</v>
      </c>
      <c r="L90" s="221">
        <v>46197.873643268591</v>
      </c>
      <c r="M90" s="221">
        <v>277.62289784414435</v>
      </c>
      <c r="N90" s="221">
        <v>5599.8105551203771</v>
      </c>
      <c r="O90" s="221">
        <v>3323.7585230391915</v>
      </c>
      <c r="P90" s="220">
        <v>0</v>
      </c>
      <c r="Q90" s="221">
        <v>420828.7738681325</v>
      </c>
      <c r="R90" s="221">
        <v>4997.6803879031322</v>
      </c>
      <c r="S90" s="221">
        <v>131035.56698981683</v>
      </c>
      <c r="T90" s="221">
        <v>556862.02124585246</v>
      </c>
      <c r="U90" s="221">
        <v>425826.45425603562</v>
      </c>
    </row>
    <row r="91" spans="1:21">
      <c r="A91" s="366">
        <v>85</v>
      </c>
      <c r="B91" s="369">
        <v>595</v>
      </c>
      <c r="C91" s="371" t="s">
        <v>973</v>
      </c>
      <c r="D91" s="371" t="s">
        <v>974</v>
      </c>
      <c r="E91" s="221">
        <v>174095.19128056592</v>
      </c>
      <c r="F91" s="221">
        <v>133808.36020468429</v>
      </c>
      <c r="G91" s="221">
        <v>21100.987709889632</v>
      </c>
      <c r="H91" s="221">
        <v>7612.4550822296824</v>
      </c>
      <c r="I91" s="221">
        <v>1816.8047912255724</v>
      </c>
      <c r="J91" s="221">
        <v>1004.0552024825914</v>
      </c>
      <c r="K91" s="221">
        <v>1618.1872617759614</v>
      </c>
      <c r="L91" s="221">
        <v>0</v>
      </c>
      <c r="M91" s="221">
        <v>0</v>
      </c>
      <c r="N91" s="221">
        <v>7111.9982794274765</v>
      </c>
      <c r="O91" s="221">
        <v>22.342748850733162</v>
      </c>
      <c r="P91" s="220">
        <v>0</v>
      </c>
      <c r="Q91" s="221">
        <v>949.63048341864101</v>
      </c>
      <c r="R91" s="221">
        <v>0</v>
      </c>
      <c r="S91" s="221">
        <v>54.42471906395037</v>
      </c>
      <c r="T91" s="221">
        <v>1004.0552024825914</v>
      </c>
      <c r="U91" s="221">
        <v>949.63048341864101</v>
      </c>
    </row>
    <row r="92" spans="1:21">
      <c r="A92" s="366">
        <v>86</v>
      </c>
      <c r="B92" s="369">
        <v>596</v>
      </c>
      <c r="C92" s="371" t="s">
        <v>929</v>
      </c>
      <c r="D92" s="371" t="s">
        <v>930</v>
      </c>
      <c r="E92" s="221">
        <v>2000850.553615283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221">
        <v>2000850.553615283</v>
      </c>
      <c r="O92" s="221">
        <v>0</v>
      </c>
      <c r="P92" s="220">
        <v>0</v>
      </c>
      <c r="Q92" s="221">
        <v>0</v>
      </c>
      <c r="R92" s="221">
        <v>0</v>
      </c>
      <c r="S92" s="221">
        <v>0</v>
      </c>
      <c r="T92" s="221">
        <v>0</v>
      </c>
      <c r="U92" s="221">
        <v>0</v>
      </c>
    </row>
    <row r="93" spans="1:21">
      <c r="A93" s="366">
        <v>87</v>
      </c>
      <c r="B93" s="369">
        <v>597</v>
      </c>
      <c r="C93" s="371" t="s">
        <v>975</v>
      </c>
      <c r="D93" s="371" t="s">
        <v>932</v>
      </c>
      <c r="E93" s="221">
        <v>532950.46671577066</v>
      </c>
      <c r="F93" s="221">
        <v>346005.28157058597</v>
      </c>
      <c r="G93" s="221">
        <v>97118.645898711315</v>
      </c>
      <c r="H93" s="221">
        <v>28702.065652725109</v>
      </c>
      <c r="I93" s="221">
        <v>3225.865986024141</v>
      </c>
      <c r="J93" s="221">
        <v>51251.406727182701</v>
      </c>
      <c r="K93" s="221">
        <v>2525.5839784453915</v>
      </c>
      <c r="L93" s="221">
        <v>1568.3816342540404</v>
      </c>
      <c r="M93" s="221">
        <v>2525.0809129067861</v>
      </c>
      <c r="N93" s="221">
        <v>0</v>
      </c>
      <c r="O93" s="221">
        <v>28.15435493514163</v>
      </c>
      <c r="P93" s="220">
        <v>0</v>
      </c>
      <c r="Q93" s="221">
        <v>38638.781125996007</v>
      </c>
      <c r="R93" s="221">
        <v>125.27910277462107</v>
      </c>
      <c r="S93" s="221">
        <v>12487.346498412075</v>
      </c>
      <c r="T93" s="221">
        <v>51251.406727182701</v>
      </c>
      <c r="U93" s="221">
        <v>38764.060228770628</v>
      </c>
    </row>
    <row r="94" spans="1:21">
      <c r="A94" s="366">
        <v>88</v>
      </c>
      <c r="B94" s="369">
        <v>590</v>
      </c>
      <c r="C94" s="371" t="s">
        <v>976</v>
      </c>
      <c r="D94" s="371" t="s">
        <v>977</v>
      </c>
      <c r="E94" s="221">
        <v>541367.62414587464</v>
      </c>
      <c r="F94" s="221">
        <v>352706.13245972618</v>
      </c>
      <c r="G94" s="221">
        <v>64860.723824695888</v>
      </c>
      <c r="H94" s="221">
        <v>52828.77649443307</v>
      </c>
      <c r="I94" s="221">
        <v>21639.961520177076</v>
      </c>
      <c r="J94" s="221">
        <v>24841.68975616221</v>
      </c>
      <c r="K94" s="221">
        <v>1926.5646214940032</v>
      </c>
      <c r="L94" s="221">
        <v>979.61657806838036</v>
      </c>
      <c r="M94" s="221">
        <v>238.28194636735196</v>
      </c>
      <c r="N94" s="221">
        <v>21051.56586128952</v>
      </c>
      <c r="O94" s="221">
        <v>294.31108346075888</v>
      </c>
      <c r="P94" s="220">
        <v>0</v>
      </c>
      <c r="Q94" s="221">
        <v>19230.781532812529</v>
      </c>
      <c r="R94" s="221">
        <v>392.81914136345159</v>
      </c>
      <c r="S94" s="221">
        <v>5218.0890819862298</v>
      </c>
      <c r="T94" s="221">
        <v>24841.68975616221</v>
      </c>
      <c r="U94" s="221">
        <v>19623.600674175981</v>
      </c>
    </row>
    <row r="95" spans="1:21">
      <c r="A95" s="368">
        <v>89</v>
      </c>
      <c r="B95" s="372"/>
      <c r="C95" s="634" t="s">
        <v>70</v>
      </c>
      <c r="D95" s="634"/>
      <c r="E95" s="635">
        <v>52909688.306705572</v>
      </c>
      <c r="F95" s="635">
        <v>34471162.84752053</v>
      </c>
      <c r="G95" s="635">
        <v>6339057.8376871403</v>
      </c>
      <c r="H95" s="635">
        <v>5163134.944308931</v>
      </c>
      <c r="I95" s="635">
        <v>2114946.6054755338</v>
      </c>
      <c r="J95" s="635">
        <v>2427862.3312284746</v>
      </c>
      <c r="K95" s="635">
        <v>188289.67429812028</v>
      </c>
      <c r="L95" s="635">
        <v>95741.240321592108</v>
      </c>
      <c r="M95" s="635">
        <v>23288.10026514365</v>
      </c>
      <c r="N95" s="635">
        <v>2057440.7083286983</v>
      </c>
      <c r="O95" s="635">
        <v>28764.017271416342</v>
      </c>
      <c r="P95" s="220">
        <v>0</v>
      </c>
      <c r="Q95" s="635">
        <v>1879489.2997171385</v>
      </c>
      <c r="R95" s="635">
        <v>38391.542832357467</v>
      </c>
      <c r="S95" s="635">
        <v>509981.4886789787</v>
      </c>
      <c r="T95" s="635">
        <v>2427862.3312284746</v>
      </c>
      <c r="U95" s="635">
        <v>1917880.8425494956</v>
      </c>
    </row>
    <row r="96" spans="1:21">
      <c r="A96" s="366">
        <v>90</v>
      </c>
      <c r="B96" s="369"/>
      <c r="C96" s="220"/>
      <c r="D96" s="220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0"/>
      <c r="Q96" s="221"/>
      <c r="R96" s="221"/>
      <c r="S96" s="221"/>
      <c r="T96" s="221"/>
      <c r="U96" s="221"/>
    </row>
    <row r="97" spans="1:21">
      <c r="A97" s="366">
        <v>91</v>
      </c>
      <c r="B97" s="369"/>
      <c r="C97" s="367" t="s">
        <v>82</v>
      </c>
      <c r="D97" s="220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0"/>
      <c r="Q97" s="221"/>
      <c r="R97" s="221"/>
      <c r="S97" s="221"/>
      <c r="T97" s="221"/>
      <c r="U97" s="221"/>
    </row>
    <row r="98" spans="1:21">
      <c r="A98" s="366">
        <v>92</v>
      </c>
      <c r="B98" s="369">
        <v>935</v>
      </c>
      <c r="C98" s="371" t="s">
        <v>978</v>
      </c>
      <c r="D98" s="371" t="s">
        <v>979</v>
      </c>
      <c r="E98" s="221">
        <v>16720545.192083759</v>
      </c>
      <c r="F98" s="221">
        <v>10186730.733085461</v>
      </c>
      <c r="G98" s="221">
        <v>2027732.3333491581</v>
      </c>
      <c r="H98" s="221">
        <v>1833972.1852465705</v>
      </c>
      <c r="I98" s="221">
        <v>1041921.8015133595</v>
      </c>
      <c r="J98" s="221">
        <v>886411.35215538146</v>
      </c>
      <c r="K98" s="221">
        <v>88322.568044906628</v>
      </c>
      <c r="L98" s="221">
        <v>265610.8217930125</v>
      </c>
      <c r="M98" s="221">
        <v>157506.62321660339</v>
      </c>
      <c r="N98" s="221">
        <v>227552.1267167115</v>
      </c>
      <c r="O98" s="221">
        <v>4784.6469625959526</v>
      </c>
      <c r="P98" s="220">
        <v>0</v>
      </c>
      <c r="Q98" s="221">
        <v>782777.62039431976</v>
      </c>
      <c r="R98" s="221">
        <v>4097.6249299077363</v>
      </c>
      <c r="S98" s="221">
        <v>99536.106831153942</v>
      </c>
      <c r="T98" s="221">
        <v>886411.35215538146</v>
      </c>
      <c r="U98" s="221">
        <v>786875.24532422749</v>
      </c>
    </row>
    <row r="99" spans="1:21">
      <c r="A99" s="368">
        <v>93</v>
      </c>
      <c r="B99" s="372"/>
      <c r="C99" s="634" t="s">
        <v>70</v>
      </c>
      <c r="D99" s="634"/>
      <c r="E99" s="635">
        <v>16720545.192083759</v>
      </c>
      <c r="F99" s="635">
        <v>10186730.733085461</v>
      </c>
      <c r="G99" s="635">
        <v>2027732.3333491581</v>
      </c>
      <c r="H99" s="635">
        <v>1833972.1852465705</v>
      </c>
      <c r="I99" s="635">
        <v>1041921.8015133595</v>
      </c>
      <c r="J99" s="635">
        <v>886411.35215538146</v>
      </c>
      <c r="K99" s="635">
        <v>88322.568044906628</v>
      </c>
      <c r="L99" s="635">
        <v>265610.8217930125</v>
      </c>
      <c r="M99" s="635">
        <v>157506.62321660339</v>
      </c>
      <c r="N99" s="635">
        <v>227552.1267167115</v>
      </c>
      <c r="O99" s="635">
        <v>4784.6469625959526</v>
      </c>
      <c r="P99" s="220">
        <v>0</v>
      </c>
      <c r="Q99" s="635">
        <v>782777.62039431976</v>
      </c>
      <c r="R99" s="635">
        <v>4097.6249299077363</v>
      </c>
      <c r="S99" s="635">
        <v>99536.106831153942</v>
      </c>
      <c r="T99" s="635">
        <v>886411.35215538146</v>
      </c>
      <c r="U99" s="635">
        <v>786875.24532422749</v>
      </c>
    </row>
    <row r="100" spans="1:21">
      <c r="A100" s="366">
        <v>94</v>
      </c>
      <c r="B100" s="369"/>
      <c r="C100" s="220"/>
      <c r="D100" s="220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0"/>
      <c r="Q100" s="221"/>
      <c r="R100" s="221"/>
      <c r="S100" s="221"/>
      <c r="T100" s="221"/>
      <c r="U100" s="221"/>
    </row>
    <row r="101" spans="1:21">
      <c r="A101" s="368">
        <v>95</v>
      </c>
      <c r="B101" s="372"/>
      <c r="C101" s="634" t="s">
        <v>980</v>
      </c>
      <c r="D101" s="634"/>
      <c r="E101" s="635">
        <v>69630233.498789325</v>
      </c>
      <c r="F101" s="635">
        <v>44657893.580605991</v>
      </c>
      <c r="G101" s="635">
        <v>8366790.1710362984</v>
      </c>
      <c r="H101" s="635">
        <v>6997107.129555501</v>
      </c>
      <c r="I101" s="635">
        <v>3156868.4069888932</v>
      </c>
      <c r="J101" s="635">
        <v>3314273.683383856</v>
      </c>
      <c r="K101" s="635">
        <v>276612.24234302691</v>
      </c>
      <c r="L101" s="635">
        <v>361352.06211460463</v>
      </c>
      <c r="M101" s="635">
        <v>180794.72348174703</v>
      </c>
      <c r="N101" s="635">
        <v>2284992.8350454099</v>
      </c>
      <c r="O101" s="635">
        <v>33548.664234012293</v>
      </c>
      <c r="P101" s="220">
        <v>0</v>
      </c>
      <c r="Q101" s="635">
        <v>2662266.9201114583</v>
      </c>
      <c r="R101" s="635">
        <v>42489.167762265206</v>
      </c>
      <c r="S101" s="635">
        <v>609517.59551013261</v>
      </c>
      <c r="T101" s="635">
        <v>3314273.683383856</v>
      </c>
      <c r="U101" s="635">
        <v>2704756.0878737234</v>
      </c>
    </row>
    <row r="102" spans="1:21">
      <c r="A102" s="366">
        <v>96</v>
      </c>
      <c r="B102" s="369"/>
      <c r="C102" s="220"/>
      <c r="D102" s="220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0"/>
      <c r="Q102" s="221"/>
      <c r="R102" s="221"/>
      <c r="S102" s="221"/>
      <c r="T102" s="221"/>
      <c r="U102" s="221"/>
    </row>
    <row r="103" spans="1:21">
      <c r="A103" s="368">
        <v>97</v>
      </c>
      <c r="B103" s="372"/>
      <c r="C103" s="634" t="s">
        <v>981</v>
      </c>
      <c r="D103" s="634"/>
      <c r="E103" s="635">
        <v>1179596391.1405222</v>
      </c>
      <c r="F103" s="635">
        <v>661446147.11516094</v>
      </c>
      <c r="G103" s="635">
        <v>152046366.6408262</v>
      </c>
      <c r="H103" s="635">
        <v>155644999.89567712</v>
      </c>
      <c r="I103" s="635">
        <v>95922951.453018084</v>
      </c>
      <c r="J103" s="635">
        <v>75567021.807066008</v>
      </c>
      <c r="K103" s="635">
        <v>1292556.4152035352</v>
      </c>
      <c r="L103" s="635">
        <v>27343017.26770018</v>
      </c>
      <c r="M103" s="635">
        <v>2874737.7455605217</v>
      </c>
      <c r="N103" s="635">
        <v>7073795.232838979</v>
      </c>
      <c r="O103" s="635">
        <v>384797.56747086608</v>
      </c>
      <c r="P103" s="220">
        <v>0</v>
      </c>
      <c r="Q103" s="635">
        <v>68890027.932819292</v>
      </c>
      <c r="R103" s="635">
        <v>253892.80748097092</v>
      </c>
      <c r="S103" s="635">
        <v>6423101.0667657554</v>
      </c>
      <c r="T103" s="635">
        <v>75567021.807066008</v>
      </c>
      <c r="U103" s="635">
        <v>69143920.740300268</v>
      </c>
    </row>
    <row r="104" spans="1:21">
      <c r="A104" s="366">
        <v>98</v>
      </c>
      <c r="B104" s="369"/>
      <c r="C104" s="220"/>
      <c r="D104" s="220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0"/>
      <c r="Q104" s="221"/>
      <c r="R104" s="221"/>
      <c r="S104" s="221"/>
      <c r="T104" s="221"/>
      <c r="U104" s="221"/>
    </row>
    <row r="105" spans="1:21">
      <c r="A105" s="366">
        <v>99</v>
      </c>
      <c r="B105" s="369"/>
      <c r="C105" s="367" t="s">
        <v>27</v>
      </c>
      <c r="D105" s="220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0"/>
      <c r="Q105" s="221"/>
      <c r="R105" s="221"/>
      <c r="S105" s="221"/>
      <c r="T105" s="221"/>
      <c r="U105" s="221"/>
    </row>
    <row r="106" spans="1:21">
      <c r="A106" s="366">
        <v>100</v>
      </c>
      <c r="B106" s="369">
        <v>403.01</v>
      </c>
      <c r="C106" s="371" t="s">
        <v>982</v>
      </c>
      <c r="D106" s="371" t="s">
        <v>903</v>
      </c>
      <c r="E106" s="221">
        <v>42369879.411666438</v>
      </c>
      <c r="F106" s="221">
        <v>22333049.522209756</v>
      </c>
      <c r="G106" s="221">
        <v>5611304.5359278359</v>
      </c>
      <c r="H106" s="221">
        <v>6214334.4820003826</v>
      </c>
      <c r="I106" s="221">
        <v>3930957.4727014443</v>
      </c>
      <c r="J106" s="221">
        <v>2963750.1946129794</v>
      </c>
      <c r="K106" s="221">
        <v>0</v>
      </c>
      <c r="L106" s="221">
        <v>1162461.0352972744</v>
      </c>
      <c r="M106" s="221">
        <v>0</v>
      </c>
      <c r="N106" s="221">
        <v>139591.71393317753</v>
      </c>
      <c r="O106" s="221">
        <v>14430.454983597994</v>
      </c>
      <c r="P106" s="220">
        <v>0</v>
      </c>
      <c r="Q106" s="221">
        <v>2738657.3468056279</v>
      </c>
      <c r="R106" s="221">
        <v>7878.6321983415091</v>
      </c>
      <c r="S106" s="221">
        <v>217214.21560900993</v>
      </c>
      <c r="T106" s="221">
        <v>2963750.1946129794</v>
      </c>
      <c r="U106" s="221">
        <v>2746535.9790039696</v>
      </c>
    </row>
    <row r="107" spans="1:21">
      <c r="A107" s="366">
        <v>101</v>
      </c>
      <c r="B107" s="369">
        <v>403.02</v>
      </c>
      <c r="C107" s="371" t="s">
        <v>983</v>
      </c>
      <c r="D107" s="371" t="s">
        <v>903</v>
      </c>
      <c r="E107" s="221">
        <v>19269085.490000002</v>
      </c>
      <c r="F107" s="221">
        <v>10156683.15490582</v>
      </c>
      <c r="G107" s="221">
        <v>2551923.8740964266</v>
      </c>
      <c r="H107" s="221">
        <v>2826171.4231867483</v>
      </c>
      <c r="I107" s="221">
        <v>1787731.2055361201</v>
      </c>
      <c r="J107" s="221">
        <v>1347862.1290405865</v>
      </c>
      <c r="K107" s="221">
        <v>0</v>
      </c>
      <c r="L107" s="221">
        <v>528667.095091364</v>
      </c>
      <c r="M107" s="221">
        <v>0</v>
      </c>
      <c r="N107" s="221">
        <v>63483.887771778529</v>
      </c>
      <c r="O107" s="221">
        <v>6562.7203711602424</v>
      </c>
      <c r="P107" s="220">
        <v>0</v>
      </c>
      <c r="Q107" s="221">
        <v>1245493.8101354083</v>
      </c>
      <c r="R107" s="221">
        <v>3583.0651274477682</v>
      </c>
      <c r="S107" s="221">
        <v>98785.253777730439</v>
      </c>
      <c r="T107" s="221">
        <v>1347862.1290405865</v>
      </c>
      <c r="U107" s="221">
        <v>1249076.875262856</v>
      </c>
    </row>
    <row r="108" spans="1:21">
      <c r="A108" s="366">
        <v>102</v>
      </c>
      <c r="B108" s="369">
        <v>403.03</v>
      </c>
      <c r="C108" s="371" t="s">
        <v>984</v>
      </c>
      <c r="D108" s="371" t="s">
        <v>903</v>
      </c>
      <c r="E108" s="221">
        <v>74989413.669999972</v>
      </c>
      <c r="F108" s="221">
        <v>39526718.32888075</v>
      </c>
      <c r="G108" s="221">
        <v>9931310.7074167561</v>
      </c>
      <c r="H108" s="221">
        <v>10998598.665498141</v>
      </c>
      <c r="I108" s="221">
        <v>6957305.5229989449</v>
      </c>
      <c r="J108" s="221">
        <v>5245469.0087501099</v>
      </c>
      <c r="K108" s="221">
        <v>0</v>
      </c>
      <c r="L108" s="221">
        <v>2057411.3653757786</v>
      </c>
      <c r="M108" s="221">
        <v>0</v>
      </c>
      <c r="N108" s="221">
        <v>247059.96161407622</v>
      </c>
      <c r="O108" s="221">
        <v>25540.109465437385</v>
      </c>
      <c r="P108" s="220">
        <v>0</v>
      </c>
      <c r="Q108" s="221">
        <v>4847082.6807084</v>
      </c>
      <c r="R108" s="221">
        <v>13944.198503254025</v>
      </c>
      <c r="S108" s="221">
        <v>384442.12953845557</v>
      </c>
      <c r="T108" s="221">
        <v>5245469.0087501099</v>
      </c>
      <c r="U108" s="221">
        <v>4861026.879211654</v>
      </c>
    </row>
    <row r="109" spans="1:21">
      <c r="A109" s="366">
        <v>103</v>
      </c>
      <c r="B109" s="369" t="s">
        <v>985</v>
      </c>
      <c r="C109" s="371" t="s">
        <v>986</v>
      </c>
      <c r="D109" s="371" t="s">
        <v>916</v>
      </c>
      <c r="E109" s="221">
        <v>29024260.061311252</v>
      </c>
      <c r="F109" s="221">
        <v>13834324.955022901</v>
      </c>
      <c r="G109" s="221">
        <v>3474960.6704245331</v>
      </c>
      <c r="H109" s="221">
        <v>3847994.2561871456</v>
      </c>
      <c r="I109" s="221">
        <v>2432832.2329812003</v>
      </c>
      <c r="J109" s="221">
        <v>1833941.8753029455</v>
      </c>
      <c r="K109" s="221">
        <v>410240.99680228811</v>
      </c>
      <c r="L109" s="221">
        <v>719089.75845262583</v>
      </c>
      <c r="M109" s="221">
        <v>2375592.5879802015</v>
      </c>
      <c r="N109" s="221">
        <v>86344.064090669999</v>
      </c>
      <c r="O109" s="221">
        <v>8938.6640667467873</v>
      </c>
      <c r="P109" s="220">
        <v>0</v>
      </c>
      <c r="Q109" s="221">
        <v>1694989.4463519962</v>
      </c>
      <c r="R109" s="221">
        <v>4863.7158020387578</v>
      </c>
      <c r="S109" s="221">
        <v>134088.71314891052</v>
      </c>
      <c r="T109" s="221">
        <v>1833941.8753029455</v>
      </c>
      <c r="U109" s="221">
        <v>1699853.1621540349</v>
      </c>
    </row>
    <row r="110" spans="1:21">
      <c r="A110" s="366">
        <v>104</v>
      </c>
      <c r="B110" s="369" t="s">
        <v>987</v>
      </c>
      <c r="C110" s="371" t="s">
        <v>988</v>
      </c>
      <c r="D110" s="371" t="s">
        <v>907</v>
      </c>
      <c r="E110" s="221">
        <v>3536313.4800000051</v>
      </c>
      <c r="F110" s="221">
        <v>1863981.3275737581</v>
      </c>
      <c r="G110" s="221">
        <v>468335.8118154796</v>
      </c>
      <c r="H110" s="221">
        <v>518666.44661433261</v>
      </c>
      <c r="I110" s="221">
        <v>328089.15420687362</v>
      </c>
      <c r="J110" s="221">
        <v>247363.2191097686</v>
      </c>
      <c r="K110" s="221">
        <v>0</v>
      </c>
      <c r="L110" s="221">
        <v>97022.382083169374</v>
      </c>
      <c r="M110" s="221">
        <v>0</v>
      </c>
      <c r="N110" s="221">
        <v>11650.730814737171</v>
      </c>
      <c r="O110" s="221">
        <v>1204.4077818871415</v>
      </c>
      <c r="P110" s="220">
        <v>0</v>
      </c>
      <c r="Q110" s="221">
        <v>228576.31475682513</v>
      </c>
      <c r="R110" s="221">
        <v>657.57357901013086</v>
      </c>
      <c r="S110" s="221">
        <v>18129.33077393335</v>
      </c>
      <c r="T110" s="221">
        <v>247363.2191097686</v>
      </c>
      <c r="U110" s="221">
        <v>229233.88833583525</v>
      </c>
    </row>
    <row r="111" spans="1:21">
      <c r="A111" s="366">
        <v>105</v>
      </c>
      <c r="B111" s="369" t="s">
        <v>989</v>
      </c>
      <c r="C111" s="371" t="s">
        <v>990</v>
      </c>
      <c r="D111" s="371" t="s">
        <v>919</v>
      </c>
      <c r="E111" s="221">
        <v>9969.1200000000008</v>
      </c>
      <c r="F111" s="221">
        <v>0</v>
      </c>
      <c r="G111" s="221">
        <v>0</v>
      </c>
      <c r="H111" s="221">
        <v>0</v>
      </c>
      <c r="I111" s="221">
        <v>0</v>
      </c>
      <c r="J111" s="221">
        <v>0</v>
      </c>
      <c r="K111" s="221">
        <v>0</v>
      </c>
      <c r="L111" s="221">
        <v>0</v>
      </c>
      <c r="M111" s="221">
        <v>9969.1200000000008</v>
      </c>
      <c r="N111" s="221">
        <v>0</v>
      </c>
      <c r="O111" s="221">
        <v>0</v>
      </c>
      <c r="P111" s="220">
        <v>0</v>
      </c>
      <c r="Q111" s="221">
        <v>0</v>
      </c>
      <c r="R111" s="221">
        <v>0</v>
      </c>
      <c r="S111" s="221">
        <v>0</v>
      </c>
      <c r="T111" s="221">
        <v>0</v>
      </c>
      <c r="U111" s="221">
        <v>0</v>
      </c>
    </row>
    <row r="112" spans="1:21">
      <c r="A112" s="366">
        <v>106</v>
      </c>
      <c r="B112" s="369" t="s">
        <v>991</v>
      </c>
      <c r="C112" s="371" t="s">
        <v>992</v>
      </c>
      <c r="D112" s="371" t="s">
        <v>907</v>
      </c>
      <c r="E112" s="221">
        <v>3010267.3200000003</v>
      </c>
      <c r="F112" s="221">
        <v>1586703.8109657322</v>
      </c>
      <c r="G112" s="221">
        <v>398668.2733493995</v>
      </c>
      <c r="H112" s="221">
        <v>441511.94826303917</v>
      </c>
      <c r="I112" s="221">
        <v>279284.08059440221</v>
      </c>
      <c r="J112" s="221">
        <v>210566.57416472444</v>
      </c>
      <c r="K112" s="221">
        <v>0</v>
      </c>
      <c r="L112" s="221">
        <v>82589.766926861324</v>
      </c>
      <c r="M112" s="221">
        <v>0</v>
      </c>
      <c r="N112" s="221">
        <v>9917.6202630430362</v>
      </c>
      <c r="O112" s="221">
        <v>1025.2454727991324</v>
      </c>
      <c r="P112" s="220">
        <v>0</v>
      </c>
      <c r="Q112" s="221">
        <v>194574.32558792931</v>
      </c>
      <c r="R112" s="221">
        <v>559.75587757837354</v>
      </c>
      <c r="S112" s="221">
        <v>15432.492699216755</v>
      </c>
      <c r="T112" s="221">
        <v>210566.57416472444</v>
      </c>
      <c r="U112" s="221">
        <v>195134.08146550768</v>
      </c>
    </row>
    <row r="113" spans="1:21">
      <c r="A113" s="366">
        <v>107</v>
      </c>
      <c r="B113" s="369" t="s">
        <v>993</v>
      </c>
      <c r="C113" s="371" t="s">
        <v>994</v>
      </c>
      <c r="D113" s="371" t="s">
        <v>995</v>
      </c>
      <c r="E113" s="221">
        <v>71582.14</v>
      </c>
      <c r="F113" s="221">
        <v>30226.859250470257</v>
      </c>
      <c r="G113" s="221">
        <v>9744.4150339710122</v>
      </c>
      <c r="H113" s="221">
        <v>12677.805318565292</v>
      </c>
      <c r="I113" s="221">
        <v>7450.8509454918158</v>
      </c>
      <c r="J113" s="221">
        <v>6452.0985207946724</v>
      </c>
      <c r="K113" s="221">
        <v>4951.6107774953725</v>
      </c>
      <c r="L113" s="221">
        <v>31.520659261500313</v>
      </c>
      <c r="M113" s="221">
        <v>0</v>
      </c>
      <c r="N113" s="221">
        <v>42.901891890097367</v>
      </c>
      <c r="O113" s="221">
        <v>4.0776020599813156</v>
      </c>
      <c r="P113" s="220">
        <v>0</v>
      </c>
      <c r="Q113" s="221">
        <v>6137.0172567921227</v>
      </c>
      <c r="R113" s="221">
        <v>1.3433697302434284</v>
      </c>
      <c r="S113" s="221">
        <v>313.73789427230616</v>
      </c>
      <c r="T113" s="221">
        <v>6452.0985207946724</v>
      </c>
      <c r="U113" s="221">
        <v>6138.3606265223661</v>
      </c>
    </row>
    <row r="114" spans="1:21">
      <c r="A114" s="366">
        <v>108</v>
      </c>
      <c r="B114" s="369" t="s">
        <v>996</v>
      </c>
      <c r="C114" s="371" t="s">
        <v>997</v>
      </c>
      <c r="D114" s="371" t="s">
        <v>971</v>
      </c>
      <c r="E114" s="221">
        <v>142607.19</v>
      </c>
      <c r="F114" s="221">
        <v>67237.056736920407</v>
      </c>
      <c r="G114" s="221">
        <v>18509.304001530945</v>
      </c>
      <c r="H114" s="221">
        <v>22988.168797243063</v>
      </c>
      <c r="I114" s="221">
        <v>13369.568172366777</v>
      </c>
      <c r="J114" s="221">
        <v>9856.2320817391028</v>
      </c>
      <c r="K114" s="221">
        <v>4265.9025628816826</v>
      </c>
      <c r="L114" s="221">
        <v>2866.3315184234375</v>
      </c>
      <c r="M114" s="221">
        <v>3397.4280771545355</v>
      </c>
      <c r="N114" s="221">
        <v>102.16654266100898</v>
      </c>
      <c r="O114" s="221">
        <v>15.031509079036816</v>
      </c>
      <c r="P114" s="220">
        <v>0</v>
      </c>
      <c r="Q114" s="221">
        <v>8777.122430908872</v>
      </c>
      <c r="R114" s="221">
        <v>1.9087630576554687E-2</v>
      </c>
      <c r="S114" s="221">
        <v>1079.0905631996545</v>
      </c>
      <c r="T114" s="221">
        <v>9856.2320817391028</v>
      </c>
      <c r="U114" s="221">
        <v>8777.141518539449</v>
      </c>
    </row>
    <row r="115" spans="1:21">
      <c r="A115" s="366">
        <v>109</v>
      </c>
      <c r="B115" s="369" t="s">
        <v>998</v>
      </c>
      <c r="C115" s="371" t="s">
        <v>999</v>
      </c>
      <c r="D115" s="371" t="s">
        <v>924</v>
      </c>
      <c r="E115" s="221">
        <v>9552274.1199999992</v>
      </c>
      <c r="F115" s="221">
        <v>4970330.760974152</v>
      </c>
      <c r="G115" s="221">
        <v>1201696.5016119166</v>
      </c>
      <c r="H115" s="221">
        <v>1320411.6618963925</v>
      </c>
      <c r="I115" s="221">
        <v>702580.05164134433</v>
      </c>
      <c r="J115" s="221">
        <v>715357.77018423006</v>
      </c>
      <c r="K115" s="221">
        <v>209012.37323653765</v>
      </c>
      <c r="L115" s="221">
        <v>295808.74522863567</v>
      </c>
      <c r="M115" s="221">
        <v>127444.38306933297</v>
      </c>
      <c r="N115" s="221">
        <v>7183.2871064682749</v>
      </c>
      <c r="O115" s="221">
        <v>2448.5850509901588</v>
      </c>
      <c r="P115" s="220">
        <v>0</v>
      </c>
      <c r="Q115" s="221">
        <v>641226.42827208736</v>
      </c>
      <c r="R115" s="221">
        <v>2299.9497503539997</v>
      </c>
      <c r="S115" s="221">
        <v>71831.39216178871</v>
      </c>
      <c r="T115" s="221">
        <v>715357.77018423006</v>
      </c>
      <c r="U115" s="221">
        <v>643526.37802244141</v>
      </c>
    </row>
    <row r="116" spans="1:21">
      <c r="A116" s="366">
        <v>110</v>
      </c>
      <c r="B116" s="369" t="s">
        <v>1000</v>
      </c>
      <c r="C116" s="371" t="s">
        <v>1001</v>
      </c>
      <c r="D116" s="371" t="s">
        <v>1002</v>
      </c>
      <c r="E116" s="221">
        <v>54950.929999999986</v>
      </c>
      <c r="F116" s="221">
        <v>30673.375654063973</v>
      </c>
      <c r="G116" s="221">
        <v>7416.0231961891568</v>
      </c>
      <c r="H116" s="221">
        <v>8148.6494302075253</v>
      </c>
      <c r="I116" s="221">
        <v>4335.8285167369559</v>
      </c>
      <c r="J116" s="221">
        <v>4317.6120816485491</v>
      </c>
      <c r="K116" s="221">
        <v>0</v>
      </c>
      <c r="L116" s="221">
        <v>0</v>
      </c>
      <c r="M116" s="221">
        <v>0</v>
      </c>
      <c r="N116" s="221">
        <v>44.330181318659626</v>
      </c>
      <c r="O116" s="221">
        <v>15.110939835164247</v>
      </c>
      <c r="P116" s="220">
        <v>0</v>
      </c>
      <c r="Q116" s="221">
        <v>3860.1257276085316</v>
      </c>
      <c r="R116" s="221">
        <v>14.193667598945087</v>
      </c>
      <c r="S116" s="221">
        <v>443.29268644107248</v>
      </c>
      <c r="T116" s="221">
        <v>4317.6120816485491</v>
      </c>
      <c r="U116" s="221">
        <v>3874.3193952074766</v>
      </c>
    </row>
    <row r="117" spans="1:21">
      <c r="A117" s="366">
        <v>111</v>
      </c>
      <c r="B117" s="369" t="s">
        <v>1003</v>
      </c>
      <c r="C117" s="371" t="s">
        <v>1004</v>
      </c>
      <c r="D117" s="371" t="s">
        <v>1005</v>
      </c>
      <c r="E117" s="221">
        <v>12015090.43</v>
      </c>
      <c r="F117" s="221">
        <v>8280957.1348556913</v>
      </c>
      <c r="G117" s="221">
        <v>1513073.6062078436</v>
      </c>
      <c r="H117" s="221">
        <v>1176308.0451656198</v>
      </c>
      <c r="I117" s="221">
        <v>465329.02715162426</v>
      </c>
      <c r="J117" s="221">
        <v>563854.52582027565</v>
      </c>
      <c r="K117" s="221">
        <v>0</v>
      </c>
      <c r="L117" s="221">
        <v>0</v>
      </c>
      <c r="M117" s="221">
        <v>0</v>
      </c>
      <c r="N117" s="221">
        <v>7277.1773269471823</v>
      </c>
      <c r="O117" s="221">
        <v>8290.9134719945505</v>
      </c>
      <c r="P117" s="220">
        <v>0</v>
      </c>
      <c r="Q117" s="221">
        <v>435568.63032201934</v>
      </c>
      <c r="R117" s="221">
        <v>10909.731846700251</v>
      </c>
      <c r="S117" s="221">
        <v>117376.16365155604</v>
      </c>
      <c r="T117" s="221">
        <v>563854.52582027565</v>
      </c>
      <c r="U117" s="221">
        <v>446478.36216871964</v>
      </c>
    </row>
    <row r="118" spans="1:21">
      <c r="A118" s="366">
        <v>112</v>
      </c>
      <c r="B118" s="369" t="s">
        <v>1006</v>
      </c>
      <c r="C118" s="371" t="s">
        <v>1007</v>
      </c>
      <c r="D118" s="371" t="s">
        <v>1005</v>
      </c>
      <c r="E118" s="221">
        <v>17443235.939999998</v>
      </c>
      <c r="F118" s="221">
        <v>12022105.863777025</v>
      </c>
      <c r="G118" s="221">
        <v>2196645.9646255085</v>
      </c>
      <c r="H118" s="221">
        <v>1707737.3565755244</v>
      </c>
      <c r="I118" s="221">
        <v>675554.13399717933</v>
      </c>
      <c r="J118" s="221">
        <v>818591.21968505147</v>
      </c>
      <c r="K118" s="221">
        <v>0</v>
      </c>
      <c r="L118" s="221">
        <v>0</v>
      </c>
      <c r="M118" s="221">
        <v>0</v>
      </c>
      <c r="N118" s="221">
        <v>10564.84109135067</v>
      </c>
      <c r="O118" s="221">
        <v>12036.560248354743</v>
      </c>
      <c r="P118" s="220">
        <v>0</v>
      </c>
      <c r="Q118" s="221">
        <v>632348.66445941688</v>
      </c>
      <c r="R118" s="221">
        <v>15838.5014039486</v>
      </c>
      <c r="S118" s="221">
        <v>170404.05382168596</v>
      </c>
      <c r="T118" s="221">
        <v>818591.21968505147</v>
      </c>
      <c r="U118" s="221">
        <v>648187.16586336552</v>
      </c>
    </row>
    <row r="119" spans="1:21">
      <c r="A119" s="366">
        <v>113</v>
      </c>
      <c r="B119" s="369" t="s">
        <v>1008</v>
      </c>
      <c r="C119" s="371" t="s">
        <v>1009</v>
      </c>
      <c r="D119" s="371" t="s">
        <v>1010</v>
      </c>
      <c r="E119" s="221">
        <v>13080710</v>
      </c>
      <c r="F119" s="221">
        <v>8803246.325757876</v>
      </c>
      <c r="G119" s="221">
        <v>1568630.7978229651</v>
      </c>
      <c r="H119" s="221">
        <v>1463813.2585704878</v>
      </c>
      <c r="I119" s="221">
        <v>635547.13899224869</v>
      </c>
      <c r="J119" s="221">
        <v>599859.88026903523</v>
      </c>
      <c r="K119" s="221">
        <v>0</v>
      </c>
      <c r="L119" s="221">
        <v>0</v>
      </c>
      <c r="M119" s="221">
        <v>0</v>
      </c>
      <c r="N119" s="221">
        <v>6032.1974941091539</v>
      </c>
      <c r="O119" s="221">
        <v>3580.4010932776905</v>
      </c>
      <c r="P119" s="220">
        <v>0</v>
      </c>
      <c r="Q119" s="221">
        <v>453322.88479923527</v>
      </c>
      <c r="R119" s="221">
        <v>5383.5741076458035</v>
      </c>
      <c r="S119" s="221">
        <v>141153.42136215419</v>
      </c>
      <c r="T119" s="221">
        <v>599859.88026903523</v>
      </c>
      <c r="U119" s="221">
        <v>458706.45890688105</v>
      </c>
    </row>
    <row r="120" spans="1:21">
      <c r="A120" s="366">
        <v>114</v>
      </c>
      <c r="B120" s="369" t="s">
        <v>1011</v>
      </c>
      <c r="C120" s="371" t="s">
        <v>1012</v>
      </c>
      <c r="D120" s="371" t="s">
        <v>1010</v>
      </c>
      <c r="E120" s="221">
        <v>39491386.72138118</v>
      </c>
      <c r="F120" s="221">
        <v>26577487.388229098</v>
      </c>
      <c r="G120" s="221">
        <v>4735783.1080954634</v>
      </c>
      <c r="H120" s="221">
        <v>4419333.1617391016</v>
      </c>
      <c r="I120" s="221">
        <v>1918751.9519666967</v>
      </c>
      <c r="J120" s="221">
        <v>1811010.1447357123</v>
      </c>
      <c r="K120" s="221">
        <v>0</v>
      </c>
      <c r="L120" s="221">
        <v>0</v>
      </c>
      <c r="M120" s="221">
        <v>0</v>
      </c>
      <c r="N120" s="221">
        <v>18211.537754419376</v>
      </c>
      <c r="O120" s="221">
        <v>10809.428860687627</v>
      </c>
      <c r="P120" s="220">
        <v>0</v>
      </c>
      <c r="Q120" s="221">
        <v>1368606.8533939463</v>
      </c>
      <c r="R120" s="221">
        <v>16253.307888352774</v>
      </c>
      <c r="S120" s="221">
        <v>426149.9834534133</v>
      </c>
      <c r="T120" s="221">
        <v>1811010.1447357123</v>
      </c>
      <c r="U120" s="221">
        <v>1384860.1612822991</v>
      </c>
    </row>
    <row r="121" spans="1:21">
      <c r="A121" s="366">
        <v>115</v>
      </c>
      <c r="B121" s="369" t="s">
        <v>1013</v>
      </c>
      <c r="C121" s="371" t="s">
        <v>1014</v>
      </c>
      <c r="D121" s="371" t="s">
        <v>974</v>
      </c>
      <c r="E121" s="221">
        <v>20242879.390000001</v>
      </c>
      <c r="F121" s="221">
        <v>15558537.126001973</v>
      </c>
      <c r="G121" s="221">
        <v>2453512.6219126647</v>
      </c>
      <c r="H121" s="221">
        <v>885136.51042221417</v>
      </c>
      <c r="I121" s="221">
        <v>211248.57035645656</v>
      </c>
      <c r="J121" s="221">
        <v>116746.29388242032</v>
      </c>
      <c r="K121" s="221">
        <v>188154.36158587199</v>
      </c>
      <c r="L121" s="221">
        <v>0</v>
      </c>
      <c r="M121" s="221">
        <v>0</v>
      </c>
      <c r="N121" s="221">
        <v>826946.0077178413</v>
      </c>
      <c r="O121" s="221">
        <v>2597.8981205607852</v>
      </c>
      <c r="P121" s="220">
        <v>0</v>
      </c>
      <c r="Q121" s="221">
        <v>110418.07185777693</v>
      </c>
      <c r="R121" s="221">
        <v>0</v>
      </c>
      <c r="S121" s="221">
        <v>6328.2220246433899</v>
      </c>
      <c r="T121" s="221">
        <v>116746.29388242032</v>
      </c>
      <c r="U121" s="221">
        <v>110418.07185777693</v>
      </c>
    </row>
    <row r="122" spans="1:21">
      <c r="A122" s="366">
        <v>116</v>
      </c>
      <c r="B122" s="369" t="s">
        <v>1015</v>
      </c>
      <c r="C122" s="371" t="s">
        <v>1016</v>
      </c>
      <c r="D122" s="371" t="s">
        <v>1017</v>
      </c>
      <c r="E122" s="221">
        <v>5946476.4000000004</v>
      </c>
      <c r="F122" s="221">
        <v>5770232.7534907376</v>
      </c>
      <c r="G122" s="221">
        <v>169604.63106701686</v>
      </c>
      <c r="H122" s="221">
        <v>6498.2257651022683</v>
      </c>
      <c r="I122" s="221">
        <v>140.78967714472898</v>
      </c>
      <c r="J122" s="221">
        <v>0</v>
      </c>
      <c r="K122" s="221">
        <v>0</v>
      </c>
      <c r="L122" s="221">
        <v>0</v>
      </c>
      <c r="M122" s="221">
        <v>0</v>
      </c>
      <c r="N122" s="221">
        <v>0</v>
      </c>
      <c r="O122" s="221">
        <v>0</v>
      </c>
      <c r="P122" s="220">
        <v>0</v>
      </c>
      <c r="Q122" s="221">
        <v>0</v>
      </c>
      <c r="R122" s="221">
        <v>0</v>
      </c>
      <c r="S122" s="221">
        <v>0</v>
      </c>
      <c r="T122" s="221">
        <v>0</v>
      </c>
      <c r="U122" s="221">
        <v>0</v>
      </c>
    </row>
    <row r="123" spans="1:21">
      <c r="A123" s="366">
        <v>117</v>
      </c>
      <c r="B123" s="369" t="s">
        <v>1018</v>
      </c>
      <c r="C123" s="371" t="s">
        <v>1019</v>
      </c>
      <c r="D123" s="371" t="s">
        <v>1020</v>
      </c>
      <c r="E123" s="221">
        <v>17715531.738320235</v>
      </c>
      <c r="F123" s="221">
        <v>11501383.205578795</v>
      </c>
      <c r="G123" s="221">
        <v>3228270.8455134425</v>
      </c>
      <c r="H123" s="221">
        <v>954070.56899600697</v>
      </c>
      <c r="I123" s="221">
        <v>107229.34836917235</v>
      </c>
      <c r="J123" s="221">
        <v>1703621.5918977396</v>
      </c>
      <c r="K123" s="221">
        <v>83951.635137236764</v>
      </c>
      <c r="L123" s="221">
        <v>52133.765433484376</v>
      </c>
      <c r="M123" s="221">
        <v>83934.912994988641</v>
      </c>
      <c r="N123" s="221">
        <v>0</v>
      </c>
      <c r="O123" s="221">
        <v>935.86439936722036</v>
      </c>
      <c r="P123" s="220">
        <v>0</v>
      </c>
      <c r="Q123" s="221">
        <v>1284371.8058561103</v>
      </c>
      <c r="R123" s="221">
        <v>4164.3380763483019</v>
      </c>
      <c r="S123" s="221">
        <v>415085.44796528085</v>
      </c>
      <c r="T123" s="221">
        <v>1703621.5918977396</v>
      </c>
      <c r="U123" s="221">
        <v>1288536.1439324587</v>
      </c>
    </row>
    <row r="124" spans="1:21">
      <c r="A124" s="366">
        <v>118</v>
      </c>
      <c r="B124" s="369" t="s">
        <v>1021</v>
      </c>
      <c r="C124" s="371" t="s">
        <v>1022</v>
      </c>
      <c r="D124" s="371" t="s">
        <v>930</v>
      </c>
      <c r="E124" s="221">
        <v>2670044.1300000004</v>
      </c>
      <c r="F124" s="221">
        <v>0</v>
      </c>
      <c r="G124" s="221">
        <v>0</v>
      </c>
      <c r="H124" s="221">
        <v>0</v>
      </c>
      <c r="I124" s="221">
        <v>0</v>
      </c>
      <c r="J124" s="221">
        <v>0</v>
      </c>
      <c r="K124" s="221">
        <v>0</v>
      </c>
      <c r="L124" s="221">
        <v>0</v>
      </c>
      <c r="M124" s="221">
        <v>0</v>
      </c>
      <c r="N124" s="221">
        <v>2670044.1300000004</v>
      </c>
      <c r="O124" s="221">
        <v>0</v>
      </c>
      <c r="P124" s="220">
        <v>0</v>
      </c>
      <c r="Q124" s="221">
        <v>0</v>
      </c>
      <c r="R124" s="221">
        <v>0</v>
      </c>
      <c r="S124" s="221">
        <v>0</v>
      </c>
      <c r="T124" s="221">
        <v>0</v>
      </c>
      <c r="U124" s="221">
        <v>0</v>
      </c>
    </row>
    <row r="125" spans="1:21">
      <c r="A125" s="366">
        <v>119</v>
      </c>
      <c r="B125" s="369">
        <v>403.06</v>
      </c>
      <c r="C125" s="371" t="s">
        <v>1023</v>
      </c>
      <c r="D125" s="371" t="s">
        <v>979</v>
      </c>
      <c r="E125" s="221">
        <v>31544118.98686849</v>
      </c>
      <c r="F125" s="221">
        <v>19217761.301453874</v>
      </c>
      <c r="G125" s="221">
        <v>3825415.3355579125</v>
      </c>
      <c r="H125" s="221">
        <v>3459877.4241771889</v>
      </c>
      <c r="I125" s="221">
        <v>1965635.9828213155</v>
      </c>
      <c r="J125" s="221">
        <v>1672257.9821702428</v>
      </c>
      <c r="K125" s="221">
        <v>166624.80580796886</v>
      </c>
      <c r="L125" s="221">
        <v>501087.69005961838</v>
      </c>
      <c r="M125" s="221">
        <v>297143.879394355</v>
      </c>
      <c r="N125" s="221">
        <v>429288.11700860522</v>
      </c>
      <c r="O125" s="221">
        <v>9026.4684174138856</v>
      </c>
      <c r="P125" s="220">
        <v>0</v>
      </c>
      <c r="Q125" s="221">
        <v>1476747.9238455987</v>
      </c>
      <c r="R125" s="221">
        <v>7730.3680512620922</v>
      </c>
      <c r="S125" s="221">
        <v>187779.69027338194</v>
      </c>
      <c r="T125" s="221">
        <v>1672257.9821702428</v>
      </c>
      <c r="U125" s="221">
        <v>1484478.2918968608</v>
      </c>
    </row>
    <row r="126" spans="1:21">
      <c r="A126" s="366">
        <v>120</v>
      </c>
      <c r="B126" s="369" t="s">
        <v>1024</v>
      </c>
      <c r="C126" s="371" t="s">
        <v>1025</v>
      </c>
      <c r="D126" s="371" t="s">
        <v>903</v>
      </c>
      <c r="E126" s="221">
        <v>7651253.0900000008</v>
      </c>
      <c r="F126" s="221">
        <v>4032954.9325759993</v>
      </c>
      <c r="G126" s="221">
        <v>1013302.6519218093</v>
      </c>
      <c r="H126" s="221">
        <v>1122199.2266186841</v>
      </c>
      <c r="I126" s="221">
        <v>709861.60280135146</v>
      </c>
      <c r="J126" s="221">
        <v>535201.02368468791</v>
      </c>
      <c r="K126" s="221">
        <v>0</v>
      </c>
      <c r="L126" s="221">
        <v>209919.96465002568</v>
      </c>
      <c r="M126" s="221">
        <v>0</v>
      </c>
      <c r="N126" s="221">
        <v>25207.802037679045</v>
      </c>
      <c r="O126" s="221">
        <v>2605.8857097657601</v>
      </c>
      <c r="P126" s="220">
        <v>0</v>
      </c>
      <c r="Q126" s="221">
        <v>494553.22455857851</v>
      </c>
      <c r="R126" s="221">
        <v>1422.7420466987603</v>
      </c>
      <c r="S126" s="221">
        <v>39225.057079410682</v>
      </c>
      <c r="T126" s="221">
        <v>535201.02368468791</v>
      </c>
      <c r="U126" s="221">
        <v>495975.96660527721</v>
      </c>
    </row>
    <row r="127" spans="1:21">
      <c r="A127" s="366">
        <v>121</v>
      </c>
      <c r="B127" s="369" t="s">
        <v>1026</v>
      </c>
      <c r="C127" s="371" t="s">
        <v>1027</v>
      </c>
      <c r="D127" s="371" t="s">
        <v>1028</v>
      </c>
      <c r="E127" s="221">
        <v>88906.44</v>
      </c>
      <c r="F127" s="221">
        <v>43384.562993891115</v>
      </c>
      <c r="G127" s="221">
        <v>10898.269256445945</v>
      </c>
      <c r="H127" s="221">
        <v>12068.503023359368</v>
      </c>
      <c r="I127" s="221">
        <v>7631.0903196376839</v>
      </c>
      <c r="J127" s="221">
        <v>5752.7717193692351</v>
      </c>
      <c r="K127" s="221">
        <v>971.01941018018363</v>
      </c>
      <c r="L127" s="221">
        <v>2255.8429622800595</v>
      </c>
      <c r="M127" s="221">
        <v>5645.4750948279216</v>
      </c>
      <c r="N127" s="221">
        <v>270.87321733357044</v>
      </c>
      <c r="O127" s="221">
        <v>28.03200267494574</v>
      </c>
      <c r="P127" s="220">
        <v>0</v>
      </c>
      <c r="Q127" s="221">
        <v>5316.6446113856418</v>
      </c>
      <c r="R127" s="221">
        <v>15.265532321158856</v>
      </c>
      <c r="S127" s="221">
        <v>420.8615756624344</v>
      </c>
      <c r="T127" s="221">
        <v>5752.7717193692351</v>
      </c>
      <c r="U127" s="221">
        <v>5331.9101437068011</v>
      </c>
    </row>
    <row r="128" spans="1:21">
      <c r="A128" s="366">
        <v>122</v>
      </c>
      <c r="B128" s="369" t="s">
        <v>1029</v>
      </c>
      <c r="C128" s="371" t="s">
        <v>1030</v>
      </c>
      <c r="D128" s="371" t="s">
        <v>1031</v>
      </c>
      <c r="E128" s="221">
        <v>52744.2</v>
      </c>
      <c r="F128" s="221">
        <v>35094.511010060553</v>
      </c>
      <c r="G128" s="221">
        <v>6293.0232947477907</v>
      </c>
      <c r="H128" s="221">
        <v>4956.0391303858305</v>
      </c>
      <c r="I128" s="221">
        <v>2102.1093209757919</v>
      </c>
      <c r="J128" s="221">
        <v>2380.1608748780163</v>
      </c>
      <c r="K128" s="221">
        <v>519.65310257990802</v>
      </c>
      <c r="L128" s="221">
        <v>280.36892105590613</v>
      </c>
      <c r="M128" s="221">
        <v>97.279411759424448</v>
      </c>
      <c r="N128" s="221">
        <v>1004.8783771642961</v>
      </c>
      <c r="O128" s="221">
        <v>16.176556392467653</v>
      </c>
      <c r="P128" s="220">
        <v>0</v>
      </c>
      <c r="Q128" s="221">
        <v>1889.0810665528384</v>
      </c>
      <c r="R128" s="221">
        <v>21.247744876351696</v>
      </c>
      <c r="S128" s="221">
        <v>469.83206344882632</v>
      </c>
      <c r="T128" s="221">
        <v>2380.1608748780163</v>
      </c>
      <c r="U128" s="221">
        <v>1910.32881142919</v>
      </c>
    </row>
    <row r="129" spans="1:21">
      <c r="A129" s="366">
        <v>123</v>
      </c>
      <c r="B129" s="369" t="s">
        <v>1032</v>
      </c>
      <c r="C129" s="371" t="s">
        <v>1033</v>
      </c>
      <c r="D129" s="371" t="s">
        <v>979</v>
      </c>
      <c r="E129" s="221">
        <v>15331.973602</v>
      </c>
      <c r="F129" s="221">
        <v>9340.765202099521</v>
      </c>
      <c r="G129" s="221">
        <v>1859.3376142752884</v>
      </c>
      <c r="H129" s="221">
        <v>1681.6684389164036</v>
      </c>
      <c r="I129" s="221">
        <v>955.39453843372564</v>
      </c>
      <c r="J129" s="221">
        <v>812.79858375633262</v>
      </c>
      <c r="K129" s="221">
        <v>80.987746880794035</v>
      </c>
      <c r="L129" s="221">
        <v>243.55295005954818</v>
      </c>
      <c r="M129" s="221">
        <v>144.42635461674041</v>
      </c>
      <c r="N129" s="221">
        <v>208.65487098777987</v>
      </c>
      <c r="O129" s="221">
        <v>4.3873019738699401</v>
      </c>
      <c r="P129" s="220">
        <v>0</v>
      </c>
      <c r="Q129" s="221">
        <v>717.77120149193092</v>
      </c>
      <c r="R129" s="221">
        <v>3.7573342576165811</v>
      </c>
      <c r="S129" s="221">
        <v>91.270048006785089</v>
      </c>
      <c r="T129" s="221">
        <v>812.79858375633262</v>
      </c>
      <c r="U129" s="221">
        <v>721.52853574954747</v>
      </c>
    </row>
    <row r="130" spans="1:21">
      <c r="A130" s="366">
        <v>124</v>
      </c>
      <c r="B130" s="369">
        <v>403.08</v>
      </c>
      <c r="C130" s="371" t="s">
        <v>1034</v>
      </c>
      <c r="D130" s="371" t="s">
        <v>1031</v>
      </c>
      <c r="E130" s="221">
        <v>0</v>
      </c>
      <c r="F130" s="221">
        <v>0</v>
      </c>
      <c r="G130" s="221">
        <v>0</v>
      </c>
      <c r="H130" s="221">
        <v>0</v>
      </c>
      <c r="I130" s="221">
        <v>0</v>
      </c>
      <c r="J130" s="221">
        <v>0</v>
      </c>
      <c r="K130" s="221">
        <v>0</v>
      </c>
      <c r="L130" s="221">
        <v>0</v>
      </c>
      <c r="M130" s="221">
        <v>0</v>
      </c>
      <c r="N130" s="221">
        <v>0</v>
      </c>
      <c r="O130" s="221">
        <v>0</v>
      </c>
      <c r="P130" s="220">
        <v>0</v>
      </c>
      <c r="Q130" s="221">
        <v>0</v>
      </c>
      <c r="R130" s="221">
        <v>0</v>
      </c>
      <c r="S130" s="221">
        <v>0</v>
      </c>
      <c r="T130" s="221">
        <v>0</v>
      </c>
      <c r="U130" s="221">
        <v>0</v>
      </c>
    </row>
    <row r="131" spans="1:21">
      <c r="A131" s="366">
        <v>125</v>
      </c>
      <c r="B131" s="369">
        <v>404</v>
      </c>
      <c r="C131" s="371" t="s">
        <v>1035</v>
      </c>
      <c r="D131" s="371" t="s">
        <v>903</v>
      </c>
      <c r="E131" s="221">
        <v>1210780.8199999998</v>
      </c>
      <c r="F131" s="221">
        <v>638199.31491606322</v>
      </c>
      <c r="G131" s="221">
        <v>160351.17403260051</v>
      </c>
      <c r="H131" s="221">
        <v>177583.63026633795</v>
      </c>
      <c r="I131" s="221">
        <v>112332.81704531019</v>
      </c>
      <c r="J131" s="221">
        <v>84693.464808884761</v>
      </c>
      <c r="K131" s="221">
        <v>0</v>
      </c>
      <c r="L131" s="221">
        <v>33219.0118329139</v>
      </c>
      <c r="M131" s="221">
        <v>0</v>
      </c>
      <c r="N131" s="221">
        <v>3989.0358955017518</v>
      </c>
      <c r="O131" s="221">
        <v>412.37120238777356</v>
      </c>
      <c r="P131" s="220">
        <v>0</v>
      </c>
      <c r="Q131" s="221">
        <v>78261.109875883049</v>
      </c>
      <c r="R131" s="221">
        <v>225.14335386472004</v>
      </c>
      <c r="S131" s="221">
        <v>6207.2115791369879</v>
      </c>
      <c r="T131" s="221">
        <v>84693.464808884761</v>
      </c>
      <c r="U131" s="221">
        <v>78486.253229747774</v>
      </c>
    </row>
    <row r="132" spans="1:21">
      <c r="A132" s="366">
        <v>126</v>
      </c>
      <c r="B132" s="369">
        <v>404.01</v>
      </c>
      <c r="C132" s="371" t="s">
        <v>1036</v>
      </c>
      <c r="D132" s="371" t="s">
        <v>907</v>
      </c>
      <c r="E132" s="221">
        <v>0</v>
      </c>
      <c r="F132" s="221">
        <v>0</v>
      </c>
      <c r="G132" s="221">
        <v>0</v>
      </c>
      <c r="H132" s="221">
        <v>0</v>
      </c>
      <c r="I132" s="221">
        <v>0</v>
      </c>
      <c r="J132" s="221">
        <v>0</v>
      </c>
      <c r="K132" s="221">
        <v>0</v>
      </c>
      <c r="L132" s="221">
        <v>0</v>
      </c>
      <c r="M132" s="221">
        <v>0</v>
      </c>
      <c r="N132" s="221">
        <v>0</v>
      </c>
      <c r="O132" s="221">
        <v>0</v>
      </c>
      <c r="P132" s="220">
        <v>0</v>
      </c>
      <c r="Q132" s="221">
        <v>0</v>
      </c>
      <c r="R132" s="221">
        <v>0</v>
      </c>
      <c r="S132" s="221">
        <v>0</v>
      </c>
      <c r="T132" s="221">
        <v>0</v>
      </c>
      <c r="U132" s="221">
        <v>0</v>
      </c>
    </row>
    <row r="133" spans="1:21">
      <c r="A133" s="366">
        <v>127</v>
      </c>
      <c r="B133" s="369">
        <v>404.02</v>
      </c>
      <c r="C133" s="371" t="s">
        <v>1037</v>
      </c>
      <c r="D133" s="371" t="s">
        <v>979</v>
      </c>
      <c r="E133" s="221">
        <v>80907204.711206168</v>
      </c>
      <c r="F133" s="221">
        <v>49291449.488733403</v>
      </c>
      <c r="G133" s="221">
        <v>9811770.675485177</v>
      </c>
      <c r="H133" s="221">
        <v>8874206.0334643126</v>
      </c>
      <c r="I133" s="221">
        <v>5041640.6594218556</v>
      </c>
      <c r="J133" s="221">
        <v>4289158.2722509867</v>
      </c>
      <c r="K133" s="221">
        <v>427374.3476266489</v>
      </c>
      <c r="L133" s="221">
        <v>1285234.954090683</v>
      </c>
      <c r="M133" s="221">
        <v>762141.45301852014</v>
      </c>
      <c r="N133" s="221">
        <v>1101076.9258562033</v>
      </c>
      <c r="O133" s="221">
        <v>23151.901258391837</v>
      </c>
      <c r="P133" s="220">
        <v>0</v>
      </c>
      <c r="Q133" s="221">
        <v>3787696.420723075</v>
      </c>
      <c r="R133" s="221">
        <v>19827.546005542132</v>
      </c>
      <c r="S133" s="221">
        <v>481634.30552236969</v>
      </c>
      <c r="T133" s="221">
        <v>4289158.2722509867</v>
      </c>
      <c r="U133" s="221">
        <v>3807523.966728617</v>
      </c>
    </row>
    <row r="134" spans="1:21">
      <c r="A134" s="366">
        <v>128</v>
      </c>
      <c r="B134" s="369">
        <v>405</v>
      </c>
      <c r="C134" s="371" t="s">
        <v>1038</v>
      </c>
      <c r="D134" s="371" t="s">
        <v>1039</v>
      </c>
      <c r="E134" s="221">
        <v>2500924.8299999996</v>
      </c>
      <c r="F134" s="221">
        <v>1448590.5449590418</v>
      </c>
      <c r="G134" s="221">
        <v>313348.84147393284</v>
      </c>
      <c r="H134" s="221">
        <v>306662.95641220175</v>
      </c>
      <c r="I134" s="221">
        <v>173265.54478131019</v>
      </c>
      <c r="J134" s="221">
        <v>146571.83665195329</v>
      </c>
      <c r="K134" s="221">
        <v>14836.867497086965</v>
      </c>
      <c r="L134" s="221">
        <v>44393.604761726579</v>
      </c>
      <c r="M134" s="221">
        <v>27650.154394471927</v>
      </c>
      <c r="N134" s="221">
        <v>24798.765352028626</v>
      </c>
      <c r="O134" s="221">
        <v>805.7137162455216</v>
      </c>
      <c r="P134" s="220">
        <v>0</v>
      </c>
      <c r="Q134" s="221">
        <v>129223.33142315754</v>
      </c>
      <c r="R134" s="221">
        <v>688.5937178042027</v>
      </c>
      <c r="S134" s="221">
        <v>16659.911510991558</v>
      </c>
      <c r="T134" s="221">
        <v>146571.83665195329</v>
      </c>
      <c r="U134" s="221">
        <v>129911.92514096173</v>
      </c>
    </row>
    <row r="135" spans="1:21">
      <c r="A135" s="366">
        <v>129</v>
      </c>
      <c r="B135" s="369">
        <v>406</v>
      </c>
      <c r="C135" s="371" t="s">
        <v>1040</v>
      </c>
      <c r="D135" s="371" t="s">
        <v>907</v>
      </c>
      <c r="E135" s="221">
        <v>25800</v>
      </c>
      <c r="F135" s="221">
        <v>13599.110634106702</v>
      </c>
      <c r="G135" s="221">
        <v>3416.8531758217759</v>
      </c>
      <c r="H135" s="221">
        <v>3784.0520639165061</v>
      </c>
      <c r="I135" s="221">
        <v>2393.6509662987587</v>
      </c>
      <c r="J135" s="221">
        <v>1804.6960737858624</v>
      </c>
      <c r="K135" s="221">
        <v>0</v>
      </c>
      <c r="L135" s="221">
        <v>707.84942339041902</v>
      </c>
      <c r="M135" s="221">
        <v>0</v>
      </c>
      <c r="N135" s="221">
        <v>85.000624724089391</v>
      </c>
      <c r="O135" s="221">
        <v>8.7870379558907779</v>
      </c>
      <c r="P135" s="220">
        <v>0</v>
      </c>
      <c r="Q135" s="221">
        <v>1667.6318301753267</v>
      </c>
      <c r="R135" s="221">
        <v>4.7974814547440374</v>
      </c>
      <c r="S135" s="221">
        <v>132.26676215579161</v>
      </c>
      <c r="T135" s="221">
        <v>1804.6960737858624</v>
      </c>
      <c r="U135" s="221">
        <v>1672.4293116300707</v>
      </c>
    </row>
    <row r="136" spans="1:21">
      <c r="A136" s="366">
        <v>130</v>
      </c>
      <c r="B136" s="369">
        <v>406.01</v>
      </c>
      <c r="C136" s="371" t="s">
        <v>1041</v>
      </c>
      <c r="D136" s="371" t="s">
        <v>1031</v>
      </c>
      <c r="E136" s="221">
        <v>0</v>
      </c>
      <c r="F136" s="221">
        <v>0</v>
      </c>
      <c r="G136" s="221">
        <v>0</v>
      </c>
      <c r="H136" s="221">
        <v>0</v>
      </c>
      <c r="I136" s="221">
        <v>0</v>
      </c>
      <c r="J136" s="221">
        <v>0</v>
      </c>
      <c r="K136" s="221">
        <v>0</v>
      </c>
      <c r="L136" s="221">
        <v>0</v>
      </c>
      <c r="M136" s="221">
        <v>0</v>
      </c>
      <c r="N136" s="221">
        <v>0</v>
      </c>
      <c r="O136" s="221">
        <v>0</v>
      </c>
      <c r="P136" s="220">
        <v>0</v>
      </c>
      <c r="Q136" s="221">
        <v>0</v>
      </c>
      <c r="R136" s="221">
        <v>0</v>
      </c>
      <c r="S136" s="221">
        <v>0</v>
      </c>
      <c r="T136" s="221">
        <v>0</v>
      </c>
      <c r="U136" s="221">
        <v>0</v>
      </c>
    </row>
    <row r="137" spans="1:21">
      <c r="A137" s="366">
        <v>131</v>
      </c>
      <c r="B137" s="369">
        <v>406.02</v>
      </c>
      <c r="C137" s="371" t="s">
        <v>1042</v>
      </c>
      <c r="D137" s="371" t="s">
        <v>907</v>
      </c>
      <c r="E137" s="221">
        <v>715282.68</v>
      </c>
      <c r="F137" s="221">
        <v>377023.57751861797</v>
      </c>
      <c r="G137" s="221">
        <v>94729.298324353163</v>
      </c>
      <c r="H137" s="221">
        <v>104909.5698270438</v>
      </c>
      <c r="I137" s="221">
        <v>66361.902254215747</v>
      </c>
      <c r="J137" s="221">
        <v>50033.637373760837</v>
      </c>
      <c r="K137" s="221">
        <v>0</v>
      </c>
      <c r="L137" s="221">
        <v>19624.512891440067</v>
      </c>
      <c r="M137" s="221">
        <v>0</v>
      </c>
      <c r="N137" s="221">
        <v>2356.5687850511986</v>
      </c>
      <c r="O137" s="221">
        <v>243.61302551749139</v>
      </c>
      <c r="P137" s="220">
        <v>0</v>
      </c>
      <c r="Q137" s="221">
        <v>46233.649796167163</v>
      </c>
      <c r="R137" s="221">
        <v>133.0060229534734</v>
      </c>
      <c r="S137" s="221">
        <v>3666.9815546402019</v>
      </c>
      <c r="T137" s="221">
        <v>50033.637373760837</v>
      </c>
      <c r="U137" s="221">
        <v>46366.655819120635</v>
      </c>
    </row>
    <row r="138" spans="1:21">
      <c r="A138" s="366">
        <v>132</v>
      </c>
      <c r="B138" s="369">
        <v>406.03</v>
      </c>
      <c r="C138" s="371" t="s">
        <v>1043</v>
      </c>
      <c r="D138" s="371" t="s">
        <v>903</v>
      </c>
      <c r="E138" s="221">
        <v>8414393.160000002</v>
      </c>
      <c r="F138" s="221">
        <v>4435204.0116942143</v>
      </c>
      <c r="G138" s="221">
        <v>1114369.9996650789</v>
      </c>
      <c r="H138" s="221">
        <v>1234127.9768877109</v>
      </c>
      <c r="I138" s="221">
        <v>780663.57822680904</v>
      </c>
      <c r="J138" s="221">
        <v>588582.25965669064</v>
      </c>
      <c r="K138" s="221">
        <v>0</v>
      </c>
      <c r="L138" s="221">
        <v>230857.49404985609</v>
      </c>
      <c r="M138" s="221">
        <v>0</v>
      </c>
      <c r="N138" s="221">
        <v>27722.041677290883</v>
      </c>
      <c r="O138" s="221">
        <v>2865.7981423530136</v>
      </c>
      <c r="P138" s="220">
        <v>0</v>
      </c>
      <c r="Q138" s="221">
        <v>543880.2273343238</v>
      </c>
      <c r="R138" s="221">
        <v>1564.6470983730653</v>
      </c>
      <c r="S138" s="221">
        <v>43137.385223993799</v>
      </c>
      <c r="T138" s="221">
        <v>588582.25965669064</v>
      </c>
      <c r="U138" s="221">
        <v>545444.87443269684</v>
      </c>
    </row>
    <row r="139" spans="1:21">
      <c r="A139" s="366">
        <v>133</v>
      </c>
      <c r="B139" s="369">
        <v>407</v>
      </c>
      <c r="C139" s="371" t="s">
        <v>1044</v>
      </c>
      <c r="D139" s="371" t="s">
        <v>903</v>
      </c>
      <c r="E139" s="221">
        <v>10322245.039999999</v>
      </c>
      <c r="F139" s="221">
        <v>5440827.608190666</v>
      </c>
      <c r="G139" s="221">
        <v>1367038.5948269214</v>
      </c>
      <c r="H139" s="221">
        <v>1513950.1026303843</v>
      </c>
      <c r="I139" s="221">
        <v>957668.67497552605</v>
      </c>
      <c r="J139" s="221">
        <v>722035.46885052673</v>
      </c>
      <c r="K139" s="221">
        <v>0</v>
      </c>
      <c r="L139" s="221">
        <v>283201.3643278532</v>
      </c>
      <c r="M139" s="221">
        <v>0</v>
      </c>
      <c r="N139" s="221">
        <v>34007.646393609808</v>
      </c>
      <c r="O139" s="221">
        <v>3515.5798045149349</v>
      </c>
      <c r="P139" s="220">
        <v>0</v>
      </c>
      <c r="Q139" s="221">
        <v>667197.84447958868</v>
      </c>
      <c r="R139" s="221">
        <v>1919.4100446016907</v>
      </c>
      <c r="S139" s="221">
        <v>52918.21432633642</v>
      </c>
      <c r="T139" s="221">
        <v>722035.46885052673</v>
      </c>
      <c r="U139" s="221">
        <v>669117.25452419033</v>
      </c>
    </row>
    <row r="140" spans="1:21">
      <c r="A140" s="366">
        <v>134</v>
      </c>
      <c r="B140" s="369">
        <v>407.01</v>
      </c>
      <c r="C140" s="371" t="s">
        <v>1045</v>
      </c>
      <c r="D140" s="371" t="s">
        <v>1046</v>
      </c>
      <c r="E140" s="221">
        <v>32828154.283406239</v>
      </c>
      <c r="F140" s="221">
        <v>20230785.276913278</v>
      </c>
      <c r="G140" s="221">
        <v>3946507.8356131818</v>
      </c>
      <c r="H140" s="221">
        <v>3464354.655231555</v>
      </c>
      <c r="I140" s="221">
        <v>1726210.1071950849</v>
      </c>
      <c r="J140" s="221">
        <v>1659358.267235711</v>
      </c>
      <c r="K140" s="221">
        <v>333153.24475897982</v>
      </c>
      <c r="L140" s="221">
        <v>356786.92131670471</v>
      </c>
      <c r="M140" s="221">
        <v>620868.16212476802</v>
      </c>
      <c r="N140" s="221">
        <v>479983.32145987439</v>
      </c>
      <c r="O140" s="221">
        <v>10146.491557097075</v>
      </c>
      <c r="P140" s="220">
        <v>0</v>
      </c>
      <c r="Q140" s="221">
        <v>1393742.7417900993</v>
      </c>
      <c r="R140" s="221">
        <v>11124.033473552317</v>
      </c>
      <c r="S140" s="221">
        <v>254491.49197205954</v>
      </c>
      <c r="T140" s="221">
        <v>1659358.267235711</v>
      </c>
      <c r="U140" s="221">
        <v>1404866.7752636515</v>
      </c>
    </row>
    <row r="141" spans="1:21">
      <c r="A141" s="366">
        <v>135</v>
      </c>
      <c r="B141" s="369">
        <v>407.02</v>
      </c>
      <c r="C141" s="371" t="s">
        <v>1047</v>
      </c>
      <c r="D141" s="371" t="s">
        <v>903</v>
      </c>
      <c r="E141" s="221">
        <v>18511525.820330832</v>
      </c>
      <c r="F141" s="221">
        <v>9757375.4897985198</v>
      </c>
      <c r="G141" s="221">
        <v>2451595.5731978375</v>
      </c>
      <c r="H141" s="221">
        <v>2715061.1428940534</v>
      </c>
      <c r="I141" s="221">
        <v>1717446.963856563</v>
      </c>
      <c r="J141" s="221">
        <v>1294871.2390595607</v>
      </c>
      <c r="K141" s="221">
        <v>0</v>
      </c>
      <c r="L141" s="221">
        <v>507882.66968984623</v>
      </c>
      <c r="M141" s="221">
        <v>0</v>
      </c>
      <c r="N141" s="221">
        <v>60988.03330714078</v>
      </c>
      <c r="O141" s="221">
        <v>6304.7085273139228</v>
      </c>
      <c r="P141" s="220">
        <v>0</v>
      </c>
      <c r="Q141" s="221">
        <v>1196527.5070967488</v>
      </c>
      <c r="R141" s="221">
        <v>3442.1977450407967</v>
      </c>
      <c r="S141" s="221">
        <v>94901.534217771055</v>
      </c>
      <c r="T141" s="221">
        <v>1294871.2390595607</v>
      </c>
      <c r="U141" s="221">
        <v>1199969.7048417896</v>
      </c>
    </row>
    <row r="142" spans="1:21">
      <c r="A142" s="366">
        <v>136</v>
      </c>
      <c r="B142" s="369">
        <v>411</v>
      </c>
      <c r="C142" s="371" t="s">
        <v>1048</v>
      </c>
      <c r="D142" s="371" t="s">
        <v>903</v>
      </c>
      <c r="E142" s="221">
        <v>3537694.08</v>
      </c>
      <c r="F142" s="221">
        <v>1864709.0381218735</v>
      </c>
      <c r="G142" s="221">
        <v>468518.65319123631</v>
      </c>
      <c r="H142" s="221">
        <v>518868.93740035681</v>
      </c>
      <c r="I142" s="221">
        <v>328217.24236672092</v>
      </c>
      <c r="J142" s="221">
        <v>247459.79133455383</v>
      </c>
      <c r="K142" s="221">
        <v>0</v>
      </c>
      <c r="L142" s="221">
        <v>97060.260258127877</v>
      </c>
      <c r="M142" s="221">
        <v>0</v>
      </c>
      <c r="N142" s="221">
        <v>11655.279336539252</v>
      </c>
      <c r="O142" s="221">
        <v>1204.8779905926399</v>
      </c>
      <c r="P142" s="220">
        <v>0</v>
      </c>
      <c r="Q142" s="221">
        <v>228665.55245080695</v>
      </c>
      <c r="R142" s="221">
        <v>657.83030005262674</v>
      </c>
      <c r="S142" s="221">
        <v>18136.408583694265</v>
      </c>
      <c r="T142" s="221">
        <v>247459.79133455383</v>
      </c>
      <c r="U142" s="221">
        <v>229323.38275085957</v>
      </c>
    </row>
    <row r="143" spans="1:21">
      <c r="A143" s="366">
        <v>137</v>
      </c>
      <c r="B143" s="369">
        <v>411.01</v>
      </c>
      <c r="C143" s="371" t="s">
        <v>1049</v>
      </c>
      <c r="D143" s="371" t="s">
        <v>1039</v>
      </c>
      <c r="E143" s="221">
        <v>-4297707.3533333335</v>
      </c>
      <c r="F143" s="221">
        <v>-2489326.413317115</v>
      </c>
      <c r="G143" s="221">
        <v>-538473.44950427895</v>
      </c>
      <c r="H143" s="221">
        <v>-526984.10882171907</v>
      </c>
      <c r="I143" s="221">
        <v>-297747.69595371763</v>
      </c>
      <c r="J143" s="221">
        <v>-251875.967088012</v>
      </c>
      <c r="K143" s="221">
        <v>-25496.373892478405</v>
      </c>
      <c r="L143" s="221">
        <v>-76288.067252883426</v>
      </c>
      <c r="M143" s="221">
        <v>-47515.331303229941</v>
      </c>
      <c r="N143" s="221">
        <v>-42615.369693858942</v>
      </c>
      <c r="O143" s="221">
        <v>-1384.5765060399297</v>
      </c>
      <c r="P143" s="220">
        <v>0</v>
      </c>
      <c r="Q143" s="221">
        <v>-222063.47628590447</v>
      </c>
      <c r="R143" s="221">
        <v>-1183.3119688232537</v>
      </c>
      <c r="S143" s="221">
        <v>-28629.178833284273</v>
      </c>
      <c r="T143" s="221">
        <v>-251875.967088012</v>
      </c>
      <c r="U143" s="221">
        <v>-223246.78825472773</v>
      </c>
    </row>
    <row r="144" spans="1:21">
      <c r="A144" s="366">
        <v>138</v>
      </c>
      <c r="B144" s="369">
        <v>411.02</v>
      </c>
      <c r="C144" s="371" t="s">
        <v>1050</v>
      </c>
      <c r="D144" s="371" t="s">
        <v>1039</v>
      </c>
      <c r="E144" s="221">
        <v>-4419.1099999999997</v>
      </c>
      <c r="F144" s="221">
        <v>-2559.6454904779976</v>
      </c>
      <c r="G144" s="221">
        <v>-553.68437397051684</v>
      </c>
      <c r="H144" s="221">
        <v>-541.87047969399578</v>
      </c>
      <c r="I144" s="221">
        <v>-306.15854279736021</v>
      </c>
      <c r="J144" s="221">
        <v>-258.99101856132688</v>
      </c>
      <c r="K144" s="221">
        <v>-26.216601450213112</v>
      </c>
      <c r="L144" s="221">
        <v>-78.443070493483646</v>
      </c>
      <c r="M144" s="221">
        <v>-48.857555541225459</v>
      </c>
      <c r="N144" s="221">
        <v>-43.819178665519189</v>
      </c>
      <c r="O144" s="221">
        <v>-1.423688348361013</v>
      </c>
      <c r="P144" s="220">
        <v>0</v>
      </c>
      <c r="Q144" s="221">
        <v>-228.33637751734813</v>
      </c>
      <c r="R144" s="221">
        <v>-1.216738443228512</v>
      </c>
      <c r="S144" s="221">
        <v>-29.43790260075026</v>
      </c>
      <c r="T144" s="221">
        <v>-258.99101856132688</v>
      </c>
      <c r="U144" s="221">
        <v>-229.55311596057663</v>
      </c>
    </row>
    <row r="145" spans="1:21">
      <c r="A145" s="368">
        <v>139</v>
      </c>
      <c r="B145" s="372"/>
      <c r="C145" s="634" t="s">
        <v>1051</v>
      </c>
      <c r="D145" s="634"/>
      <c r="E145" s="635">
        <v>504660191.33475941</v>
      </c>
      <c r="F145" s="635">
        <v>297258292.42577368</v>
      </c>
      <c r="G145" s="635">
        <v>63589780.674872026</v>
      </c>
      <c r="H145" s="635">
        <v>59811166.573591247</v>
      </c>
      <c r="I145" s="635">
        <v>33752070.395200342</v>
      </c>
      <c r="J145" s="635">
        <v>29247459.082362544</v>
      </c>
      <c r="K145" s="635">
        <v>1818615.2155587086</v>
      </c>
      <c r="L145" s="635">
        <v>8494471.3179290835</v>
      </c>
      <c r="M145" s="635">
        <v>4266465.0730562257</v>
      </c>
      <c r="N145" s="635">
        <v>6264480.3109216988</v>
      </c>
      <c r="O145" s="635">
        <v>157390.26549403835</v>
      </c>
      <c r="P145" s="220">
        <v>0</v>
      </c>
      <c r="Q145" s="635">
        <v>25724040.378142297</v>
      </c>
      <c r="R145" s="635">
        <v>133947.95753136932</v>
      </c>
      <c r="S145" s="635">
        <v>3389470.7466888656</v>
      </c>
      <c r="T145" s="635">
        <v>29247459.082362544</v>
      </c>
      <c r="U145" s="635">
        <v>25857988.335673671</v>
      </c>
    </row>
    <row r="146" spans="1:21">
      <c r="A146" s="366">
        <v>140</v>
      </c>
      <c r="B146" s="369"/>
      <c r="C146" s="220"/>
      <c r="D146" s="220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0"/>
      <c r="Q146" s="221"/>
      <c r="R146" s="221"/>
      <c r="S146" s="221"/>
      <c r="T146" s="221"/>
      <c r="U146" s="221"/>
    </row>
    <row r="147" spans="1:21">
      <c r="A147" s="366">
        <v>141</v>
      </c>
      <c r="B147" s="369"/>
      <c r="C147" s="367" t="s">
        <v>83</v>
      </c>
      <c r="D147" s="220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0"/>
      <c r="Q147" s="221"/>
      <c r="R147" s="221"/>
      <c r="S147" s="221"/>
      <c r="T147" s="221"/>
      <c r="U147" s="221"/>
    </row>
    <row r="148" spans="1:21">
      <c r="A148" s="366">
        <v>142</v>
      </c>
      <c r="B148" s="369">
        <v>236</v>
      </c>
      <c r="C148" s="371" t="s">
        <v>1052</v>
      </c>
      <c r="D148" s="371" t="s">
        <v>962</v>
      </c>
      <c r="E148" s="221">
        <v>2</v>
      </c>
      <c r="F148" s="221">
        <v>1.1616810164878517</v>
      </c>
      <c r="G148" s="221">
        <v>0.25015263942398358</v>
      </c>
      <c r="H148" s="221">
        <v>0.243844364883813</v>
      </c>
      <c r="I148" s="221">
        <v>0.13780974997813705</v>
      </c>
      <c r="J148" s="221">
        <v>0.11661076877433364</v>
      </c>
      <c r="K148" s="221">
        <v>1.1794966418618266E-2</v>
      </c>
      <c r="L148" s="221">
        <v>3.5300530118180275E-2</v>
      </c>
      <c r="M148" s="221">
        <v>2.1935482537439831E-2</v>
      </c>
      <c r="N148" s="221">
        <v>2.0230033060312392E-2</v>
      </c>
      <c r="O148" s="221">
        <v>6.4044831733007937E-4</v>
      </c>
      <c r="P148" s="220">
        <v>0</v>
      </c>
      <c r="Q148" s="221">
        <v>0.10281678875271359</v>
      </c>
      <c r="R148" s="221">
        <v>5.4740631589219723E-4</v>
      </c>
      <c r="S148" s="221">
        <v>1.3246573705727845E-2</v>
      </c>
      <c r="T148" s="221">
        <v>0.11661076877433364</v>
      </c>
      <c r="U148" s="221">
        <v>0.10336419506860579</v>
      </c>
    </row>
    <row r="149" spans="1:21">
      <c r="A149" s="366">
        <v>143</v>
      </c>
      <c r="B149" s="369">
        <v>236.01</v>
      </c>
      <c r="C149" s="371" t="s">
        <v>1053</v>
      </c>
      <c r="D149" s="371" t="s">
        <v>964</v>
      </c>
      <c r="E149" s="221">
        <v>7434887.1786304051</v>
      </c>
      <c r="F149" s="221">
        <v>4540450.0490834918</v>
      </c>
      <c r="G149" s="221">
        <v>900076.46449236735</v>
      </c>
      <c r="H149" s="221">
        <v>810605.50434493006</v>
      </c>
      <c r="I149" s="221">
        <v>460703.13623247965</v>
      </c>
      <c r="J149" s="221">
        <v>392037.38797763846</v>
      </c>
      <c r="K149" s="221">
        <v>39083.63160695383</v>
      </c>
      <c r="L149" s="221">
        <v>117423.24700607594</v>
      </c>
      <c r="M149" s="221">
        <v>69842.059047435207</v>
      </c>
      <c r="N149" s="221">
        <v>102551.92556645579</v>
      </c>
      <c r="O149" s="221">
        <v>2113.7732725778496</v>
      </c>
      <c r="P149" s="220">
        <v>0</v>
      </c>
      <c r="Q149" s="221">
        <v>346245.4424343048</v>
      </c>
      <c r="R149" s="221">
        <v>1810.101161650764</v>
      </c>
      <c r="S149" s="221">
        <v>43981.844381682888</v>
      </c>
      <c r="T149" s="221">
        <v>392037.38797763846</v>
      </c>
      <c r="U149" s="221">
        <v>348055.54359595559</v>
      </c>
    </row>
    <row r="150" spans="1:21">
      <c r="A150" s="366">
        <v>144</v>
      </c>
      <c r="B150" s="369">
        <v>236.02</v>
      </c>
      <c r="C150" s="371" t="s">
        <v>84</v>
      </c>
      <c r="D150" s="371" t="s">
        <v>1054</v>
      </c>
      <c r="E150" s="221">
        <v>78420655.274811447</v>
      </c>
      <c r="F150" s="221">
        <v>44804960.489340425</v>
      </c>
      <c r="G150" s="221">
        <v>9921595.8104641959</v>
      </c>
      <c r="H150" s="221">
        <v>9956630.6682954356</v>
      </c>
      <c r="I150" s="221">
        <v>5919986.1683652662</v>
      </c>
      <c r="J150" s="221">
        <v>4846520.7834813269</v>
      </c>
      <c r="K150" s="221">
        <v>206718.03470957582</v>
      </c>
      <c r="L150" s="221">
        <v>1614206.0233870349</v>
      </c>
      <c r="M150" s="221">
        <v>460170.61612937873</v>
      </c>
      <c r="N150" s="221">
        <v>664523.44220263511</v>
      </c>
      <c r="O150" s="221">
        <v>25343.238436177235</v>
      </c>
      <c r="P150" s="220">
        <v>0</v>
      </c>
      <c r="Q150" s="221">
        <v>4352717.5688632317</v>
      </c>
      <c r="R150" s="221">
        <v>18892.35284768273</v>
      </c>
      <c r="S150" s="221">
        <v>474910.86177041271</v>
      </c>
      <c r="T150" s="221">
        <v>4846520.7834813269</v>
      </c>
      <c r="U150" s="221">
        <v>4371609.921710914</v>
      </c>
    </row>
    <row r="151" spans="1:21">
      <c r="A151" s="366">
        <v>145</v>
      </c>
      <c r="B151" s="369">
        <v>236.03</v>
      </c>
      <c r="C151" s="371" t="s">
        <v>1055</v>
      </c>
      <c r="D151" s="371" t="s">
        <v>1054</v>
      </c>
      <c r="E151" s="221">
        <v>0</v>
      </c>
      <c r="F151" s="221">
        <v>0</v>
      </c>
      <c r="G151" s="221">
        <v>0</v>
      </c>
      <c r="H151" s="221">
        <v>0</v>
      </c>
      <c r="I151" s="221">
        <v>0</v>
      </c>
      <c r="J151" s="221">
        <v>0</v>
      </c>
      <c r="K151" s="221">
        <v>0</v>
      </c>
      <c r="L151" s="221">
        <v>0</v>
      </c>
      <c r="M151" s="221">
        <v>0</v>
      </c>
      <c r="N151" s="221">
        <v>0</v>
      </c>
      <c r="O151" s="221">
        <v>0</v>
      </c>
      <c r="P151" s="220">
        <v>0</v>
      </c>
      <c r="Q151" s="221">
        <v>0</v>
      </c>
      <c r="R151" s="221">
        <v>0</v>
      </c>
      <c r="S151" s="221">
        <v>0</v>
      </c>
      <c r="T151" s="221">
        <v>0</v>
      </c>
      <c r="U151" s="221">
        <v>0</v>
      </c>
    </row>
    <row r="152" spans="1:21">
      <c r="A152" s="366">
        <v>146</v>
      </c>
      <c r="B152" s="369">
        <v>236.04</v>
      </c>
      <c r="C152" s="371" t="s">
        <v>1056</v>
      </c>
      <c r="D152" s="371" t="s">
        <v>1057</v>
      </c>
      <c r="E152" s="221">
        <v>766379.13641918916</v>
      </c>
      <c r="F152" s="221">
        <v>399255.58049604343</v>
      </c>
      <c r="G152" s="221">
        <v>101446.1581939262</v>
      </c>
      <c r="H152" s="221">
        <v>112815.89664140338</v>
      </c>
      <c r="I152" s="221">
        <v>72807.52342617196</v>
      </c>
      <c r="J152" s="221">
        <v>55229.791184459347</v>
      </c>
      <c r="K152" s="221">
        <v>0</v>
      </c>
      <c r="L152" s="221">
        <v>21925.677490852428</v>
      </c>
      <c r="M152" s="221">
        <v>0</v>
      </c>
      <c r="N152" s="221">
        <v>2640.1233894408902</v>
      </c>
      <c r="O152" s="221">
        <v>258.38559689169153</v>
      </c>
      <c r="P152" s="220">
        <v>0</v>
      </c>
      <c r="Q152" s="221">
        <v>50655.309417573684</v>
      </c>
      <c r="R152" s="221">
        <v>159.94962866086277</v>
      </c>
      <c r="S152" s="221">
        <v>4414.5321382248003</v>
      </c>
      <c r="T152" s="221">
        <v>55229.791184459347</v>
      </c>
      <c r="U152" s="221">
        <v>50815.259046234547</v>
      </c>
    </row>
    <row r="153" spans="1:21">
      <c r="A153" s="368">
        <v>147</v>
      </c>
      <c r="B153" s="372"/>
      <c r="C153" s="634" t="s">
        <v>1058</v>
      </c>
      <c r="D153" s="634"/>
      <c r="E153" s="635">
        <v>86621923.58986105</v>
      </c>
      <c r="F153" s="635">
        <v>49744667.28060098</v>
      </c>
      <c r="G153" s="635">
        <v>10923118.683303129</v>
      </c>
      <c r="H153" s="635">
        <v>10880052.313126134</v>
      </c>
      <c r="I153" s="635">
        <v>6453496.9658336686</v>
      </c>
      <c r="J153" s="635">
        <v>5293788.0792541932</v>
      </c>
      <c r="K153" s="635">
        <v>245801.67811149606</v>
      </c>
      <c r="L153" s="635">
        <v>1753554.9831844934</v>
      </c>
      <c r="M153" s="635">
        <v>530012.69711229648</v>
      </c>
      <c r="N153" s="635">
        <v>769715.51138856483</v>
      </c>
      <c r="O153" s="635">
        <v>27715.397946095094</v>
      </c>
      <c r="P153" s="220">
        <v>0</v>
      </c>
      <c r="Q153" s="635">
        <v>4749618.4235318992</v>
      </c>
      <c r="R153" s="635">
        <v>20862.404185400672</v>
      </c>
      <c r="S153" s="635">
        <v>523307.25153689412</v>
      </c>
      <c r="T153" s="635">
        <v>5293788.0792541932</v>
      </c>
      <c r="U153" s="635">
        <v>4770480.8277172986</v>
      </c>
    </row>
    <row r="154" spans="1:21">
      <c r="A154" s="366">
        <v>148</v>
      </c>
      <c r="B154" s="369"/>
      <c r="C154" s="220"/>
      <c r="D154" s="220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0"/>
      <c r="Q154" s="221"/>
      <c r="R154" s="221"/>
      <c r="S154" s="221"/>
      <c r="T154" s="221"/>
      <c r="U154" s="221"/>
    </row>
    <row r="155" spans="1:21">
      <c r="A155" s="366">
        <v>149</v>
      </c>
      <c r="B155" s="369"/>
      <c r="C155" s="367" t="s">
        <v>86</v>
      </c>
      <c r="D155" s="220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0"/>
      <c r="Q155" s="221"/>
      <c r="R155" s="221"/>
      <c r="S155" s="221"/>
      <c r="T155" s="221"/>
      <c r="U155" s="221"/>
    </row>
    <row r="156" spans="1:21">
      <c r="A156" s="366">
        <v>150</v>
      </c>
      <c r="B156" s="369" t="s">
        <v>1059</v>
      </c>
      <c r="C156" s="371" t="s">
        <v>87</v>
      </c>
      <c r="D156" s="371" t="s">
        <v>1060</v>
      </c>
      <c r="E156" s="221">
        <v>68556927.838789225</v>
      </c>
      <c r="F156" s="221">
        <v>39768245.098520845</v>
      </c>
      <c r="G156" s="221">
        <v>8247560.3308539689</v>
      </c>
      <c r="H156" s="221">
        <v>8434119.0378733072</v>
      </c>
      <c r="I156" s="221">
        <v>4752237.0033888677</v>
      </c>
      <c r="J156" s="221">
        <v>4115726.0837999256</v>
      </c>
      <c r="K156" s="221">
        <v>402891.17743925087</v>
      </c>
      <c r="L156" s="221">
        <v>1215704.4076461103</v>
      </c>
      <c r="M156" s="221">
        <v>860831.10624719993</v>
      </c>
      <c r="N156" s="221">
        <v>737104.47487771627</v>
      </c>
      <c r="O156" s="221">
        <v>22509.118142025291</v>
      </c>
      <c r="P156" s="220">
        <v>0</v>
      </c>
      <c r="Q156" s="221">
        <v>3616288.289464762</v>
      </c>
      <c r="R156" s="221">
        <v>19511.86793646785</v>
      </c>
      <c r="S156" s="221">
        <v>479925.92639869591</v>
      </c>
      <c r="T156" s="221">
        <v>4115726.0837999256</v>
      </c>
      <c r="U156" s="221">
        <v>3635800.1574012297</v>
      </c>
    </row>
    <row r="157" spans="1:21">
      <c r="A157" s="366">
        <v>151</v>
      </c>
      <c r="B157" s="369" t="s">
        <v>1061</v>
      </c>
      <c r="C157" s="371" t="s">
        <v>1062</v>
      </c>
      <c r="D157" s="371" t="s">
        <v>1060</v>
      </c>
      <c r="E157" s="221">
        <v>-60815173.145295307</v>
      </c>
      <c r="F157" s="221">
        <v>-35277437.125511073</v>
      </c>
      <c r="G157" s="221">
        <v>-7316208.9574171826</v>
      </c>
      <c r="H157" s="221">
        <v>-7481700.6214518156</v>
      </c>
      <c r="I157" s="221">
        <v>-4215593.1617614543</v>
      </c>
      <c r="J157" s="221">
        <v>-3650959.8999750204</v>
      </c>
      <c r="K157" s="221">
        <v>-357394.90503856662</v>
      </c>
      <c r="L157" s="221">
        <v>-1078421.6325788407</v>
      </c>
      <c r="M157" s="221">
        <v>-763622.2104115237</v>
      </c>
      <c r="N157" s="221">
        <v>-653867.34322854644</v>
      </c>
      <c r="O157" s="221">
        <v>-19967.287921274969</v>
      </c>
      <c r="P157" s="220">
        <v>0</v>
      </c>
      <c r="Q157" s="221">
        <v>-3207920.8535168706</v>
      </c>
      <c r="R157" s="221">
        <v>-17308.50060455954</v>
      </c>
      <c r="S157" s="221">
        <v>-425730.54585359036</v>
      </c>
      <c r="T157" s="221">
        <v>-3650959.8999750204</v>
      </c>
      <c r="U157" s="221">
        <v>-3225229.3541214298</v>
      </c>
    </row>
    <row r="158" spans="1:21">
      <c r="A158" s="368">
        <v>152</v>
      </c>
      <c r="B158" s="372"/>
      <c r="C158" s="634" t="s">
        <v>1063</v>
      </c>
      <c r="D158" s="634"/>
      <c r="E158" s="635">
        <v>7741754.6934939176</v>
      </c>
      <c r="F158" s="635">
        <v>4490807.9730097726</v>
      </c>
      <c r="G158" s="635">
        <v>931351.37343678623</v>
      </c>
      <c r="H158" s="635">
        <v>952418.41642149165</v>
      </c>
      <c r="I158" s="635">
        <v>536643.84162741341</v>
      </c>
      <c r="J158" s="635">
        <v>464766.18382490519</v>
      </c>
      <c r="K158" s="635">
        <v>45496.272400684247</v>
      </c>
      <c r="L158" s="635">
        <v>137282.77506726957</v>
      </c>
      <c r="M158" s="635">
        <v>97208.89583567623</v>
      </c>
      <c r="N158" s="635">
        <v>83237.131649169838</v>
      </c>
      <c r="O158" s="635">
        <v>2541.830220750322</v>
      </c>
      <c r="P158" s="220">
        <v>0</v>
      </c>
      <c r="Q158" s="635">
        <v>408367.43594789132</v>
      </c>
      <c r="R158" s="635">
        <v>2203.36733190831</v>
      </c>
      <c r="S158" s="635">
        <v>54195.380545105552</v>
      </c>
      <c r="T158" s="635">
        <v>464766.18382490519</v>
      </c>
      <c r="U158" s="635">
        <v>410570.80327979987</v>
      </c>
    </row>
    <row r="159" spans="1:21">
      <c r="A159" s="366">
        <v>153</v>
      </c>
      <c r="B159" s="369"/>
      <c r="C159" s="220"/>
      <c r="D159" s="220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0"/>
      <c r="Q159" s="221"/>
      <c r="R159" s="221"/>
      <c r="S159" s="221"/>
      <c r="T159" s="221"/>
      <c r="U159" s="221"/>
    </row>
    <row r="160" spans="1:21" ht="12" thickBot="1">
      <c r="A160" s="373">
        <v>154</v>
      </c>
      <c r="B160" s="637"/>
      <c r="C160" s="638" t="s">
        <v>969</v>
      </c>
      <c r="D160" s="638"/>
      <c r="E160" s="639">
        <v>1778620260.7586365</v>
      </c>
      <c r="F160" s="639">
        <v>1012939914.7945454</v>
      </c>
      <c r="G160" s="639">
        <v>227490617.37243813</v>
      </c>
      <c r="H160" s="639">
        <v>227288637.198816</v>
      </c>
      <c r="I160" s="639">
        <v>136665162.65567952</v>
      </c>
      <c r="J160" s="639">
        <v>110573035.15250765</v>
      </c>
      <c r="K160" s="639">
        <v>3402469.5812744237</v>
      </c>
      <c r="L160" s="639">
        <v>37728326.343881026</v>
      </c>
      <c r="M160" s="639">
        <v>7768424.4115647208</v>
      </c>
      <c r="N160" s="639">
        <v>14191228.186798412</v>
      </c>
      <c r="O160" s="639">
        <v>572445.06113174988</v>
      </c>
      <c r="P160" s="220">
        <v>0</v>
      </c>
      <c r="Q160" s="639">
        <v>99772054.170441389</v>
      </c>
      <c r="R160" s="639">
        <v>410906.53652964922</v>
      </c>
      <c r="S160" s="639">
        <v>10390074.445536621</v>
      </c>
      <c r="T160" s="639">
        <v>110573035.15250765</v>
      </c>
      <c r="U160" s="639">
        <v>100182960.70697103</v>
      </c>
    </row>
    <row r="161" spans="1:15" ht="12" thickTop="1">
      <c r="A161" s="374"/>
      <c r="B161" s="375"/>
      <c r="E161" s="632"/>
      <c r="F161" s="632"/>
      <c r="G161" s="632"/>
      <c r="H161" s="632"/>
      <c r="I161" s="632"/>
      <c r="J161" s="632"/>
      <c r="K161" s="632"/>
      <c r="L161" s="632"/>
      <c r="M161" s="632"/>
      <c r="N161" s="632"/>
      <c r="O161" s="632"/>
    </row>
    <row r="162" spans="1:15">
      <c r="A162" s="374"/>
      <c r="B162" s="375"/>
      <c r="E162" s="632"/>
      <c r="F162" s="632"/>
      <c r="G162" s="632"/>
      <c r="H162" s="632"/>
      <c r="I162" s="632"/>
      <c r="J162" s="632"/>
      <c r="K162" s="632"/>
      <c r="L162" s="632"/>
      <c r="M162" s="632"/>
      <c r="N162" s="632"/>
      <c r="O162" s="632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4.5703125" defaultRowHeight="11.25"/>
  <cols>
    <col min="1" max="1" width="8.85546875" style="162" customWidth="1"/>
    <col min="2" max="2" width="9" style="162" bestFit="1" customWidth="1"/>
    <col min="3" max="3" width="39.28515625" style="162" bestFit="1" customWidth="1"/>
    <col min="4" max="4" width="9" style="162" bestFit="1" customWidth="1"/>
    <col min="5" max="5" width="14.28515625" style="162" bestFit="1" customWidth="1"/>
    <col min="6" max="6" width="14.140625" style="162" bestFit="1" customWidth="1"/>
    <col min="7" max="7" width="13.5703125" style="162" bestFit="1" customWidth="1"/>
    <col min="8" max="8" width="15.28515625" style="162" bestFit="1" customWidth="1"/>
    <col min="9" max="10" width="12.5703125" style="162" bestFit="1" customWidth="1"/>
    <col min="11" max="12" width="12.28515625" style="162" bestFit="1" customWidth="1"/>
    <col min="13" max="13" width="13.85546875" style="162" bestFit="1" customWidth="1"/>
    <col min="14" max="14" width="12.28515625" style="162" bestFit="1" customWidth="1"/>
    <col min="15" max="15" width="10.7109375" style="162" bestFit="1" customWidth="1"/>
    <col min="16" max="16" width="4.7109375" style="2" customWidth="1"/>
    <col min="17" max="17" width="12.5703125" style="2" bestFit="1" customWidth="1"/>
    <col min="18" max="18" width="10.42578125" style="2" bestFit="1" customWidth="1"/>
    <col min="19" max="19" width="11.7109375" style="2" bestFit="1" customWidth="1"/>
    <col min="20" max="20" width="12.5703125" style="2" bestFit="1" customWidth="1"/>
    <col min="21" max="21" width="14.7109375" style="2" bestFit="1" customWidth="1"/>
    <col min="22" max="256" width="4.5703125" style="2"/>
    <col min="257" max="257" width="4.7109375" style="2" bestFit="1" customWidth="1"/>
    <col min="258" max="258" width="11.7109375" style="2" bestFit="1" customWidth="1"/>
    <col min="259" max="259" width="50.7109375" style="2" bestFit="1" customWidth="1"/>
    <col min="260" max="260" width="10.7109375" style="2" bestFit="1" customWidth="1"/>
    <col min="261" max="262" width="15.85546875" style="2" bestFit="1" customWidth="1"/>
    <col min="263" max="263" width="15.28515625" style="2" bestFit="1" customWidth="1"/>
    <col min="264" max="264" width="16.140625" style="2" bestFit="1" customWidth="1"/>
    <col min="265" max="266" width="14.28515625" style="2" bestFit="1" customWidth="1"/>
    <col min="267" max="268" width="13.7109375" style="2" bestFit="1" customWidth="1"/>
    <col min="269" max="269" width="15.28515625" style="2" bestFit="1" customWidth="1"/>
    <col min="270" max="270" width="13.28515625" style="2" bestFit="1" customWidth="1"/>
    <col min="271" max="271" width="12.140625" style="2" bestFit="1" customWidth="1"/>
    <col min="272" max="512" width="4.5703125" style="2"/>
    <col min="513" max="513" width="4.7109375" style="2" bestFit="1" customWidth="1"/>
    <col min="514" max="514" width="11.7109375" style="2" bestFit="1" customWidth="1"/>
    <col min="515" max="515" width="50.7109375" style="2" bestFit="1" customWidth="1"/>
    <col min="516" max="516" width="10.7109375" style="2" bestFit="1" customWidth="1"/>
    <col min="517" max="518" width="15.85546875" style="2" bestFit="1" customWidth="1"/>
    <col min="519" max="519" width="15.28515625" style="2" bestFit="1" customWidth="1"/>
    <col min="520" max="520" width="16.140625" style="2" bestFit="1" customWidth="1"/>
    <col min="521" max="522" width="14.28515625" style="2" bestFit="1" customWidth="1"/>
    <col min="523" max="524" width="13.7109375" style="2" bestFit="1" customWidth="1"/>
    <col min="525" max="525" width="15.28515625" style="2" bestFit="1" customWidth="1"/>
    <col min="526" max="526" width="13.28515625" style="2" bestFit="1" customWidth="1"/>
    <col min="527" max="527" width="12.140625" style="2" bestFit="1" customWidth="1"/>
    <col min="528" max="768" width="4.5703125" style="2"/>
    <col min="769" max="769" width="4.7109375" style="2" bestFit="1" customWidth="1"/>
    <col min="770" max="770" width="11.7109375" style="2" bestFit="1" customWidth="1"/>
    <col min="771" max="771" width="50.7109375" style="2" bestFit="1" customWidth="1"/>
    <col min="772" max="772" width="10.7109375" style="2" bestFit="1" customWidth="1"/>
    <col min="773" max="774" width="15.85546875" style="2" bestFit="1" customWidth="1"/>
    <col min="775" max="775" width="15.28515625" style="2" bestFit="1" customWidth="1"/>
    <col min="776" max="776" width="16.140625" style="2" bestFit="1" customWidth="1"/>
    <col min="777" max="778" width="14.28515625" style="2" bestFit="1" customWidth="1"/>
    <col min="779" max="780" width="13.7109375" style="2" bestFit="1" customWidth="1"/>
    <col min="781" max="781" width="15.28515625" style="2" bestFit="1" customWidth="1"/>
    <col min="782" max="782" width="13.28515625" style="2" bestFit="1" customWidth="1"/>
    <col min="783" max="783" width="12.140625" style="2" bestFit="1" customWidth="1"/>
    <col min="784" max="1024" width="4.5703125" style="2"/>
    <col min="1025" max="1025" width="4.7109375" style="2" bestFit="1" customWidth="1"/>
    <col min="1026" max="1026" width="11.7109375" style="2" bestFit="1" customWidth="1"/>
    <col min="1027" max="1027" width="50.7109375" style="2" bestFit="1" customWidth="1"/>
    <col min="1028" max="1028" width="10.7109375" style="2" bestFit="1" customWidth="1"/>
    <col min="1029" max="1030" width="15.85546875" style="2" bestFit="1" customWidth="1"/>
    <col min="1031" max="1031" width="15.28515625" style="2" bestFit="1" customWidth="1"/>
    <col min="1032" max="1032" width="16.140625" style="2" bestFit="1" customWidth="1"/>
    <col min="1033" max="1034" width="14.28515625" style="2" bestFit="1" customWidth="1"/>
    <col min="1035" max="1036" width="13.7109375" style="2" bestFit="1" customWidth="1"/>
    <col min="1037" max="1037" width="15.28515625" style="2" bestFit="1" customWidth="1"/>
    <col min="1038" max="1038" width="13.28515625" style="2" bestFit="1" customWidth="1"/>
    <col min="1039" max="1039" width="12.140625" style="2" bestFit="1" customWidth="1"/>
    <col min="1040" max="1280" width="4.5703125" style="2"/>
    <col min="1281" max="1281" width="4.7109375" style="2" bestFit="1" customWidth="1"/>
    <col min="1282" max="1282" width="11.7109375" style="2" bestFit="1" customWidth="1"/>
    <col min="1283" max="1283" width="50.7109375" style="2" bestFit="1" customWidth="1"/>
    <col min="1284" max="1284" width="10.7109375" style="2" bestFit="1" customWidth="1"/>
    <col min="1285" max="1286" width="15.85546875" style="2" bestFit="1" customWidth="1"/>
    <col min="1287" max="1287" width="15.28515625" style="2" bestFit="1" customWidth="1"/>
    <col min="1288" max="1288" width="16.140625" style="2" bestFit="1" customWidth="1"/>
    <col min="1289" max="1290" width="14.28515625" style="2" bestFit="1" customWidth="1"/>
    <col min="1291" max="1292" width="13.7109375" style="2" bestFit="1" customWidth="1"/>
    <col min="1293" max="1293" width="15.28515625" style="2" bestFit="1" customWidth="1"/>
    <col min="1294" max="1294" width="13.28515625" style="2" bestFit="1" customWidth="1"/>
    <col min="1295" max="1295" width="12.140625" style="2" bestFit="1" customWidth="1"/>
    <col min="1296" max="1536" width="4.5703125" style="2"/>
    <col min="1537" max="1537" width="4.7109375" style="2" bestFit="1" customWidth="1"/>
    <col min="1538" max="1538" width="11.7109375" style="2" bestFit="1" customWidth="1"/>
    <col min="1539" max="1539" width="50.7109375" style="2" bestFit="1" customWidth="1"/>
    <col min="1540" max="1540" width="10.7109375" style="2" bestFit="1" customWidth="1"/>
    <col min="1541" max="1542" width="15.85546875" style="2" bestFit="1" customWidth="1"/>
    <col min="1543" max="1543" width="15.28515625" style="2" bestFit="1" customWidth="1"/>
    <col min="1544" max="1544" width="16.140625" style="2" bestFit="1" customWidth="1"/>
    <col min="1545" max="1546" width="14.28515625" style="2" bestFit="1" customWidth="1"/>
    <col min="1547" max="1548" width="13.7109375" style="2" bestFit="1" customWidth="1"/>
    <col min="1549" max="1549" width="15.28515625" style="2" bestFit="1" customWidth="1"/>
    <col min="1550" max="1550" width="13.28515625" style="2" bestFit="1" customWidth="1"/>
    <col min="1551" max="1551" width="12.140625" style="2" bestFit="1" customWidth="1"/>
    <col min="1552" max="1792" width="4.5703125" style="2"/>
    <col min="1793" max="1793" width="4.7109375" style="2" bestFit="1" customWidth="1"/>
    <col min="1794" max="1794" width="11.7109375" style="2" bestFit="1" customWidth="1"/>
    <col min="1795" max="1795" width="50.7109375" style="2" bestFit="1" customWidth="1"/>
    <col min="1796" max="1796" width="10.7109375" style="2" bestFit="1" customWidth="1"/>
    <col min="1797" max="1798" width="15.85546875" style="2" bestFit="1" customWidth="1"/>
    <col min="1799" max="1799" width="15.28515625" style="2" bestFit="1" customWidth="1"/>
    <col min="1800" max="1800" width="16.140625" style="2" bestFit="1" customWidth="1"/>
    <col min="1801" max="1802" width="14.28515625" style="2" bestFit="1" customWidth="1"/>
    <col min="1803" max="1804" width="13.7109375" style="2" bestFit="1" customWidth="1"/>
    <col min="1805" max="1805" width="15.28515625" style="2" bestFit="1" customWidth="1"/>
    <col min="1806" max="1806" width="13.28515625" style="2" bestFit="1" customWidth="1"/>
    <col min="1807" max="1807" width="12.140625" style="2" bestFit="1" customWidth="1"/>
    <col min="1808" max="2048" width="4.5703125" style="2"/>
    <col min="2049" max="2049" width="4.7109375" style="2" bestFit="1" customWidth="1"/>
    <col min="2050" max="2050" width="11.7109375" style="2" bestFit="1" customWidth="1"/>
    <col min="2051" max="2051" width="50.7109375" style="2" bestFit="1" customWidth="1"/>
    <col min="2052" max="2052" width="10.7109375" style="2" bestFit="1" customWidth="1"/>
    <col min="2053" max="2054" width="15.85546875" style="2" bestFit="1" customWidth="1"/>
    <col min="2055" max="2055" width="15.28515625" style="2" bestFit="1" customWidth="1"/>
    <col min="2056" max="2056" width="16.140625" style="2" bestFit="1" customWidth="1"/>
    <col min="2057" max="2058" width="14.28515625" style="2" bestFit="1" customWidth="1"/>
    <col min="2059" max="2060" width="13.7109375" style="2" bestFit="1" customWidth="1"/>
    <col min="2061" max="2061" width="15.28515625" style="2" bestFit="1" customWidth="1"/>
    <col min="2062" max="2062" width="13.28515625" style="2" bestFit="1" customWidth="1"/>
    <col min="2063" max="2063" width="12.140625" style="2" bestFit="1" customWidth="1"/>
    <col min="2064" max="2304" width="4.5703125" style="2"/>
    <col min="2305" max="2305" width="4.7109375" style="2" bestFit="1" customWidth="1"/>
    <col min="2306" max="2306" width="11.7109375" style="2" bestFit="1" customWidth="1"/>
    <col min="2307" max="2307" width="50.7109375" style="2" bestFit="1" customWidth="1"/>
    <col min="2308" max="2308" width="10.7109375" style="2" bestFit="1" customWidth="1"/>
    <col min="2309" max="2310" width="15.85546875" style="2" bestFit="1" customWidth="1"/>
    <col min="2311" max="2311" width="15.28515625" style="2" bestFit="1" customWidth="1"/>
    <col min="2312" max="2312" width="16.140625" style="2" bestFit="1" customWidth="1"/>
    <col min="2313" max="2314" width="14.28515625" style="2" bestFit="1" customWidth="1"/>
    <col min="2315" max="2316" width="13.7109375" style="2" bestFit="1" customWidth="1"/>
    <col min="2317" max="2317" width="15.28515625" style="2" bestFit="1" customWidth="1"/>
    <col min="2318" max="2318" width="13.28515625" style="2" bestFit="1" customWidth="1"/>
    <col min="2319" max="2319" width="12.140625" style="2" bestFit="1" customWidth="1"/>
    <col min="2320" max="2560" width="4.5703125" style="2"/>
    <col min="2561" max="2561" width="4.7109375" style="2" bestFit="1" customWidth="1"/>
    <col min="2562" max="2562" width="11.7109375" style="2" bestFit="1" customWidth="1"/>
    <col min="2563" max="2563" width="50.7109375" style="2" bestFit="1" customWidth="1"/>
    <col min="2564" max="2564" width="10.7109375" style="2" bestFit="1" customWidth="1"/>
    <col min="2565" max="2566" width="15.85546875" style="2" bestFit="1" customWidth="1"/>
    <col min="2567" max="2567" width="15.28515625" style="2" bestFit="1" customWidth="1"/>
    <col min="2568" max="2568" width="16.140625" style="2" bestFit="1" customWidth="1"/>
    <col min="2569" max="2570" width="14.28515625" style="2" bestFit="1" customWidth="1"/>
    <col min="2571" max="2572" width="13.7109375" style="2" bestFit="1" customWidth="1"/>
    <col min="2573" max="2573" width="15.28515625" style="2" bestFit="1" customWidth="1"/>
    <col min="2574" max="2574" width="13.28515625" style="2" bestFit="1" customWidth="1"/>
    <col min="2575" max="2575" width="12.140625" style="2" bestFit="1" customWidth="1"/>
    <col min="2576" max="2816" width="4.5703125" style="2"/>
    <col min="2817" max="2817" width="4.7109375" style="2" bestFit="1" customWidth="1"/>
    <col min="2818" max="2818" width="11.7109375" style="2" bestFit="1" customWidth="1"/>
    <col min="2819" max="2819" width="50.7109375" style="2" bestFit="1" customWidth="1"/>
    <col min="2820" max="2820" width="10.7109375" style="2" bestFit="1" customWidth="1"/>
    <col min="2821" max="2822" width="15.85546875" style="2" bestFit="1" customWidth="1"/>
    <col min="2823" max="2823" width="15.28515625" style="2" bestFit="1" customWidth="1"/>
    <col min="2824" max="2824" width="16.140625" style="2" bestFit="1" customWidth="1"/>
    <col min="2825" max="2826" width="14.28515625" style="2" bestFit="1" customWidth="1"/>
    <col min="2827" max="2828" width="13.7109375" style="2" bestFit="1" customWidth="1"/>
    <col min="2829" max="2829" width="15.28515625" style="2" bestFit="1" customWidth="1"/>
    <col min="2830" max="2830" width="13.28515625" style="2" bestFit="1" customWidth="1"/>
    <col min="2831" max="2831" width="12.140625" style="2" bestFit="1" customWidth="1"/>
    <col min="2832" max="3072" width="4.5703125" style="2"/>
    <col min="3073" max="3073" width="4.7109375" style="2" bestFit="1" customWidth="1"/>
    <col min="3074" max="3074" width="11.7109375" style="2" bestFit="1" customWidth="1"/>
    <col min="3075" max="3075" width="50.7109375" style="2" bestFit="1" customWidth="1"/>
    <col min="3076" max="3076" width="10.7109375" style="2" bestFit="1" customWidth="1"/>
    <col min="3077" max="3078" width="15.85546875" style="2" bestFit="1" customWidth="1"/>
    <col min="3079" max="3079" width="15.28515625" style="2" bestFit="1" customWidth="1"/>
    <col min="3080" max="3080" width="16.140625" style="2" bestFit="1" customWidth="1"/>
    <col min="3081" max="3082" width="14.28515625" style="2" bestFit="1" customWidth="1"/>
    <col min="3083" max="3084" width="13.7109375" style="2" bestFit="1" customWidth="1"/>
    <col min="3085" max="3085" width="15.28515625" style="2" bestFit="1" customWidth="1"/>
    <col min="3086" max="3086" width="13.28515625" style="2" bestFit="1" customWidth="1"/>
    <col min="3087" max="3087" width="12.140625" style="2" bestFit="1" customWidth="1"/>
    <col min="3088" max="3328" width="4.5703125" style="2"/>
    <col min="3329" max="3329" width="4.7109375" style="2" bestFit="1" customWidth="1"/>
    <col min="3330" max="3330" width="11.7109375" style="2" bestFit="1" customWidth="1"/>
    <col min="3331" max="3331" width="50.7109375" style="2" bestFit="1" customWidth="1"/>
    <col min="3332" max="3332" width="10.7109375" style="2" bestFit="1" customWidth="1"/>
    <col min="3333" max="3334" width="15.85546875" style="2" bestFit="1" customWidth="1"/>
    <col min="3335" max="3335" width="15.28515625" style="2" bestFit="1" customWidth="1"/>
    <col min="3336" max="3336" width="16.140625" style="2" bestFit="1" customWidth="1"/>
    <col min="3337" max="3338" width="14.28515625" style="2" bestFit="1" customWidth="1"/>
    <col min="3339" max="3340" width="13.7109375" style="2" bestFit="1" customWidth="1"/>
    <col min="3341" max="3341" width="15.28515625" style="2" bestFit="1" customWidth="1"/>
    <col min="3342" max="3342" width="13.28515625" style="2" bestFit="1" customWidth="1"/>
    <col min="3343" max="3343" width="12.140625" style="2" bestFit="1" customWidth="1"/>
    <col min="3344" max="3584" width="4.5703125" style="2"/>
    <col min="3585" max="3585" width="4.7109375" style="2" bestFit="1" customWidth="1"/>
    <col min="3586" max="3586" width="11.7109375" style="2" bestFit="1" customWidth="1"/>
    <col min="3587" max="3587" width="50.7109375" style="2" bestFit="1" customWidth="1"/>
    <col min="3588" max="3588" width="10.7109375" style="2" bestFit="1" customWidth="1"/>
    <col min="3589" max="3590" width="15.85546875" style="2" bestFit="1" customWidth="1"/>
    <col min="3591" max="3591" width="15.28515625" style="2" bestFit="1" customWidth="1"/>
    <col min="3592" max="3592" width="16.140625" style="2" bestFit="1" customWidth="1"/>
    <col min="3593" max="3594" width="14.28515625" style="2" bestFit="1" customWidth="1"/>
    <col min="3595" max="3596" width="13.7109375" style="2" bestFit="1" customWidth="1"/>
    <col min="3597" max="3597" width="15.28515625" style="2" bestFit="1" customWidth="1"/>
    <col min="3598" max="3598" width="13.28515625" style="2" bestFit="1" customWidth="1"/>
    <col min="3599" max="3599" width="12.140625" style="2" bestFit="1" customWidth="1"/>
    <col min="3600" max="3840" width="4.5703125" style="2"/>
    <col min="3841" max="3841" width="4.7109375" style="2" bestFit="1" customWidth="1"/>
    <col min="3842" max="3842" width="11.7109375" style="2" bestFit="1" customWidth="1"/>
    <col min="3843" max="3843" width="50.7109375" style="2" bestFit="1" customWidth="1"/>
    <col min="3844" max="3844" width="10.7109375" style="2" bestFit="1" customWidth="1"/>
    <col min="3845" max="3846" width="15.85546875" style="2" bestFit="1" customWidth="1"/>
    <col min="3847" max="3847" width="15.28515625" style="2" bestFit="1" customWidth="1"/>
    <col min="3848" max="3848" width="16.140625" style="2" bestFit="1" customWidth="1"/>
    <col min="3849" max="3850" width="14.28515625" style="2" bestFit="1" customWidth="1"/>
    <col min="3851" max="3852" width="13.7109375" style="2" bestFit="1" customWidth="1"/>
    <col min="3853" max="3853" width="15.28515625" style="2" bestFit="1" customWidth="1"/>
    <col min="3854" max="3854" width="13.28515625" style="2" bestFit="1" customWidth="1"/>
    <col min="3855" max="3855" width="12.140625" style="2" bestFit="1" customWidth="1"/>
    <col min="3856" max="4096" width="4.5703125" style="2"/>
    <col min="4097" max="4097" width="4.7109375" style="2" bestFit="1" customWidth="1"/>
    <col min="4098" max="4098" width="11.7109375" style="2" bestFit="1" customWidth="1"/>
    <col min="4099" max="4099" width="50.7109375" style="2" bestFit="1" customWidth="1"/>
    <col min="4100" max="4100" width="10.7109375" style="2" bestFit="1" customWidth="1"/>
    <col min="4101" max="4102" width="15.85546875" style="2" bestFit="1" customWidth="1"/>
    <col min="4103" max="4103" width="15.28515625" style="2" bestFit="1" customWidth="1"/>
    <col min="4104" max="4104" width="16.140625" style="2" bestFit="1" customWidth="1"/>
    <col min="4105" max="4106" width="14.28515625" style="2" bestFit="1" customWidth="1"/>
    <col min="4107" max="4108" width="13.7109375" style="2" bestFit="1" customWidth="1"/>
    <col min="4109" max="4109" width="15.28515625" style="2" bestFit="1" customWidth="1"/>
    <col min="4110" max="4110" width="13.28515625" style="2" bestFit="1" customWidth="1"/>
    <col min="4111" max="4111" width="12.140625" style="2" bestFit="1" customWidth="1"/>
    <col min="4112" max="4352" width="4.5703125" style="2"/>
    <col min="4353" max="4353" width="4.7109375" style="2" bestFit="1" customWidth="1"/>
    <col min="4354" max="4354" width="11.7109375" style="2" bestFit="1" customWidth="1"/>
    <col min="4355" max="4355" width="50.7109375" style="2" bestFit="1" customWidth="1"/>
    <col min="4356" max="4356" width="10.7109375" style="2" bestFit="1" customWidth="1"/>
    <col min="4357" max="4358" width="15.85546875" style="2" bestFit="1" customWidth="1"/>
    <col min="4359" max="4359" width="15.28515625" style="2" bestFit="1" customWidth="1"/>
    <col min="4360" max="4360" width="16.140625" style="2" bestFit="1" customWidth="1"/>
    <col min="4361" max="4362" width="14.28515625" style="2" bestFit="1" customWidth="1"/>
    <col min="4363" max="4364" width="13.7109375" style="2" bestFit="1" customWidth="1"/>
    <col min="4365" max="4365" width="15.28515625" style="2" bestFit="1" customWidth="1"/>
    <col min="4366" max="4366" width="13.28515625" style="2" bestFit="1" customWidth="1"/>
    <col min="4367" max="4367" width="12.140625" style="2" bestFit="1" customWidth="1"/>
    <col min="4368" max="4608" width="4.5703125" style="2"/>
    <col min="4609" max="4609" width="4.7109375" style="2" bestFit="1" customWidth="1"/>
    <col min="4610" max="4610" width="11.7109375" style="2" bestFit="1" customWidth="1"/>
    <col min="4611" max="4611" width="50.7109375" style="2" bestFit="1" customWidth="1"/>
    <col min="4612" max="4612" width="10.7109375" style="2" bestFit="1" customWidth="1"/>
    <col min="4613" max="4614" width="15.85546875" style="2" bestFit="1" customWidth="1"/>
    <col min="4615" max="4615" width="15.28515625" style="2" bestFit="1" customWidth="1"/>
    <col min="4616" max="4616" width="16.140625" style="2" bestFit="1" customWidth="1"/>
    <col min="4617" max="4618" width="14.28515625" style="2" bestFit="1" customWidth="1"/>
    <col min="4619" max="4620" width="13.7109375" style="2" bestFit="1" customWidth="1"/>
    <col min="4621" max="4621" width="15.28515625" style="2" bestFit="1" customWidth="1"/>
    <col min="4622" max="4622" width="13.28515625" style="2" bestFit="1" customWidth="1"/>
    <col min="4623" max="4623" width="12.140625" style="2" bestFit="1" customWidth="1"/>
    <col min="4624" max="4864" width="4.5703125" style="2"/>
    <col min="4865" max="4865" width="4.7109375" style="2" bestFit="1" customWidth="1"/>
    <col min="4866" max="4866" width="11.7109375" style="2" bestFit="1" customWidth="1"/>
    <col min="4867" max="4867" width="50.7109375" style="2" bestFit="1" customWidth="1"/>
    <col min="4868" max="4868" width="10.7109375" style="2" bestFit="1" customWidth="1"/>
    <col min="4869" max="4870" width="15.85546875" style="2" bestFit="1" customWidth="1"/>
    <col min="4871" max="4871" width="15.28515625" style="2" bestFit="1" customWidth="1"/>
    <col min="4872" max="4872" width="16.140625" style="2" bestFit="1" customWidth="1"/>
    <col min="4873" max="4874" width="14.28515625" style="2" bestFit="1" customWidth="1"/>
    <col min="4875" max="4876" width="13.7109375" style="2" bestFit="1" customWidth="1"/>
    <col min="4877" max="4877" width="15.28515625" style="2" bestFit="1" customWidth="1"/>
    <col min="4878" max="4878" width="13.28515625" style="2" bestFit="1" customWidth="1"/>
    <col min="4879" max="4879" width="12.140625" style="2" bestFit="1" customWidth="1"/>
    <col min="4880" max="5120" width="4.5703125" style="2"/>
    <col min="5121" max="5121" width="4.7109375" style="2" bestFit="1" customWidth="1"/>
    <col min="5122" max="5122" width="11.7109375" style="2" bestFit="1" customWidth="1"/>
    <col min="5123" max="5123" width="50.7109375" style="2" bestFit="1" customWidth="1"/>
    <col min="5124" max="5124" width="10.7109375" style="2" bestFit="1" customWidth="1"/>
    <col min="5125" max="5126" width="15.85546875" style="2" bestFit="1" customWidth="1"/>
    <col min="5127" max="5127" width="15.28515625" style="2" bestFit="1" customWidth="1"/>
    <col min="5128" max="5128" width="16.140625" style="2" bestFit="1" customWidth="1"/>
    <col min="5129" max="5130" width="14.28515625" style="2" bestFit="1" customWidth="1"/>
    <col min="5131" max="5132" width="13.7109375" style="2" bestFit="1" customWidth="1"/>
    <col min="5133" max="5133" width="15.28515625" style="2" bestFit="1" customWidth="1"/>
    <col min="5134" max="5134" width="13.28515625" style="2" bestFit="1" customWidth="1"/>
    <col min="5135" max="5135" width="12.140625" style="2" bestFit="1" customWidth="1"/>
    <col min="5136" max="5376" width="4.5703125" style="2"/>
    <col min="5377" max="5377" width="4.7109375" style="2" bestFit="1" customWidth="1"/>
    <col min="5378" max="5378" width="11.7109375" style="2" bestFit="1" customWidth="1"/>
    <col min="5379" max="5379" width="50.7109375" style="2" bestFit="1" customWidth="1"/>
    <col min="5380" max="5380" width="10.7109375" style="2" bestFit="1" customWidth="1"/>
    <col min="5381" max="5382" width="15.85546875" style="2" bestFit="1" customWidth="1"/>
    <col min="5383" max="5383" width="15.28515625" style="2" bestFit="1" customWidth="1"/>
    <col min="5384" max="5384" width="16.140625" style="2" bestFit="1" customWidth="1"/>
    <col min="5385" max="5386" width="14.28515625" style="2" bestFit="1" customWidth="1"/>
    <col min="5387" max="5388" width="13.7109375" style="2" bestFit="1" customWidth="1"/>
    <col min="5389" max="5389" width="15.28515625" style="2" bestFit="1" customWidth="1"/>
    <col min="5390" max="5390" width="13.28515625" style="2" bestFit="1" customWidth="1"/>
    <col min="5391" max="5391" width="12.140625" style="2" bestFit="1" customWidth="1"/>
    <col min="5392" max="5632" width="4.5703125" style="2"/>
    <col min="5633" max="5633" width="4.7109375" style="2" bestFit="1" customWidth="1"/>
    <col min="5634" max="5634" width="11.7109375" style="2" bestFit="1" customWidth="1"/>
    <col min="5635" max="5635" width="50.7109375" style="2" bestFit="1" customWidth="1"/>
    <col min="5636" max="5636" width="10.7109375" style="2" bestFit="1" customWidth="1"/>
    <col min="5637" max="5638" width="15.85546875" style="2" bestFit="1" customWidth="1"/>
    <col min="5639" max="5639" width="15.28515625" style="2" bestFit="1" customWidth="1"/>
    <col min="5640" max="5640" width="16.140625" style="2" bestFit="1" customWidth="1"/>
    <col min="5641" max="5642" width="14.28515625" style="2" bestFit="1" customWidth="1"/>
    <col min="5643" max="5644" width="13.7109375" style="2" bestFit="1" customWidth="1"/>
    <col min="5645" max="5645" width="15.28515625" style="2" bestFit="1" customWidth="1"/>
    <col min="5646" max="5646" width="13.28515625" style="2" bestFit="1" customWidth="1"/>
    <col min="5647" max="5647" width="12.140625" style="2" bestFit="1" customWidth="1"/>
    <col min="5648" max="5888" width="4.5703125" style="2"/>
    <col min="5889" max="5889" width="4.7109375" style="2" bestFit="1" customWidth="1"/>
    <col min="5890" max="5890" width="11.7109375" style="2" bestFit="1" customWidth="1"/>
    <col min="5891" max="5891" width="50.7109375" style="2" bestFit="1" customWidth="1"/>
    <col min="5892" max="5892" width="10.7109375" style="2" bestFit="1" customWidth="1"/>
    <col min="5893" max="5894" width="15.85546875" style="2" bestFit="1" customWidth="1"/>
    <col min="5895" max="5895" width="15.28515625" style="2" bestFit="1" customWidth="1"/>
    <col min="5896" max="5896" width="16.140625" style="2" bestFit="1" customWidth="1"/>
    <col min="5897" max="5898" width="14.28515625" style="2" bestFit="1" customWidth="1"/>
    <col min="5899" max="5900" width="13.7109375" style="2" bestFit="1" customWidth="1"/>
    <col min="5901" max="5901" width="15.28515625" style="2" bestFit="1" customWidth="1"/>
    <col min="5902" max="5902" width="13.28515625" style="2" bestFit="1" customWidth="1"/>
    <col min="5903" max="5903" width="12.140625" style="2" bestFit="1" customWidth="1"/>
    <col min="5904" max="6144" width="4.5703125" style="2"/>
    <col min="6145" max="6145" width="4.7109375" style="2" bestFit="1" customWidth="1"/>
    <col min="6146" max="6146" width="11.7109375" style="2" bestFit="1" customWidth="1"/>
    <col min="6147" max="6147" width="50.7109375" style="2" bestFit="1" customWidth="1"/>
    <col min="6148" max="6148" width="10.7109375" style="2" bestFit="1" customWidth="1"/>
    <col min="6149" max="6150" width="15.85546875" style="2" bestFit="1" customWidth="1"/>
    <col min="6151" max="6151" width="15.28515625" style="2" bestFit="1" customWidth="1"/>
    <col min="6152" max="6152" width="16.140625" style="2" bestFit="1" customWidth="1"/>
    <col min="6153" max="6154" width="14.28515625" style="2" bestFit="1" customWidth="1"/>
    <col min="6155" max="6156" width="13.7109375" style="2" bestFit="1" customWidth="1"/>
    <col min="6157" max="6157" width="15.28515625" style="2" bestFit="1" customWidth="1"/>
    <col min="6158" max="6158" width="13.28515625" style="2" bestFit="1" customWidth="1"/>
    <col min="6159" max="6159" width="12.140625" style="2" bestFit="1" customWidth="1"/>
    <col min="6160" max="6400" width="4.5703125" style="2"/>
    <col min="6401" max="6401" width="4.7109375" style="2" bestFit="1" customWidth="1"/>
    <col min="6402" max="6402" width="11.7109375" style="2" bestFit="1" customWidth="1"/>
    <col min="6403" max="6403" width="50.7109375" style="2" bestFit="1" customWidth="1"/>
    <col min="6404" max="6404" width="10.7109375" style="2" bestFit="1" customWidth="1"/>
    <col min="6405" max="6406" width="15.85546875" style="2" bestFit="1" customWidth="1"/>
    <col min="6407" max="6407" width="15.28515625" style="2" bestFit="1" customWidth="1"/>
    <col min="6408" max="6408" width="16.140625" style="2" bestFit="1" customWidth="1"/>
    <col min="6409" max="6410" width="14.28515625" style="2" bestFit="1" customWidth="1"/>
    <col min="6411" max="6412" width="13.7109375" style="2" bestFit="1" customWidth="1"/>
    <col min="6413" max="6413" width="15.28515625" style="2" bestFit="1" customWidth="1"/>
    <col min="6414" max="6414" width="13.28515625" style="2" bestFit="1" customWidth="1"/>
    <col min="6415" max="6415" width="12.140625" style="2" bestFit="1" customWidth="1"/>
    <col min="6416" max="6656" width="4.5703125" style="2"/>
    <col min="6657" max="6657" width="4.7109375" style="2" bestFit="1" customWidth="1"/>
    <col min="6658" max="6658" width="11.7109375" style="2" bestFit="1" customWidth="1"/>
    <col min="6659" max="6659" width="50.7109375" style="2" bestFit="1" customWidth="1"/>
    <col min="6660" max="6660" width="10.7109375" style="2" bestFit="1" customWidth="1"/>
    <col min="6661" max="6662" width="15.85546875" style="2" bestFit="1" customWidth="1"/>
    <col min="6663" max="6663" width="15.28515625" style="2" bestFit="1" customWidth="1"/>
    <col min="6664" max="6664" width="16.140625" style="2" bestFit="1" customWidth="1"/>
    <col min="6665" max="6666" width="14.28515625" style="2" bestFit="1" customWidth="1"/>
    <col min="6667" max="6668" width="13.7109375" style="2" bestFit="1" customWidth="1"/>
    <col min="6669" max="6669" width="15.28515625" style="2" bestFit="1" customWidth="1"/>
    <col min="6670" max="6670" width="13.28515625" style="2" bestFit="1" customWidth="1"/>
    <col min="6671" max="6671" width="12.140625" style="2" bestFit="1" customWidth="1"/>
    <col min="6672" max="6912" width="4.5703125" style="2"/>
    <col min="6913" max="6913" width="4.7109375" style="2" bestFit="1" customWidth="1"/>
    <col min="6914" max="6914" width="11.7109375" style="2" bestFit="1" customWidth="1"/>
    <col min="6915" max="6915" width="50.7109375" style="2" bestFit="1" customWidth="1"/>
    <col min="6916" max="6916" width="10.7109375" style="2" bestFit="1" customWidth="1"/>
    <col min="6917" max="6918" width="15.85546875" style="2" bestFit="1" customWidth="1"/>
    <col min="6919" max="6919" width="15.28515625" style="2" bestFit="1" customWidth="1"/>
    <col min="6920" max="6920" width="16.140625" style="2" bestFit="1" customWidth="1"/>
    <col min="6921" max="6922" width="14.28515625" style="2" bestFit="1" customWidth="1"/>
    <col min="6923" max="6924" width="13.7109375" style="2" bestFit="1" customWidth="1"/>
    <col min="6925" max="6925" width="15.28515625" style="2" bestFit="1" customWidth="1"/>
    <col min="6926" max="6926" width="13.28515625" style="2" bestFit="1" customWidth="1"/>
    <col min="6927" max="6927" width="12.140625" style="2" bestFit="1" customWidth="1"/>
    <col min="6928" max="7168" width="4.5703125" style="2"/>
    <col min="7169" max="7169" width="4.7109375" style="2" bestFit="1" customWidth="1"/>
    <col min="7170" max="7170" width="11.7109375" style="2" bestFit="1" customWidth="1"/>
    <col min="7171" max="7171" width="50.7109375" style="2" bestFit="1" customWidth="1"/>
    <col min="7172" max="7172" width="10.7109375" style="2" bestFit="1" customWidth="1"/>
    <col min="7173" max="7174" width="15.85546875" style="2" bestFit="1" customWidth="1"/>
    <col min="7175" max="7175" width="15.28515625" style="2" bestFit="1" customWidth="1"/>
    <col min="7176" max="7176" width="16.140625" style="2" bestFit="1" customWidth="1"/>
    <col min="7177" max="7178" width="14.28515625" style="2" bestFit="1" customWidth="1"/>
    <col min="7179" max="7180" width="13.7109375" style="2" bestFit="1" customWidth="1"/>
    <col min="7181" max="7181" width="15.28515625" style="2" bestFit="1" customWidth="1"/>
    <col min="7182" max="7182" width="13.28515625" style="2" bestFit="1" customWidth="1"/>
    <col min="7183" max="7183" width="12.140625" style="2" bestFit="1" customWidth="1"/>
    <col min="7184" max="7424" width="4.5703125" style="2"/>
    <col min="7425" max="7425" width="4.7109375" style="2" bestFit="1" customWidth="1"/>
    <col min="7426" max="7426" width="11.7109375" style="2" bestFit="1" customWidth="1"/>
    <col min="7427" max="7427" width="50.7109375" style="2" bestFit="1" customWidth="1"/>
    <col min="7428" max="7428" width="10.7109375" style="2" bestFit="1" customWidth="1"/>
    <col min="7429" max="7430" width="15.85546875" style="2" bestFit="1" customWidth="1"/>
    <col min="7431" max="7431" width="15.28515625" style="2" bestFit="1" customWidth="1"/>
    <col min="7432" max="7432" width="16.140625" style="2" bestFit="1" customWidth="1"/>
    <col min="7433" max="7434" width="14.28515625" style="2" bestFit="1" customWidth="1"/>
    <col min="7435" max="7436" width="13.7109375" style="2" bestFit="1" customWidth="1"/>
    <col min="7437" max="7437" width="15.28515625" style="2" bestFit="1" customWidth="1"/>
    <col min="7438" max="7438" width="13.28515625" style="2" bestFit="1" customWidth="1"/>
    <col min="7439" max="7439" width="12.140625" style="2" bestFit="1" customWidth="1"/>
    <col min="7440" max="7680" width="4.5703125" style="2"/>
    <col min="7681" max="7681" width="4.7109375" style="2" bestFit="1" customWidth="1"/>
    <col min="7682" max="7682" width="11.7109375" style="2" bestFit="1" customWidth="1"/>
    <col min="7683" max="7683" width="50.7109375" style="2" bestFit="1" customWidth="1"/>
    <col min="7684" max="7684" width="10.7109375" style="2" bestFit="1" customWidth="1"/>
    <col min="7685" max="7686" width="15.85546875" style="2" bestFit="1" customWidth="1"/>
    <col min="7687" max="7687" width="15.28515625" style="2" bestFit="1" customWidth="1"/>
    <col min="7688" max="7688" width="16.140625" style="2" bestFit="1" customWidth="1"/>
    <col min="7689" max="7690" width="14.28515625" style="2" bestFit="1" customWidth="1"/>
    <col min="7691" max="7692" width="13.7109375" style="2" bestFit="1" customWidth="1"/>
    <col min="7693" max="7693" width="15.28515625" style="2" bestFit="1" customWidth="1"/>
    <col min="7694" max="7694" width="13.28515625" style="2" bestFit="1" customWidth="1"/>
    <col min="7695" max="7695" width="12.140625" style="2" bestFit="1" customWidth="1"/>
    <col min="7696" max="7936" width="4.5703125" style="2"/>
    <col min="7937" max="7937" width="4.7109375" style="2" bestFit="1" customWidth="1"/>
    <col min="7938" max="7938" width="11.7109375" style="2" bestFit="1" customWidth="1"/>
    <col min="7939" max="7939" width="50.7109375" style="2" bestFit="1" customWidth="1"/>
    <col min="7940" max="7940" width="10.7109375" style="2" bestFit="1" customWidth="1"/>
    <col min="7941" max="7942" width="15.85546875" style="2" bestFit="1" customWidth="1"/>
    <col min="7943" max="7943" width="15.28515625" style="2" bestFit="1" customWidth="1"/>
    <col min="7944" max="7944" width="16.140625" style="2" bestFit="1" customWidth="1"/>
    <col min="7945" max="7946" width="14.28515625" style="2" bestFit="1" customWidth="1"/>
    <col min="7947" max="7948" width="13.7109375" style="2" bestFit="1" customWidth="1"/>
    <col min="7949" max="7949" width="15.28515625" style="2" bestFit="1" customWidth="1"/>
    <col min="7950" max="7950" width="13.28515625" style="2" bestFit="1" customWidth="1"/>
    <col min="7951" max="7951" width="12.140625" style="2" bestFit="1" customWidth="1"/>
    <col min="7952" max="8192" width="4.5703125" style="2"/>
    <col min="8193" max="8193" width="4.7109375" style="2" bestFit="1" customWidth="1"/>
    <col min="8194" max="8194" width="11.7109375" style="2" bestFit="1" customWidth="1"/>
    <col min="8195" max="8195" width="50.7109375" style="2" bestFit="1" customWidth="1"/>
    <col min="8196" max="8196" width="10.7109375" style="2" bestFit="1" customWidth="1"/>
    <col min="8197" max="8198" width="15.85546875" style="2" bestFit="1" customWidth="1"/>
    <col min="8199" max="8199" width="15.28515625" style="2" bestFit="1" customWidth="1"/>
    <col min="8200" max="8200" width="16.140625" style="2" bestFit="1" customWidth="1"/>
    <col min="8201" max="8202" width="14.28515625" style="2" bestFit="1" customWidth="1"/>
    <col min="8203" max="8204" width="13.7109375" style="2" bestFit="1" customWidth="1"/>
    <col min="8205" max="8205" width="15.28515625" style="2" bestFit="1" customWidth="1"/>
    <col min="8206" max="8206" width="13.28515625" style="2" bestFit="1" customWidth="1"/>
    <col min="8207" max="8207" width="12.140625" style="2" bestFit="1" customWidth="1"/>
    <col min="8208" max="8448" width="4.5703125" style="2"/>
    <col min="8449" max="8449" width="4.7109375" style="2" bestFit="1" customWidth="1"/>
    <col min="8450" max="8450" width="11.7109375" style="2" bestFit="1" customWidth="1"/>
    <col min="8451" max="8451" width="50.7109375" style="2" bestFit="1" customWidth="1"/>
    <col min="8452" max="8452" width="10.7109375" style="2" bestFit="1" customWidth="1"/>
    <col min="8453" max="8454" width="15.85546875" style="2" bestFit="1" customWidth="1"/>
    <col min="8455" max="8455" width="15.28515625" style="2" bestFit="1" customWidth="1"/>
    <col min="8456" max="8456" width="16.140625" style="2" bestFit="1" customWidth="1"/>
    <col min="8457" max="8458" width="14.28515625" style="2" bestFit="1" customWidth="1"/>
    <col min="8459" max="8460" width="13.7109375" style="2" bestFit="1" customWidth="1"/>
    <col min="8461" max="8461" width="15.28515625" style="2" bestFit="1" customWidth="1"/>
    <col min="8462" max="8462" width="13.28515625" style="2" bestFit="1" customWidth="1"/>
    <col min="8463" max="8463" width="12.140625" style="2" bestFit="1" customWidth="1"/>
    <col min="8464" max="8704" width="4.5703125" style="2"/>
    <col min="8705" max="8705" width="4.7109375" style="2" bestFit="1" customWidth="1"/>
    <col min="8706" max="8706" width="11.7109375" style="2" bestFit="1" customWidth="1"/>
    <col min="8707" max="8707" width="50.7109375" style="2" bestFit="1" customWidth="1"/>
    <col min="8708" max="8708" width="10.7109375" style="2" bestFit="1" customWidth="1"/>
    <col min="8709" max="8710" width="15.85546875" style="2" bestFit="1" customWidth="1"/>
    <col min="8711" max="8711" width="15.28515625" style="2" bestFit="1" customWidth="1"/>
    <col min="8712" max="8712" width="16.140625" style="2" bestFit="1" customWidth="1"/>
    <col min="8713" max="8714" width="14.28515625" style="2" bestFit="1" customWidth="1"/>
    <col min="8715" max="8716" width="13.7109375" style="2" bestFit="1" customWidth="1"/>
    <col min="8717" max="8717" width="15.28515625" style="2" bestFit="1" customWidth="1"/>
    <col min="8718" max="8718" width="13.28515625" style="2" bestFit="1" customWidth="1"/>
    <col min="8719" max="8719" width="12.140625" style="2" bestFit="1" customWidth="1"/>
    <col min="8720" max="8960" width="4.5703125" style="2"/>
    <col min="8961" max="8961" width="4.7109375" style="2" bestFit="1" customWidth="1"/>
    <col min="8962" max="8962" width="11.7109375" style="2" bestFit="1" customWidth="1"/>
    <col min="8963" max="8963" width="50.7109375" style="2" bestFit="1" customWidth="1"/>
    <col min="8964" max="8964" width="10.7109375" style="2" bestFit="1" customWidth="1"/>
    <col min="8965" max="8966" width="15.85546875" style="2" bestFit="1" customWidth="1"/>
    <col min="8967" max="8967" width="15.28515625" style="2" bestFit="1" customWidth="1"/>
    <col min="8968" max="8968" width="16.140625" style="2" bestFit="1" customWidth="1"/>
    <col min="8969" max="8970" width="14.28515625" style="2" bestFit="1" customWidth="1"/>
    <col min="8971" max="8972" width="13.7109375" style="2" bestFit="1" customWidth="1"/>
    <col min="8973" max="8973" width="15.28515625" style="2" bestFit="1" customWidth="1"/>
    <col min="8974" max="8974" width="13.28515625" style="2" bestFit="1" customWidth="1"/>
    <col min="8975" max="8975" width="12.140625" style="2" bestFit="1" customWidth="1"/>
    <col min="8976" max="9216" width="4.5703125" style="2"/>
    <col min="9217" max="9217" width="4.7109375" style="2" bestFit="1" customWidth="1"/>
    <col min="9218" max="9218" width="11.7109375" style="2" bestFit="1" customWidth="1"/>
    <col min="9219" max="9219" width="50.7109375" style="2" bestFit="1" customWidth="1"/>
    <col min="9220" max="9220" width="10.7109375" style="2" bestFit="1" customWidth="1"/>
    <col min="9221" max="9222" width="15.85546875" style="2" bestFit="1" customWidth="1"/>
    <col min="9223" max="9223" width="15.28515625" style="2" bestFit="1" customWidth="1"/>
    <col min="9224" max="9224" width="16.140625" style="2" bestFit="1" customWidth="1"/>
    <col min="9225" max="9226" width="14.28515625" style="2" bestFit="1" customWidth="1"/>
    <col min="9227" max="9228" width="13.7109375" style="2" bestFit="1" customWidth="1"/>
    <col min="9229" max="9229" width="15.28515625" style="2" bestFit="1" customWidth="1"/>
    <col min="9230" max="9230" width="13.28515625" style="2" bestFit="1" customWidth="1"/>
    <col min="9231" max="9231" width="12.140625" style="2" bestFit="1" customWidth="1"/>
    <col min="9232" max="9472" width="4.5703125" style="2"/>
    <col min="9473" max="9473" width="4.7109375" style="2" bestFit="1" customWidth="1"/>
    <col min="9474" max="9474" width="11.7109375" style="2" bestFit="1" customWidth="1"/>
    <col min="9475" max="9475" width="50.7109375" style="2" bestFit="1" customWidth="1"/>
    <col min="9476" max="9476" width="10.7109375" style="2" bestFit="1" customWidth="1"/>
    <col min="9477" max="9478" width="15.85546875" style="2" bestFit="1" customWidth="1"/>
    <col min="9479" max="9479" width="15.28515625" style="2" bestFit="1" customWidth="1"/>
    <col min="9480" max="9480" width="16.140625" style="2" bestFit="1" customWidth="1"/>
    <col min="9481" max="9482" width="14.28515625" style="2" bestFit="1" customWidth="1"/>
    <col min="9483" max="9484" width="13.7109375" style="2" bestFit="1" customWidth="1"/>
    <col min="9485" max="9485" width="15.28515625" style="2" bestFit="1" customWidth="1"/>
    <col min="9486" max="9486" width="13.28515625" style="2" bestFit="1" customWidth="1"/>
    <col min="9487" max="9487" width="12.140625" style="2" bestFit="1" customWidth="1"/>
    <col min="9488" max="9728" width="4.5703125" style="2"/>
    <col min="9729" max="9729" width="4.7109375" style="2" bestFit="1" customWidth="1"/>
    <col min="9730" max="9730" width="11.7109375" style="2" bestFit="1" customWidth="1"/>
    <col min="9731" max="9731" width="50.7109375" style="2" bestFit="1" customWidth="1"/>
    <col min="9732" max="9732" width="10.7109375" style="2" bestFit="1" customWidth="1"/>
    <col min="9733" max="9734" width="15.85546875" style="2" bestFit="1" customWidth="1"/>
    <col min="9735" max="9735" width="15.28515625" style="2" bestFit="1" customWidth="1"/>
    <col min="9736" max="9736" width="16.140625" style="2" bestFit="1" customWidth="1"/>
    <col min="9737" max="9738" width="14.28515625" style="2" bestFit="1" customWidth="1"/>
    <col min="9739" max="9740" width="13.7109375" style="2" bestFit="1" customWidth="1"/>
    <col min="9741" max="9741" width="15.28515625" style="2" bestFit="1" customWidth="1"/>
    <col min="9742" max="9742" width="13.28515625" style="2" bestFit="1" customWidth="1"/>
    <col min="9743" max="9743" width="12.140625" style="2" bestFit="1" customWidth="1"/>
    <col min="9744" max="9984" width="4.5703125" style="2"/>
    <col min="9985" max="9985" width="4.7109375" style="2" bestFit="1" customWidth="1"/>
    <col min="9986" max="9986" width="11.7109375" style="2" bestFit="1" customWidth="1"/>
    <col min="9987" max="9987" width="50.7109375" style="2" bestFit="1" customWidth="1"/>
    <col min="9988" max="9988" width="10.7109375" style="2" bestFit="1" customWidth="1"/>
    <col min="9989" max="9990" width="15.85546875" style="2" bestFit="1" customWidth="1"/>
    <col min="9991" max="9991" width="15.28515625" style="2" bestFit="1" customWidth="1"/>
    <col min="9992" max="9992" width="16.140625" style="2" bestFit="1" customWidth="1"/>
    <col min="9993" max="9994" width="14.28515625" style="2" bestFit="1" customWidth="1"/>
    <col min="9995" max="9996" width="13.7109375" style="2" bestFit="1" customWidth="1"/>
    <col min="9997" max="9997" width="15.28515625" style="2" bestFit="1" customWidth="1"/>
    <col min="9998" max="9998" width="13.28515625" style="2" bestFit="1" customWidth="1"/>
    <col min="9999" max="9999" width="12.140625" style="2" bestFit="1" customWidth="1"/>
    <col min="10000" max="10240" width="4.5703125" style="2"/>
    <col min="10241" max="10241" width="4.7109375" style="2" bestFit="1" customWidth="1"/>
    <col min="10242" max="10242" width="11.7109375" style="2" bestFit="1" customWidth="1"/>
    <col min="10243" max="10243" width="50.7109375" style="2" bestFit="1" customWidth="1"/>
    <col min="10244" max="10244" width="10.7109375" style="2" bestFit="1" customWidth="1"/>
    <col min="10245" max="10246" width="15.85546875" style="2" bestFit="1" customWidth="1"/>
    <col min="10247" max="10247" width="15.28515625" style="2" bestFit="1" customWidth="1"/>
    <col min="10248" max="10248" width="16.140625" style="2" bestFit="1" customWidth="1"/>
    <col min="10249" max="10250" width="14.28515625" style="2" bestFit="1" customWidth="1"/>
    <col min="10251" max="10252" width="13.7109375" style="2" bestFit="1" customWidth="1"/>
    <col min="10253" max="10253" width="15.28515625" style="2" bestFit="1" customWidth="1"/>
    <col min="10254" max="10254" width="13.28515625" style="2" bestFit="1" customWidth="1"/>
    <col min="10255" max="10255" width="12.140625" style="2" bestFit="1" customWidth="1"/>
    <col min="10256" max="10496" width="4.5703125" style="2"/>
    <col min="10497" max="10497" width="4.7109375" style="2" bestFit="1" customWidth="1"/>
    <col min="10498" max="10498" width="11.7109375" style="2" bestFit="1" customWidth="1"/>
    <col min="10499" max="10499" width="50.7109375" style="2" bestFit="1" customWidth="1"/>
    <col min="10500" max="10500" width="10.7109375" style="2" bestFit="1" customWidth="1"/>
    <col min="10501" max="10502" width="15.85546875" style="2" bestFit="1" customWidth="1"/>
    <col min="10503" max="10503" width="15.28515625" style="2" bestFit="1" customWidth="1"/>
    <col min="10504" max="10504" width="16.140625" style="2" bestFit="1" customWidth="1"/>
    <col min="10505" max="10506" width="14.28515625" style="2" bestFit="1" customWidth="1"/>
    <col min="10507" max="10508" width="13.7109375" style="2" bestFit="1" customWidth="1"/>
    <col min="10509" max="10509" width="15.28515625" style="2" bestFit="1" customWidth="1"/>
    <col min="10510" max="10510" width="13.28515625" style="2" bestFit="1" customWidth="1"/>
    <col min="10511" max="10511" width="12.140625" style="2" bestFit="1" customWidth="1"/>
    <col min="10512" max="10752" width="4.5703125" style="2"/>
    <col min="10753" max="10753" width="4.7109375" style="2" bestFit="1" customWidth="1"/>
    <col min="10754" max="10754" width="11.7109375" style="2" bestFit="1" customWidth="1"/>
    <col min="10755" max="10755" width="50.7109375" style="2" bestFit="1" customWidth="1"/>
    <col min="10756" max="10756" width="10.7109375" style="2" bestFit="1" customWidth="1"/>
    <col min="10757" max="10758" width="15.85546875" style="2" bestFit="1" customWidth="1"/>
    <col min="10759" max="10759" width="15.28515625" style="2" bestFit="1" customWidth="1"/>
    <col min="10760" max="10760" width="16.140625" style="2" bestFit="1" customWidth="1"/>
    <col min="10761" max="10762" width="14.28515625" style="2" bestFit="1" customWidth="1"/>
    <col min="10763" max="10764" width="13.7109375" style="2" bestFit="1" customWidth="1"/>
    <col min="10765" max="10765" width="15.28515625" style="2" bestFit="1" customWidth="1"/>
    <col min="10766" max="10766" width="13.28515625" style="2" bestFit="1" customWidth="1"/>
    <col min="10767" max="10767" width="12.140625" style="2" bestFit="1" customWidth="1"/>
    <col min="10768" max="11008" width="4.5703125" style="2"/>
    <col min="11009" max="11009" width="4.7109375" style="2" bestFit="1" customWidth="1"/>
    <col min="11010" max="11010" width="11.7109375" style="2" bestFit="1" customWidth="1"/>
    <col min="11011" max="11011" width="50.7109375" style="2" bestFit="1" customWidth="1"/>
    <col min="11012" max="11012" width="10.7109375" style="2" bestFit="1" customWidth="1"/>
    <col min="11013" max="11014" width="15.85546875" style="2" bestFit="1" customWidth="1"/>
    <col min="11015" max="11015" width="15.28515625" style="2" bestFit="1" customWidth="1"/>
    <col min="11016" max="11016" width="16.140625" style="2" bestFit="1" customWidth="1"/>
    <col min="11017" max="11018" width="14.28515625" style="2" bestFit="1" customWidth="1"/>
    <col min="11019" max="11020" width="13.7109375" style="2" bestFit="1" customWidth="1"/>
    <col min="11021" max="11021" width="15.28515625" style="2" bestFit="1" customWidth="1"/>
    <col min="11022" max="11022" width="13.28515625" style="2" bestFit="1" customWidth="1"/>
    <col min="11023" max="11023" width="12.140625" style="2" bestFit="1" customWidth="1"/>
    <col min="11024" max="11264" width="4.5703125" style="2"/>
    <col min="11265" max="11265" width="4.7109375" style="2" bestFit="1" customWidth="1"/>
    <col min="11266" max="11266" width="11.7109375" style="2" bestFit="1" customWidth="1"/>
    <col min="11267" max="11267" width="50.7109375" style="2" bestFit="1" customWidth="1"/>
    <col min="11268" max="11268" width="10.7109375" style="2" bestFit="1" customWidth="1"/>
    <col min="11269" max="11270" width="15.85546875" style="2" bestFit="1" customWidth="1"/>
    <col min="11271" max="11271" width="15.28515625" style="2" bestFit="1" customWidth="1"/>
    <col min="11272" max="11272" width="16.140625" style="2" bestFit="1" customWidth="1"/>
    <col min="11273" max="11274" width="14.28515625" style="2" bestFit="1" customWidth="1"/>
    <col min="11275" max="11276" width="13.7109375" style="2" bestFit="1" customWidth="1"/>
    <col min="11277" max="11277" width="15.28515625" style="2" bestFit="1" customWidth="1"/>
    <col min="11278" max="11278" width="13.28515625" style="2" bestFit="1" customWidth="1"/>
    <col min="11279" max="11279" width="12.140625" style="2" bestFit="1" customWidth="1"/>
    <col min="11280" max="11520" width="4.5703125" style="2"/>
    <col min="11521" max="11521" width="4.7109375" style="2" bestFit="1" customWidth="1"/>
    <col min="11522" max="11522" width="11.7109375" style="2" bestFit="1" customWidth="1"/>
    <col min="11523" max="11523" width="50.7109375" style="2" bestFit="1" customWidth="1"/>
    <col min="11524" max="11524" width="10.7109375" style="2" bestFit="1" customWidth="1"/>
    <col min="11525" max="11526" width="15.85546875" style="2" bestFit="1" customWidth="1"/>
    <col min="11527" max="11527" width="15.28515625" style="2" bestFit="1" customWidth="1"/>
    <col min="11528" max="11528" width="16.140625" style="2" bestFit="1" customWidth="1"/>
    <col min="11529" max="11530" width="14.28515625" style="2" bestFit="1" customWidth="1"/>
    <col min="11531" max="11532" width="13.7109375" style="2" bestFit="1" customWidth="1"/>
    <col min="11533" max="11533" width="15.28515625" style="2" bestFit="1" customWidth="1"/>
    <col min="11534" max="11534" width="13.28515625" style="2" bestFit="1" customWidth="1"/>
    <col min="11535" max="11535" width="12.140625" style="2" bestFit="1" customWidth="1"/>
    <col min="11536" max="11776" width="4.5703125" style="2"/>
    <col min="11777" max="11777" width="4.7109375" style="2" bestFit="1" customWidth="1"/>
    <col min="11778" max="11778" width="11.7109375" style="2" bestFit="1" customWidth="1"/>
    <col min="11779" max="11779" width="50.7109375" style="2" bestFit="1" customWidth="1"/>
    <col min="11780" max="11780" width="10.7109375" style="2" bestFit="1" customWidth="1"/>
    <col min="11781" max="11782" width="15.85546875" style="2" bestFit="1" customWidth="1"/>
    <col min="11783" max="11783" width="15.28515625" style="2" bestFit="1" customWidth="1"/>
    <col min="11784" max="11784" width="16.140625" style="2" bestFit="1" customWidth="1"/>
    <col min="11785" max="11786" width="14.28515625" style="2" bestFit="1" customWidth="1"/>
    <col min="11787" max="11788" width="13.7109375" style="2" bestFit="1" customWidth="1"/>
    <col min="11789" max="11789" width="15.28515625" style="2" bestFit="1" customWidth="1"/>
    <col min="11790" max="11790" width="13.28515625" style="2" bestFit="1" customWidth="1"/>
    <col min="11791" max="11791" width="12.140625" style="2" bestFit="1" customWidth="1"/>
    <col min="11792" max="12032" width="4.5703125" style="2"/>
    <col min="12033" max="12033" width="4.7109375" style="2" bestFit="1" customWidth="1"/>
    <col min="12034" max="12034" width="11.7109375" style="2" bestFit="1" customWidth="1"/>
    <col min="12035" max="12035" width="50.7109375" style="2" bestFit="1" customWidth="1"/>
    <col min="12036" max="12036" width="10.7109375" style="2" bestFit="1" customWidth="1"/>
    <col min="12037" max="12038" width="15.85546875" style="2" bestFit="1" customWidth="1"/>
    <col min="12039" max="12039" width="15.28515625" style="2" bestFit="1" customWidth="1"/>
    <col min="12040" max="12040" width="16.140625" style="2" bestFit="1" customWidth="1"/>
    <col min="12041" max="12042" width="14.28515625" style="2" bestFit="1" customWidth="1"/>
    <col min="12043" max="12044" width="13.7109375" style="2" bestFit="1" customWidth="1"/>
    <col min="12045" max="12045" width="15.28515625" style="2" bestFit="1" customWidth="1"/>
    <col min="12046" max="12046" width="13.28515625" style="2" bestFit="1" customWidth="1"/>
    <col min="12047" max="12047" width="12.140625" style="2" bestFit="1" customWidth="1"/>
    <col min="12048" max="12288" width="4.5703125" style="2"/>
    <col min="12289" max="12289" width="4.7109375" style="2" bestFit="1" customWidth="1"/>
    <col min="12290" max="12290" width="11.7109375" style="2" bestFit="1" customWidth="1"/>
    <col min="12291" max="12291" width="50.7109375" style="2" bestFit="1" customWidth="1"/>
    <col min="12292" max="12292" width="10.7109375" style="2" bestFit="1" customWidth="1"/>
    <col min="12293" max="12294" width="15.85546875" style="2" bestFit="1" customWidth="1"/>
    <col min="12295" max="12295" width="15.28515625" style="2" bestFit="1" customWidth="1"/>
    <col min="12296" max="12296" width="16.140625" style="2" bestFit="1" customWidth="1"/>
    <col min="12297" max="12298" width="14.28515625" style="2" bestFit="1" customWidth="1"/>
    <col min="12299" max="12300" width="13.7109375" style="2" bestFit="1" customWidth="1"/>
    <col min="12301" max="12301" width="15.28515625" style="2" bestFit="1" customWidth="1"/>
    <col min="12302" max="12302" width="13.28515625" style="2" bestFit="1" customWidth="1"/>
    <col min="12303" max="12303" width="12.140625" style="2" bestFit="1" customWidth="1"/>
    <col min="12304" max="12544" width="4.5703125" style="2"/>
    <col min="12545" max="12545" width="4.7109375" style="2" bestFit="1" customWidth="1"/>
    <col min="12546" max="12546" width="11.7109375" style="2" bestFit="1" customWidth="1"/>
    <col min="12547" max="12547" width="50.7109375" style="2" bestFit="1" customWidth="1"/>
    <col min="12548" max="12548" width="10.7109375" style="2" bestFit="1" customWidth="1"/>
    <col min="12549" max="12550" width="15.85546875" style="2" bestFit="1" customWidth="1"/>
    <col min="12551" max="12551" width="15.28515625" style="2" bestFit="1" customWidth="1"/>
    <col min="12552" max="12552" width="16.140625" style="2" bestFit="1" customWidth="1"/>
    <col min="12553" max="12554" width="14.28515625" style="2" bestFit="1" customWidth="1"/>
    <col min="12555" max="12556" width="13.7109375" style="2" bestFit="1" customWidth="1"/>
    <col min="12557" max="12557" width="15.28515625" style="2" bestFit="1" customWidth="1"/>
    <col min="12558" max="12558" width="13.28515625" style="2" bestFit="1" customWidth="1"/>
    <col min="12559" max="12559" width="12.140625" style="2" bestFit="1" customWidth="1"/>
    <col min="12560" max="12800" width="4.5703125" style="2"/>
    <col min="12801" max="12801" width="4.7109375" style="2" bestFit="1" customWidth="1"/>
    <col min="12802" max="12802" width="11.7109375" style="2" bestFit="1" customWidth="1"/>
    <col min="12803" max="12803" width="50.7109375" style="2" bestFit="1" customWidth="1"/>
    <col min="12804" max="12804" width="10.7109375" style="2" bestFit="1" customWidth="1"/>
    <col min="12805" max="12806" width="15.85546875" style="2" bestFit="1" customWidth="1"/>
    <col min="12807" max="12807" width="15.28515625" style="2" bestFit="1" customWidth="1"/>
    <col min="12808" max="12808" width="16.140625" style="2" bestFit="1" customWidth="1"/>
    <col min="12809" max="12810" width="14.28515625" style="2" bestFit="1" customWidth="1"/>
    <col min="12811" max="12812" width="13.7109375" style="2" bestFit="1" customWidth="1"/>
    <col min="12813" max="12813" width="15.28515625" style="2" bestFit="1" customWidth="1"/>
    <col min="12814" max="12814" width="13.28515625" style="2" bestFit="1" customWidth="1"/>
    <col min="12815" max="12815" width="12.140625" style="2" bestFit="1" customWidth="1"/>
    <col min="12816" max="13056" width="4.5703125" style="2"/>
    <col min="13057" max="13057" width="4.7109375" style="2" bestFit="1" customWidth="1"/>
    <col min="13058" max="13058" width="11.7109375" style="2" bestFit="1" customWidth="1"/>
    <col min="13059" max="13059" width="50.7109375" style="2" bestFit="1" customWidth="1"/>
    <col min="13060" max="13060" width="10.7109375" style="2" bestFit="1" customWidth="1"/>
    <col min="13061" max="13062" width="15.85546875" style="2" bestFit="1" customWidth="1"/>
    <col min="13063" max="13063" width="15.28515625" style="2" bestFit="1" customWidth="1"/>
    <col min="13064" max="13064" width="16.140625" style="2" bestFit="1" customWidth="1"/>
    <col min="13065" max="13066" width="14.28515625" style="2" bestFit="1" customWidth="1"/>
    <col min="13067" max="13068" width="13.7109375" style="2" bestFit="1" customWidth="1"/>
    <col min="13069" max="13069" width="15.28515625" style="2" bestFit="1" customWidth="1"/>
    <col min="13070" max="13070" width="13.28515625" style="2" bestFit="1" customWidth="1"/>
    <col min="13071" max="13071" width="12.140625" style="2" bestFit="1" customWidth="1"/>
    <col min="13072" max="13312" width="4.5703125" style="2"/>
    <col min="13313" max="13313" width="4.7109375" style="2" bestFit="1" customWidth="1"/>
    <col min="13314" max="13314" width="11.7109375" style="2" bestFit="1" customWidth="1"/>
    <col min="13315" max="13315" width="50.7109375" style="2" bestFit="1" customWidth="1"/>
    <col min="13316" max="13316" width="10.7109375" style="2" bestFit="1" customWidth="1"/>
    <col min="13317" max="13318" width="15.85546875" style="2" bestFit="1" customWidth="1"/>
    <col min="13319" max="13319" width="15.28515625" style="2" bestFit="1" customWidth="1"/>
    <col min="13320" max="13320" width="16.140625" style="2" bestFit="1" customWidth="1"/>
    <col min="13321" max="13322" width="14.28515625" style="2" bestFit="1" customWidth="1"/>
    <col min="13323" max="13324" width="13.7109375" style="2" bestFit="1" customWidth="1"/>
    <col min="13325" max="13325" width="15.28515625" style="2" bestFit="1" customWidth="1"/>
    <col min="13326" max="13326" width="13.28515625" style="2" bestFit="1" customWidth="1"/>
    <col min="13327" max="13327" width="12.140625" style="2" bestFit="1" customWidth="1"/>
    <col min="13328" max="13568" width="4.5703125" style="2"/>
    <col min="13569" max="13569" width="4.7109375" style="2" bestFit="1" customWidth="1"/>
    <col min="13570" max="13570" width="11.7109375" style="2" bestFit="1" customWidth="1"/>
    <col min="13571" max="13571" width="50.7109375" style="2" bestFit="1" customWidth="1"/>
    <col min="13572" max="13572" width="10.7109375" style="2" bestFit="1" customWidth="1"/>
    <col min="13573" max="13574" width="15.85546875" style="2" bestFit="1" customWidth="1"/>
    <col min="13575" max="13575" width="15.28515625" style="2" bestFit="1" customWidth="1"/>
    <col min="13576" max="13576" width="16.140625" style="2" bestFit="1" customWidth="1"/>
    <col min="13577" max="13578" width="14.28515625" style="2" bestFit="1" customWidth="1"/>
    <col min="13579" max="13580" width="13.7109375" style="2" bestFit="1" customWidth="1"/>
    <col min="13581" max="13581" width="15.28515625" style="2" bestFit="1" customWidth="1"/>
    <col min="13582" max="13582" width="13.28515625" style="2" bestFit="1" customWidth="1"/>
    <col min="13583" max="13583" width="12.140625" style="2" bestFit="1" customWidth="1"/>
    <col min="13584" max="13824" width="4.5703125" style="2"/>
    <col min="13825" max="13825" width="4.7109375" style="2" bestFit="1" customWidth="1"/>
    <col min="13826" max="13826" width="11.7109375" style="2" bestFit="1" customWidth="1"/>
    <col min="13827" max="13827" width="50.7109375" style="2" bestFit="1" customWidth="1"/>
    <col min="13828" max="13828" width="10.7109375" style="2" bestFit="1" customWidth="1"/>
    <col min="13829" max="13830" width="15.85546875" style="2" bestFit="1" customWidth="1"/>
    <col min="13831" max="13831" width="15.28515625" style="2" bestFit="1" customWidth="1"/>
    <col min="13832" max="13832" width="16.140625" style="2" bestFit="1" customWidth="1"/>
    <col min="13833" max="13834" width="14.28515625" style="2" bestFit="1" customWidth="1"/>
    <col min="13835" max="13836" width="13.7109375" style="2" bestFit="1" customWidth="1"/>
    <col min="13837" max="13837" width="15.28515625" style="2" bestFit="1" customWidth="1"/>
    <col min="13838" max="13838" width="13.28515625" style="2" bestFit="1" customWidth="1"/>
    <col min="13839" max="13839" width="12.140625" style="2" bestFit="1" customWidth="1"/>
    <col min="13840" max="14080" width="4.5703125" style="2"/>
    <col min="14081" max="14081" width="4.7109375" style="2" bestFit="1" customWidth="1"/>
    <col min="14082" max="14082" width="11.7109375" style="2" bestFit="1" customWidth="1"/>
    <col min="14083" max="14083" width="50.7109375" style="2" bestFit="1" customWidth="1"/>
    <col min="14084" max="14084" width="10.7109375" style="2" bestFit="1" customWidth="1"/>
    <col min="14085" max="14086" width="15.85546875" style="2" bestFit="1" customWidth="1"/>
    <col min="14087" max="14087" width="15.28515625" style="2" bestFit="1" customWidth="1"/>
    <col min="14088" max="14088" width="16.140625" style="2" bestFit="1" customWidth="1"/>
    <col min="14089" max="14090" width="14.28515625" style="2" bestFit="1" customWidth="1"/>
    <col min="14091" max="14092" width="13.7109375" style="2" bestFit="1" customWidth="1"/>
    <col min="14093" max="14093" width="15.28515625" style="2" bestFit="1" customWidth="1"/>
    <col min="14094" max="14094" width="13.28515625" style="2" bestFit="1" customWidth="1"/>
    <col min="14095" max="14095" width="12.140625" style="2" bestFit="1" customWidth="1"/>
    <col min="14096" max="14336" width="4.5703125" style="2"/>
    <col min="14337" max="14337" width="4.7109375" style="2" bestFit="1" customWidth="1"/>
    <col min="14338" max="14338" width="11.7109375" style="2" bestFit="1" customWidth="1"/>
    <col min="14339" max="14339" width="50.7109375" style="2" bestFit="1" customWidth="1"/>
    <col min="14340" max="14340" width="10.7109375" style="2" bestFit="1" customWidth="1"/>
    <col min="14341" max="14342" width="15.85546875" style="2" bestFit="1" customWidth="1"/>
    <col min="14343" max="14343" width="15.28515625" style="2" bestFit="1" customWidth="1"/>
    <col min="14344" max="14344" width="16.140625" style="2" bestFit="1" customWidth="1"/>
    <col min="14345" max="14346" width="14.28515625" style="2" bestFit="1" customWidth="1"/>
    <col min="14347" max="14348" width="13.7109375" style="2" bestFit="1" customWidth="1"/>
    <col min="14349" max="14349" width="15.28515625" style="2" bestFit="1" customWidth="1"/>
    <col min="14350" max="14350" width="13.28515625" style="2" bestFit="1" customWidth="1"/>
    <col min="14351" max="14351" width="12.140625" style="2" bestFit="1" customWidth="1"/>
    <col min="14352" max="14592" width="4.5703125" style="2"/>
    <col min="14593" max="14593" width="4.7109375" style="2" bestFit="1" customWidth="1"/>
    <col min="14594" max="14594" width="11.7109375" style="2" bestFit="1" customWidth="1"/>
    <col min="14595" max="14595" width="50.7109375" style="2" bestFit="1" customWidth="1"/>
    <col min="14596" max="14596" width="10.7109375" style="2" bestFit="1" customWidth="1"/>
    <col min="14597" max="14598" width="15.85546875" style="2" bestFit="1" customWidth="1"/>
    <col min="14599" max="14599" width="15.28515625" style="2" bestFit="1" customWidth="1"/>
    <col min="14600" max="14600" width="16.140625" style="2" bestFit="1" customWidth="1"/>
    <col min="14601" max="14602" width="14.28515625" style="2" bestFit="1" customWidth="1"/>
    <col min="14603" max="14604" width="13.7109375" style="2" bestFit="1" customWidth="1"/>
    <col min="14605" max="14605" width="15.28515625" style="2" bestFit="1" customWidth="1"/>
    <col min="14606" max="14606" width="13.28515625" style="2" bestFit="1" customWidth="1"/>
    <col min="14607" max="14607" width="12.140625" style="2" bestFit="1" customWidth="1"/>
    <col min="14608" max="14848" width="4.5703125" style="2"/>
    <col min="14849" max="14849" width="4.7109375" style="2" bestFit="1" customWidth="1"/>
    <col min="14850" max="14850" width="11.7109375" style="2" bestFit="1" customWidth="1"/>
    <col min="14851" max="14851" width="50.7109375" style="2" bestFit="1" customWidth="1"/>
    <col min="14852" max="14852" width="10.7109375" style="2" bestFit="1" customWidth="1"/>
    <col min="14853" max="14854" width="15.85546875" style="2" bestFit="1" customWidth="1"/>
    <col min="14855" max="14855" width="15.28515625" style="2" bestFit="1" customWidth="1"/>
    <col min="14856" max="14856" width="16.140625" style="2" bestFit="1" customWidth="1"/>
    <col min="14857" max="14858" width="14.28515625" style="2" bestFit="1" customWidth="1"/>
    <col min="14859" max="14860" width="13.7109375" style="2" bestFit="1" customWidth="1"/>
    <col min="14861" max="14861" width="15.28515625" style="2" bestFit="1" customWidth="1"/>
    <col min="14862" max="14862" width="13.28515625" style="2" bestFit="1" customWidth="1"/>
    <col min="14863" max="14863" width="12.140625" style="2" bestFit="1" customWidth="1"/>
    <col min="14864" max="15104" width="4.5703125" style="2"/>
    <col min="15105" max="15105" width="4.7109375" style="2" bestFit="1" customWidth="1"/>
    <col min="15106" max="15106" width="11.7109375" style="2" bestFit="1" customWidth="1"/>
    <col min="15107" max="15107" width="50.7109375" style="2" bestFit="1" customWidth="1"/>
    <col min="15108" max="15108" width="10.7109375" style="2" bestFit="1" customWidth="1"/>
    <col min="15109" max="15110" width="15.85546875" style="2" bestFit="1" customWidth="1"/>
    <col min="15111" max="15111" width="15.28515625" style="2" bestFit="1" customWidth="1"/>
    <col min="15112" max="15112" width="16.140625" style="2" bestFit="1" customWidth="1"/>
    <col min="15113" max="15114" width="14.28515625" style="2" bestFit="1" customWidth="1"/>
    <col min="15115" max="15116" width="13.7109375" style="2" bestFit="1" customWidth="1"/>
    <col min="15117" max="15117" width="15.28515625" style="2" bestFit="1" customWidth="1"/>
    <col min="15118" max="15118" width="13.28515625" style="2" bestFit="1" customWidth="1"/>
    <col min="15119" max="15119" width="12.140625" style="2" bestFit="1" customWidth="1"/>
    <col min="15120" max="15360" width="4.5703125" style="2"/>
    <col min="15361" max="15361" width="4.7109375" style="2" bestFit="1" customWidth="1"/>
    <col min="15362" max="15362" width="11.7109375" style="2" bestFit="1" customWidth="1"/>
    <col min="15363" max="15363" width="50.7109375" style="2" bestFit="1" customWidth="1"/>
    <col min="15364" max="15364" width="10.7109375" style="2" bestFit="1" customWidth="1"/>
    <col min="15365" max="15366" width="15.85546875" style="2" bestFit="1" customWidth="1"/>
    <col min="15367" max="15367" width="15.28515625" style="2" bestFit="1" customWidth="1"/>
    <col min="15368" max="15368" width="16.140625" style="2" bestFit="1" customWidth="1"/>
    <col min="15369" max="15370" width="14.28515625" style="2" bestFit="1" customWidth="1"/>
    <col min="15371" max="15372" width="13.7109375" style="2" bestFit="1" customWidth="1"/>
    <col min="15373" max="15373" width="15.28515625" style="2" bestFit="1" customWidth="1"/>
    <col min="15374" max="15374" width="13.28515625" style="2" bestFit="1" customWidth="1"/>
    <col min="15375" max="15375" width="12.140625" style="2" bestFit="1" customWidth="1"/>
    <col min="15376" max="15616" width="4.5703125" style="2"/>
    <col min="15617" max="15617" width="4.7109375" style="2" bestFit="1" customWidth="1"/>
    <col min="15618" max="15618" width="11.7109375" style="2" bestFit="1" customWidth="1"/>
    <col min="15619" max="15619" width="50.7109375" style="2" bestFit="1" customWidth="1"/>
    <col min="15620" max="15620" width="10.7109375" style="2" bestFit="1" customWidth="1"/>
    <col min="15621" max="15622" width="15.85546875" style="2" bestFit="1" customWidth="1"/>
    <col min="15623" max="15623" width="15.28515625" style="2" bestFit="1" customWidth="1"/>
    <col min="15624" max="15624" width="16.140625" style="2" bestFit="1" customWidth="1"/>
    <col min="15625" max="15626" width="14.28515625" style="2" bestFit="1" customWidth="1"/>
    <col min="15627" max="15628" width="13.7109375" style="2" bestFit="1" customWidth="1"/>
    <col min="15629" max="15629" width="15.28515625" style="2" bestFit="1" customWidth="1"/>
    <col min="15630" max="15630" width="13.28515625" style="2" bestFit="1" customWidth="1"/>
    <col min="15631" max="15631" width="12.140625" style="2" bestFit="1" customWidth="1"/>
    <col min="15632" max="15872" width="4.5703125" style="2"/>
    <col min="15873" max="15873" width="4.7109375" style="2" bestFit="1" customWidth="1"/>
    <col min="15874" max="15874" width="11.7109375" style="2" bestFit="1" customWidth="1"/>
    <col min="15875" max="15875" width="50.7109375" style="2" bestFit="1" customWidth="1"/>
    <col min="15876" max="15876" width="10.7109375" style="2" bestFit="1" customWidth="1"/>
    <col min="15877" max="15878" width="15.85546875" style="2" bestFit="1" customWidth="1"/>
    <col min="15879" max="15879" width="15.28515625" style="2" bestFit="1" customWidth="1"/>
    <col min="15880" max="15880" width="16.140625" style="2" bestFit="1" customWidth="1"/>
    <col min="15881" max="15882" width="14.28515625" style="2" bestFit="1" customWidth="1"/>
    <col min="15883" max="15884" width="13.7109375" style="2" bestFit="1" customWidth="1"/>
    <col min="15885" max="15885" width="15.28515625" style="2" bestFit="1" customWidth="1"/>
    <col min="15886" max="15886" width="13.28515625" style="2" bestFit="1" customWidth="1"/>
    <col min="15887" max="15887" width="12.140625" style="2" bestFit="1" customWidth="1"/>
    <col min="15888" max="16128" width="4.5703125" style="2"/>
    <col min="16129" max="16129" width="4.7109375" style="2" bestFit="1" customWidth="1"/>
    <col min="16130" max="16130" width="11.7109375" style="2" bestFit="1" customWidth="1"/>
    <col min="16131" max="16131" width="50.7109375" style="2" bestFit="1" customWidth="1"/>
    <col min="16132" max="16132" width="10.7109375" style="2" bestFit="1" customWidth="1"/>
    <col min="16133" max="16134" width="15.85546875" style="2" bestFit="1" customWidth="1"/>
    <col min="16135" max="16135" width="15.28515625" style="2" bestFit="1" customWidth="1"/>
    <col min="16136" max="16136" width="16.140625" style="2" bestFit="1" customWidth="1"/>
    <col min="16137" max="16138" width="14.28515625" style="2" bestFit="1" customWidth="1"/>
    <col min="16139" max="16140" width="13.7109375" style="2" bestFit="1" customWidth="1"/>
    <col min="16141" max="16141" width="15.28515625" style="2" bestFit="1" customWidth="1"/>
    <col min="16142" max="16142" width="13.28515625" style="2" bestFit="1" customWidth="1"/>
    <col min="16143" max="16143" width="12.140625" style="2" bestFit="1" customWidth="1"/>
    <col min="16144" max="16384" width="4.5703125" style="2"/>
  </cols>
  <sheetData>
    <row r="1" spans="1:21" ht="15">
      <c r="A1" s="727" t="s">
        <v>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</row>
    <row r="2" spans="1:21" ht="15">
      <c r="A2" s="727" t="s">
        <v>893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</row>
    <row r="3" spans="1:21" ht="15">
      <c r="A3" s="727" t="s">
        <v>875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</row>
    <row r="4" spans="1:21" s="162" customFormat="1"/>
    <row r="5" spans="1:21" s="359" customFormat="1" ht="33.75">
      <c r="A5" s="622" t="s">
        <v>1</v>
      </c>
      <c r="B5" s="622" t="s">
        <v>894</v>
      </c>
      <c r="C5" s="622" t="s">
        <v>66</v>
      </c>
      <c r="D5" s="622" t="s">
        <v>895</v>
      </c>
      <c r="E5" s="622" t="s">
        <v>50</v>
      </c>
      <c r="F5" s="622" t="s">
        <v>878</v>
      </c>
      <c r="G5" s="622" t="s">
        <v>879</v>
      </c>
      <c r="H5" s="622" t="s">
        <v>880</v>
      </c>
      <c r="I5" s="622" t="s">
        <v>881</v>
      </c>
      <c r="J5" s="622" t="s">
        <v>882</v>
      </c>
      <c r="K5" s="622" t="s">
        <v>883</v>
      </c>
      <c r="L5" s="622" t="s">
        <v>884</v>
      </c>
      <c r="M5" s="622" t="s">
        <v>885</v>
      </c>
      <c r="N5" s="622" t="s">
        <v>886</v>
      </c>
      <c r="O5" s="622" t="s">
        <v>443</v>
      </c>
      <c r="P5" s="622"/>
      <c r="Q5" s="622" t="s">
        <v>896</v>
      </c>
      <c r="R5" s="622" t="s">
        <v>897</v>
      </c>
      <c r="S5" s="622" t="s">
        <v>898</v>
      </c>
      <c r="T5" s="622" t="s">
        <v>899</v>
      </c>
      <c r="U5" s="622" t="s">
        <v>1064</v>
      </c>
    </row>
    <row r="6" spans="1:21" s="359" customFormat="1">
      <c r="A6" s="216"/>
      <c r="B6" s="216" t="s">
        <v>3</v>
      </c>
      <c r="C6" s="216" t="s">
        <v>4</v>
      </c>
      <c r="D6" s="216" t="s">
        <v>5</v>
      </c>
      <c r="E6" s="216" t="s">
        <v>6</v>
      </c>
      <c r="F6" s="216" t="s">
        <v>7</v>
      </c>
      <c r="G6" s="216" t="s">
        <v>59</v>
      </c>
      <c r="H6" s="216" t="s">
        <v>8</v>
      </c>
      <c r="I6" s="216" t="s">
        <v>9</v>
      </c>
      <c r="J6" s="216" t="s">
        <v>60</v>
      </c>
      <c r="K6" s="216" t="s">
        <v>61</v>
      </c>
      <c r="L6" s="216" t="s">
        <v>10</v>
      </c>
      <c r="M6" s="216" t="s">
        <v>11</v>
      </c>
      <c r="N6" s="216" t="s">
        <v>12</v>
      </c>
      <c r="O6" s="216" t="s">
        <v>13</v>
      </c>
      <c r="P6" s="216"/>
      <c r="Q6" s="216"/>
      <c r="R6" s="216"/>
      <c r="S6" s="216"/>
      <c r="T6" s="216"/>
      <c r="U6" s="216"/>
    </row>
    <row r="7" spans="1:21">
      <c r="A7" s="360">
        <v>1</v>
      </c>
      <c r="B7" s="361"/>
      <c r="C7" s="362" t="s">
        <v>88</v>
      </c>
      <c r="D7" s="361"/>
      <c r="E7" s="361"/>
      <c r="F7" s="3"/>
      <c r="G7" s="3"/>
      <c r="H7" s="3"/>
      <c r="I7" s="3"/>
      <c r="J7" s="3"/>
      <c r="K7" s="3"/>
      <c r="L7" s="3"/>
      <c r="M7" s="3"/>
      <c r="N7" s="3"/>
      <c r="O7" s="3"/>
      <c r="P7" s="361"/>
      <c r="Q7" s="361"/>
      <c r="R7" s="361"/>
      <c r="S7" s="361"/>
      <c r="T7" s="361"/>
      <c r="U7" s="361"/>
    </row>
    <row r="8" spans="1:21">
      <c r="A8" s="360">
        <v>2</v>
      </c>
      <c r="B8" s="361"/>
      <c r="C8" s="361"/>
      <c r="D8" s="361"/>
      <c r="E8" s="361"/>
      <c r="F8" s="3"/>
      <c r="G8" s="3"/>
      <c r="H8" s="3"/>
      <c r="I8" s="3"/>
      <c r="J8" s="3"/>
      <c r="K8" s="3"/>
      <c r="L8" s="3"/>
      <c r="M8" s="3"/>
      <c r="N8" s="3"/>
      <c r="O8" s="3"/>
      <c r="P8" s="361"/>
      <c r="Q8" s="361"/>
      <c r="R8" s="361"/>
      <c r="S8" s="361"/>
      <c r="T8" s="361"/>
      <c r="U8" s="361"/>
    </row>
    <row r="9" spans="1:21">
      <c r="A9" s="360">
        <v>3</v>
      </c>
      <c r="B9" s="361"/>
      <c r="C9" s="362" t="s">
        <v>89</v>
      </c>
      <c r="D9" s="361"/>
      <c r="E9" s="361"/>
      <c r="F9" s="3"/>
      <c r="G9" s="3"/>
      <c r="H9" s="3"/>
      <c r="I9" s="3"/>
      <c r="J9" s="3"/>
      <c r="K9" s="3"/>
      <c r="L9" s="3"/>
      <c r="M9" s="3"/>
      <c r="N9" s="3"/>
      <c r="O9" s="3"/>
      <c r="P9" s="361"/>
      <c r="Q9" s="361"/>
      <c r="R9" s="361"/>
      <c r="S9" s="361"/>
      <c r="T9" s="361"/>
      <c r="U9" s="361"/>
    </row>
    <row r="10" spans="1:21" s="162" customFormat="1">
      <c r="A10" s="360">
        <v>4</v>
      </c>
      <c r="B10" s="360"/>
      <c r="C10" s="362" t="s">
        <v>90</v>
      </c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</row>
    <row r="11" spans="1:21" s="162" customFormat="1">
      <c r="A11" s="360">
        <v>5</v>
      </c>
      <c r="B11" s="364">
        <v>300</v>
      </c>
      <c r="C11" s="360" t="s">
        <v>1065</v>
      </c>
      <c r="D11" s="217" t="s">
        <v>907</v>
      </c>
      <c r="E11" s="218">
        <v>77496384.779840693</v>
      </c>
      <c r="F11" s="218">
        <v>40848136.060633972</v>
      </c>
      <c r="G11" s="218">
        <v>10263324.358515697</v>
      </c>
      <c r="H11" s="218">
        <v>11366292.820628831</v>
      </c>
      <c r="I11" s="218">
        <v>7189895.2059273683</v>
      </c>
      <c r="J11" s="218">
        <v>5420830.2846812773</v>
      </c>
      <c r="K11" s="218">
        <v>0</v>
      </c>
      <c r="L11" s="218">
        <v>2126192.6853198558</v>
      </c>
      <c r="M11" s="218">
        <v>0</v>
      </c>
      <c r="N11" s="218">
        <v>255319.42326142912</v>
      </c>
      <c r="O11" s="218">
        <v>26393.940872278163</v>
      </c>
      <c r="P11" s="217"/>
      <c r="Q11" s="218">
        <v>5009125.50319291</v>
      </c>
      <c r="R11" s="218">
        <v>14410.36700740286</v>
      </c>
      <c r="S11" s="218">
        <v>397294.414480965</v>
      </c>
      <c r="T11" s="218">
        <v>5420830.2846812773</v>
      </c>
      <c r="U11" s="218">
        <v>5023535.8702003127</v>
      </c>
    </row>
    <row r="12" spans="1:21" s="162" customFormat="1">
      <c r="A12" s="360">
        <v>6</v>
      </c>
      <c r="B12" s="364">
        <v>300.01</v>
      </c>
      <c r="C12" s="360" t="s">
        <v>47</v>
      </c>
      <c r="D12" s="217" t="s">
        <v>1031</v>
      </c>
      <c r="E12" s="218">
        <v>48660476.437339872</v>
      </c>
      <c r="F12" s="218">
        <v>32377315.91502035</v>
      </c>
      <c r="G12" s="218">
        <v>5805785.5035000201</v>
      </c>
      <c r="H12" s="218">
        <v>4572317.4363564923</v>
      </c>
      <c r="I12" s="218">
        <v>1939353.352255889</v>
      </c>
      <c r="J12" s="218">
        <v>2195876.7441553762</v>
      </c>
      <c r="K12" s="218">
        <v>479418.92290868325</v>
      </c>
      <c r="L12" s="218">
        <v>258661.33673092636</v>
      </c>
      <c r="M12" s="218">
        <v>89747.546152141047</v>
      </c>
      <c r="N12" s="218">
        <v>927075.59493547282</v>
      </c>
      <c r="O12" s="218">
        <v>14924.085324509084</v>
      </c>
      <c r="P12" s="217"/>
      <c r="Q12" s="218">
        <v>1742818.8260930926</v>
      </c>
      <c r="R12" s="218">
        <v>19602.636667203617</v>
      </c>
      <c r="S12" s="218">
        <v>433455.28139508015</v>
      </c>
      <c r="T12" s="218">
        <v>2195876.7441553762</v>
      </c>
      <c r="U12" s="218">
        <v>1762421.4627602962</v>
      </c>
    </row>
    <row r="13" spans="1:21" s="162" customFormat="1">
      <c r="A13" s="360">
        <v>7</v>
      </c>
      <c r="B13" s="364">
        <v>300.02</v>
      </c>
      <c r="C13" s="360" t="s">
        <v>250</v>
      </c>
      <c r="D13" s="217" t="s">
        <v>979</v>
      </c>
      <c r="E13" s="218">
        <v>388247846.93698829</v>
      </c>
      <c r="F13" s="218">
        <v>236533930.50363809</v>
      </c>
      <c r="G13" s="218">
        <v>47083555.203693412</v>
      </c>
      <c r="H13" s="218">
        <v>42584481.790785953</v>
      </c>
      <c r="I13" s="218">
        <v>24193224.052633721</v>
      </c>
      <c r="J13" s="218">
        <v>20582301.295879152</v>
      </c>
      <c r="K13" s="218">
        <v>2050833.0610903488</v>
      </c>
      <c r="L13" s="218">
        <v>6167432.2517380631</v>
      </c>
      <c r="M13" s="218">
        <v>3657273.5302383299</v>
      </c>
      <c r="N13" s="218">
        <v>5283716.6640668605</v>
      </c>
      <c r="O13" s="218">
        <v>111098.58322448496</v>
      </c>
      <c r="P13" s="217"/>
      <c r="Q13" s="218">
        <v>18175945.954946436</v>
      </c>
      <c r="R13" s="218">
        <v>95146.063619098088</v>
      </c>
      <c r="S13" s="218">
        <v>2311209.2773136166</v>
      </c>
      <c r="T13" s="218">
        <v>20582301.295879152</v>
      </c>
      <c r="U13" s="218">
        <v>18271092.018565536</v>
      </c>
    </row>
    <row r="14" spans="1:21" s="172" customFormat="1">
      <c r="A14" s="363">
        <v>8</v>
      </c>
      <c r="B14" s="623"/>
      <c r="C14" s="363" t="s">
        <v>70</v>
      </c>
      <c r="D14" s="624"/>
      <c r="E14" s="625">
        <v>514404708.15416884</v>
      </c>
      <c r="F14" s="625">
        <v>309759382.47929239</v>
      </c>
      <c r="G14" s="625">
        <v>63152665.065709129</v>
      </c>
      <c r="H14" s="625">
        <v>58523092.047771275</v>
      </c>
      <c r="I14" s="625">
        <v>33322472.610816978</v>
      </c>
      <c r="J14" s="625">
        <v>28199008.324715804</v>
      </c>
      <c r="K14" s="625">
        <v>2530251.9839990321</v>
      </c>
      <c r="L14" s="625">
        <v>8552286.2737888452</v>
      </c>
      <c r="M14" s="625">
        <v>3747021.0763904708</v>
      </c>
      <c r="N14" s="625">
        <v>6466111.6822637627</v>
      </c>
      <c r="O14" s="625">
        <v>152416.60942127221</v>
      </c>
      <c r="P14" s="626"/>
      <c r="Q14" s="625">
        <v>24927890.284232438</v>
      </c>
      <c r="R14" s="625">
        <v>129159.06729370456</v>
      </c>
      <c r="S14" s="625">
        <v>3141958.9731896617</v>
      </c>
      <c r="T14" s="625">
        <v>28199008.324715804</v>
      </c>
      <c r="U14" s="625">
        <v>25057049.351526145</v>
      </c>
    </row>
    <row r="15" spans="1:21" s="162" customFormat="1">
      <c r="A15" s="360">
        <v>9</v>
      </c>
      <c r="B15" s="364"/>
      <c r="C15" s="360"/>
      <c r="D15" s="217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7"/>
      <c r="Q15" s="218"/>
      <c r="R15" s="218"/>
      <c r="S15" s="218"/>
      <c r="T15" s="218"/>
      <c r="U15" s="218"/>
    </row>
    <row r="16" spans="1:21" s="162" customFormat="1">
      <c r="A16" s="360">
        <v>10</v>
      </c>
      <c r="B16" s="364"/>
      <c r="C16" s="362" t="s">
        <v>91</v>
      </c>
      <c r="D16" s="217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7"/>
      <c r="Q16" s="218"/>
      <c r="R16" s="218"/>
      <c r="S16" s="218"/>
      <c r="T16" s="218"/>
      <c r="U16" s="218"/>
    </row>
    <row r="17" spans="1:21" s="162" customFormat="1">
      <c r="A17" s="360">
        <v>11</v>
      </c>
      <c r="B17" s="364">
        <v>310</v>
      </c>
      <c r="C17" s="360" t="s">
        <v>1066</v>
      </c>
      <c r="D17" s="217" t="s">
        <v>907</v>
      </c>
      <c r="E17" s="218">
        <v>1396510000</v>
      </c>
      <c r="F17" s="218">
        <v>736096666.34249425</v>
      </c>
      <c r="G17" s="218">
        <v>184948435.2157701</v>
      </c>
      <c r="H17" s="218">
        <v>204824284.79767597</v>
      </c>
      <c r="I17" s="218">
        <v>129564244.61030541</v>
      </c>
      <c r="J17" s="218">
        <v>97685120.697778881</v>
      </c>
      <c r="K17" s="218">
        <v>0</v>
      </c>
      <c r="L17" s="218">
        <v>38314682.103060238</v>
      </c>
      <c r="M17" s="218">
        <v>0</v>
      </c>
      <c r="N17" s="218">
        <v>4600938.8540092278</v>
      </c>
      <c r="O17" s="218">
        <v>475627.3789062415</v>
      </c>
      <c r="P17" s="217"/>
      <c r="Q17" s="218">
        <v>90266066.944114178</v>
      </c>
      <c r="R17" s="218">
        <v>259679.48939397655</v>
      </c>
      <c r="S17" s="218">
        <v>7159374.2642707182</v>
      </c>
      <c r="T17" s="218">
        <v>97685120.697778881</v>
      </c>
      <c r="U17" s="218">
        <v>90525746.433508158</v>
      </c>
    </row>
    <row r="18" spans="1:21" s="162" customFormat="1">
      <c r="A18" s="360">
        <v>12</v>
      </c>
      <c r="B18" s="364">
        <v>330</v>
      </c>
      <c r="C18" s="360" t="s">
        <v>1067</v>
      </c>
      <c r="D18" s="217" t="s">
        <v>907</v>
      </c>
      <c r="E18" s="218">
        <v>729618000</v>
      </c>
      <c r="F18" s="218">
        <v>384579686.14866918</v>
      </c>
      <c r="G18" s="218">
        <v>96627813.195222199</v>
      </c>
      <c r="H18" s="218">
        <v>107012112.3554509</v>
      </c>
      <c r="I18" s="218">
        <v>67691892.663913488</v>
      </c>
      <c r="J18" s="218">
        <v>51036385.26990284</v>
      </c>
      <c r="K18" s="218">
        <v>0</v>
      </c>
      <c r="L18" s="218">
        <v>20017817.077336077</v>
      </c>
      <c r="M18" s="218">
        <v>0</v>
      </c>
      <c r="N18" s="218">
        <v>2403797.8996101026</v>
      </c>
      <c r="O18" s="218">
        <v>248495.38989539215</v>
      </c>
      <c r="P18" s="217"/>
      <c r="Q18" s="218">
        <v>47160240.336002387</v>
      </c>
      <c r="R18" s="218">
        <v>135671.65984679983</v>
      </c>
      <c r="S18" s="218">
        <v>3740473.2740536574</v>
      </c>
      <c r="T18" s="218">
        <v>51036385.26990284</v>
      </c>
      <c r="U18" s="218">
        <v>47295911.995849185</v>
      </c>
    </row>
    <row r="19" spans="1:21" s="162" customFormat="1">
      <c r="A19" s="360">
        <v>13</v>
      </c>
      <c r="B19" s="364">
        <v>340</v>
      </c>
      <c r="C19" s="360" t="s">
        <v>1068</v>
      </c>
      <c r="D19" s="217" t="s">
        <v>907</v>
      </c>
      <c r="E19" s="218">
        <v>1971707000</v>
      </c>
      <c r="F19" s="218">
        <v>1039281458.5675436</v>
      </c>
      <c r="G19" s="218">
        <v>261125322.66434211</v>
      </c>
      <c r="H19" s="218">
        <v>289187672.20110941</v>
      </c>
      <c r="I19" s="218">
        <v>182929394.02356693</v>
      </c>
      <c r="J19" s="218">
        <v>137919840.37039155</v>
      </c>
      <c r="K19" s="218">
        <v>0</v>
      </c>
      <c r="L19" s="218">
        <v>54095800.893211357</v>
      </c>
      <c r="M19" s="218">
        <v>0</v>
      </c>
      <c r="N19" s="218">
        <v>6495981.6578627955</v>
      </c>
      <c r="O19" s="218">
        <v>671529.62197269534</v>
      </c>
      <c r="P19" s="217"/>
      <c r="Q19" s="218">
        <v>127445013.68137608</v>
      </c>
      <c r="R19" s="218">
        <v>366636.73514298454</v>
      </c>
      <c r="S19" s="218">
        <v>10108189.953872457</v>
      </c>
      <c r="T19" s="218">
        <v>137919840.37039155</v>
      </c>
      <c r="U19" s="218">
        <v>127811650.41651908</v>
      </c>
    </row>
    <row r="20" spans="1:21" s="162" customFormat="1">
      <c r="A20" s="363">
        <v>14</v>
      </c>
      <c r="B20" s="623"/>
      <c r="C20" s="363" t="s">
        <v>70</v>
      </c>
      <c r="D20" s="624"/>
      <c r="E20" s="625">
        <v>4097835000</v>
      </c>
      <c r="F20" s="625">
        <v>2159957811.0587072</v>
      </c>
      <c r="G20" s="625">
        <v>542701571.07533431</v>
      </c>
      <c r="H20" s="625">
        <v>601024069.35423625</v>
      </c>
      <c r="I20" s="625">
        <v>380185531.29778588</v>
      </c>
      <c r="J20" s="625">
        <v>286641346.33807325</v>
      </c>
      <c r="K20" s="625">
        <v>0</v>
      </c>
      <c r="L20" s="625">
        <v>112428300.07360768</v>
      </c>
      <c r="M20" s="625">
        <v>0</v>
      </c>
      <c r="N20" s="625">
        <v>13500718.411482126</v>
      </c>
      <c r="O20" s="625">
        <v>1395652.390774329</v>
      </c>
      <c r="P20" s="217"/>
      <c r="Q20" s="625">
        <v>264871320.96149266</v>
      </c>
      <c r="R20" s="625">
        <v>761987.88438376086</v>
      </c>
      <c r="S20" s="625">
        <v>21008037.492196832</v>
      </c>
      <c r="T20" s="625">
        <v>286641346.33807325</v>
      </c>
      <c r="U20" s="625">
        <v>265633308.84587643</v>
      </c>
    </row>
    <row r="21" spans="1:21" s="162" customFormat="1">
      <c r="A21" s="627">
        <v>15</v>
      </c>
      <c r="B21" s="364"/>
      <c r="C21" s="360"/>
      <c r="D21" s="217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7"/>
      <c r="Q21" s="218"/>
      <c r="R21" s="218"/>
      <c r="S21" s="218"/>
      <c r="T21" s="218"/>
      <c r="U21" s="218"/>
    </row>
    <row r="22" spans="1:21" s="162" customFormat="1">
      <c r="A22" s="627">
        <v>16</v>
      </c>
      <c r="B22" s="364"/>
      <c r="C22" s="362" t="s">
        <v>93</v>
      </c>
      <c r="D22" s="217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7"/>
      <c r="Q22" s="218"/>
      <c r="R22" s="218"/>
      <c r="S22" s="218"/>
      <c r="T22" s="218"/>
      <c r="U22" s="218"/>
    </row>
    <row r="23" spans="1:21" s="162" customFormat="1">
      <c r="A23" s="627">
        <v>17</v>
      </c>
      <c r="B23" s="364">
        <v>350</v>
      </c>
      <c r="C23" s="360" t="s">
        <v>1069</v>
      </c>
      <c r="D23" s="217" t="s">
        <v>916</v>
      </c>
      <c r="E23" s="218">
        <v>1233537389.476027</v>
      </c>
      <c r="F23" s="218">
        <v>587961831.03835654</v>
      </c>
      <c r="G23" s="218">
        <v>147686587.18163681</v>
      </c>
      <c r="H23" s="218">
        <v>163540596.0210169</v>
      </c>
      <c r="I23" s="218">
        <v>103395901.06226416</v>
      </c>
      <c r="J23" s="218">
        <v>77942930.105132252</v>
      </c>
      <c r="K23" s="218">
        <v>17435331.932064958</v>
      </c>
      <c r="L23" s="218">
        <v>30561471.733192742</v>
      </c>
      <c r="M23" s="218">
        <v>100963203.65258293</v>
      </c>
      <c r="N23" s="218">
        <v>3669641.575363697</v>
      </c>
      <c r="O23" s="218">
        <v>379895.17441637273</v>
      </c>
      <c r="P23" s="217"/>
      <c r="Q23" s="218">
        <v>72037421.537215874</v>
      </c>
      <c r="R23" s="218">
        <v>206708.98348232149</v>
      </c>
      <c r="S23" s="218">
        <v>5698799.5844340688</v>
      </c>
      <c r="T23" s="218">
        <v>77942930.105132252</v>
      </c>
      <c r="U23" s="218">
        <v>72244130.52069819</v>
      </c>
    </row>
    <row r="24" spans="1:21" s="162" customFormat="1">
      <c r="A24" s="627">
        <v>18</v>
      </c>
      <c r="B24" s="364">
        <v>350.01</v>
      </c>
      <c r="C24" s="360" t="s">
        <v>1070</v>
      </c>
      <c r="D24" s="217" t="s">
        <v>907</v>
      </c>
      <c r="E24" s="218">
        <v>176754568</v>
      </c>
      <c r="F24" s="218">
        <v>93166857.57037738</v>
      </c>
      <c r="G24" s="218">
        <v>23408697.946194034</v>
      </c>
      <c r="H24" s="218">
        <v>25924359.994072501</v>
      </c>
      <c r="I24" s="218">
        <v>16398788.468640298</v>
      </c>
      <c r="J24" s="218">
        <v>12363886.623771949</v>
      </c>
      <c r="K24" s="218">
        <v>0</v>
      </c>
      <c r="L24" s="218">
        <v>4849442.5984659931</v>
      </c>
      <c r="M24" s="218">
        <v>0</v>
      </c>
      <c r="N24" s="218">
        <v>582335.22104017599</v>
      </c>
      <c r="O24" s="218">
        <v>60199.577437716187</v>
      </c>
      <c r="P24" s="217"/>
      <c r="Q24" s="218">
        <v>11424866.035879429</v>
      </c>
      <c r="R24" s="218">
        <v>32867.316357414493</v>
      </c>
      <c r="S24" s="218">
        <v>906153.27153510449</v>
      </c>
      <c r="T24" s="218">
        <v>12363886.623771949</v>
      </c>
      <c r="U24" s="218">
        <v>11457733.352236845</v>
      </c>
    </row>
    <row r="25" spans="1:21" s="162" customFormat="1">
      <c r="A25" s="627">
        <v>19</v>
      </c>
      <c r="B25" s="364">
        <v>350.02</v>
      </c>
      <c r="C25" s="360" t="s">
        <v>1071</v>
      </c>
      <c r="D25" s="217" t="s">
        <v>919</v>
      </c>
      <c r="E25" s="218">
        <v>405246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405246</v>
      </c>
      <c r="N25" s="218">
        <v>0</v>
      </c>
      <c r="O25" s="218">
        <v>0</v>
      </c>
      <c r="P25" s="217"/>
      <c r="Q25" s="218">
        <v>0</v>
      </c>
      <c r="R25" s="218">
        <v>0</v>
      </c>
      <c r="S25" s="218">
        <v>0</v>
      </c>
      <c r="T25" s="218">
        <v>0</v>
      </c>
      <c r="U25" s="218">
        <v>0</v>
      </c>
    </row>
    <row r="26" spans="1:21" s="162" customFormat="1">
      <c r="A26" s="627">
        <v>20</v>
      </c>
      <c r="B26" s="364">
        <v>350.03</v>
      </c>
      <c r="C26" s="360" t="s">
        <v>1072</v>
      </c>
      <c r="D26" s="217" t="s">
        <v>907</v>
      </c>
      <c r="E26" s="218">
        <v>185680043</v>
      </c>
      <c r="F26" s="218">
        <v>97871451.445840701</v>
      </c>
      <c r="G26" s="218">
        <v>24590753.667103641</v>
      </c>
      <c r="H26" s="218">
        <v>27233447.672180451</v>
      </c>
      <c r="I26" s="218">
        <v>17226868.77323043</v>
      </c>
      <c r="J26" s="218">
        <v>12988218.78226706</v>
      </c>
      <c r="K26" s="218">
        <v>0</v>
      </c>
      <c r="L26" s="218">
        <v>5094322.1462270627</v>
      </c>
      <c r="M26" s="218">
        <v>0</v>
      </c>
      <c r="N26" s="218">
        <v>611741.07185254968</v>
      </c>
      <c r="O26" s="218">
        <v>63239.441298156278</v>
      </c>
      <c r="P26" s="217"/>
      <c r="Q26" s="218">
        <v>12001781.005237341</v>
      </c>
      <c r="R26" s="218">
        <v>34526.998558471918</v>
      </c>
      <c r="S26" s="218">
        <v>951910.77847124648</v>
      </c>
      <c r="T26" s="218">
        <v>12988218.78226706</v>
      </c>
      <c r="U26" s="218">
        <v>12036308.003795814</v>
      </c>
    </row>
    <row r="27" spans="1:21" s="162" customFormat="1">
      <c r="A27" s="173">
        <v>21</v>
      </c>
      <c r="B27" s="623"/>
      <c r="C27" s="363" t="s">
        <v>70</v>
      </c>
      <c r="D27" s="624"/>
      <c r="E27" s="625">
        <v>1596377246.476027</v>
      </c>
      <c r="F27" s="625">
        <v>779000140.05457461</v>
      </c>
      <c r="G27" s="625">
        <v>195686038.79493448</v>
      </c>
      <c r="H27" s="625">
        <v>216698403.68726984</v>
      </c>
      <c r="I27" s="625">
        <v>137021558.30413488</v>
      </c>
      <c r="J27" s="625">
        <v>103295035.51117127</v>
      </c>
      <c r="K27" s="625">
        <v>17435331.932064958</v>
      </c>
      <c r="L27" s="625">
        <v>40505236.477885798</v>
      </c>
      <c r="M27" s="625">
        <v>101368449.65258293</v>
      </c>
      <c r="N27" s="625">
        <v>4863717.8682564227</v>
      </c>
      <c r="O27" s="625">
        <v>503334.19315224519</v>
      </c>
      <c r="P27" s="217"/>
      <c r="Q27" s="625">
        <v>95464068.578332648</v>
      </c>
      <c r="R27" s="625">
        <v>274103.29839820793</v>
      </c>
      <c r="S27" s="625">
        <v>7556863.6344404193</v>
      </c>
      <c r="T27" s="625">
        <v>103295035.51117127</v>
      </c>
      <c r="U27" s="625">
        <v>95738171.876730844</v>
      </c>
    </row>
    <row r="28" spans="1:21" s="162" customFormat="1">
      <c r="A28" s="360">
        <v>22</v>
      </c>
      <c r="B28" s="364"/>
      <c r="C28" s="360"/>
      <c r="D28" s="217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7"/>
      <c r="Q28" s="218"/>
      <c r="R28" s="218"/>
      <c r="S28" s="218"/>
      <c r="T28" s="218"/>
      <c r="U28" s="218"/>
    </row>
    <row r="29" spans="1:21" s="162" customFormat="1">
      <c r="A29" s="360">
        <v>23</v>
      </c>
      <c r="B29" s="364"/>
      <c r="C29" s="362" t="s">
        <v>94</v>
      </c>
      <c r="D29" s="217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7"/>
      <c r="Q29" s="218"/>
      <c r="R29" s="218"/>
      <c r="S29" s="218"/>
      <c r="T29" s="218"/>
      <c r="U29" s="218"/>
    </row>
    <row r="30" spans="1:21" s="162" customFormat="1">
      <c r="A30" s="360">
        <v>24</v>
      </c>
      <c r="B30" s="364">
        <v>360.01</v>
      </c>
      <c r="C30" s="360" t="s">
        <v>1073</v>
      </c>
      <c r="D30" s="217" t="s">
        <v>1074</v>
      </c>
      <c r="E30" s="218">
        <v>3584294.5099956198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3561622.1547956197</v>
      </c>
      <c r="L30" s="218">
        <v>22672.355200000002</v>
      </c>
      <c r="M30" s="218">
        <v>0</v>
      </c>
      <c r="N30" s="218">
        <v>0</v>
      </c>
      <c r="O30" s="218">
        <v>0</v>
      </c>
      <c r="P30" s="217"/>
      <c r="Q30" s="218">
        <v>0</v>
      </c>
      <c r="R30" s="218">
        <v>0</v>
      </c>
      <c r="S30" s="218">
        <v>0</v>
      </c>
      <c r="T30" s="218">
        <v>0</v>
      </c>
      <c r="U30" s="218">
        <v>0</v>
      </c>
    </row>
    <row r="31" spans="1:21" s="162" customFormat="1">
      <c r="A31" s="360">
        <v>25</v>
      </c>
      <c r="B31" s="364">
        <v>360.02</v>
      </c>
      <c r="C31" s="360" t="s">
        <v>1075</v>
      </c>
      <c r="D31" s="217" t="s">
        <v>1076</v>
      </c>
      <c r="E31" s="218">
        <v>47903705.490004383</v>
      </c>
      <c r="F31" s="218">
        <v>21741743.528318834</v>
      </c>
      <c r="G31" s="218">
        <v>7009017.0714245131</v>
      </c>
      <c r="H31" s="218">
        <v>9118962.3590785321</v>
      </c>
      <c r="I31" s="218">
        <v>5359289.5306215016</v>
      </c>
      <c r="J31" s="218">
        <v>4640901.3287207689</v>
      </c>
      <c r="K31" s="218">
        <v>0</v>
      </c>
      <c r="L31" s="218">
        <v>0</v>
      </c>
      <c r="M31" s="218">
        <v>0</v>
      </c>
      <c r="N31" s="218">
        <v>30858.711539461285</v>
      </c>
      <c r="O31" s="218">
        <v>2932.9603007722035</v>
      </c>
      <c r="P31" s="217"/>
      <c r="Q31" s="218">
        <v>4414267.9237825638</v>
      </c>
      <c r="R31" s="218">
        <v>966.26645516288909</v>
      </c>
      <c r="S31" s="218">
        <v>225667.13848304198</v>
      </c>
      <c r="T31" s="218">
        <v>4640901.3287207689</v>
      </c>
      <c r="U31" s="218">
        <v>4415234.190237727</v>
      </c>
    </row>
    <row r="32" spans="1:21" s="162" customFormat="1">
      <c r="A32" s="360">
        <v>26</v>
      </c>
      <c r="B32" s="364">
        <v>361.01</v>
      </c>
      <c r="C32" s="360" t="s">
        <v>1077</v>
      </c>
      <c r="D32" s="217" t="s">
        <v>1078</v>
      </c>
      <c r="E32" s="218">
        <v>598299.79449141794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242390.36241461791</v>
      </c>
      <c r="L32" s="218">
        <v>162866.1520768</v>
      </c>
      <c r="M32" s="218">
        <v>193043.28</v>
      </c>
      <c r="N32" s="218">
        <v>0</v>
      </c>
      <c r="O32" s="218">
        <v>0</v>
      </c>
      <c r="P32" s="217"/>
      <c r="Q32" s="218">
        <v>0</v>
      </c>
      <c r="R32" s="218">
        <v>0</v>
      </c>
      <c r="S32" s="218">
        <v>0</v>
      </c>
      <c r="T32" s="218">
        <v>0</v>
      </c>
      <c r="U32" s="218">
        <v>0</v>
      </c>
    </row>
    <row r="33" spans="1:21" s="162" customFormat="1">
      <c r="A33" s="360">
        <v>27</v>
      </c>
      <c r="B33" s="364">
        <v>361.02</v>
      </c>
      <c r="C33" s="360" t="s">
        <v>1079</v>
      </c>
      <c r="D33" s="217" t="s">
        <v>1080</v>
      </c>
      <c r="E33" s="218">
        <v>7504700.2055085823</v>
      </c>
      <c r="F33" s="218">
        <v>3820437.6002308587</v>
      </c>
      <c r="G33" s="218">
        <v>1051706.37135761</v>
      </c>
      <c r="H33" s="218">
        <v>1306197.3366424269</v>
      </c>
      <c r="I33" s="218">
        <v>759664.43838272104</v>
      </c>
      <c r="J33" s="218">
        <v>560035.2167259726</v>
      </c>
      <c r="K33" s="218">
        <v>0</v>
      </c>
      <c r="L33" s="218">
        <v>0</v>
      </c>
      <c r="M33" s="218">
        <v>0</v>
      </c>
      <c r="N33" s="218">
        <v>5805.14555529883</v>
      </c>
      <c r="O33" s="218">
        <v>854.09661369412947</v>
      </c>
      <c r="P33" s="217"/>
      <c r="Q33" s="218">
        <v>498719.75639976206</v>
      </c>
      <c r="R33" s="218">
        <v>1.0845671285004819</v>
      </c>
      <c r="S33" s="218">
        <v>61314.375759082002</v>
      </c>
      <c r="T33" s="218">
        <v>560035.2167259726</v>
      </c>
      <c r="U33" s="218">
        <v>498720.84096689057</v>
      </c>
    </row>
    <row r="34" spans="1:21" s="162" customFormat="1">
      <c r="A34" s="360">
        <v>28</v>
      </c>
      <c r="B34" s="364">
        <v>362.01</v>
      </c>
      <c r="C34" s="360" t="s">
        <v>1081</v>
      </c>
      <c r="D34" s="217" t="s">
        <v>1082</v>
      </c>
      <c r="E34" s="218">
        <v>31963716.521255195</v>
      </c>
      <c r="F34" s="218">
        <v>0</v>
      </c>
      <c r="G34" s="218">
        <v>0</v>
      </c>
      <c r="H34" s="218">
        <v>0</v>
      </c>
      <c r="I34" s="218">
        <v>0</v>
      </c>
      <c r="J34" s="218">
        <v>775891.62600000005</v>
      </c>
      <c r="K34" s="218">
        <v>10309974.6572004</v>
      </c>
      <c r="L34" s="218">
        <v>14591388.153054798</v>
      </c>
      <c r="M34" s="218">
        <v>6286462.084999999</v>
      </c>
      <c r="N34" s="218">
        <v>0</v>
      </c>
      <c r="O34" s="218">
        <v>0</v>
      </c>
      <c r="P34" s="217"/>
      <c r="Q34" s="218">
        <v>775891.62600000005</v>
      </c>
      <c r="R34" s="218">
        <v>0</v>
      </c>
      <c r="S34" s="218">
        <v>0</v>
      </c>
      <c r="T34" s="218">
        <v>775891.62600000005</v>
      </c>
      <c r="U34" s="218">
        <v>775891.62600000005</v>
      </c>
    </row>
    <row r="35" spans="1:21" s="162" customFormat="1">
      <c r="A35" s="360">
        <v>29</v>
      </c>
      <c r="B35" s="364">
        <v>362.02</v>
      </c>
      <c r="C35" s="360" t="s">
        <v>1083</v>
      </c>
      <c r="D35" s="217" t="s">
        <v>1002</v>
      </c>
      <c r="E35" s="218">
        <v>439222283.4787448</v>
      </c>
      <c r="F35" s="218">
        <v>245172012.49877518</v>
      </c>
      <c r="G35" s="218">
        <v>59276205.92702511</v>
      </c>
      <c r="H35" s="218">
        <v>65132080.749197923</v>
      </c>
      <c r="I35" s="218">
        <v>34656237.881569348</v>
      </c>
      <c r="J35" s="218">
        <v>34510634.081663273</v>
      </c>
      <c r="K35" s="218">
        <v>0</v>
      </c>
      <c r="L35" s="218">
        <v>0</v>
      </c>
      <c r="M35" s="218">
        <v>0</v>
      </c>
      <c r="N35" s="218">
        <v>354330.73590944649</v>
      </c>
      <c r="O35" s="218">
        <v>120781.60460452207</v>
      </c>
      <c r="P35" s="217"/>
      <c r="Q35" s="218">
        <v>30853949.816595841</v>
      </c>
      <c r="R35" s="218">
        <v>113449.85596689511</v>
      </c>
      <c r="S35" s="218">
        <v>3543234.4091005395</v>
      </c>
      <c r="T35" s="218">
        <v>34510634.081663273</v>
      </c>
      <c r="U35" s="218">
        <v>30967399.672562737</v>
      </c>
    </row>
    <row r="36" spans="1:21" s="162" customFormat="1">
      <c r="A36" s="360">
        <v>30</v>
      </c>
      <c r="B36" s="364">
        <v>363.01</v>
      </c>
      <c r="C36" s="360" t="s">
        <v>1084</v>
      </c>
      <c r="D36" s="217" t="s">
        <v>247</v>
      </c>
      <c r="E36" s="218">
        <v>1101000</v>
      </c>
      <c r="F36" s="218">
        <v>614573.52214283624</v>
      </c>
      <c r="G36" s="218">
        <v>148587.86810349277</v>
      </c>
      <c r="H36" s="218">
        <v>163266.80954550701</v>
      </c>
      <c r="I36" s="218">
        <v>86872.910011302622</v>
      </c>
      <c r="J36" s="218">
        <v>86507.924468158293</v>
      </c>
      <c r="K36" s="218">
        <v>0</v>
      </c>
      <c r="L36" s="218">
        <v>0</v>
      </c>
      <c r="M36" s="218">
        <v>0</v>
      </c>
      <c r="N36" s="218">
        <v>888.20206740530625</v>
      </c>
      <c r="O36" s="218">
        <v>302.76366129774038</v>
      </c>
      <c r="P36" s="217"/>
      <c r="Q36" s="218">
        <v>77341.701516188972</v>
      </c>
      <c r="R36" s="218">
        <v>284.38514191549706</v>
      </c>
      <c r="S36" s="218">
        <v>8881.837810053823</v>
      </c>
      <c r="T36" s="218">
        <v>86507.924468158293</v>
      </c>
      <c r="U36" s="218">
        <v>77626.086658104468</v>
      </c>
    </row>
    <row r="37" spans="1:21" s="162" customFormat="1">
      <c r="A37" s="360">
        <v>31</v>
      </c>
      <c r="B37" s="364">
        <v>364.01</v>
      </c>
      <c r="C37" s="360" t="s">
        <v>1085</v>
      </c>
      <c r="D37" s="217" t="s">
        <v>1005</v>
      </c>
      <c r="E37" s="218">
        <v>391509930.108778</v>
      </c>
      <c r="F37" s="218">
        <v>269833753.4777205</v>
      </c>
      <c r="G37" s="218">
        <v>49303277.846063584</v>
      </c>
      <c r="H37" s="218">
        <v>38329822.254128896</v>
      </c>
      <c r="I37" s="218">
        <v>15162676.965196848</v>
      </c>
      <c r="J37" s="218">
        <v>18373115.648320116</v>
      </c>
      <c r="K37" s="218">
        <v>0</v>
      </c>
      <c r="L37" s="218">
        <v>0</v>
      </c>
      <c r="M37" s="218">
        <v>0</v>
      </c>
      <c r="N37" s="218">
        <v>237125.73810917835</v>
      </c>
      <c r="O37" s="218">
        <v>270158.17923881515</v>
      </c>
      <c r="P37" s="217"/>
      <c r="Q37" s="218">
        <v>14192938.872033939</v>
      </c>
      <c r="R37" s="218">
        <v>355491.98549037683</v>
      </c>
      <c r="S37" s="218">
        <v>3824684.7907958021</v>
      </c>
      <c r="T37" s="218">
        <v>18373115.648320116</v>
      </c>
      <c r="U37" s="218">
        <v>14548430.857524315</v>
      </c>
    </row>
    <row r="38" spans="1:21" s="162" customFormat="1">
      <c r="A38" s="360">
        <v>32</v>
      </c>
      <c r="B38" s="364">
        <v>365.01</v>
      </c>
      <c r="C38" s="360" t="s">
        <v>1086</v>
      </c>
      <c r="D38" s="217" t="s">
        <v>1087</v>
      </c>
      <c r="E38" s="218">
        <v>67009.356344389787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67009.356344389787</v>
      </c>
      <c r="L38" s="218">
        <v>0</v>
      </c>
      <c r="M38" s="218">
        <v>0</v>
      </c>
      <c r="N38" s="218">
        <v>0</v>
      </c>
      <c r="O38" s="218">
        <v>0</v>
      </c>
      <c r="P38" s="217"/>
      <c r="Q38" s="218">
        <v>0</v>
      </c>
      <c r="R38" s="218">
        <v>0</v>
      </c>
      <c r="S38" s="218">
        <v>0</v>
      </c>
      <c r="T38" s="218">
        <v>0</v>
      </c>
      <c r="U38" s="218">
        <v>0</v>
      </c>
    </row>
    <row r="39" spans="1:21" s="162" customFormat="1">
      <c r="A39" s="360">
        <v>33</v>
      </c>
      <c r="B39" s="364">
        <v>365.02</v>
      </c>
      <c r="C39" s="360" t="s">
        <v>1088</v>
      </c>
      <c r="D39" s="217" t="s">
        <v>1005</v>
      </c>
      <c r="E39" s="218">
        <v>473766801.08175522</v>
      </c>
      <c r="F39" s="218">
        <v>326526262.49736166</v>
      </c>
      <c r="G39" s="218">
        <v>59661976.444593899</v>
      </c>
      <c r="H39" s="218">
        <v>46382980.044274919</v>
      </c>
      <c r="I39" s="218">
        <v>18348379.975040294</v>
      </c>
      <c r="J39" s="218">
        <v>22233337.029768985</v>
      </c>
      <c r="K39" s="218">
        <v>0</v>
      </c>
      <c r="L39" s="218">
        <v>0</v>
      </c>
      <c r="M39" s="218">
        <v>0</v>
      </c>
      <c r="N39" s="218">
        <v>286946.24007856468</v>
      </c>
      <c r="O39" s="218">
        <v>326918.85063677264</v>
      </c>
      <c r="P39" s="217"/>
      <c r="Q39" s="218">
        <v>17174898.336510044</v>
      </c>
      <c r="R39" s="218">
        <v>430181.42791214335</v>
      </c>
      <c r="S39" s="218">
        <v>4628257.265346799</v>
      </c>
      <c r="T39" s="218">
        <v>22233337.029768985</v>
      </c>
      <c r="U39" s="218">
        <v>17605079.764422186</v>
      </c>
    </row>
    <row r="40" spans="1:21" s="162" customFormat="1">
      <c r="A40" s="360">
        <v>33</v>
      </c>
      <c r="B40" s="364">
        <v>366.01</v>
      </c>
      <c r="C40" s="360" t="s">
        <v>1089</v>
      </c>
      <c r="D40" s="217" t="s">
        <v>1090</v>
      </c>
      <c r="E40" s="218">
        <v>27766610.698247954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21070405.608247954</v>
      </c>
      <c r="L40" s="218">
        <v>6656205.0899999999</v>
      </c>
      <c r="M40" s="218">
        <v>40000</v>
      </c>
      <c r="N40" s="218">
        <v>0</v>
      </c>
      <c r="O40" s="218">
        <v>0</v>
      </c>
      <c r="P40" s="217"/>
      <c r="Q40" s="218">
        <v>0</v>
      </c>
      <c r="R40" s="218">
        <v>0</v>
      </c>
      <c r="S40" s="218">
        <v>0</v>
      </c>
      <c r="T40" s="218">
        <v>0</v>
      </c>
      <c r="U40" s="218">
        <v>0</v>
      </c>
    </row>
    <row r="41" spans="1:21" s="162" customFormat="1">
      <c r="A41" s="360">
        <v>34</v>
      </c>
      <c r="B41" s="364">
        <v>366.02</v>
      </c>
      <c r="C41" s="360" t="s">
        <v>1091</v>
      </c>
      <c r="D41" s="217" t="s">
        <v>1010</v>
      </c>
      <c r="E41" s="218">
        <v>723354758.19607222</v>
      </c>
      <c r="F41" s="218">
        <v>486813798.12785774</v>
      </c>
      <c r="G41" s="218">
        <v>86744263.228688866</v>
      </c>
      <c r="H41" s="218">
        <v>80947921.458197594</v>
      </c>
      <c r="I41" s="218">
        <v>35145343.56682042</v>
      </c>
      <c r="J41" s="218">
        <v>33171861.362535581</v>
      </c>
      <c r="K41" s="218">
        <v>0</v>
      </c>
      <c r="L41" s="218">
        <v>0</v>
      </c>
      <c r="M41" s="218">
        <v>0</v>
      </c>
      <c r="N41" s="218">
        <v>333576.59941564943</v>
      </c>
      <c r="O41" s="218">
        <v>197993.85255638545</v>
      </c>
      <c r="P41" s="217"/>
      <c r="Q41" s="218">
        <v>25068460.788343806</v>
      </c>
      <c r="R41" s="218">
        <v>297708.14786557958</v>
      </c>
      <c r="S41" s="218">
        <v>7805692.4263261957</v>
      </c>
      <c r="T41" s="218">
        <v>33171861.362535581</v>
      </c>
      <c r="U41" s="218">
        <v>25366168.936209384</v>
      </c>
    </row>
    <row r="42" spans="1:21" s="162" customFormat="1">
      <c r="A42" s="360">
        <v>35</v>
      </c>
      <c r="B42" s="364">
        <v>367.01</v>
      </c>
      <c r="C42" s="360" t="s">
        <v>1092</v>
      </c>
      <c r="D42" s="217" t="s">
        <v>1010</v>
      </c>
      <c r="E42" s="218">
        <v>1026225254.2519155</v>
      </c>
      <c r="F42" s="218">
        <v>690643986.36565733</v>
      </c>
      <c r="G42" s="218">
        <v>123064309.14860564</v>
      </c>
      <c r="H42" s="218">
        <v>114841024.18399489</v>
      </c>
      <c r="I42" s="218">
        <v>49860789.230966657</v>
      </c>
      <c r="J42" s="218">
        <v>47061004.956505746</v>
      </c>
      <c r="K42" s="218">
        <v>0</v>
      </c>
      <c r="L42" s="218">
        <v>0</v>
      </c>
      <c r="M42" s="218">
        <v>0</v>
      </c>
      <c r="N42" s="218">
        <v>473245.97878019873</v>
      </c>
      <c r="O42" s="218">
        <v>280894.38740502117</v>
      </c>
      <c r="P42" s="217"/>
      <c r="Q42" s="218">
        <v>35564689.738653861</v>
      </c>
      <c r="R42" s="218">
        <v>422359.31439523114</v>
      </c>
      <c r="S42" s="218">
        <v>11073955.903456649</v>
      </c>
      <c r="T42" s="218">
        <v>47061004.956505746</v>
      </c>
      <c r="U42" s="218">
        <v>35987049.053049095</v>
      </c>
    </row>
    <row r="43" spans="1:21" s="162" customFormat="1">
      <c r="A43" s="360">
        <v>36</v>
      </c>
      <c r="B43" s="364" t="s">
        <v>1093</v>
      </c>
      <c r="C43" s="360" t="s">
        <v>1094</v>
      </c>
      <c r="D43" s="217" t="s">
        <v>1095</v>
      </c>
      <c r="E43" s="218">
        <v>173605063.30048591</v>
      </c>
      <c r="F43" s="218">
        <v>129622783.85526644</v>
      </c>
      <c r="G43" s="218">
        <v>21229564.703891553</v>
      </c>
      <c r="H43" s="218">
        <v>3103642.0998950875</v>
      </c>
      <c r="I43" s="218">
        <v>34997.8638195979</v>
      </c>
      <c r="J43" s="218">
        <v>0</v>
      </c>
      <c r="K43" s="218">
        <v>0</v>
      </c>
      <c r="L43" s="218">
        <v>0</v>
      </c>
      <c r="M43" s="218">
        <v>0</v>
      </c>
      <c r="N43" s="218">
        <v>19614074.777613256</v>
      </c>
      <c r="O43" s="218">
        <v>0</v>
      </c>
      <c r="P43" s="217"/>
      <c r="Q43" s="218">
        <v>0</v>
      </c>
      <c r="R43" s="218">
        <v>0</v>
      </c>
      <c r="S43" s="218">
        <v>0</v>
      </c>
      <c r="T43" s="218">
        <v>0</v>
      </c>
      <c r="U43" s="218">
        <v>0</v>
      </c>
    </row>
    <row r="44" spans="1:21" s="162" customFormat="1">
      <c r="A44" s="360">
        <v>37</v>
      </c>
      <c r="B44" s="364" t="s">
        <v>1096</v>
      </c>
      <c r="C44" s="360" t="s">
        <v>1097</v>
      </c>
      <c r="D44" s="217" t="s">
        <v>1098</v>
      </c>
      <c r="E44" s="218">
        <v>318356351.16211182</v>
      </c>
      <c r="F44" s="218">
        <v>254327740.80673003</v>
      </c>
      <c r="G44" s="218">
        <v>39317738.093223535</v>
      </c>
      <c r="H44" s="218">
        <v>18739582.929669607</v>
      </c>
      <c r="I44" s="218">
        <v>5178152.8820115114</v>
      </c>
      <c r="J44" s="218">
        <v>0</v>
      </c>
      <c r="K44" s="218">
        <v>0</v>
      </c>
      <c r="L44" s="218">
        <v>0</v>
      </c>
      <c r="M44" s="218">
        <v>0</v>
      </c>
      <c r="N44" s="218">
        <v>793136.45047712862</v>
      </c>
      <c r="O44" s="218">
        <v>0</v>
      </c>
      <c r="P44" s="217"/>
      <c r="Q44" s="218">
        <v>0</v>
      </c>
      <c r="R44" s="218">
        <v>0</v>
      </c>
      <c r="S44" s="218">
        <v>0</v>
      </c>
      <c r="T44" s="218">
        <v>0</v>
      </c>
      <c r="U44" s="218">
        <v>0</v>
      </c>
    </row>
    <row r="45" spans="1:21" s="162" customFormat="1">
      <c r="A45" s="360">
        <v>38</v>
      </c>
      <c r="B45" s="364">
        <v>368.03</v>
      </c>
      <c r="C45" s="360" t="s">
        <v>1099</v>
      </c>
      <c r="D45" s="217" t="s">
        <v>1100</v>
      </c>
      <c r="E45" s="218">
        <v>7588388.9357394706</v>
      </c>
      <c r="F45" s="218">
        <v>0</v>
      </c>
      <c r="G45" s="218">
        <v>0</v>
      </c>
      <c r="H45" s="218">
        <v>0</v>
      </c>
      <c r="I45" s="218">
        <v>0</v>
      </c>
      <c r="J45" s="218">
        <v>2881042.1201866162</v>
      </c>
      <c r="K45" s="218">
        <v>4643236.3957666187</v>
      </c>
      <c r="L45" s="218">
        <v>0</v>
      </c>
      <c r="M45" s="218">
        <v>0</v>
      </c>
      <c r="N45" s="218">
        <v>0</v>
      </c>
      <c r="O45" s="218">
        <v>64110.419786236234</v>
      </c>
      <c r="P45" s="217"/>
      <c r="Q45" s="218">
        <v>2724875.4994521518</v>
      </c>
      <c r="R45" s="218">
        <v>0</v>
      </c>
      <c r="S45" s="218">
        <v>156166.6207344642</v>
      </c>
      <c r="T45" s="218">
        <v>2881042.1201866162</v>
      </c>
      <c r="U45" s="218">
        <v>2724875.4994521518</v>
      </c>
    </row>
    <row r="46" spans="1:21" s="162" customFormat="1">
      <c r="A46" s="360">
        <v>39</v>
      </c>
      <c r="B46" s="364" t="s">
        <v>1101</v>
      </c>
      <c r="C46" s="360" t="s">
        <v>1102</v>
      </c>
      <c r="D46" s="217" t="s">
        <v>1103</v>
      </c>
      <c r="E46" s="218">
        <v>40891220.469543234</v>
      </c>
      <c r="F46" s="218">
        <v>35288462.6545965</v>
      </c>
      <c r="G46" s="218">
        <v>5391704.5577693377</v>
      </c>
      <c r="H46" s="218">
        <v>206577.5754747632</v>
      </c>
      <c r="I46" s="218">
        <v>4475.6817026308827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7"/>
      <c r="Q46" s="218">
        <v>0</v>
      </c>
      <c r="R46" s="218">
        <v>0</v>
      </c>
      <c r="S46" s="218">
        <v>0</v>
      </c>
      <c r="T46" s="218">
        <v>0</v>
      </c>
      <c r="U46" s="218">
        <v>0</v>
      </c>
    </row>
    <row r="47" spans="1:21" s="162" customFormat="1">
      <c r="A47" s="360">
        <v>40</v>
      </c>
      <c r="B47" s="364" t="s">
        <v>1104</v>
      </c>
      <c r="C47" s="360" t="s">
        <v>1105</v>
      </c>
      <c r="D47" s="217" t="s">
        <v>948</v>
      </c>
      <c r="E47" s="218">
        <v>148146329.43013555</v>
      </c>
      <c r="F47" s="218">
        <v>148146329.43013555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7"/>
      <c r="Q47" s="218">
        <v>0</v>
      </c>
      <c r="R47" s="218">
        <v>0</v>
      </c>
      <c r="S47" s="218">
        <v>0</v>
      </c>
      <c r="T47" s="218">
        <v>0</v>
      </c>
      <c r="U47" s="218">
        <v>0</v>
      </c>
    </row>
    <row r="48" spans="1:21" s="162" customFormat="1">
      <c r="A48" s="360">
        <v>41</v>
      </c>
      <c r="B48" s="364">
        <v>370.01</v>
      </c>
      <c r="C48" s="360" t="s">
        <v>1106</v>
      </c>
      <c r="D48" s="217" t="s">
        <v>1020</v>
      </c>
      <c r="E48" s="218">
        <v>247291132.66036785</v>
      </c>
      <c r="F48" s="218">
        <v>160547824.47857788</v>
      </c>
      <c r="G48" s="218">
        <v>45063437.311036006</v>
      </c>
      <c r="H48" s="218">
        <v>13317872.425731381</v>
      </c>
      <c r="I48" s="218">
        <v>1496814.6259639224</v>
      </c>
      <c r="J48" s="218">
        <v>23780856.217471752</v>
      </c>
      <c r="K48" s="218">
        <v>1171880.9939455816</v>
      </c>
      <c r="L48" s="218">
        <v>727735.30562502379</v>
      </c>
      <c r="M48" s="218">
        <v>1171647.569538224</v>
      </c>
      <c r="N48" s="218">
        <v>0</v>
      </c>
      <c r="O48" s="218">
        <v>13063.732478062144</v>
      </c>
      <c r="P48" s="217"/>
      <c r="Q48" s="218">
        <v>17928547.859513208</v>
      </c>
      <c r="R48" s="218">
        <v>58130.001113842591</v>
      </c>
      <c r="S48" s="218">
        <v>5794178.3568447009</v>
      </c>
      <c r="T48" s="218">
        <v>23780856.217471752</v>
      </c>
      <c r="U48" s="218">
        <v>17986677.860627051</v>
      </c>
    </row>
    <row r="49" spans="1:21" s="162" customFormat="1">
      <c r="A49" s="360">
        <v>42</v>
      </c>
      <c r="B49" s="364">
        <v>373</v>
      </c>
      <c r="C49" s="360" t="s">
        <v>1107</v>
      </c>
      <c r="D49" s="217" t="s">
        <v>930</v>
      </c>
      <c r="E49" s="218">
        <v>57317388.722843789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57317388.722843789</v>
      </c>
      <c r="O49" s="218">
        <v>0</v>
      </c>
      <c r="P49" s="217"/>
      <c r="Q49" s="218">
        <v>0</v>
      </c>
      <c r="R49" s="218">
        <v>0</v>
      </c>
      <c r="S49" s="218">
        <v>0</v>
      </c>
      <c r="T49" s="218">
        <v>0</v>
      </c>
      <c r="U49" s="218">
        <v>0</v>
      </c>
    </row>
    <row r="50" spans="1:21" s="162" customFormat="1">
      <c r="A50" s="360">
        <v>43</v>
      </c>
      <c r="B50" s="364">
        <v>374</v>
      </c>
      <c r="C50" s="360" t="s">
        <v>1108</v>
      </c>
      <c r="D50" s="217" t="s">
        <v>1109</v>
      </c>
      <c r="E50" s="218">
        <v>2343000</v>
      </c>
      <c r="F50" s="218">
        <v>1572660.6353874579</v>
      </c>
      <c r="G50" s="218">
        <v>282623.75575443881</v>
      </c>
      <c r="H50" s="218">
        <v>248691.86509855432</v>
      </c>
      <c r="I50" s="218">
        <v>105076.92439916788</v>
      </c>
      <c r="J50" s="218">
        <v>107135.71604908427</v>
      </c>
      <c r="K50" s="218">
        <v>18740.357910424889</v>
      </c>
      <c r="L50" s="218">
        <v>5901.3680679849231</v>
      </c>
      <c r="M50" s="218">
        <v>35.463859590810316</v>
      </c>
      <c r="N50" s="218">
        <v>1179.9664419440364</v>
      </c>
      <c r="O50" s="218">
        <v>953.94703135218742</v>
      </c>
      <c r="P50" s="217"/>
      <c r="Q50" s="218">
        <v>81567.752781727759</v>
      </c>
      <c r="R50" s="218">
        <v>1334.9845748667035</v>
      </c>
      <c r="S50" s="218">
        <v>24232.9786924898</v>
      </c>
      <c r="T50" s="218">
        <v>107135.71604908427</v>
      </c>
      <c r="U50" s="218">
        <v>82902.737356594458</v>
      </c>
    </row>
    <row r="51" spans="1:21" s="162" customFormat="1">
      <c r="A51" s="173">
        <v>44</v>
      </c>
      <c r="B51" s="623"/>
      <c r="C51" s="363" t="s">
        <v>70</v>
      </c>
      <c r="D51" s="624"/>
      <c r="E51" s="625">
        <v>4170107238.3743415</v>
      </c>
      <c r="F51" s="625">
        <v>2774672369.4787593</v>
      </c>
      <c r="G51" s="625">
        <v>497544412.32753754</v>
      </c>
      <c r="H51" s="625">
        <v>391838622.09093004</v>
      </c>
      <c r="I51" s="625">
        <v>166198772.47650594</v>
      </c>
      <c r="J51" s="625">
        <v>188182323.22841606</v>
      </c>
      <c r="K51" s="625">
        <v>41085259.886625603</v>
      </c>
      <c r="L51" s="625">
        <v>22166768.424024604</v>
      </c>
      <c r="M51" s="625">
        <v>7691188.3983978136</v>
      </c>
      <c r="N51" s="625">
        <v>79448557.268831328</v>
      </c>
      <c r="O51" s="625">
        <v>1278964.7943129311</v>
      </c>
      <c r="P51" s="217"/>
      <c r="Q51" s="625">
        <v>149356149.67158309</v>
      </c>
      <c r="R51" s="625">
        <v>1679907.4534831422</v>
      </c>
      <c r="S51" s="625">
        <v>37146266.10334982</v>
      </c>
      <c r="T51" s="625">
        <v>188182323.22841606</v>
      </c>
      <c r="U51" s="625">
        <v>151036057.12506622</v>
      </c>
    </row>
    <row r="52" spans="1:21" s="162" customFormat="1">
      <c r="A52" s="360">
        <v>45</v>
      </c>
      <c r="B52" s="364"/>
      <c r="C52" s="360"/>
      <c r="D52" s="217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7"/>
      <c r="Q52" s="218"/>
      <c r="R52" s="218"/>
      <c r="S52" s="218"/>
      <c r="T52" s="218"/>
      <c r="U52" s="218"/>
    </row>
    <row r="53" spans="1:21" s="162" customFormat="1">
      <c r="A53" s="360">
        <v>46</v>
      </c>
      <c r="B53" s="364"/>
      <c r="C53" s="362" t="s">
        <v>92</v>
      </c>
      <c r="D53" s="217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7"/>
      <c r="Q53" s="218"/>
      <c r="R53" s="218"/>
      <c r="S53" s="218"/>
      <c r="T53" s="218"/>
      <c r="U53" s="218"/>
    </row>
    <row r="54" spans="1:21" s="162" customFormat="1">
      <c r="A54" s="360">
        <v>47</v>
      </c>
      <c r="B54" s="364">
        <v>389</v>
      </c>
      <c r="C54" s="360" t="s">
        <v>1110</v>
      </c>
      <c r="D54" s="217" t="s">
        <v>964</v>
      </c>
      <c r="E54" s="218">
        <v>36018223.299999997</v>
      </c>
      <c r="F54" s="218">
        <v>21996156.743364457</v>
      </c>
      <c r="G54" s="218">
        <v>4360409.8228068333</v>
      </c>
      <c r="H54" s="218">
        <v>3926968.810989162</v>
      </c>
      <c r="I54" s="218">
        <v>2231870.9130551368</v>
      </c>
      <c r="J54" s="218">
        <v>1899220.5050149097</v>
      </c>
      <c r="K54" s="218">
        <v>189340.19263134539</v>
      </c>
      <c r="L54" s="218">
        <v>568855.53602374915</v>
      </c>
      <c r="M54" s="218">
        <v>338349.031809479</v>
      </c>
      <c r="N54" s="218">
        <v>496811.59460149519</v>
      </c>
      <c r="O54" s="218">
        <v>10240.149703429073</v>
      </c>
      <c r="P54" s="217"/>
      <c r="Q54" s="218">
        <v>1677381.9645913469</v>
      </c>
      <c r="R54" s="218">
        <v>8769.0137415019381</v>
      </c>
      <c r="S54" s="218">
        <v>213069.526682061</v>
      </c>
      <c r="T54" s="218">
        <v>1899220.5050149097</v>
      </c>
      <c r="U54" s="218">
        <v>1686150.9783328488</v>
      </c>
    </row>
    <row r="55" spans="1:21" s="162" customFormat="1">
      <c r="A55" s="360">
        <v>48</v>
      </c>
      <c r="B55" s="364">
        <v>390</v>
      </c>
      <c r="C55" s="360" t="s">
        <v>1111</v>
      </c>
      <c r="D55" s="217" t="s">
        <v>964</v>
      </c>
      <c r="E55" s="218">
        <v>225176849.65399992</v>
      </c>
      <c r="F55" s="218">
        <v>137514425.37051502</v>
      </c>
      <c r="G55" s="218">
        <v>27260182.683691647</v>
      </c>
      <c r="H55" s="218">
        <v>24550418.775044173</v>
      </c>
      <c r="I55" s="218">
        <v>13953094.155983873</v>
      </c>
      <c r="J55" s="218">
        <v>11873447.686619684</v>
      </c>
      <c r="K55" s="218">
        <v>1183707.1399801071</v>
      </c>
      <c r="L55" s="218">
        <v>3556341.3676227974</v>
      </c>
      <c r="M55" s="218">
        <v>2115272.8281947072</v>
      </c>
      <c r="N55" s="218">
        <v>3105940.8125759736</v>
      </c>
      <c r="O55" s="218">
        <v>64018.833771945116</v>
      </c>
      <c r="P55" s="217"/>
      <c r="Q55" s="218">
        <v>10486569.071082326</v>
      </c>
      <c r="R55" s="218">
        <v>54821.662702170026</v>
      </c>
      <c r="S55" s="218">
        <v>1332056.9528351882</v>
      </c>
      <c r="T55" s="218">
        <v>11873447.686619684</v>
      </c>
      <c r="U55" s="218">
        <v>10541390.733784495</v>
      </c>
    </row>
    <row r="56" spans="1:21" s="162" customFormat="1">
      <c r="A56" s="360">
        <v>49</v>
      </c>
      <c r="B56" s="364">
        <v>391</v>
      </c>
      <c r="C56" s="360" t="s">
        <v>1112</v>
      </c>
      <c r="D56" s="217" t="s">
        <v>964</v>
      </c>
      <c r="E56" s="218">
        <v>109380337.50000001</v>
      </c>
      <c r="F56" s="218">
        <v>66798049.094556697</v>
      </c>
      <c r="G56" s="218">
        <v>13241716.396847559</v>
      </c>
      <c r="H56" s="218">
        <v>11925440.361684036</v>
      </c>
      <c r="I56" s="218">
        <v>6777757.794799502</v>
      </c>
      <c r="J56" s="218">
        <v>5767563.2164080478</v>
      </c>
      <c r="K56" s="218">
        <v>574989.33247858391</v>
      </c>
      <c r="L56" s="218">
        <v>1727503.6028504241</v>
      </c>
      <c r="M56" s="218">
        <v>1027500.1902195174</v>
      </c>
      <c r="N56" s="218">
        <v>1508720.1675332147</v>
      </c>
      <c r="O56" s="218">
        <v>31097.342622438493</v>
      </c>
      <c r="P56" s="217"/>
      <c r="Q56" s="218">
        <v>5093882.7236215891</v>
      </c>
      <c r="R56" s="218">
        <v>26629.788887660652</v>
      </c>
      <c r="S56" s="218">
        <v>647050.70389879821</v>
      </c>
      <c r="T56" s="218">
        <v>5767563.2164080478</v>
      </c>
      <c r="U56" s="218">
        <v>5120512.5125092501</v>
      </c>
    </row>
    <row r="57" spans="1:21" s="162" customFormat="1">
      <c r="A57" s="360">
        <v>50</v>
      </c>
      <c r="B57" s="364">
        <v>392</v>
      </c>
      <c r="C57" s="360" t="s">
        <v>1113</v>
      </c>
      <c r="D57" s="217" t="s">
        <v>964</v>
      </c>
      <c r="E57" s="218">
        <v>15439498.100000001</v>
      </c>
      <c r="F57" s="218">
        <v>9428827.6636476349</v>
      </c>
      <c r="G57" s="218">
        <v>1869124.376672057</v>
      </c>
      <c r="H57" s="218">
        <v>1683326.4370379543</v>
      </c>
      <c r="I57" s="218">
        <v>956709.23117298936</v>
      </c>
      <c r="J57" s="218">
        <v>814115.98607804568</v>
      </c>
      <c r="K57" s="218">
        <v>81162.180600543157</v>
      </c>
      <c r="L57" s="218">
        <v>243844.45324967368</v>
      </c>
      <c r="M57" s="218">
        <v>145036.00553110265</v>
      </c>
      <c r="N57" s="218">
        <v>212962.24433446047</v>
      </c>
      <c r="O57" s="218">
        <v>4389.5216755405245</v>
      </c>
      <c r="P57" s="217"/>
      <c r="Q57" s="218">
        <v>719023.13002991374</v>
      </c>
      <c r="R57" s="218">
        <v>3758.9075361413816</v>
      </c>
      <c r="S57" s="218">
        <v>91333.948511990617</v>
      </c>
      <c r="T57" s="218">
        <v>814115.98607804568</v>
      </c>
      <c r="U57" s="218">
        <v>722782.03756605508</v>
      </c>
    </row>
    <row r="58" spans="1:21" s="162" customFormat="1">
      <c r="A58" s="360">
        <v>51</v>
      </c>
      <c r="B58" s="364">
        <v>393</v>
      </c>
      <c r="C58" s="360" t="s">
        <v>1114</v>
      </c>
      <c r="D58" s="217" t="s">
        <v>1039</v>
      </c>
      <c r="E58" s="218">
        <v>232556.7</v>
      </c>
      <c r="F58" s="218">
        <v>134701.94415514541</v>
      </c>
      <c r="G58" s="218">
        <v>29137.770015263104</v>
      </c>
      <c r="H58" s="218">
        <v>28516.061058686642</v>
      </c>
      <c r="I58" s="218">
        <v>16111.665106721233</v>
      </c>
      <c r="J58" s="218">
        <v>13629.463083349576</v>
      </c>
      <c r="K58" s="218">
        <v>1379.6547989248459</v>
      </c>
      <c r="L58" s="218">
        <v>4128.0849790640941</v>
      </c>
      <c r="M58" s="218">
        <v>2571.1403171077682</v>
      </c>
      <c r="N58" s="218">
        <v>2305.9945525600288</v>
      </c>
      <c r="O58" s="218">
        <v>74.921933177333798</v>
      </c>
      <c r="P58" s="217"/>
      <c r="Q58" s="218">
        <v>12016.255410113956</v>
      </c>
      <c r="R58" s="218">
        <v>64.031145891448759</v>
      </c>
      <c r="S58" s="218">
        <v>1549.1765273441708</v>
      </c>
      <c r="T58" s="218">
        <v>13629.463083349576</v>
      </c>
      <c r="U58" s="218">
        <v>12080.286556005405</v>
      </c>
    </row>
    <row r="59" spans="1:21" s="162" customFormat="1">
      <c r="A59" s="360">
        <v>52</v>
      </c>
      <c r="B59" s="364">
        <v>394</v>
      </c>
      <c r="C59" s="360" t="s">
        <v>1115</v>
      </c>
      <c r="D59" s="217" t="s">
        <v>1116</v>
      </c>
      <c r="E59" s="218">
        <v>13888778.5</v>
      </c>
      <c r="F59" s="218">
        <v>8063272.2657547984</v>
      </c>
      <c r="G59" s="218">
        <v>1741792.1714319801</v>
      </c>
      <c r="H59" s="218">
        <v>1702404.2864587298</v>
      </c>
      <c r="I59" s="218">
        <v>960579.94736275566</v>
      </c>
      <c r="J59" s="218">
        <v>813705.71133117925</v>
      </c>
      <c r="K59" s="218">
        <v>80297.963361670714</v>
      </c>
      <c r="L59" s="218">
        <v>245641.67563568332</v>
      </c>
      <c r="M59" s="218">
        <v>137819.77672046967</v>
      </c>
      <c r="N59" s="218">
        <v>138786.05511932611</v>
      </c>
      <c r="O59" s="218">
        <v>4478.6468234108415</v>
      </c>
      <c r="P59" s="217"/>
      <c r="Q59" s="218">
        <v>717004.83466629486</v>
      </c>
      <c r="R59" s="218">
        <v>3841.4695717847439</v>
      </c>
      <c r="S59" s="218">
        <v>92859.407093099653</v>
      </c>
      <c r="T59" s="218">
        <v>813705.71133117925</v>
      </c>
      <c r="U59" s="218">
        <v>720846.30423807958</v>
      </c>
    </row>
    <row r="60" spans="1:21" s="162" customFormat="1">
      <c r="A60" s="360">
        <v>53</v>
      </c>
      <c r="B60" s="364">
        <v>395</v>
      </c>
      <c r="C60" s="360" t="s">
        <v>1117</v>
      </c>
      <c r="D60" s="217" t="s">
        <v>1116</v>
      </c>
      <c r="E60" s="218">
        <v>7820000</v>
      </c>
      <c r="F60" s="218">
        <v>4539980.9002787769</v>
      </c>
      <c r="G60" s="218">
        <v>980706.45885799709</v>
      </c>
      <c r="H60" s="218">
        <v>958529.32783882087</v>
      </c>
      <c r="I60" s="218">
        <v>540849.23223282374</v>
      </c>
      <c r="J60" s="218">
        <v>458152.50510401779</v>
      </c>
      <c r="K60" s="218">
        <v>45211.324630763243</v>
      </c>
      <c r="L60" s="218">
        <v>138307.18831544789</v>
      </c>
      <c r="M60" s="218">
        <v>77598.663838873457</v>
      </c>
      <c r="N60" s="218">
        <v>78142.721552736271</v>
      </c>
      <c r="O60" s="218">
        <v>2521.6773497448157</v>
      </c>
      <c r="P60" s="217"/>
      <c r="Q60" s="218">
        <v>403705.61076270504</v>
      </c>
      <c r="R60" s="218">
        <v>2162.9182185716832</v>
      </c>
      <c r="S60" s="218">
        <v>52283.976122741049</v>
      </c>
      <c r="T60" s="218">
        <v>458152.50510401779</v>
      </c>
      <c r="U60" s="218">
        <v>405868.52898127673</v>
      </c>
    </row>
    <row r="61" spans="1:21" s="162" customFormat="1">
      <c r="A61" s="360">
        <v>54</v>
      </c>
      <c r="B61" s="364">
        <v>396</v>
      </c>
      <c r="C61" s="360" t="s">
        <v>1118</v>
      </c>
      <c r="D61" s="217" t="s">
        <v>1116</v>
      </c>
      <c r="E61" s="218">
        <v>5307201.3</v>
      </c>
      <c r="F61" s="218">
        <v>3081149.9406566103</v>
      </c>
      <c r="G61" s="218">
        <v>665576.29071221966</v>
      </c>
      <c r="H61" s="218">
        <v>650525.33181512984</v>
      </c>
      <c r="I61" s="218">
        <v>367058.2798478317</v>
      </c>
      <c r="J61" s="218">
        <v>310934.4719547698</v>
      </c>
      <c r="K61" s="218">
        <v>30683.580672008786</v>
      </c>
      <c r="L61" s="218">
        <v>93864.973098093295</v>
      </c>
      <c r="M61" s="218">
        <v>52663.904041423542</v>
      </c>
      <c r="N61" s="218">
        <v>53033.139822278761</v>
      </c>
      <c r="O61" s="218">
        <v>1711.387379635069</v>
      </c>
      <c r="P61" s="217"/>
      <c r="Q61" s="218">
        <v>273982.98494336603</v>
      </c>
      <c r="R61" s="218">
        <v>1467.9082329152584</v>
      </c>
      <c r="S61" s="218">
        <v>35483.578778488518</v>
      </c>
      <c r="T61" s="218">
        <v>310934.4719547698</v>
      </c>
      <c r="U61" s="218">
        <v>275450.8931762813</v>
      </c>
    </row>
    <row r="62" spans="1:21" s="162" customFormat="1">
      <c r="A62" s="360">
        <v>55</v>
      </c>
      <c r="B62" s="364">
        <v>397</v>
      </c>
      <c r="C62" s="360" t="s">
        <v>1119</v>
      </c>
      <c r="D62" s="217" t="s">
        <v>964</v>
      </c>
      <c r="E62" s="218">
        <v>146821395.59999999</v>
      </c>
      <c r="F62" s="218">
        <v>89663124.246806517</v>
      </c>
      <c r="G62" s="218">
        <v>17774376.327231225</v>
      </c>
      <c r="H62" s="218">
        <v>16007536.976625424</v>
      </c>
      <c r="I62" s="218">
        <v>9097794.7336397748</v>
      </c>
      <c r="J62" s="218">
        <v>7741808.9941828372</v>
      </c>
      <c r="K62" s="218">
        <v>771809.06714260299</v>
      </c>
      <c r="L62" s="218">
        <v>2318830.748483724</v>
      </c>
      <c r="M62" s="218">
        <v>1379215.0888846449</v>
      </c>
      <c r="N62" s="218">
        <v>2025157.4060748564</v>
      </c>
      <c r="O62" s="218">
        <v>41742.010928406409</v>
      </c>
      <c r="P62" s="217"/>
      <c r="Q62" s="218">
        <v>6837526.6304590683</v>
      </c>
      <c r="R62" s="218">
        <v>35745.206664952086</v>
      </c>
      <c r="S62" s="218">
        <v>868537.15705881675</v>
      </c>
      <c r="T62" s="218">
        <v>7741808.9941828372</v>
      </c>
      <c r="U62" s="218">
        <v>6873271.8371240208</v>
      </c>
    </row>
    <row r="63" spans="1:21" s="162" customFormat="1">
      <c r="A63" s="360">
        <v>56</v>
      </c>
      <c r="B63" s="364">
        <v>398</v>
      </c>
      <c r="C63" s="360" t="s">
        <v>1120</v>
      </c>
      <c r="D63" s="217" t="s">
        <v>964</v>
      </c>
      <c r="E63" s="218">
        <v>970290.20000000007</v>
      </c>
      <c r="F63" s="218">
        <v>592551.58556781034</v>
      </c>
      <c r="G63" s="218">
        <v>117464.50911289698</v>
      </c>
      <c r="H63" s="218">
        <v>105788.09846537981</v>
      </c>
      <c r="I63" s="218">
        <v>60124.078208001221</v>
      </c>
      <c r="J63" s="218">
        <v>51162.852434617955</v>
      </c>
      <c r="K63" s="218">
        <v>5100.6106505066473</v>
      </c>
      <c r="L63" s="218">
        <v>15324.324779217828</v>
      </c>
      <c r="M63" s="218">
        <v>9114.7402527271734</v>
      </c>
      <c r="N63" s="218">
        <v>13383.54247718276</v>
      </c>
      <c r="O63" s="218">
        <v>275.85805165937035</v>
      </c>
      <c r="P63" s="217"/>
      <c r="Q63" s="218">
        <v>45186.773049400552</v>
      </c>
      <c r="R63" s="218">
        <v>236.22731266271722</v>
      </c>
      <c r="S63" s="218">
        <v>5739.8520725546823</v>
      </c>
      <c r="T63" s="218">
        <v>51162.852434617955</v>
      </c>
      <c r="U63" s="218">
        <v>45423.000362063271</v>
      </c>
    </row>
    <row r="64" spans="1:21" s="162" customFormat="1">
      <c r="A64" s="360">
        <v>57</v>
      </c>
      <c r="B64" s="364">
        <v>399</v>
      </c>
      <c r="C64" s="360" t="s">
        <v>1121</v>
      </c>
      <c r="D64" s="217" t="s">
        <v>964</v>
      </c>
      <c r="E64" s="218">
        <v>1250391.3638000034</v>
      </c>
      <c r="F64" s="218">
        <v>763608.02695934568</v>
      </c>
      <c r="G64" s="218">
        <v>151373.89592080098</v>
      </c>
      <c r="H64" s="218">
        <v>136326.7656562287</v>
      </c>
      <c r="I64" s="218">
        <v>77480.56009194022</v>
      </c>
      <c r="J64" s="218">
        <v>65932.428083495295</v>
      </c>
      <c r="K64" s="218">
        <v>6573.0433096199768</v>
      </c>
      <c r="L64" s="218">
        <v>19748.115934800087</v>
      </c>
      <c r="M64" s="218">
        <v>11745.96269785093</v>
      </c>
      <c r="N64" s="218">
        <v>17247.073020545631</v>
      </c>
      <c r="O64" s="218">
        <v>355.49212537606991</v>
      </c>
      <c r="P64" s="217"/>
      <c r="Q64" s="218">
        <v>58231.187719881331</v>
      </c>
      <c r="R64" s="218">
        <v>304.42087495797108</v>
      </c>
      <c r="S64" s="218">
        <v>7396.8194886559968</v>
      </c>
      <c r="T64" s="218">
        <v>65932.428083495295</v>
      </c>
      <c r="U64" s="218">
        <v>58535.608594839301</v>
      </c>
    </row>
    <row r="65" spans="1:21" s="162" customFormat="1">
      <c r="A65" s="173">
        <v>58</v>
      </c>
      <c r="B65" s="623"/>
      <c r="C65" s="363" t="s">
        <v>70</v>
      </c>
      <c r="D65" s="624"/>
      <c r="E65" s="625">
        <v>562305522.21780002</v>
      </c>
      <c r="F65" s="625">
        <v>342575847.7822628</v>
      </c>
      <c r="G65" s="625">
        <v>68191860.703300476</v>
      </c>
      <c r="H65" s="625">
        <v>61675781.232673727</v>
      </c>
      <c r="I65" s="625">
        <v>35039430.591501348</v>
      </c>
      <c r="J65" s="625">
        <v>29809673.820294946</v>
      </c>
      <c r="K65" s="625">
        <v>2970254.0902566775</v>
      </c>
      <c r="L65" s="625">
        <v>8932390.0709726755</v>
      </c>
      <c r="M65" s="625">
        <v>5296887.3325079028</v>
      </c>
      <c r="N65" s="625">
        <v>7652490.7516646311</v>
      </c>
      <c r="O65" s="625">
        <v>160905.84236476311</v>
      </c>
      <c r="P65" s="217"/>
      <c r="Q65" s="625">
        <v>26324511.166336</v>
      </c>
      <c r="R65" s="625">
        <v>137801.55488920995</v>
      </c>
      <c r="S65" s="625">
        <v>3347361.0990697388</v>
      </c>
      <c r="T65" s="625">
        <v>29809673.820294946</v>
      </c>
      <c r="U65" s="625">
        <v>26462312.721225213</v>
      </c>
    </row>
    <row r="66" spans="1:21" s="162" customFormat="1">
      <c r="A66" s="360">
        <v>59</v>
      </c>
      <c r="B66" s="364"/>
      <c r="C66" s="360"/>
      <c r="D66" s="217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7"/>
      <c r="Q66" s="218"/>
      <c r="R66" s="218"/>
      <c r="S66" s="218"/>
      <c r="T66" s="218"/>
      <c r="U66" s="218"/>
    </row>
    <row r="67" spans="1:21" s="162" customFormat="1">
      <c r="A67" s="363">
        <v>60</v>
      </c>
      <c r="B67" s="623"/>
      <c r="C67" s="363" t="s">
        <v>95</v>
      </c>
      <c r="D67" s="624"/>
      <c r="E67" s="625">
        <v>10941029715.222338</v>
      </c>
      <c r="F67" s="625">
        <v>6365965550.8535957</v>
      </c>
      <c r="G67" s="625">
        <v>1367276547.9668159</v>
      </c>
      <c r="H67" s="625">
        <v>1329759968.4128811</v>
      </c>
      <c r="I67" s="625">
        <v>751767765.28074503</v>
      </c>
      <c r="J67" s="625">
        <v>636127387.22267139</v>
      </c>
      <c r="K67" s="625">
        <v>64021097.892946266</v>
      </c>
      <c r="L67" s="625">
        <v>192584981.3202796</v>
      </c>
      <c r="M67" s="625">
        <v>118103546.45987912</v>
      </c>
      <c r="N67" s="625">
        <v>111931595.98249826</v>
      </c>
      <c r="O67" s="625">
        <v>3491273.8300255407</v>
      </c>
      <c r="P67" s="217"/>
      <c r="Q67" s="625">
        <v>560943940.66197681</v>
      </c>
      <c r="R67" s="625">
        <v>2982959.2584480252</v>
      </c>
      <c r="S67" s="625">
        <v>72200487.302246481</v>
      </c>
      <c r="T67" s="625">
        <v>636127387.22267139</v>
      </c>
      <c r="U67" s="625">
        <v>563926899.92042482</v>
      </c>
    </row>
    <row r="68" spans="1:21" s="162" customFormat="1">
      <c r="A68" s="360">
        <v>61</v>
      </c>
      <c r="B68" s="364"/>
      <c r="C68" s="360"/>
      <c r="D68" s="217"/>
      <c r="E68" s="218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7"/>
      <c r="Q68" s="218"/>
      <c r="R68" s="218"/>
      <c r="S68" s="218"/>
      <c r="T68" s="218"/>
      <c r="U68" s="218"/>
    </row>
    <row r="69" spans="1:21" s="162" customFormat="1">
      <c r="A69" s="360">
        <v>62</v>
      </c>
      <c r="B69" s="364"/>
      <c r="C69" s="362" t="s">
        <v>96</v>
      </c>
      <c r="D69" s="217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7"/>
      <c r="Q69" s="218"/>
      <c r="R69" s="218"/>
      <c r="S69" s="218"/>
      <c r="T69" s="218"/>
      <c r="U69" s="218"/>
    </row>
    <row r="70" spans="1:21" s="162" customFormat="1">
      <c r="A70" s="360">
        <v>63</v>
      </c>
      <c r="B70" s="364"/>
      <c r="C70" s="362" t="s">
        <v>90</v>
      </c>
      <c r="D70" s="217"/>
      <c r="E70" s="218"/>
      <c r="F70" s="218"/>
      <c r="G70" s="218"/>
      <c r="H70" s="218"/>
      <c r="I70" s="218"/>
      <c r="J70" s="218"/>
      <c r="K70" s="218"/>
      <c r="L70" s="218"/>
      <c r="M70" s="218"/>
      <c r="N70" s="218"/>
      <c r="O70" s="218"/>
      <c r="P70" s="217"/>
      <c r="Q70" s="218"/>
      <c r="R70" s="218"/>
      <c r="S70" s="218"/>
      <c r="T70" s="218"/>
      <c r="U70" s="218"/>
    </row>
    <row r="71" spans="1:21" s="162" customFormat="1">
      <c r="A71" s="360">
        <v>64</v>
      </c>
      <c r="B71" s="364">
        <v>111</v>
      </c>
      <c r="C71" s="360" t="s">
        <v>1122</v>
      </c>
      <c r="D71" s="217" t="s">
        <v>907</v>
      </c>
      <c r="E71" s="218">
        <v>-11848339.393578827</v>
      </c>
      <c r="F71" s="218">
        <v>-6245227.8389040008</v>
      </c>
      <c r="G71" s="218">
        <v>-1569148.6854714756</v>
      </c>
      <c r="H71" s="218">
        <v>-1737780.3541184189</v>
      </c>
      <c r="I71" s="218">
        <v>-1099255.389088202</v>
      </c>
      <c r="J71" s="218">
        <v>-828784.94513465418</v>
      </c>
      <c r="K71" s="218">
        <v>0</v>
      </c>
      <c r="L71" s="218">
        <v>-325071.32588677364</v>
      </c>
      <c r="M71" s="218">
        <v>0</v>
      </c>
      <c r="N71" s="218">
        <v>-39035.513581288324</v>
      </c>
      <c r="O71" s="218">
        <v>-4035.3413940175615</v>
      </c>
      <c r="P71" s="217"/>
      <c r="Q71" s="218">
        <v>-765839.84137411951</v>
      </c>
      <c r="R71" s="218">
        <v>-2203.1856011708387</v>
      </c>
      <c r="S71" s="218">
        <v>-60741.918159363835</v>
      </c>
      <c r="T71" s="218">
        <v>-828784.94513465418</v>
      </c>
      <c r="U71" s="218">
        <v>-768043.02697529038</v>
      </c>
    </row>
    <row r="72" spans="1:21" s="162" customFormat="1">
      <c r="A72" s="360">
        <v>65</v>
      </c>
      <c r="B72" s="364">
        <v>111.01</v>
      </c>
      <c r="C72" s="360" t="s">
        <v>1123</v>
      </c>
      <c r="D72" s="217" t="s">
        <v>1031</v>
      </c>
      <c r="E72" s="218">
        <v>-15836820.280835493</v>
      </c>
      <c r="F72" s="218">
        <v>-10537375.933470057</v>
      </c>
      <c r="G72" s="218">
        <v>-1889524.8945292945</v>
      </c>
      <c r="H72" s="218">
        <v>-1488085.9130048165</v>
      </c>
      <c r="I72" s="218">
        <v>-631173.23851651454</v>
      </c>
      <c r="J72" s="218">
        <v>-714660.19040803192</v>
      </c>
      <c r="K72" s="218">
        <v>-156029.53109415958</v>
      </c>
      <c r="L72" s="218">
        <v>-84182.757821602005</v>
      </c>
      <c r="M72" s="218">
        <v>-29208.83359799561</v>
      </c>
      <c r="N72" s="218">
        <v>-301721.86256021669</v>
      </c>
      <c r="O72" s="218">
        <v>-4857.1258327988817</v>
      </c>
      <c r="P72" s="217"/>
      <c r="Q72" s="218">
        <v>-567209.99364719412</v>
      </c>
      <c r="R72" s="218">
        <v>-6379.7861561996397</v>
      </c>
      <c r="S72" s="218">
        <v>-141070.41060463822</v>
      </c>
      <c r="T72" s="218">
        <v>-714660.19040803192</v>
      </c>
      <c r="U72" s="218">
        <v>-573589.77980339376</v>
      </c>
    </row>
    <row r="73" spans="1:21" s="162" customFormat="1">
      <c r="A73" s="360">
        <v>66</v>
      </c>
      <c r="B73" s="364">
        <v>111.02</v>
      </c>
      <c r="C73" s="360" t="s">
        <v>1124</v>
      </c>
      <c r="D73" s="217" t="s">
        <v>979</v>
      </c>
      <c r="E73" s="218">
        <v>-148027276.96167943</v>
      </c>
      <c r="F73" s="218">
        <v>-90183304.087142214</v>
      </c>
      <c r="G73" s="218">
        <v>-17951549.561609816</v>
      </c>
      <c r="H73" s="218">
        <v>-16236187.60553574</v>
      </c>
      <c r="I73" s="218">
        <v>-9224151.8032588251</v>
      </c>
      <c r="J73" s="218">
        <v>-7847415.0944314571</v>
      </c>
      <c r="K73" s="218">
        <v>-781921.22874917067</v>
      </c>
      <c r="L73" s="218">
        <v>-2351457.2180450335</v>
      </c>
      <c r="M73" s="218">
        <v>-1394408.8706641882</v>
      </c>
      <c r="N73" s="218">
        <v>-2014522.929590913</v>
      </c>
      <c r="O73" s="218">
        <v>-42358.56265209402</v>
      </c>
      <c r="P73" s="217"/>
      <c r="Q73" s="218">
        <v>-6929943.867402927</v>
      </c>
      <c r="R73" s="218">
        <v>-36276.34466558585</v>
      </c>
      <c r="S73" s="218">
        <v>-881194.88236294396</v>
      </c>
      <c r="T73" s="218">
        <v>-7847415.0944314571</v>
      </c>
      <c r="U73" s="218">
        <v>-6966220.212068513</v>
      </c>
    </row>
    <row r="74" spans="1:21" s="162" customFormat="1">
      <c r="A74" s="363">
        <v>67</v>
      </c>
      <c r="B74" s="623"/>
      <c r="C74" s="363" t="s">
        <v>70</v>
      </c>
      <c r="D74" s="624"/>
      <c r="E74" s="625">
        <v>-175712436.63609374</v>
      </c>
      <c r="F74" s="625">
        <v>-106965907.85951626</v>
      </c>
      <c r="G74" s="625">
        <v>-21410223.141610585</v>
      </c>
      <c r="H74" s="625">
        <v>-19462053.872658975</v>
      </c>
      <c r="I74" s="625">
        <v>-10954580.430863541</v>
      </c>
      <c r="J74" s="625">
        <v>-9390860.2299741432</v>
      </c>
      <c r="K74" s="625">
        <v>-937950.75984333025</v>
      </c>
      <c r="L74" s="625">
        <v>-2760711.3017534092</v>
      </c>
      <c r="M74" s="625">
        <v>-1423617.7042621837</v>
      </c>
      <c r="N74" s="625">
        <v>-2355280.3057324179</v>
      </c>
      <c r="O74" s="625">
        <v>-51251.029878910464</v>
      </c>
      <c r="P74" s="217"/>
      <c r="Q74" s="625">
        <v>-8262993.7024242412</v>
      </c>
      <c r="R74" s="625">
        <v>-44859.316422956326</v>
      </c>
      <c r="S74" s="625">
        <v>-1083007.2111269459</v>
      </c>
      <c r="T74" s="625">
        <v>-9390860.2299741432</v>
      </c>
      <c r="U74" s="625">
        <v>-8307853.0188471973</v>
      </c>
    </row>
    <row r="75" spans="1:21" s="162" customFormat="1">
      <c r="A75" s="360">
        <v>68</v>
      </c>
      <c r="B75" s="364"/>
      <c r="C75" s="360"/>
      <c r="D75" s="217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7"/>
      <c r="Q75" s="218"/>
      <c r="R75" s="218"/>
      <c r="S75" s="218"/>
      <c r="T75" s="218"/>
      <c r="U75" s="218"/>
    </row>
    <row r="76" spans="1:21" s="162" customFormat="1">
      <c r="A76" s="360">
        <v>69</v>
      </c>
      <c r="B76" s="364"/>
      <c r="C76" s="362" t="s">
        <v>91</v>
      </c>
      <c r="D76" s="217"/>
      <c r="E76" s="218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7"/>
      <c r="Q76" s="218"/>
      <c r="R76" s="218"/>
      <c r="S76" s="218"/>
      <c r="T76" s="218"/>
      <c r="U76" s="218"/>
    </row>
    <row r="77" spans="1:21" s="162" customFormat="1">
      <c r="A77" s="360">
        <v>70</v>
      </c>
      <c r="B77" s="364">
        <v>108.01</v>
      </c>
      <c r="C77" s="360" t="s">
        <v>1125</v>
      </c>
      <c r="D77" s="217" t="s">
        <v>903</v>
      </c>
      <c r="E77" s="218">
        <v>-945433620.17765331</v>
      </c>
      <c r="F77" s="218">
        <v>-498335519.30232257</v>
      </c>
      <c r="G77" s="218">
        <v>-125209607.272585</v>
      </c>
      <c r="H77" s="218">
        <v>-138665505.49338382</v>
      </c>
      <c r="I77" s="218">
        <v>-87714654.980991215</v>
      </c>
      <c r="J77" s="218">
        <v>-66132571.409293227</v>
      </c>
      <c r="K77" s="218">
        <v>0</v>
      </c>
      <c r="L77" s="218">
        <v>-25938939.647157684</v>
      </c>
      <c r="M77" s="218">
        <v>0</v>
      </c>
      <c r="N77" s="218">
        <v>-3114823.5794673632</v>
      </c>
      <c r="O77" s="218">
        <v>-321998.49245256837</v>
      </c>
      <c r="P77" s="217"/>
      <c r="Q77" s="218">
        <v>-61109891.407990105</v>
      </c>
      <c r="R77" s="218">
        <v>-175802.33563929494</v>
      </c>
      <c r="S77" s="218">
        <v>-4846877.6656638244</v>
      </c>
      <c r="T77" s="218">
        <v>-66132571.409293227</v>
      </c>
      <c r="U77" s="218">
        <v>-61285693.743629403</v>
      </c>
    </row>
    <row r="78" spans="1:21" s="162" customFormat="1">
      <c r="A78" s="360">
        <v>71</v>
      </c>
      <c r="B78" s="364">
        <v>108.02</v>
      </c>
      <c r="C78" s="360" t="s">
        <v>1126</v>
      </c>
      <c r="D78" s="217" t="s">
        <v>903</v>
      </c>
      <c r="E78" s="218">
        <v>-183522621.94999999</v>
      </c>
      <c r="F78" s="218">
        <v>-96734280.610829026</v>
      </c>
      <c r="G78" s="218">
        <v>-24305033.087015375</v>
      </c>
      <c r="H78" s="218">
        <v>-26917021.564545196</v>
      </c>
      <c r="I78" s="218">
        <v>-17026709.355360437</v>
      </c>
      <c r="J78" s="218">
        <v>-12837308.344343105</v>
      </c>
      <c r="K78" s="218">
        <v>0</v>
      </c>
      <c r="L78" s="218">
        <v>-5035131.0901707495</v>
      </c>
      <c r="M78" s="218">
        <v>0</v>
      </c>
      <c r="N78" s="218">
        <v>-604633.23708344495</v>
      </c>
      <c r="O78" s="218">
        <v>-62504.660652683873</v>
      </c>
      <c r="P78" s="217"/>
      <c r="Q78" s="218">
        <v>-11862332.012443919</v>
      </c>
      <c r="R78" s="218">
        <v>-34125.82850120643</v>
      </c>
      <c r="S78" s="218">
        <v>-940850.50339798094</v>
      </c>
      <c r="T78" s="218">
        <v>-12837308.344343105</v>
      </c>
      <c r="U78" s="218">
        <v>-11896457.840945125</v>
      </c>
    </row>
    <row r="79" spans="1:21" s="162" customFormat="1">
      <c r="A79" s="360">
        <v>72</v>
      </c>
      <c r="B79" s="364">
        <v>108.03</v>
      </c>
      <c r="C79" s="360" t="s">
        <v>1127</v>
      </c>
      <c r="D79" s="217" t="s">
        <v>903</v>
      </c>
      <c r="E79" s="218">
        <v>-789161667.84000003</v>
      </c>
      <c r="F79" s="218">
        <v>-415964993.37799716</v>
      </c>
      <c r="G79" s="218">
        <v>-104513548.4882137</v>
      </c>
      <c r="H79" s="218">
        <v>-115745303.79665677</v>
      </c>
      <c r="I79" s="218">
        <v>-73216185.612060323</v>
      </c>
      <c r="J79" s="218">
        <v>-55201432.695083372</v>
      </c>
      <c r="K79" s="218">
        <v>0</v>
      </c>
      <c r="L79" s="218">
        <v>-21651458.586913388</v>
      </c>
      <c r="M79" s="218">
        <v>0</v>
      </c>
      <c r="N79" s="218">
        <v>-2599970.3401048193</v>
      </c>
      <c r="O79" s="218">
        <v>-268774.94297070353</v>
      </c>
      <c r="P79" s="217"/>
      <c r="Q79" s="218">
        <v>-51008958.001714446</v>
      </c>
      <c r="R79" s="218">
        <v>-146743.73900221995</v>
      </c>
      <c r="S79" s="218">
        <v>-4045730.9543667096</v>
      </c>
      <c r="T79" s="218">
        <v>-55201432.695083372</v>
      </c>
      <c r="U79" s="218">
        <v>-51155701.740716666</v>
      </c>
    </row>
    <row r="80" spans="1:21" s="162" customFormat="1">
      <c r="A80" s="363">
        <v>73</v>
      </c>
      <c r="B80" s="623"/>
      <c r="C80" s="363" t="s">
        <v>70</v>
      </c>
      <c r="D80" s="624"/>
      <c r="E80" s="625">
        <v>-1918117909.9676533</v>
      </c>
      <c r="F80" s="625">
        <v>-1011034793.2911488</v>
      </c>
      <c r="G80" s="625">
        <v>-254028188.84781408</v>
      </c>
      <c r="H80" s="625">
        <v>-281327830.85458577</v>
      </c>
      <c r="I80" s="625">
        <v>-177957549.94841197</v>
      </c>
      <c r="J80" s="625">
        <v>-134171312.44871971</v>
      </c>
      <c r="K80" s="625">
        <v>0</v>
      </c>
      <c r="L80" s="625">
        <v>-52625529.324241817</v>
      </c>
      <c r="M80" s="625">
        <v>0</v>
      </c>
      <c r="N80" s="625">
        <v>-6319427.1566556273</v>
      </c>
      <c r="O80" s="625">
        <v>-653278.09607595578</v>
      </c>
      <c r="P80" s="217"/>
      <c r="Q80" s="625">
        <v>-123981181.42214847</v>
      </c>
      <c r="R80" s="625">
        <v>-356671.90314272128</v>
      </c>
      <c r="S80" s="625">
        <v>-9833459.1234285142</v>
      </c>
      <c r="T80" s="625">
        <v>-134171312.44871971</v>
      </c>
      <c r="U80" s="625">
        <v>-124337853.32529119</v>
      </c>
    </row>
    <row r="81" spans="1:21" s="162" customFormat="1">
      <c r="A81" s="360">
        <v>74</v>
      </c>
      <c r="B81" s="364"/>
      <c r="C81" s="360"/>
      <c r="D81" s="217"/>
      <c r="E81" s="218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7"/>
      <c r="Q81" s="218"/>
      <c r="R81" s="218"/>
      <c r="S81" s="218"/>
      <c r="T81" s="218"/>
      <c r="U81" s="218"/>
    </row>
    <row r="82" spans="1:21" s="162" customFormat="1">
      <c r="A82" s="360">
        <v>75</v>
      </c>
      <c r="B82" s="364"/>
      <c r="C82" s="362" t="s">
        <v>97</v>
      </c>
      <c r="D82" s="217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7"/>
      <c r="Q82" s="218"/>
      <c r="R82" s="218"/>
      <c r="S82" s="218"/>
      <c r="T82" s="218"/>
      <c r="U82" s="218"/>
    </row>
    <row r="83" spans="1:21" s="162" customFormat="1">
      <c r="A83" s="360">
        <v>76</v>
      </c>
      <c r="B83" s="364" t="s">
        <v>1128</v>
      </c>
      <c r="C83" s="360" t="s">
        <v>1129</v>
      </c>
      <c r="D83" s="217" t="s">
        <v>916</v>
      </c>
      <c r="E83" s="218">
        <v>-350429027.58999997</v>
      </c>
      <c r="F83" s="218">
        <v>-167030926.23590991</v>
      </c>
      <c r="G83" s="218">
        <v>-41955491.236573122</v>
      </c>
      <c r="H83" s="218">
        <v>-46459371.660779096</v>
      </c>
      <c r="I83" s="218">
        <v>-29373187.52975281</v>
      </c>
      <c r="J83" s="218">
        <v>-22142389.38947675</v>
      </c>
      <c r="K83" s="218">
        <v>-4953110.0287585873</v>
      </c>
      <c r="L83" s="218">
        <v>-8682044.7540152464</v>
      </c>
      <c r="M83" s="218">
        <v>-28682095.557212424</v>
      </c>
      <c r="N83" s="218">
        <v>-1042488.8129291092</v>
      </c>
      <c r="O83" s="218">
        <v>-107922.38459298857</v>
      </c>
      <c r="P83" s="217"/>
      <c r="Q83" s="218">
        <v>-20464725.102577101</v>
      </c>
      <c r="R83" s="218">
        <v>-58722.847555189604</v>
      </c>
      <c r="S83" s="218">
        <v>-1618941.4393444597</v>
      </c>
      <c r="T83" s="218">
        <v>-22142389.38947675</v>
      </c>
      <c r="U83" s="218">
        <v>-20523447.950132292</v>
      </c>
    </row>
    <row r="84" spans="1:21" s="162" customFormat="1">
      <c r="A84" s="360">
        <v>77</v>
      </c>
      <c r="B84" s="364" t="s">
        <v>1130</v>
      </c>
      <c r="C84" s="360" t="s">
        <v>1131</v>
      </c>
      <c r="D84" s="217" t="s">
        <v>907</v>
      </c>
      <c r="E84" s="218">
        <v>-54625781.700000003</v>
      </c>
      <c r="F84" s="218">
        <v>-28793102.667165175</v>
      </c>
      <c r="G84" s="218">
        <v>-7234429.2900539571</v>
      </c>
      <c r="H84" s="218">
        <v>-8011891.5498037804</v>
      </c>
      <c r="I84" s="218">
        <v>-5068025.393450778</v>
      </c>
      <c r="J84" s="218">
        <v>-3821043.9442431638</v>
      </c>
      <c r="K84" s="218">
        <v>0</v>
      </c>
      <c r="L84" s="218">
        <v>-1498714.2666122445</v>
      </c>
      <c r="M84" s="218">
        <v>0</v>
      </c>
      <c r="N84" s="218">
        <v>-179969.98335433064</v>
      </c>
      <c r="O84" s="218">
        <v>-18604.605316593177</v>
      </c>
      <c r="P84" s="217"/>
      <c r="Q84" s="218">
        <v>-3530840.7872530576</v>
      </c>
      <c r="R84" s="218">
        <v>-10157.603668862257</v>
      </c>
      <c r="S84" s="218">
        <v>-280045.55332124396</v>
      </c>
      <c r="T84" s="218">
        <v>-3821043.9442431638</v>
      </c>
      <c r="U84" s="218">
        <v>-3540998.3909219201</v>
      </c>
    </row>
    <row r="85" spans="1:21" s="162" customFormat="1">
      <c r="A85" s="360">
        <v>78</v>
      </c>
      <c r="B85" s="364" t="s">
        <v>1132</v>
      </c>
      <c r="C85" s="360" t="s">
        <v>1133</v>
      </c>
      <c r="D85" s="217" t="s">
        <v>919</v>
      </c>
      <c r="E85" s="218">
        <v>-350417.81164735754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-350417.81164735754</v>
      </c>
      <c r="N85" s="218">
        <v>0</v>
      </c>
      <c r="O85" s="218">
        <v>0</v>
      </c>
      <c r="P85" s="217"/>
      <c r="Q85" s="218">
        <v>0</v>
      </c>
      <c r="R85" s="218">
        <v>0</v>
      </c>
      <c r="S85" s="218">
        <v>0</v>
      </c>
      <c r="T85" s="218">
        <v>0</v>
      </c>
      <c r="U85" s="218">
        <v>0</v>
      </c>
    </row>
    <row r="86" spans="1:21" s="162" customFormat="1">
      <c r="A86" s="360">
        <v>79</v>
      </c>
      <c r="B86" s="364" t="s">
        <v>1134</v>
      </c>
      <c r="C86" s="360" t="s">
        <v>1135</v>
      </c>
      <c r="D86" s="217" t="s">
        <v>907</v>
      </c>
      <c r="E86" s="218">
        <v>-114357079.75</v>
      </c>
      <c r="F86" s="218">
        <v>-60277309.275721453</v>
      </c>
      <c r="G86" s="218">
        <v>-15145013.609360142</v>
      </c>
      <c r="H86" s="218">
        <v>-16772602.467110543</v>
      </c>
      <c r="I86" s="218">
        <v>-10609726.14134464</v>
      </c>
      <c r="J86" s="218">
        <v>-7999216.0013349522</v>
      </c>
      <c r="K86" s="218">
        <v>0</v>
      </c>
      <c r="L86" s="218">
        <v>-3137503.6031647162</v>
      </c>
      <c r="M86" s="218">
        <v>0</v>
      </c>
      <c r="N86" s="218">
        <v>-376760.5899369191</v>
      </c>
      <c r="O86" s="218">
        <v>-38948.062026669715</v>
      </c>
      <c r="P86" s="217"/>
      <c r="Q86" s="218">
        <v>-7391686.2867053617</v>
      </c>
      <c r="R86" s="218">
        <v>-21264.572454236819</v>
      </c>
      <c r="S86" s="218">
        <v>-586265.14217535441</v>
      </c>
      <c r="T86" s="218">
        <v>-7999216.0013349522</v>
      </c>
      <c r="U86" s="218">
        <v>-7412950.8591595981</v>
      </c>
    </row>
    <row r="87" spans="1:21" s="162" customFormat="1">
      <c r="A87" s="363">
        <v>80</v>
      </c>
      <c r="B87" s="623"/>
      <c r="C87" s="363" t="s">
        <v>70</v>
      </c>
      <c r="D87" s="624"/>
      <c r="E87" s="625">
        <v>-519762306.85164732</v>
      </c>
      <c r="F87" s="625">
        <v>-256101338.17879656</v>
      </c>
      <c r="G87" s="625">
        <v>-64334934.135987222</v>
      </c>
      <c r="H87" s="625">
        <v>-71243865.677693412</v>
      </c>
      <c r="I87" s="625">
        <v>-45050939.064548224</v>
      </c>
      <c r="J87" s="625">
        <v>-33962649.335054867</v>
      </c>
      <c r="K87" s="625">
        <v>-4953110.0287585873</v>
      </c>
      <c r="L87" s="625">
        <v>-13318262.623792207</v>
      </c>
      <c r="M87" s="625">
        <v>-29032513.368859783</v>
      </c>
      <c r="N87" s="625">
        <v>-1599219.3862203588</v>
      </c>
      <c r="O87" s="625">
        <v>-165475.05193625146</v>
      </c>
      <c r="P87" s="217"/>
      <c r="Q87" s="625">
        <v>-31387252.176535517</v>
      </c>
      <c r="R87" s="625">
        <v>-90145.023678288679</v>
      </c>
      <c r="S87" s="625">
        <v>-2485252.1348410579</v>
      </c>
      <c r="T87" s="625">
        <v>-33962649.335054867</v>
      </c>
      <c r="U87" s="625">
        <v>-31477397.200213812</v>
      </c>
    </row>
    <row r="88" spans="1:21" s="162" customFormat="1">
      <c r="A88" s="360">
        <v>81</v>
      </c>
      <c r="B88" s="364"/>
      <c r="C88" s="360"/>
      <c r="D88" s="217"/>
      <c r="E88" s="218"/>
      <c r="F88" s="218"/>
      <c r="G88" s="218"/>
      <c r="H88" s="218"/>
      <c r="I88" s="218"/>
      <c r="J88" s="218"/>
      <c r="K88" s="218"/>
      <c r="L88" s="218"/>
      <c r="M88" s="218"/>
      <c r="N88" s="218"/>
      <c r="O88" s="218"/>
      <c r="P88" s="217"/>
      <c r="Q88" s="218"/>
      <c r="R88" s="218"/>
      <c r="S88" s="218"/>
      <c r="T88" s="218"/>
      <c r="U88" s="218"/>
    </row>
    <row r="89" spans="1:21" s="162" customFormat="1">
      <c r="A89" s="360">
        <v>82</v>
      </c>
      <c r="B89" s="364"/>
      <c r="C89" s="362" t="s">
        <v>94</v>
      </c>
      <c r="D89" s="217"/>
      <c r="E89" s="218"/>
      <c r="F89" s="218"/>
      <c r="G89" s="218"/>
      <c r="H89" s="218"/>
      <c r="I89" s="218"/>
      <c r="J89" s="218"/>
      <c r="K89" s="218"/>
      <c r="L89" s="218"/>
      <c r="M89" s="218"/>
      <c r="N89" s="218"/>
      <c r="O89" s="218"/>
      <c r="P89" s="217"/>
      <c r="Q89" s="218"/>
      <c r="R89" s="218"/>
      <c r="S89" s="218"/>
      <c r="T89" s="218"/>
      <c r="U89" s="218"/>
    </row>
    <row r="90" spans="1:21" s="162" customFormat="1">
      <c r="A90" s="360">
        <v>83</v>
      </c>
      <c r="B90" s="364" t="s">
        <v>1136</v>
      </c>
      <c r="C90" s="360" t="s">
        <v>1137</v>
      </c>
      <c r="D90" s="217" t="s">
        <v>1138</v>
      </c>
      <c r="E90" s="218">
        <v>-12148.752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-12148.752</v>
      </c>
      <c r="M90" s="218">
        <v>0</v>
      </c>
      <c r="N90" s="218">
        <v>0</v>
      </c>
      <c r="O90" s="218">
        <v>0</v>
      </c>
      <c r="P90" s="217"/>
      <c r="Q90" s="218">
        <v>0</v>
      </c>
      <c r="R90" s="218">
        <v>0</v>
      </c>
      <c r="S90" s="218">
        <v>0</v>
      </c>
      <c r="T90" s="218">
        <v>0</v>
      </c>
      <c r="U90" s="218">
        <v>0</v>
      </c>
    </row>
    <row r="91" spans="1:21" s="162" customFormat="1">
      <c r="A91" s="360">
        <v>84</v>
      </c>
      <c r="B91" s="364" t="s">
        <v>1139</v>
      </c>
      <c r="C91" s="360" t="s">
        <v>1140</v>
      </c>
      <c r="D91" s="217" t="s">
        <v>1076</v>
      </c>
      <c r="E91" s="218">
        <v>-3385851.2480000001</v>
      </c>
      <c r="F91" s="218">
        <v>-1536714.3043749435</v>
      </c>
      <c r="G91" s="218">
        <v>-495399.86428581859</v>
      </c>
      <c r="H91" s="218">
        <v>-644531.56114183192</v>
      </c>
      <c r="I91" s="218">
        <v>-378796.5244031999</v>
      </c>
      <c r="J91" s="218">
        <v>-328020.58619396033</v>
      </c>
      <c r="K91" s="218">
        <v>0</v>
      </c>
      <c r="L91" s="218">
        <v>0</v>
      </c>
      <c r="M91" s="218">
        <v>0</v>
      </c>
      <c r="N91" s="218">
        <v>-2181.1049042825821</v>
      </c>
      <c r="O91" s="218">
        <v>-207.30269596317845</v>
      </c>
      <c r="P91" s="217"/>
      <c r="Q91" s="218">
        <v>-312002.0550782698</v>
      </c>
      <c r="R91" s="218">
        <v>-68.296062896354968</v>
      </c>
      <c r="S91" s="218">
        <v>-15950.235052794173</v>
      </c>
      <c r="T91" s="218">
        <v>-328020.58619396033</v>
      </c>
      <c r="U91" s="218">
        <v>-312070.35114116617</v>
      </c>
    </row>
    <row r="92" spans="1:21" s="162" customFormat="1">
      <c r="A92" s="360">
        <v>85</v>
      </c>
      <c r="B92" s="364" t="s">
        <v>1141</v>
      </c>
      <c r="C92" s="360" t="s">
        <v>1077</v>
      </c>
      <c r="D92" s="217" t="s">
        <v>1142</v>
      </c>
      <c r="E92" s="218">
        <v>-224950.76187036239</v>
      </c>
      <c r="F92" s="218">
        <v>0</v>
      </c>
      <c r="G92" s="218">
        <v>0</v>
      </c>
      <c r="H92" s="218">
        <v>0</v>
      </c>
      <c r="I92" s="218">
        <v>0</v>
      </c>
      <c r="J92" s="218">
        <v>-10967.308000000001</v>
      </c>
      <c r="K92" s="218">
        <v>-55355.910287562372</v>
      </c>
      <c r="L92" s="218">
        <v>-57917.228582800002</v>
      </c>
      <c r="M92" s="218">
        <v>-100710.315</v>
      </c>
      <c r="N92" s="218">
        <v>0</v>
      </c>
      <c r="O92" s="218">
        <v>0</v>
      </c>
      <c r="P92" s="217"/>
      <c r="Q92" s="218">
        <v>-10967.308000000001</v>
      </c>
      <c r="R92" s="218">
        <v>0</v>
      </c>
      <c r="S92" s="218">
        <v>0</v>
      </c>
      <c r="T92" s="218">
        <v>-10967.308000000001</v>
      </c>
      <c r="U92" s="218">
        <v>-10967.308000000001</v>
      </c>
    </row>
    <row r="93" spans="1:21" s="162" customFormat="1">
      <c r="A93" s="360">
        <v>86</v>
      </c>
      <c r="B93" s="364" t="s">
        <v>1143</v>
      </c>
      <c r="C93" s="360" t="s">
        <v>1079</v>
      </c>
      <c r="D93" s="217" t="s">
        <v>1080</v>
      </c>
      <c r="E93" s="218">
        <v>-2359357.5781296375</v>
      </c>
      <c r="F93" s="218">
        <v>-1201084.4080433501</v>
      </c>
      <c r="G93" s="218">
        <v>-330639.6430610838</v>
      </c>
      <c r="H93" s="218">
        <v>-410647.52759583568</v>
      </c>
      <c r="I93" s="218">
        <v>-238826.33555678526</v>
      </c>
      <c r="J93" s="218">
        <v>-176066.10476352175</v>
      </c>
      <c r="K93" s="218">
        <v>0</v>
      </c>
      <c r="L93" s="218">
        <v>0</v>
      </c>
      <c r="M93" s="218">
        <v>0</v>
      </c>
      <c r="N93" s="218">
        <v>-1825.0448096496202</v>
      </c>
      <c r="O93" s="218">
        <v>-268.51429941131732</v>
      </c>
      <c r="P93" s="217"/>
      <c r="Q93" s="218">
        <v>-156789.50583010065</v>
      </c>
      <c r="R93" s="218">
        <v>-0.34097053893500606</v>
      </c>
      <c r="S93" s="218">
        <v>-19276.25796288217</v>
      </c>
      <c r="T93" s="218">
        <v>-176066.10476352175</v>
      </c>
      <c r="U93" s="218">
        <v>-156789.84680063959</v>
      </c>
    </row>
    <row r="94" spans="1:21" s="162" customFormat="1">
      <c r="A94" s="360">
        <v>87</v>
      </c>
      <c r="B94" s="364" t="s">
        <v>1144</v>
      </c>
      <c r="C94" s="360" t="s">
        <v>1081</v>
      </c>
      <c r="D94" s="217" t="s">
        <v>1145</v>
      </c>
      <c r="E94" s="218">
        <v>-11302572.919115141</v>
      </c>
      <c r="F94" s="218">
        <v>0</v>
      </c>
      <c r="G94" s="218">
        <v>0</v>
      </c>
      <c r="H94" s="218">
        <v>0</v>
      </c>
      <c r="I94" s="218">
        <v>0</v>
      </c>
      <c r="J94" s="218">
        <v>-698898.21200000006</v>
      </c>
      <c r="K94" s="218">
        <v>-2831561.1025523432</v>
      </c>
      <c r="L94" s="218">
        <v>-4407970.1745627997</v>
      </c>
      <c r="M94" s="218">
        <v>-3364143.4299999997</v>
      </c>
      <c r="N94" s="218">
        <v>0</v>
      </c>
      <c r="O94" s="218">
        <v>0</v>
      </c>
      <c r="P94" s="217"/>
      <c r="Q94" s="218">
        <v>-698898.21200000006</v>
      </c>
      <c r="R94" s="218">
        <v>0</v>
      </c>
      <c r="S94" s="218">
        <v>0</v>
      </c>
      <c r="T94" s="218">
        <v>-698898.21200000006</v>
      </c>
      <c r="U94" s="218">
        <v>-698898.21200000006</v>
      </c>
    </row>
    <row r="95" spans="1:21" s="162" customFormat="1">
      <c r="A95" s="360">
        <v>88</v>
      </c>
      <c r="B95" s="364" t="s">
        <v>1146</v>
      </c>
      <c r="C95" s="360" t="s">
        <v>1083</v>
      </c>
      <c r="D95" s="217" t="s">
        <v>1002</v>
      </c>
      <c r="E95" s="218">
        <v>-125785408.52088486</v>
      </c>
      <c r="F95" s="218">
        <v>-70212880.607498392</v>
      </c>
      <c r="G95" s="218">
        <v>-16975645.495590549</v>
      </c>
      <c r="H95" s="218">
        <v>-18652663.339312535</v>
      </c>
      <c r="I95" s="218">
        <v>-9924926.8620978817</v>
      </c>
      <c r="J95" s="218">
        <v>-9883228.5372580774</v>
      </c>
      <c r="K95" s="218">
        <v>0</v>
      </c>
      <c r="L95" s="218">
        <v>0</v>
      </c>
      <c r="M95" s="218">
        <v>0</v>
      </c>
      <c r="N95" s="218">
        <v>-101473.98719134509</v>
      </c>
      <c r="O95" s="218">
        <v>-34589.691936071831</v>
      </c>
      <c r="P95" s="217"/>
      <c r="Q95" s="218">
        <v>-8836019.5466977023</v>
      </c>
      <c r="R95" s="218">
        <v>-32490.010220808912</v>
      </c>
      <c r="S95" s="218">
        <v>-1014718.9803395653</v>
      </c>
      <c r="T95" s="218">
        <v>-9883228.5372580774</v>
      </c>
      <c r="U95" s="218">
        <v>-8868509.5569185112</v>
      </c>
    </row>
    <row r="96" spans="1:21" s="162" customFormat="1">
      <c r="A96" s="360">
        <v>89</v>
      </c>
      <c r="B96" s="364" t="s">
        <v>1147</v>
      </c>
      <c r="C96" s="360" t="s">
        <v>1084</v>
      </c>
      <c r="D96" s="217" t="s">
        <v>1002</v>
      </c>
      <c r="E96" s="218">
        <v>-124550.5</v>
      </c>
      <c r="F96" s="218">
        <v>-69523.559917939448</v>
      </c>
      <c r="G96" s="218">
        <v>-16808.985709558652</v>
      </c>
      <c r="H96" s="218">
        <v>-18469.539293640028</v>
      </c>
      <c r="I96" s="218">
        <v>-9827.4880820733397</v>
      </c>
      <c r="J96" s="218">
        <v>-9786.199133943097</v>
      </c>
      <c r="K96" s="218">
        <v>0</v>
      </c>
      <c r="L96" s="218">
        <v>0</v>
      </c>
      <c r="M96" s="218">
        <v>0</v>
      </c>
      <c r="N96" s="218">
        <v>-100.47775803484522</v>
      </c>
      <c r="O96" s="218">
        <v>-34.250104810594202</v>
      </c>
      <c r="P96" s="217"/>
      <c r="Q96" s="218">
        <v>-8749.2712031717492</v>
      </c>
      <c r="R96" s="218">
        <v>-32.171036892049152</v>
      </c>
      <c r="S96" s="218">
        <v>-1004.7568938792994</v>
      </c>
      <c r="T96" s="218">
        <v>-9786.199133943097</v>
      </c>
      <c r="U96" s="218">
        <v>-8781.4422400637977</v>
      </c>
    </row>
    <row r="97" spans="1:21" s="162" customFormat="1">
      <c r="A97" s="360">
        <v>90</v>
      </c>
      <c r="B97" s="364" t="s">
        <v>1148</v>
      </c>
      <c r="C97" s="360" t="s">
        <v>1085</v>
      </c>
      <c r="D97" s="217" t="s">
        <v>1005</v>
      </c>
      <c r="E97" s="218">
        <v>-162113782.7686654</v>
      </c>
      <c r="F97" s="218">
        <v>-111730934.85211709</v>
      </c>
      <c r="G97" s="218">
        <v>-20415167.687571</v>
      </c>
      <c r="H97" s="218">
        <v>-15871353.446235588</v>
      </c>
      <c r="I97" s="218">
        <v>-6278458.6818638556</v>
      </c>
      <c r="J97" s="218">
        <v>-7607815.4088397492</v>
      </c>
      <c r="K97" s="218">
        <v>0</v>
      </c>
      <c r="L97" s="218">
        <v>0</v>
      </c>
      <c r="M97" s="218">
        <v>0</v>
      </c>
      <c r="N97" s="218">
        <v>-98187.421161987266</v>
      </c>
      <c r="O97" s="218">
        <v>-111865.27087609493</v>
      </c>
      <c r="P97" s="217"/>
      <c r="Q97" s="218">
        <v>-5876916.0938282656</v>
      </c>
      <c r="R97" s="218">
        <v>-147199.71597087311</v>
      </c>
      <c r="S97" s="218">
        <v>-1583699.5990406105</v>
      </c>
      <c r="T97" s="218">
        <v>-7607815.4088397492</v>
      </c>
      <c r="U97" s="218">
        <v>-6024115.8097991385</v>
      </c>
    </row>
    <row r="98" spans="1:21" s="162" customFormat="1">
      <c r="A98" s="360">
        <v>91</v>
      </c>
      <c r="B98" s="364" t="s">
        <v>1149</v>
      </c>
      <c r="C98" s="360" t="s">
        <v>1150</v>
      </c>
      <c r="D98" s="217" t="s">
        <v>1151</v>
      </c>
      <c r="E98" s="218">
        <v>-52160.692154439777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-52160.692154439777</v>
      </c>
      <c r="L98" s="218">
        <v>0</v>
      </c>
      <c r="M98" s="218">
        <v>0</v>
      </c>
      <c r="N98" s="218">
        <v>0</v>
      </c>
      <c r="O98" s="218">
        <v>0</v>
      </c>
      <c r="P98" s="217"/>
      <c r="Q98" s="218">
        <v>0</v>
      </c>
      <c r="R98" s="218">
        <v>0</v>
      </c>
      <c r="S98" s="218">
        <v>0</v>
      </c>
      <c r="T98" s="218">
        <v>0</v>
      </c>
      <c r="U98" s="218">
        <v>0</v>
      </c>
    </row>
    <row r="99" spans="1:21" s="162" customFormat="1">
      <c r="A99" s="360">
        <v>92</v>
      </c>
      <c r="B99" s="364" t="s">
        <v>1152</v>
      </c>
      <c r="C99" s="360" t="s">
        <v>1088</v>
      </c>
      <c r="D99" s="217" t="s">
        <v>1005</v>
      </c>
      <c r="E99" s="218">
        <v>-132672896.18964393</v>
      </c>
      <c r="F99" s="218">
        <v>-91439891.585035741</v>
      </c>
      <c r="G99" s="218">
        <v>-16707644.328874473</v>
      </c>
      <c r="H99" s="218">
        <v>-12989015.444580492</v>
      </c>
      <c r="I99" s="218">
        <v>-5138250.9414301142</v>
      </c>
      <c r="J99" s="218">
        <v>-6226188.0928859841</v>
      </c>
      <c r="K99" s="218">
        <v>0</v>
      </c>
      <c r="L99" s="218">
        <v>0</v>
      </c>
      <c r="M99" s="218">
        <v>0</v>
      </c>
      <c r="N99" s="218">
        <v>-80355.96549827166</v>
      </c>
      <c r="O99" s="218">
        <v>-91549.831338826916</v>
      </c>
      <c r="P99" s="217"/>
      <c r="Q99" s="218">
        <v>-4809631.0228252411</v>
      </c>
      <c r="R99" s="218">
        <v>-120467.31809359466</v>
      </c>
      <c r="S99" s="218">
        <v>-1296089.7519671479</v>
      </c>
      <c r="T99" s="218">
        <v>-6226188.0928859841</v>
      </c>
      <c r="U99" s="218">
        <v>-4930098.3409188362</v>
      </c>
    </row>
    <row r="100" spans="1:21" s="162" customFormat="1">
      <c r="A100" s="360">
        <v>93</v>
      </c>
      <c r="B100" s="364" t="s">
        <v>1153</v>
      </c>
      <c r="C100" s="360" t="s">
        <v>1154</v>
      </c>
      <c r="D100" s="217" t="s">
        <v>1155</v>
      </c>
      <c r="E100" s="218">
        <v>-15897826.552200768</v>
      </c>
      <c r="F100" s="218">
        <v>0</v>
      </c>
      <c r="G100" s="218">
        <v>0</v>
      </c>
      <c r="H100" s="218">
        <v>0</v>
      </c>
      <c r="I100" s="218">
        <v>0</v>
      </c>
      <c r="J100" s="218">
        <v>0</v>
      </c>
      <c r="K100" s="218">
        <v>-13917717.100486483</v>
      </c>
      <c r="L100" s="218">
        <v>-1954966.5945714284</v>
      </c>
      <c r="M100" s="218">
        <v>-25142.857142857145</v>
      </c>
      <c r="N100" s="218">
        <v>0</v>
      </c>
      <c r="O100" s="218">
        <v>0</v>
      </c>
      <c r="P100" s="217"/>
      <c r="Q100" s="218">
        <v>0</v>
      </c>
      <c r="R100" s="218">
        <v>0</v>
      </c>
      <c r="S100" s="218">
        <v>0</v>
      </c>
      <c r="T100" s="218">
        <v>0</v>
      </c>
      <c r="U100" s="218">
        <v>0</v>
      </c>
    </row>
    <row r="101" spans="1:21" s="162" customFormat="1">
      <c r="A101" s="360">
        <v>94</v>
      </c>
      <c r="B101" s="364" t="s">
        <v>1156</v>
      </c>
      <c r="C101" s="360" t="s">
        <v>1157</v>
      </c>
      <c r="D101" s="217" t="s">
        <v>1010</v>
      </c>
      <c r="E101" s="218">
        <v>-275261459.71114302</v>
      </c>
      <c r="F101" s="218">
        <v>-185249457.69953385</v>
      </c>
      <c r="G101" s="218">
        <v>-33009187.051513582</v>
      </c>
      <c r="H101" s="218">
        <v>-30803478.885980755</v>
      </c>
      <c r="I101" s="218">
        <v>-13374016.639329752</v>
      </c>
      <c r="J101" s="218">
        <v>-12623038.525049947</v>
      </c>
      <c r="K101" s="218">
        <v>0</v>
      </c>
      <c r="L101" s="218">
        <v>0</v>
      </c>
      <c r="M101" s="218">
        <v>0</v>
      </c>
      <c r="N101" s="218">
        <v>-126937.41299167894</v>
      </c>
      <c r="O101" s="218">
        <v>-75343.496743448137</v>
      </c>
      <c r="P101" s="217"/>
      <c r="Q101" s="218">
        <v>-9539414.8322456367</v>
      </c>
      <c r="R101" s="218">
        <v>-113288.2287990253</v>
      </c>
      <c r="S101" s="218">
        <v>-2970335.4640052868</v>
      </c>
      <c r="T101" s="218">
        <v>-12623038.525049947</v>
      </c>
      <c r="U101" s="218">
        <v>-9652703.0610446613</v>
      </c>
    </row>
    <row r="102" spans="1:21" s="162" customFormat="1">
      <c r="A102" s="360">
        <v>95</v>
      </c>
      <c r="B102" s="364" t="s">
        <v>1158</v>
      </c>
      <c r="C102" s="360" t="s">
        <v>1159</v>
      </c>
      <c r="D102" s="217" t="s">
        <v>1010</v>
      </c>
      <c r="E102" s="218">
        <v>-387945951.77911234</v>
      </c>
      <c r="F102" s="218">
        <v>-261085504.88407072</v>
      </c>
      <c r="G102" s="218">
        <v>-46522242.894419231</v>
      </c>
      <c r="H102" s="218">
        <v>-43413578.30140809</v>
      </c>
      <c r="I102" s="218">
        <v>-18848972.245148752</v>
      </c>
      <c r="J102" s="218">
        <v>-17790564.287800528</v>
      </c>
      <c r="K102" s="218">
        <v>0</v>
      </c>
      <c r="L102" s="218">
        <v>0</v>
      </c>
      <c r="M102" s="218">
        <v>0</v>
      </c>
      <c r="N102" s="218">
        <v>-178902.10838492346</v>
      </c>
      <c r="O102" s="218">
        <v>-106187.05788008358</v>
      </c>
      <c r="P102" s="217"/>
      <c r="Q102" s="218">
        <v>-13444589.629056238</v>
      </c>
      <c r="R102" s="218">
        <v>-159665.32253708222</v>
      </c>
      <c r="S102" s="218">
        <v>-4186309.3362072082</v>
      </c>
      <c r="T102" s="218">
        <v>-17790564.287800528</v>
      </c>
      <c r="U102" s="218">
        <v>-13604254.951593319</v>
      </c>
    </row>
    <row r="103" spans="1:21" s="162" customFormat="1">
      <c r="A103" s="360">
        <v>96</v>
      </c>
      <c r="B103" s="364" t="s">
        <v>1160</v>
      </c>
      <c r="C103" s="360" t="s">
        <v>1161</v>
      </c>
      <c r="D103" s="217" t="s">
        <v>1100</v>
      </c>
      <c r="E103" s="218">
        <v>-1245671.6795000487</v>
      </c>
      <c r="F103" s="218">
        <v>0</v>
      </c>
      <c r="G103" s="218">
        <v>0</v>
      </c>
      <c r="H103" s="218">
        <v>0</v>
      </c>
      <c r="I103" s="218">
        <v>0</v>
      </c>
      <c r="J103" s="218">
        <v>-472937.35296838998</v>
      </c>
      <c r="K103" s="218">
        <v>-762210.28315896739</v>
      </c>
      <c r="L103" s="218">
        <v>0</v>
      </c>
      <c r="M103" s="218">
        <v>0</v>
      </c>
      <c r="N103" s="218">
        <v>0</v>
      </c>
      <c r="O103" s="218">
        <v>-10524.043372691443</v>
      </c>
      <c r="P103" s="217"/>
      <c r="Q103" s="218">
        <v>-447301.82764417434</v>
      </c>
      <c r="R103" s="218">
        <v>0</v>
      </c>
      <c r="S103" s="218">
        <v>-25635.525324215665</v>
      </c>
      <c r="T103" s="218">
        <v>-472937.35296838998</v>
      </c>
      <c r="U103" s="218">
        <v>-447301.82764417434</v>
      </c>
    </row>
    <row r="104" spans="1:21" s="162" customFormat="1">
      <c r="A104" s="360">
        <v>97</v>
      </c>
      <c r="B104" s="364" t="s">
        <v>1162</v>
      </c>
      <c r="C104" s="360" t="s">
        <v>1163</v>
      </c>
      <c r="D104" s="217" t="s">
        <v>1095</v>
      </c>
      <c r="E104" s="218">
        <v>-72920000.296981677</v>
      </c>
      <c r="F104" s="218">
        <v>-54445954.844423965</v>
      </c>
      <c r="G104" s="218">
        <v>-8917135.4514763802</v>
      </c>
      <c r="H104" s="218">
        <v>-1303634.6898151857</v>
      </c>
      <c r="I104" s="218">
        <v>-14700.286913300301</v>
      </c>
      <c r="J104" s="218">
        <v>0</v>
      </c>
      <c r="K104" s="218">
        <v>0</v>
      </c>
      <c r="L104" s="218">
        <v>0</v>
      </c>
      <c r="M104" s="218">
        <v>0</v>
      </c>
      <c r="N104" s="218">
        <v>-8238575.0243528541</v>
      </c>
      <c r="O104" s="218">
        <v>0</v>
      </c>
      <c r="P104" s="217"/>
      <c r="Q104" s="218">
        <v>0</v>
      </c>
      <c r="R104" s="218">
        <v>0</v>
      </c>
      <c r="S104" s="218">
        <v>0</v>
      </c>
      <c r="T104" s="218">
        <v>0</v>
      </c>
      <c r="U104" s="218">
        <v>0</v>
      </c>
    </row>
    <row r="105" spans="1:21" s="162" customFormat="1">
      <c r="A105" s="360">
        <v>98</v>
      </c>
      <c r="B105" s="364" t="s">
        <v>1164</v>
      </c>
      <c r="C105" s="360" t="s">
        <v>1165</v>
      </c>
      <c r="D105" s="217" t="s">
        <v>1098</v>
      </c>
      <c r="E105" s="218">
        <v>-134996024.52671215</v>
      </c>
      <c r="F105" s="218">
        <v>-107845292.89408027</v>
      </c>
      <c r="G105" s="218">
        <v>-16672318.037923701</v>
      </c>
      <c r="H105" s="218">
        <v>-7946344.3639792139</v>
      </c>
      <c r="I105" s="218">
        <v>-2195747.1585265612</v>
      </c>
      <c r="J105" s="218">
        <v>0</v>
      </c>
      <c r="K105" s="218">
        <v>0</v>
      </c>
      <c r="L105" s="218">
        <v>0</v>
      </c>
      <c r="M105" s="218">
        <v>0</v>
      </c>
      <c r="N105" s="218">
        <v>-336322.07220241096</v>
      </c>
      <c r="O105" s="218">
        <v>0</v>
      </c>
      <c r="P105" s="217"/>
      <c r="Q105" s="218">
        <v>0</v>
      </c>
      <c r="R105" s="218">
        <v>0</v>
      </c>
      <c r="S105" s="218">
        <v>0</v>
      </c>
      <c r="T105" s="218">
        <v>0</v>
      </c>
      <c r="U105" s="218">
        <v>0</v>
      </c>
    </row>
    <row r="106" spans="1:21" s="162" customFormat="1">
      <c r="A106" s="360">
        <v>99</v>
      </c>
      <c r="B106" s="364" t="s">
        <v>1166</v>
      </c>
      <c r="C106" s="360" t="s">
        <v>1167</v>
      </c>
      <c r="D106" s="217" t="s">
        <v>1103</v>
      </c>
      <c r="E106" s="218">
        <v>-33230148.306721054</v>
      </c>
      <c r="F106" s="218">
        <v>-28677081.145128459</v>
      </c>
      <c r="G106" s="218">
        <v>-4381555.2586440146</v>
      </c>
      <c r="H106" s="218">
        <v>-167874.75137804128</v>
      </c>
      <c r="I106" s="218">
        <v>-3637.1515705401339</v>
      </c>
      <c r="J106" s="218">
        <v>0</v>
      </c>
      <c r="K106" s="218">
        <v>0</v>
      </c>
      <c r="L106" s="218">
        <v>0</v>
      </c>
      <c r="M106" s="218">
        <v>0</v>
      </c>
      <c r="N106" s="218">
        <v>0</v>
      </c>
      <c r="O106" s="218">
        <v>0</v>
      </c>
      <c r="P106" s="217"/>
      <c r="Q106" s="218">
        <v>0</v>
      </c>
      <c r="R106" s="218">
        <v>0</v>
      </c>
      <c r="S106" s="218">
        <v>0</v>
      </c>
      <c r="T106" s="218">
        <v>0</v>
      </c>
      <c r="U106" s="218">
        <v>0</v>
      </c>
    </row>
    <row r="107" spans="1:21" s="162" customFormat="1">
      <c r="A107" s="360">
        <v>100</v>
      </c>
      <c r="B107" s="364" t="s">
        <v>1168</v>
      </c>
      <c r="C107" s="360" t="s">
        <v>1169</v>
      </c>
      <c r="D107" s="217" t="s">
        <v>948</v>
      </c>
      <c r="E107" s="218">
        <v>-93518190.993585899</v>
      </c>
      <c r="F107" s="218">
        <v>-93518190.993585899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8">
        <v>0</v>
      </c>
      <c r="O107" s="218">
        <v>0</v>
      </c>
      <c r="P107" s="217"/>
      <c r="Q107" s="218">
        <v>0</v>
      </c>
      <c r="R107" s="218">
        <v>0</v>
      </c>
      <c r="S107" s="218">
        <v>0</v>
      </c>
      <c r="T107" s="218">
        <v>0</v>
      </c>
      <c r="U107" s="218">
        <v>0</v>
      </c>
    </row>
    <row r="108" spans="1:21" s="162" customFormat="1">
      <c r="A108" s="360">
        <v>101</v>
      </c>
      <c r="B108" s="364" t="s">
        <v>1170</v>
      </c>
      <c r="C108" s="360" t="s">
        <v>1106</v>
      </c>
      <c r="D108" s="217" t="s">
        <v>932</v>
      </c>
      <c r="E108" s="218">
        <v>-41766236.578546055</v>
      </c>
      <c r="F108" s="218">
        <v>-27115725.287863608</v>
      </c>
      <c r="G108" s="218">
        <v>-7610989.3772865105</v>
      </c>
      <c r="H108" s="218">
        <v>-2249322.1025435394</v>
      </c>
      <c r="I108" s="218">
        <v>-252804.5106578797</v>
      </c>
      <c r="J108" s="218">
        <v>-4016467.7808461278</v>
      </c>
      <c r="K108" s="218">
        <v>-197924.84392173699</v>
      </c>
      <c r="L108" s="218">
        <v>-122910.85658554421</v>
      </c>
      <c r="M108" s="218">
        <v>-197885.41970576922</v>
      </c>
      <c r="N108" s="218">
        <v>0</v>
      </c>
      <c r="O108" s="218">
        <v>-2206.3991353339115</v>
      </c>
      <c r="P108" s="217"/>
      <c r="Q108" s="218">
        <v>-3028042.1435031178</v>
      </c>
      <c r="R108" s="218">
        <v>-9817.8667092214691</v>
      </c>
      <c r="S108" s="218">
        <v>-978607.77063378843</v>
      </c>
      <c r="T108" s="218">
        <v>-4016467.7808461278</v>
      </c>
      <c r="U108" s="218">
        <v>-3037860.0102123395</v>
      </c>
    </row>
    <row r="109" spans="1:21" s="162" customFormat="1">
      <c r="A109" s="360">
        <v>102</v>
      </c>
      <c r="B109" s="364" t="s">
        <v>1171</v>
      </c>
      <c r="C109" s="360" t="s">
        <v>1107</v>
      </c>
      <c r="D109" s="217" t="s">
        <v>930</v>
      </c>
      <c r="E109" s="218">
        <v>-20008358.410123274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8">
        <v>-20008358.410123274</v>
      </c>
      <c r="O109" s="218">
        <v>0</v>
      </c>
      <c r="P109" s="217"/>
      <c r="Q109" s="218">
        <v>0</v>
      </c>
      <c r="R109" s="218">
        <v>0</v>
      </c>
      <c r="S109" s="218">
        <v>0</v>
      </c>
      <c r="T109" s="218">
        <v>0</v>
      </c>
      <c r="U109" s="218">
        <v>0</v>
      </c>
    </row>
    <row r="110" spans="1:21" s="162" customFormat="1">
      <c r="A110" s="360">
        <v>103</v>
      </c>
      <c r="B110" s="364" t="s">
        <v>1172</v>
      </c>
      <c r="C110" s="360" t="s">
        <v>1108</v>
      </c>
      <c r="D110" s="217" t="s">
        <v>1109</v>
      </c>
      <c r="E110" s="218">
        <v>-444030</v>
      </c>
      <c r="F110" s="218">
        <v>-298040.33373072685</v>
      </c>
      <c r="G110" s="218">
        <v>-53561.001394640836</v>
      </c>
      <c r="H110" s="218">
        <v>-47130.451924759313</v>
      </c>
      <c r="I110" s="218">
        <v>-19913.489859565736</v>
      </c>
      <c r="J110" s="218">
        <v>-20303.65855624195</v>
      </c>
      <c r="K110" s="218">
        <v>-3551.5497750601635</v>
      </c>
      <c r="L110" s="218">
        <v>-1118.3885886587047</v>
      </c>
      <c r="M110" s="218">
        <v>-6.7208781793032442</v>
      </c>
      <c r="N110" s="218">
        <v>-223.61950457379876</v>
      </c>
      <c r="O110" s="218">
        <v>-180.78578759338961</v>
      </c>
      <c r="P110" s="217"/>
      <c r="Q110" s="218">
        <v>-15458.185773653684</v>
      </c>
      <c r="R110" s="218">
        <v>-252.99752487326603</v>
      </c>
      <c r="S110" s="218">
        <v>-4592.4752577150002</v>
      </c>
      <c r="T110" s="218">
        <v>-20303.65855624195</v>
      </c>
      <c r="U110" s="218">
        <v>-15711.18329852695</v>
      </c>
    </row>
    <row r="111" spans="1:21" s="162" customFormat="1">
      <c r="A111" s="363">
        <v>104</v>
      </c>
      <c r="B111" s="623"/>
      <c r="C111" s="363" t="s">
        <v>70</v>
      </c>
      <c r="D111" s="624"/>
      <c r="E111" s="625">
        <v>-1515267578.76509</v>
      </c>
      <c r="F111" s="625">
        <v>-1034426277.3994051</v>
      </c>
      <c r="G111" s="625">
        <v>-172108295.07775056</v>
      </c>
      <c r="H111" s="625">
        <v>-134518044.40518951</v>
      </c>
      <c r="I111" s="625">
        <v>-56678878.315440267</v>
      </c>
      <c r="J111" s="625">
        <v>-59864282.054296471</v>
      </c>
      <c r="K111" s="625">
        <v>-17820481.482336596</v>
      </c>
      <c r="L111" s="625">
        <v>-6557031.9948912309</v>
      </c>
      <c r="M111" s="625">
        <v>-3687888.7427268052</v>
      </c>
      <c r="N111" s="625">
        <v>-29173442.648883287</v>
      </c>
      <c r="O111" s="625">
        <v>-432956.64417032921</v>
      </c>
      <c r="P111" s="217"/>
      <c r="Q111" s="625">
        <v>-47184779.633685574</v>
      </c>
      <c r="R111" s="625">
        <v>-583282.26792580634</v>
      </c>
      <c r="S111" s="625">
        <v>-12096220.152685095</v>
      </c>
      <c r="T111" s="625">
        <v>-59864282.054296471</v>
      </c>
      <c r="U111" s="625">
        <v>-47768061.90161138</v>
      </c>
    </row>
    <row r="112" spans="1:21" s="162" customFormat="1">
      <c r="A112" s="360">
        <v>105</v>
      </c>
      <c r="B112" s="364"/>
      <c r="C112" s="360"/>
      <c r="D112" s="217"/>
      <c r="E112" s="218"/>
      <c r="F112" s="218"/>
      <c r="G112" s="218"/>
      <c r="H112" s="218"/>
      <c r="I112" s="218"/>
      <c r="J112" s="218"/>
      <c r="K112" s="218"/>
      <c r="L112" s="218"/>
      <c r="M112" s="218"/>
      <c r="N112" s="218"/>
      <c r="O112" s="218"/>
      <c r="P112" s="217"/>
      <c r="Q112" s="218"/>
      <c r="R112" s="218"/>
      <c r="S112" s="218"/>
      <c r="T112" s="218"/>
      <c r="U112" s="218"/>
    </row>
    <row r="113" spans="1:21" s="162" customFormat="1">
      <c r="A113" s="360">
        <v>106</v>
      </c>
      <c r="B113" s="364"/>
      <c r="C113" s="362" t="s">
        <v>92</v>
      </c>
      <c r="D113" s="217"/>
      <c r="E113" s="218"/>
      <c r="F113" s="218"/>
      <c r="G113" s="218"/>
      <c r="H113" s="218"/>
      <c r="I113" s="218"/>
      <c r="J113" s="218"/>
      <c r="K113" s="218"/>
      <c r="L113" s="218"/>
      <c r="M113" s="218"/>
      <c r="N113" s="218"/>
      <c r="O113" s="218"/>
      <c r="P113" s="217"/>
      <c r="Q113" s="218"/>
      <c r="R113" s="218"/>
      <c r="S113" s="218"/>
      <c r="T113" s="218"/>
      <c r="U113" s="218"/>
    </row>
    <row r="114" spans="1:21" s="162" customFormat="1">
      <c r="A114" s="360">
        <v>107</v>
      </c>
      <c r="B114" s="364">
        <v>108.06</v>
      </c>
      <c r="C114" s="360" t="s">
        <v>1173</v>
      </c>
      <c r="D114" s="217" t="s">
        <v>979</v>
      </c>
      <c r="E114" s="218">
        <v>-182440491.55969805</v>
      </c>
      <c r="F114" s="218">
        <v>-111149017.03147079</v>
      </c>
      <c r="G114" s="218">
        <v>-22124905.581599098</v>
      </c>
      <c r="H114" s="218">
        <v>-20010758.210300937</v>
      </c>
      <c r="I114" s="218">
        <v>-11368572.223641355</v>
      </c>
      <c r="J114" s="218">
        <v>-9671773.3156146444</v>
      </c>
      <c r="K114" s="218">
        <v>-963701.39518874895</v>
      </c>
      <c r="L114" s="218">
        <v>-2898121.3432223955</v>
      </c>
      <c r="M114" s="218">
        <v>-1718579.4741399914</v>
      </c>
      <c r="N114" s="218">
        <v>-2482856.9509388031</v>
      </c>
      <c r="O114" s="218">
        <v>-52206.033581303149</v>
      </c>
      <c r="P114" s="217"/>
      <c r="Q114" s="218">
        <v>-8541009.4112411551</v>
      </c>
      <c r="R114" s="218">
        <v>-44709.828408799396</v>
      </c>
      <c r="S114" s="218">
        <v>-1086054.0759646886</v>
      </c>
      <c r="T114" s="218">
        <v>-9671773.3156146444</v>
      </c>
      <c r="U114" s="218">
        <v>-8585719.2396499552</v>
      </c>
    </row>
    <row r="115" spans="1:21" s="162" customFormat="1">
      <c r="A115" s="360">
        <v>108</v>
      </c>
      <c r="B115" s="364">
        <v>108.07</v>
      </c>
      <c r="C115" s="360" t="s">
        <v>1174</v>
      </c>
      <c r="D115" s="217" t="s">
        <v>962</v>
      </c>
      <c r="E115" s="218">
        <v>14858618.090523999</v>
      </c>
      <c r="F115" s="218">
        <v>8630487.2835023515</v>
      </c>
      <c r="G115" s="218">
        <v>1858461.2667687647</v>
      </c>
      <c r="H115" s="218">
        <v>1811595.1456674794</v>
      </c>
      <c r="I115" s="218">
        <v>1023831.2220378685</v>
      </c>
      <c r="J115" s="218">
        <v>866337.43923011248</v>
      </c>
      <c r="K115" s="218">
        <v>87628.450702402217</v>
      </c>
      <c r="L115" s="218">
        <v>262258.54770954035</v>
      </c>
      <c r="M115" s="218">
        <v>162965.47882758838</v>
      </c>
      <c r="N115" s="218">
        <v>150295.16760092817</v>
      </c>
      <c r="O115" s="218">
        <v>4758.0884769631866</v>
      </c>
      <c r="P115" s="217"/>
      <c r="Q115" s="218">
        <v>763857.69868532743</v>
      </c>
      <c r="R115" s="218">
        <v>4066.850694091449</v>
      </c>
      <c r="S115" s="218">
        <v>98412.889850693668</v>
      </c>
      <c r="T115" s="218">
        <v>866337.43923011248</v>
      </c>
      <c r="U115" s="218">
        <v>767924.54937941884</v>
      </c>
    </row>
    <row r="116" spans="1:21" s="162" customFormat="1">
      <c r="A116" s="363">
        <v>109</v>
      </c>
      <c r="B116" s="623"/>
      <c r="C116" s="363" t="s">
        <v>70</v>
      </c>
      <c r="D116" s="624"/>
      <c r="E116" s="625">
        <v>-167581873.46917406</v>
      </c>
      <c r="F116" s="625">
        <v>-102518529.74796844</v>
      </c>
      <c r="G116" s="625">
        <v>-20266444.314830333</v>
      </c>
      <c r="H116" s="625">
        <v>-18199163.064633459</v>
      </c>
      <c r="I116" s="625">
        <v>-10344741.001603486</v>
      </c>
      <c r="J116" s="625">
        <v>-8805435.8763845321</v>
      </c>
      <c r="K116" s="625">
        <v>-876072.94448634679</v>
      </c>
      <c r="L116" s="625">
        <v>-2635862.7955128551</v>
      </c>
      <c r="M116" s="625">
        <v>-1555613.995312403</v>
      </c>
      <c r="N116" s="625">
        <v>-2332561.7833378748</v>
      </c>
      <c r="O116" s="625">
        <v>-47447.94510433996</v>
      </c>
      <c r="P116" s="217"/>
      <c r="Q116" s="625">
        <v>-7777151.7125558276</v>
      </c>
      <c r="R116" s="625">
        <v>-40642.977714707944</v>
      </c>
      <c r="S116" s="625">
        <v>-987641.18611399492</v>
      </c>
      <c r="T116" s="625">
        <v>-8805435.8763845321</v>
      </c>
      <c r="U116" s="625">
        <v>-7817794.6902705366</v>
      </c>
    </row>
    <row r="117" spans="1:21" s="162" customFormat="1">
      <c r="A117" s="360">
        <v>110</v>
      </c>
      <c r="B117" s="364"/>
      <c r="C117" s="360"/>
      <c r="D117" s="217"/>
      <c r="E117" s="218"/>
      <c r="F117" s="218"/>
      <c r="G117" s="218"/>
      <c r="H117" s="218"/>
      <c r="I117" s="218"/>
      <c r="J117" s="218"/>
      <c r="K117" s="218"/>
      <c r="L117" s="218"/>
      <c r="M117" s="218"/>
      <c r="N117" s="218"/>
      <c r="O117" s="218"/>
      <c r="P117" s="217"/>
      <c r="Q117" s="218"/>
      <c r="R117" s="218"/>
      <c r="S117" s="218"/>
      <c r="T117" s="218"/>
      <c r="U117" s="218"/>
    </row>
    <row r="118" spans="1:21" s="162" customFormat="1">
      <c r="A118" s="360">
        <v>111</v>
      </c>
      <c r="B118" s="364"/>
      <c r="C118" s="362" t="s">
        <v>70</v>
      </c>
      <c r="D118" s="626"/>
      <c r="E118" s="628">
        <v>-167581873.46917406</v>
      </c>
      <c r="F118" s="628">
        <v>-102518529.74796844</v>
      </c>
      <c r="G118" s="628">
        <v>-20266444.314830333</v>
      </c>
      <c r="H118" s="628">
        <v>-18199163.064633459</v>
      </c>
      <c r="I118" s="628">
        <v>-10344741.001603486</v>
      </c>
      <c r="J118" s="628">
        <v>-8805435.8763845321</v>
      </c>
      <c r="K118" s="628">
        <v>-876072.94448634679</v>
      </c>
      <c r="L118" s="628">
        <v>-2635862.7955128551</v>
      </c>
      <c r="M118" s="628">
        <v>-1555613.995312403</v>
      </c>
      <c r="N118" s="628">
        <v>-2332561.7833378748</v>
      </c>
      <c r="O118" s="628">
        <v>-47447.94510433996</v>
      </c>
      <c r="P118" s="626"/>
      <c r="Q118" s="628">
        <v>-7777151.7125558276</v>
      </c>
      <c r="R118" s="628">
        <v>-40642.977714707944</v>
      </c>
      <c r="S118" s="628">
        <v>-987641.18611399492</v>
      </c>
      <c r="T118" s="628">
        <v>-8805435.8763845321</v>
      </c>
      <c r="U118" s="628">
        <v>-7817794.6902705366</v>
      </c>
    </row>
    <row r="119" spans="1:21" s="162" customFormat="1">
      <c r="A119" s="360">
        <v>112</v>
      </c>
      <c r="B119" s="364"/>
      <c r="C119" s="362"/>
      <c r="D119" s="217"/>
      <c r="E119" s="218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7"/>
      <c r="Q119" s="218"/>
      <c r="R119" s="218"/>
      <c r="S119" s="218"/>
      <c r="T119" s="218"/>
      <c r="U119" s="218"/>
    </row>
    <row r="120" spans="1:21" s="162" customFormat="1">
      <c r="A120" s="360">
        <v>113</v>
      </c>
      <c r="B120" s="364"/>
      <c r="C120" s="362" t="s">
        <v>98</v>
      </c>
      <c r="D120" s="217"/>
      <c r="E120" s="218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7"/>
      <c r="Q120" s="218"/>
      <c r="R120" s="218"/>
      <c r="S120" s="218"/>
      <c r="T120" s="218"/>
      <c r="U120" s="218"/>
    </row>
    <row r="121" spans="1:21" s="162" customFormat="1">
      <c r="A121" s="360">
        <v>114</v>
      </c>
      <c r="B121" s="364"/>
      <c r="C121" s="360" t="s">
        <v>64</v>
      </c>
      <c r="D121" s="217"/>
      <c r="E121" s="218">
        <v>0</v>
      </c>
      <c r="F121" s="218">
        <v>0</v>
      </c>
      <c r="G121" s="218">
        <v>0</v>
      </c>
      <c r="H121" s="218">
        <v>0</v>
      </c>
      <c r="I121" s="218">
        <v>0</v>
      </c>
      <c r="J121" s="218">
        <v>0</v>
      </c>
      <c r="K121" s="218">
        <v>0</v>
      </c>
      <c r="L121" s="218">
        <v>0</v>
      </c>
      <c r="M121" s="218">
        <v>0</v>
      </c>
      <c r="N121" s="218">
        <v>0</v>
      </c>
      <c r="O121" s="218">
        <v>0</v>
      </c>
      <c r="P121" s="217"/>
      <c r="Q121" s="218">
        <v>0</v>
      </c>
      <c r="R121" s="218">
        <v>0</v>
      </c>
      <c r="S121" s="218">
        <v>0</v>
      </c>
      <c r="T121" s="218">
        <v>0</v>
      </c>
      <c r="U121" s="218">
        <v>0</v>
      </c>
    </row>
    <row r="122" spans="1:21" s="162" customFormat="1">
      <c r="A122" s="360">
        <v>115</v>
      </c>
      <c r="B122" s="364" t="s">
        <v>1175</v>
      </c>
      <c r="C122" s="360" t="s">
        <v>1176</v>
      </c>
      <c r="D122" s="217" t="s">
        <v>1177</v>
      </c>
      <c r="E122" s="218">
        <v>137375215.94916266</v>
      </c>
      <c r="F122" s="218">
        <v>79930857.975525677</v>
      </c>
      <c r="G122" s="218">
        <v>17167480.203242458</v>
      </c>
      <c r="H122" s="218">
        <v>16696423.241325509</v>
      </c>
      <c r="I122" s="218">
        <v>9439171.795263065</v>
      </c>
      <c r="J122" s="218">
        <v>7987194.9410124812</v>
      </c>
      <c r="K122" s="218">
        <v>803846.83866725513</v>
      </c>
      <c r="L122" s="218">
        <v>2418090.8091886332</v>
      </c>
      <c r="M122" s="218">
        <v>1482904.3171973645</v>
      </c>
      <c r="N122" s="218">
        <v>1405409.5062219333</v>
      </c>
      <c r="O122" s="218">
        <v>43836.321518268749</v>
      </c>
      <c r="P122" s="217"/>
      <c r="Q122" s="218">
        <v>7043194.0127718933</v>
      </c>
      <c r="R122" s="218">
        <v>37453.940164947649</v>
      </c>
      <c r="S122" s="218">
        <v>906546.9880756397</v>
      </c>
      <c r="T122" s="218">
        <v>7987194.9410124812</v>
      </c>
      <c r="U122" s="218">
        <v>7080647.9529368412</v>
      </c>
    </row>
    <row r="123" spans="1:21" s="162" customFormat="1">
      <c r="A123" s="363">
        <v>116</v>
      </c>
      <c r="B123" s="623"/>
      <c r="C123" s="363" t="s">
        <v>70</v>
      </c>
      <c r="D123" s="624"/>
      <c r="E123" s="625">
        <v>137375215.94916266</v>
      </c>
      <c r="F123" s="625">
        <v>79930857.975525677</v>
      </c>
      <c r="G123" s="625">
        <v>17167480.203242458</v>
      </c>
      <c r="H123" s="625">
        <v>16696423.241325509</v>
      </c>
      <c r="I123" s="625">
        <v>9439171.795263065</v>
      </c>
      <c r="J123" s="625">
        <v>7987194.9410124812</v>
      </c>
      <c r="K123" s="625">
        <v>803846.83866725513</v>
      </c>
      <c r="L123" s="625">
        <v>2418090.8091886332</v>
      </c>
      <c r="M123" s="625">
        <v>1482904.3171973645</v>
      </c>
      <c r="N123" s="625">
        <v>1405409.5062219333</v>
      </c>
      <c r="O123" s="625">
        <v>43836.321518268749</v>
      </c>
      <c r="P123" s="217"/>
      <c r="Q123" s="625">
        <v>7043194.0127718933</v>
      </c>
      <c r="R123" s="625">
        <v>37453.940164947649</v>
      </c>
      <c r="S123" s="625">
        <v>906546.9880756397</v>
      </c>
      <c r="T123" s="625">
        <v>7987194.9410124812</v>
      </c>
      <c r="U123" s="625">
        <v>7080647.9529368412</v>
      </c>
    </row>
    <row r="124" spans="1:21" s="162" customFormat="1">
      <c r="A124" s="360">
        <v>117</v>
      </c>
      <c r="B124" s="364"/>
      <c r="C124" s="360"/>
      <c r="D124" s="217"/>
      <c r="E124" s="218"/>
      <c r="F124" s="218"/>
      <c r="G124" s="218"/>
      <c r="H124" s="218"/>
      <c r="I124" s="218"/>
      <c r="J124" s="218"/>
      <c r="K124" s="218"/>
      <c r="L124" s="218"/>
      <c r="M124" s="218"/>
      <c r="N124" s="218"/>
      <c r="O124" s="218"/>
      <c r="P124" s="217"/>
      <c r="Q124" s="218"/>
      <c r="R124" s="218"/>
      <c r="S124" s="218"/>
      <c r="T124" s="218"/>
      <c r="U124" s="218"/>
    </row>
    <row r="125" spans="1:21" s="162" customFormat="1">
      <c r="A125" s="360">
        <v>118</v>
      </c>
      <c r="B125" s="364"/>
      <c r="C125" s="362" t="s">
        <v>65</v>
      </c>
      <c r="D125" s="217"/>
      <c r="E125" s="218"/>
      <c r="F125" s="218"/>
      <c r="G125" s="218"/>
      <c r="H125" s="218"/>
      <c r="I125" s="218"/>
      <c r="J125" s="218"/>
      <c r="K125" s="218"/>
      <c r="L125" s="218"/>
      <c r="M125" s="218"/>
      <c r="N125" s="218"/>
      <c r="O125" s="218"/>
      <c r="P125" s="217"/>
      <c r="Q125" s="218"/>
      <c r="R125" s="218"/>
      <c r="S125" s="218"/>
      <c r="T125" s="218"/>
      <c r="U125" s="218"/>
    </row>
    <row r="126" spans="1:21" s="162" customFormat="1">
      <c r="A126" s="360">
        <v>119</v>
      </c>
      <c r="B126" s="364">
        <v>182.01</v>
      </c>
      <c r="C126" s="360" t="s">
        <v>1178</v>
      </c>
      <c r="D126" s="217" t="s">
        <v>907</v>
      </c>
      <c r="E126" s="218">
        <v>189792533.49183738</v>
      </c>
      <c r="F126" s="218">
        <v>100039134.12724411</v>
      </c>
      <c r="G126" s="218">
        <v>25135396.155381601</v>
      </c>
      <c r="H126" s="218">
        <v>27836621.243245341</v>
      </c>
      <c r="I126" s="218">
        <v>17608413.999574654</v>
      </c>
      <c r="J126" s="218">
        <v>13275885.272348478</v>
      </c>
      <c r="K126" s="218">
        <v>0</v>
      </c>
      <c r="L126" s="218">
        <v>5207152.5347288325</v>
      </c>
      <c r="M126" s="218">
        <v>0</v>
      </c>
      <c r="N126" s="218">
        <v>625290.07421604008</v>
      </c>
      <c r="O126" s="218">
        <v>64640.085098350646</v>
      </c>
      <c r="P126" s="217"/>
      <c r="Q126" s="218">
        <v>12267599.611651348</v>
      </c>
      <c r="R126" s="218">
        <v>35291.711615347922</v>
      </c>
      <c r="S126" s="218">
        <v>972993.94908178167</v>
      </c>
      <c r="T126" s="218">
        <v>13275885.272348478</v>
      </c>
      <c r="U126" s="218">
        <v>12302891.323266696</v>
      </c>
    </row>
    <row r="127" spans="1:21" s="162" customFormat="1">
      <c r="A127" s="360">
        <v>120</v>
      </c>
      <c r="B127" s="364">
        <v>182.02</v>
      </c>
      <c r="C127" s="360" t="s">
        <v>1179</v>
      </c>
      <c r="D127" s="217" t="s">
        <v>907</v>
      </c>
      <c r="E127" s="218">
        <v>282930</v>
      </c>
      <c r="F127" s="218">
        <v>149131.6423142562</v>
      </c>
      <c r="G127" s="218">
        <v>37470.165466482758</v>
      </c>
      <c r="H127" s="218">
        <v>41496.970947437869</v>
      </c>
      <c r="I127" s="218">
        <v>26249.444492050694</v>
      </c>
      <c r="J127" s="218">
        <v>19790.800781249385</v>
      </c>
      <c r="K127" s="218">
        <v>0</v>
      </c>
      <c r="L127" s="218">
        <v>7762.4743162733048</v>
      </c>
      <c r="M127" s="218">
        <v>0</v>
      </c>
      <c r="N127" s="218">
        <v>932.14057182893839</v>
      </c>
      <c r="O127" s="218">
        <v>96.361110420937123</v>
      </c>
      <c r="P127" s="217"/>
      <c r="Q127" s="218">
        <v>18287.71603532966</v>
      </c>
      <c r="R127" s="218">
        <v>52.610520464756995</v>
      </c>
      <c r="S127" s="218">
        <v>1450.4742254549658</v>
      </c>
      <c r="T127" s="218">
        <v>19790.800781249385</v>
      </c>
      <c r="U127" s="218">
        <v>18340.326555794418</v>
      </c>
    </row>
    <row r="128" spans="1:21" s="162" customFormat="1">
      <c r="A128" s="360">
        <v>121</v>
      </c>
      <c r="B128" s="364">
        <v>182.03</v>
      </c>
      <c r="C128" s="360" t="s">
        <v>1180</v>
      </c>
      <c r="D128" s="217" t="s">
        <v>1031</v>
      </c>
      <c r="E128" s="218">
        <v>10680268.879542366</v>
      </c>
      <c r="F128" s="218">
        <v>7106351.2913933033</v>
      </c>
      <c r="G128" s="218">
        <v>1274285.7196266127</v>
      </c>
      <c r="H128" s="218">
        <v>1003557.3672565705</v>
      </c>
      <c r="I128" s="218">
        <v>425659.93535239302</v>
      </c>
      <c r="J128" s="218">
        <v>481963.09964439715</v>
      </c>
      <c r="K128" s="218">
        <v>105225.50080656883</v>
      </c>
      <c r="L128" s="218">
        <v>56772.412176964761</v>
      </c>
      <c r="M128" s="218">
        <v>19698.284816802014</v>
      </c>
      <c r="N128" s="218">
        <v>203479.64817653634</v>
      </c>
      <c r="O128" s="218">
        <v>3275.6202922147731</v>
      </c>
      <c r="P128" s="217"/>
      <c r="Q128" s="218">
        <v>382523.45710119751</v>
      </c>
      <c r="R128" s="218">
        <v>4302.4944612555464</v>
      </c>
      <c r="S128" s="218">
        <v>95137.148081944062</v>
      </c>
      <c r="T128" s="218">
        <v>481963.09964439715</v>
      </c>
      <c r="U128" s="218">
        <v>386825.95156245306</v>
      </c>
    </row>
    <row r="129" spans="1:21" s="162" customFormat="1">
      <c r="A129" s="360">
        <v>122</v>
      </c>
      <c r="B129" s="364">
        <v>182.04</v>
      </c>
      <c r="C129" s="360" t="s">
        <v>1181</v>
      </c>
      <c r="D129" s="217" t="s">
        <v>979</v>
      </c>
      <c r="E129" s="218">
        <v>70649961.959238604</v>
      </c>
      <c r="F129" s="218">
        <v>43042384.713760927</v>
      </c>
      <c r="G129" s="218">
        <v>8567855.3282139003</v>
      </c>
      <c r="H129" s="218">
        <v>7749153.1306835655</v>
      </c>
      <c r="I129" s="218">
        <v>4402472.2158145439</v>
      </c>
      <c r="J129" s="218">
        <v>3745387.9398420774</v>
      </c>
      <c r="K129" s="218">
        <v>373192.73987963033</v>
      </c>
      <c r="L129" s="218">
        <v>1122295.609387354</v>
      </c>
      <c r="M129" s="218">
        <v>665518.78606503597</v>
      </c>
      <c r="N129" s="218">
        <v>961484.74296704482</v>
      </c>
      <c r="O129" s="218">
        <v>20216.752624539495</v>
      </c>
      <c r="P129" s="217"/>
      <c r="Q129" s="218">
        <v>3307500.3516981592</v>
      </c>
      <c r="R129" s="218">
        <v>17313.852036252374</v>
      </c>
      <c r="S129" s="218">
        <v>420573.73610766587</v>
      </c>
      <c r="T129" s="218">
        <v>3745387.9398420774</v>
      </c>
      <c r="U129" s="218">
        <v>3324814.2037344114</v>
      </c>
    </row>
    <row r="130" spans="1:21" s="162" customFormat="1">
      <c r="A130" s="360">
        <v>123</v>
      </c>
      <c r="B130" s="364">
        <v>282</v>
      </c>
      <c r="C130" s="360" t="s">
        <v>1182</v>
      </c>
      <c r="D130" s="217">
        <v>0</v>
      </c>
      <c r="E130" s="218">
        <v>-14543535.434509924</v>
      </c>
      <c r="F130" s="218">
        <v>-7665858.4257733161</v>
      </c>
      <c r="G130" s="218">
        <v>-1926090.1254682855</v>
      </c>
      <c r="H130" s="218">
        <v>-2133081.2123100823</v>
      </c>
      <c r="I130" s="218">
        <v>-1349308.048302904</v>
      </c>
      <c r="J130" s="218">
        <v>-1017312.4533963421</v>
      </c>
      <c r="K130" s="218">
        <v>0</v>
      </c>
      <c r="L130" s="218">
        <v>-399016.78958821617</v>
      </c>
      <c r="M130" s="218">
        <v>0</v>
      </c>
      <c r="N130" s="218">
        <v>-47915.100683343968</v>
      </c>
      <c r="O130" s="218">
        <v>-4953.2789874372556</v>
      </c>
      <c r="P130" s="217"/>
      <c r="Q130" s="218">
        <v>-940048.93852215121</v>
      </c>
      <c r="R130" s="218">
        <v>-2704.3543230028731</v>
      </c>
      <c r="S130" s="218">
        <v>-74559.160551188048</v>
      </c>
      <c r="T130" s="218">
        <v>-1017312.4533963421</v>
      </c>
      <c r="U130" s="218">
        <v>-942753.29284515406</v>
      </c>
    </row>
    <row r="131" spans="1:21" s="162" customFormat="1">
      <c r="A131" s="360">
        <v>124</v>
      </c>
      <c r="B131" s="364">
        <v>282.01</v>
      </c>
      <c r="C131" s="360" t="s">
        <v>1183</v>
      </c>
      <c r="D131" s="217">
        <v>0</v>
      </c>
      <c r="E131" s="218">
        <v>-6763562.7093036296</v>
      </c>
      <c r="F131" s="218">
        <v>-3565055.719555757</v>
      </c>
      <c r="G131" s="218">
        <v>-895740.33810673805</v>
      </c>
      <c r="H131" s="218">
        <v>-992002.84610733006</v>
      </c>
      <c r="I131" s="218">
        <v>-627504.20212197222</v>
      </c>
      <c r="J131" s="218">
        <v>-473107.56070871052</v>
      </c>
      <c r="K131" s="218">
        <v>0</v>
      </c>
      <c r="L131" s="218">
        <v>-185565.26991649281</v>
      </c>
      <c r="M131" s="218">
        <v>0</v>
      </c>
      <c r="N131" s="218">
        <v>-22283.219211293144</v>
      </c>
      <c r="O131" s="218">
        <v>-2303.5535753371496</v>
      </c>
      <c r="P131" s="217"/>
      <c r="Q131" s="218">
        <v>-437175.67672176758</v>
      </c>
      <c r="R131" s="218">
        <v>-1257.6770025535852</v>
      </c>
      <c r="S131" s="218">
        <v>-34674.206984389326</v>
      </c>
      <c r="T131" s="218">
        <v>-473107.56070871052</v>
      </c>
      <c r="U131" s="218">
        <v>-438433.35372432118</v>
      </c>
    </row>
    <row r="132" spans="1:21" s="162" customFormat="1">
      <c r="A132" s="360">
        <v>125</v>
      </c>
      <c r="B132" s="364">
        <v>282.02</v>
      </c>
      <c r="C132" s="360" t="s">
        <v>1184</v>
      </c>
      <c r="D132" s="217">
        <v>0</v>
      </c>
      <c r="E132" s="218">
        <v>-1387789259.3896718</v>
      </c>
      <c r="F132" s="218">
        <v>-803837994.42208362</v>
      </c>
      <c r="G132" s="218">
        <v>-173880538.6804533</v>
      </c>
      <c r="H132" s="218">
        <v>-170170471.36180288</v>
      </c>
      <c r="I132" s="218">
        <v>-96146857.028806642</v>
      </c>
      <c r="J132" s="218">
        <v>-81334240.115724802</v>
      </c>
      <c r="K132" s="218">
        <v>-8233132.4430270931</v>
      </c>
      <c r="L132" s="218">
        <v>-24634474.06930434</v>
      </c>
      <c r="M132" s="218">
        <v>-15343358.916195126</v>
      </c>
      <c r="N132" s="218">
        <v>-13761093.411859987</v>
      </c>
      <c r="O132" s="218">
        <v>-447098.94041416381</v>
      </c>
      <c r="P132" s="217"/>
      <c r="Q132" s="218">
        <v>-71707373.712471768</v>
      </c>
      <c r="R132" s="218">
        <v>-382107.83234611462</v>
      </c>
      <c r="S132" s="218">
        <v>-9244758.5709069259</v>
      </c>
      <c r="T132" s="218">
        <v>-81334240.115724802</v>
      </c>
      <c r="U132" s="218">
        <v>-72089481.54481788</v>
      </c>
    </row>
    <row r="133" spans="1:21" s="162" customFormat="1">
      <c r="A133" s="360">
        <v>126</v>
      </c>
      <c r="B133" s="364">
        <v>235</v>
      </c>
      <c r="C133" s="360" t="s">
        <v>1185</v>
      </c>
      <c r="D133" s="217" t="s">
        <v>248</v>
      </c>
      <c r="E133" s="218">
        <v>-25836611.384475</v>
      </c>
      <c r="F133" s="218">
        <v>-23095250.799047243</v>
      </c>
      <c r="G133" s="218">
        <v>-1864887.860734801</v>
      </c>
      <c r="H133" s="218">
        <v>-638245.470833336</v>
      </c>
      <c r="I133" s="218">
        <v>-169525.96587746224</v>
      </c>
      <c r="J133" s="218">
        <v>-57586.220566097596</v>
      </c>
      <c r="K133" s="218">
        <v>0</v>
      </c>
      <c r="L133" s="218">
        <v>0</v>
      </c>
      <c r="M133" s="218">
        <v>0</v>
      </c>
      <c r="N133" s="218">
        <v>-11115.0674160617</v>
      </c>
      <c r="O133" s="218">
        <v>0</v>
      </c>
      <c r="P133" s="217"/>
      <c r="Q133" s="218">
        <v>-57586.220566097596</v>
      </c>
      <c r="R133" s="218">
        <v>0</v>
      </c>
      <c r="S133" s="218">
        <v>0</v>
      </c>
      <c r="T133" s="218">
        <v>-57586.220566097596</v>
      </c>
      <c r="U133" s="218">
        <v>-57586.220566097596</v>
      </c>
    </row>
    <row r="134" spans="1:21" s="162" customFormat="1">
      <c r="A134" s="360">
        <v>127</v>
      </c>
      <c r="B134" s="364">
        <v>235.01</v>
      </c>
      <c r="C134" s="360" t="s">
        <v>1186</v>
      </c>
      <c r="D134" s="217">
        <v>0</v>
      </c>
      <c r="E134" s="218">
        <v>-2995643.46</v>
      </c>
      <c r="F134" s="218">
        <v>-1578995.6136774495</v>
      </c>
      <c r="G134" s="218">
        <v>-396731.54534615244</v>
      </c>
      <c r="H134" s="218">
        <v>-439367.08595236362</v>
      </c>
      <c r="I134" s="218">
        <v>-277927.32026029291</v>
      </c>
      <c r="J134" s="218">
        <v>-209543.6430513293</v>
      </c>
      <c r="K134" s="218">
        <v>0</v>
      </c>
      <c r="L134" s="218">
        <v>-82188.546350553472</v>
      </c>
      <c r="M134" s="218">
        <v>0</v>
      </c>
      <c r="N134" s="218">
        <v>-9869.4405252183205</v>
      </c>
      <c r="O134" s="218">
        <v>-1020.2648366409294</v>
      </c>
      <c r="P134" s="217"/>
      <c r="Q134" s="218">
        <v>-193629.08471909101</v>
      </c>
      <c r="R134" s="218">
        <v>-557.03658699128914</v>
      </c>
      <c r="S134" s="218">
        <v>-15357.521745246999</v>
      </c>
      <c r="T134" s="218">
        <v>-209543.6430513293</v>
      </c>
      <c r="U134" s="218">
        <v>-194186.12130608229</v>
      </c>
    </row>
    <row r="135" spans="1:21" s="162" customFormat="1">
      <c r="A135" s="360">
        <v>128</v>
      </c>
      <c r="B135" s="364">
        <v>252</v>
      </c>
      <c r="C135" s="360" t="s">
        <v>1187</v>
      </c>
      <c r="D135" s="217">
        <v>0</v>
      </c>
      <c r="E135" s="218">
        <v>-79258524.650000006</v>
      </c>
      <c r="F135" s="218">
        <v>-33974849.983845964</v>
      </c>
      <c r="G135" s="218">
        <v>-42161069.125409625</v>
      </c>
      <c r="H135" s="218">
        <v>-2830663.0729111028</v>
      </c>
      <c r="I135" s="218">
        <v>-291942.46783331066</v>
      </c>
      <c r="J135" s="218">
        <v>0</v>
      </c>
      <c r="K135" s="218">
        <v>0</v>
      </c>
      <c r="L135" s="218">
        <v>0</v>
      </c>
      <c r="M135" s="218">
        <v>0</v>
      </c>
      <c r="N135" s="218">
        <v>0</v>
      </c>
      <c r="O135" s="218">
        <v>0</v>
      </c>
      <c r="P135" s="217"/>
      <c r="Q135" s="218">
        <v>0</v>
      </c>
      <c r="R135" s="218">
        <v>0</v>
      </c>
      <c r="S135" s="218">
        <v>0</v>
      </c>
      <c r="T135" s="218">
        <v>0</v>
      </c>
      <c r="U135" s="218">
        <v>0</v>
      </c>
    </row>
    <row r="136" spans="1:21" s="162" customFormat="1">
      <c r="A136" s="360">
        <v>129</v>
      </c>
      <c r="B136" s="364">
        <v>253</v>
      </c>
      <c r="C136" s="360" t="s">
        <v>1188</v>
      </c>
      <c r="D136" s="217" t="s">
        <v>964</v>
      </c>
      <c r="E136" s="218">
        <v>-2132461.9750080002</v>
      </c>
      <c r="F136" s="218">
        <v>-1302284.3314856268</v>
      </c>
      <c r="G136" s="218">
        <v>-258158.43455518101</v>
      </c>
      <c r="H136" s="218">
        <v>-232496.52257213832</v>
      </c>
      <c r="I136" s="218">
        <v>-132138.10730126896</v>
      </c>
      <c r="J136" s="218">
        <v>-112443.51159041726</v>
      </c>
      <c r="K136" s="218">
        <v>-11209.902214333653</v>
      </c>
      <c r="L136" s="218">
        <v>-33679.140410111198</v>
      </c>
      <c r="M136" s="218">
        <v>-20031.983215965189</v>
      </c>
      <c r="N136" s="218">
        <v>-29413.772728505974</v>
      </c>
      <c r="O136" s="218">
        <v>-606.26893445218752</v>
      </c>
      <c r="P136" s="217"/>
      <c r="Q136" s="218">
        <v>-99309.541929994739</v>
      </c>
      <c r="R136" s="218">
        <v>-519.17020465791609</v>
      </c>
      <c r="S136" s="218">
        <v>-12614.799455764598</v>
      </c>
      <c r="T136" s="218">
        <v>-112443.51159041726</v>
      </c>
      <c r="U136" s="218">
        <v>-99828.712134652655</v>
      </c>
    </row>
    <row r="137" spans="1:21" s="162" customFormat="1">
      <c r="A137" s="360">
        <v>130</v>
      </c>
      <c r="B137" s="364">
        <v>114.01</v>
      </c>
      <c r="C137" s="360" t="s">
        <v>1189</v>
      </c>
      <c r="D137" s="217">
        <v>0</v>
      </c>
      <c r="E137" s="218">
        <v>281543144.61000001</v>
      </c>
      <c r="F137" s="218">
        <v>148400634.56688732</v>
      </c>
      <c r="G137" s="218">
        <v>37286495.650834426</v>
      </c>
      <c r="H137" s="218">
        <v>41293562.691589691</v>
      </c>
      <c r="I137" s="218">
        <v>26120775.974826273</v>
      </c>
      <c r="J137" s="218">
        <v>19693790.995309781</v>
      </c>
      <c r="K137" s="218">
        <v>0</v>
      </c>
      <c r="L137" s="218">
        <v>7724424.5182834836</v>
      </c>
      <c r="M137" s="218">
        <v>0</v>
      </c>
      <c r="N137" s="218">
        <v>927571.44103235041</v>
      </c>
      <c r="O137" s="218">
        <v>95888.771236779707</v>
      </c>
      <c r="P137" s="217"/>
      <c r="Q137" s="218">
        <v>18198074.012375623</v>
      </c>
      <c r="R137" s="218">
        <v>52352.636239410611</v>
      </c>
      <c r="S137" s="218">
        <v>1443364.3466947486</v>
      </c>
      <c r="T137" s="218">
        <v>19693790.995309781</v>
      </c>
      <c r="U137" s="218">
        <v>18250426.648615032</v>
      </c>
    </row>
    <row r="138" spans="1:21" s="162" customFormat="1">
      <c r="A138" s="360">
        <v>131</v>
      </c>
      <c r="B138" s="364">
        <v>114.02</v>
      </c>
      <c r="C138" s="360" t="s">
        <v>1190</v>
      </c>
      <c r="D138" s="217">
        <v>0</v>
      </c>
      <c r="E138" s="218">
        <v>946172.25</v>
      </c>
      <c r="F138" s="218">
        <v>498724.84909580101</v>
      </c>
      <c r="G138" s="218">
        <v>125307.42857701299</v>
      </c>
      <c r="H138" s="218">
        <v>138773.83935786915</v>
      </c>
      <c r="I138" s="218">
        <v>87783.182965022119</v>
      </c>
      <c r="J138" s="218">
        <v>66184.238166671916</v>
      </c>
      <c r="K138" s="218">
        <v>0</v>
      </c>
      <c r="L138" s="218">
        <v>25959.204712810675</v>
      </c>
      <c r="M138" s="218">
        <v>0</v>
      </c>
      <c r="N138" s="218">
        <v>3117.2570676975693</v>
      </c>
      <c r="O138" s="218">
        <v>322.25005711475109</v>
      </c>
      <c r="P138" s="217"/>
      <c r="Q138" s="218">
        <v>61157.634144519645</v>
      </c>
      <c r="R138" s="218">
        <v>175.93968303753638</v>
      </c>
      <c r="S138" s="218">
        <v>4850.6643391147363</v>
      </c>
      <c r="T138" s="218">
        <v>66184.238166671916</v>
      </c>
      <c r="U138" s="218">
        <v>61333.573827557178</v>
      </c>
    </row>
    <row r="139" spans="1:21" s="162" customFormat="1">
      <c r="A139" s="360">
        <v>132</v>
      </c>
      <c r="B139" s="364">
        <v>114.03</v>
      </c>
      <c r="C139" s="360" t="s">
        <v>1191</v>
      </c>
      <c r="D139" s="217" t="s">
        <v>1031</v>
      </c>
      <c r="E139" s="218">
        <v>302358.00999999995</v>
      </c>
      <c r="F139" s="218">
        <v>201180.53759323296</v>
      </c>
      <c r="G139" s="218">
        <v>36074.980761554543</v>
      </c>
      <c r="H139" s="218">
        <v>28410.671295528045</v>
      </c>
      <c r="I139" s="218">
        <v>12050.416749001632</v>
      </c>
      <c r="J139" s="218">
        <v>13644.357210991464</v>
      </c>
      <c r="K139" s="218">
        <v>2978.9299673971132</v>
      </c>
      <c r="L139" s="218">
        <v>1607.2248519517002</v>
      </c>
      <c r="M139" s="218">
        <v>557.65770176721185</v>
      </c>
      <c r="N139" s="218">
        <v>5760.5011813891579</v>
      </c>
      <c r="O139" s="218">
        <v>92.732687186065931</v>
      </c>
      <c r="P139" s="217"/>
      <c r="Q139" s="218">
        <v>10829.224673264429</v>
      </c>
      <c r="R139" s="218">
        <v>121.80345626251595</v>
      </c>
      <c r="S139" s="218">
        <v>2693.3290814645184</v>
      </c>
      <c r="T139" s="218">
        <v>13644.357210991464</v>
      </c>
      <c r="U139" s="218">
        <v>10951.028129526945</v>
      </c>
    </row>
    <row r="140" spans="1:21" s="162" customFormat="1">
      <c r="A140" s="360">
        <v>133</v>
      </c>
      <c r="B140" s="364">
        <v>115.01</v>
      </c>
      <c r="C140" s="360" t="s">
        <v>1192</v>
      </c>
      <c r="D140" s="217">
        <v>0</v>
      </c>
      <c r="E140" s="218">
        <v>-136832371.41</v>
      </c>
      <c r="F140" s="218">
        <v>-72123975.0826267</v>
      </c>
      <c r="G140" s="218">
        <v>-18121555.147576872</v>
      </c>
      <c r="H140" s="218">
        <v>-20069023.931961257</v>
      </c>
      <c r="I140" s="218">
        <v>-12694920.079321597</v>
      </c>
      <c r="J140" s="218">
        <v>-9571350.5213347264</v>
      </c>
      <c r="K140" s="218">
        <v>0</v>
      </c>
      <c r="L140" s="218">
        <v>-3754136.2482058979</v>
      </c>
      <c r="M140" s="218">
        <v>0</v>
      </c>
      <c r="N140" s="218">
        <v>-450807.63768715615</v>
      </c>
      <c r="O140" s="218">
        <v>-46602.761285822256</v>
      </c>
      <c r="P140" s="217"/>
      <c r="Q140" s="218">
        <v>-8844419.3008406349</v>
      </c>
      <c r="R140" s="218">
        <v>-25443.828071632684</v>
      </c>
      <c r="S140" s="218">
        <v>-701487.39242245769</v>
      </c>
      <c r="T140" s="218">
        <v>-9571350.5213347264</v>
      </c>
      <c r="U140" s="218">
        <v>-8869863.1289122682</v>
      </c>
    </row>
    <row r="141" spans="1:21" s="162" customFormat="1">
      <c r="A141" s="360">
        <v>134</v>
      </c>
      <c r="B141" s="364">
        <v>115.02</v>
      </c>
      <c r="C141" s="360" t="s">
        <v>1193</v>
      </c>
      <c r="D141" s="217">
        <v>0</v>
      </c>
      <c r="E141" s="218">
        <v>-951189</v>
      </c>
      <c r="F141" s="218">
        <v>-501369.16453276435</v>
      </c>
      <c r="G141" s="218">
        <v>-125971.82773088136</v>
      </c>
      <c r="H141" s="218">
        <v>-139509.63948157665</v>
      </c>
      <c r="I141" s="218">
        <v>-88248.622828788764</v>
      </c>
      <c r="J141" s="218">
        <v>-66535.157121251963</v>
      </c>
      <c r="K141" s="218">
        <v>0</v>
      </c>
      <c r="L141" s="218">
        <v>-26096.844387027493</v>
      </c>
      <c r="M141" s="218">
        <v>0</v>
      </c>
      <c r="N141" s="218">
        <v>-3133.7852414992967</v>
      </c>
      <c r="O141" s="218">
        <v>-323.95867621030203</v>
      </c>
      <c r="P141" s="217"/>
      <c r="Q141" s="218">
        <v>-61481.901275683675</v>
      </c>
      <c r="R141" s="218">
        <v>-176.87254214947774</v>
      </c>
      <c r="S141" s="218">
        <v>-4876.3833034188083</v>
      </c>
      <c r="T141" s="218">
        <v>-66535.157121251963</v>
      </c>
      <c r="U141" s="218">
        <v>-61658.773817833149</v>
      </c>
    </row>
    <row r="142" spans="1:21" s="162" customFormat="1">
      <c r="A142" s="360">
        <v>135</v>
      </c>
      <c r="B142" s="364">
        <v>115.03</v>
      </c>
      <c r="C142" s="360" t="s">
        <v>1194</v>
      </c>
      <c r="D142" s="217" t="s">
        <v>1031</v>
      </c>
      <c r="E142" s="218">
        <v>-302358.00999999995</v>
      </c>
      <c r="F142" s="218">
        <v>-201180.53759323296</v>
      </c>
      <c r="G142" s="218">
        <v>-36074.980761554543</v>
      </c>
      <c r="H142" s="218">
        <v>-28410.671295528045</v>
      </c>
      <c r="I142" s="218">
        <v>-12050.416749001632</v>
      </c>
      <c r="J142" s="218">
        <v>-13644.357210991464</v>
      </c>
      <c r="K142" s="218">
        <v>-2978.9299673971132</v>
      </c>
      <c r="L142" s="218">
        <v>-1607.2248519517002</v>
      </c>
      <c r="M142" s="218">
        <v>-557.65770176721185</v>
      </c>
      <c r="N142" s="218">
        <v>-5760.5011813891579</v>
      </c>
      <c r="O142" s="218">
        <v>-92.732687186065931</v>
      </c>
      <c r="P142" s="217"/>
      <c r="Q142" s="218">
        <v>-10829.224673264429</v>
      </c>
      <c r="R142" s="218">
        <v>-121.80345626251595</v>
      </c>
      <c r="S142" s="218">
        <v>-2693.3290814645184</v>
      </c>
      <c r="T142" s="218">
        <v>-13644.357210991464</v>
      </c>
      <c r="U142" s="218">
        <v>-10951.028129526945</v>
      </c>
    </row>
    <row r="143" spans="1:21" s="162" customFormat="1">
      <c r="A143" s="360">
        <v>136</v>
      </c>
      <c r="B143" s="364">
        <v>230</v>
      </c>
      <c r="C143" s="360" t="s">
        <v>1195</v>
      </c>
      <c r="D143" s="217">
        <v>0</v>
      </c>
      <c r="E143" s="218">
        <v>-154752983.34</v>
      </c>
      <c r="F143" s="218">
        <v>-81569881.449563235</v>
      </c>
      <c r="G143" s="218">
        <v>-20494892.348572612</v>
      </c>
      <c r="H143" s="218">
        <v>-22697416.511820298</v>
      </c>
      <c r="I143" s="218">
        <v>-14357543.725170804</v>
      </c>
      <c r="J143" s="218">
        <v>-10824887.652726628</v>
      </c>
      <c r="K143" s="218">
        <v>0</v>
      </c>
      <c r="L143" s="218">
        <v>-4245806.5901227184</v>
      </c>
      <c r="M143" s="218">
        <v>0</v>
      </c>
      <c r="N143" s="218">
        <v>-509848.84735723247</v>
      </c>
      <c r="O143" s="218">
        <v>-52706.214666508269</v>
      </c>
      <c r="P143" s="217"/>
      <c r="Q143" s="218">
        <v>-10002751.970247135</v>
      </c>
      <c r="R143" s="218">
        <v>-28776.146032556706</v>
      </c>
      <c r="S143" s="218">
        <v>-793359.53644693643</v>
      </c>
      <c r="T143" s="218">
        <v>-10824887.652726628</v>
      </c>
      <c r="U143" s="218">
        <v>-10031528.116279691</v>
      </c>
    </row>
    <row r="144" spans="1:21" s="162" customFormat="1">
      <c r="A144" s="360">
        <v>137</v>
      </c>
      <c r="B144" s="364">
        <v>230.01</v>
      </c>
      <c r="C144" s="360" t="s">
        <v>1196</v>
      </c>
      <c r="D144" s="217">
        <v>0</v>
      </c>
      <c r="E144" s="218">
        <v>-4532108.43</v>
      </c>
      <c r="F144" s="218">
        <v>-2388862.1684239395</v>
      </c>
      <c r="G144" s="218">
        <v>-600215.08070597448</v>
      </c>
      <c r="H144" s="218">
        <v>-664718.38210987963</v>
      </c>
      <c r="I144" s="218">
        <v>-420476.19080776162</v>
      </c>
      <c r="J144" s="218">
        <v>-317018.5383563104</v>
      </c>
      <c r="K144" s="218">
        <v>0</v>
      </c>
      <c r="L144" s="218">
        <v>-124343.03639218438</v>
      </c>
      <c r="M144" s="218">
        <v>0</v>
      </c>
      <c r="N144" s="218">
        <v>-14931.474723539221</v>
      </c>
      <c r="O144" s="218">
        <v>-1543.5584804117273</v>
      </c>
      <c r="P144" s="217"/>
      <c r="Q144" s="218">
        <v>-292941.40603387309</v>
      </c>
      <c r="R144" s="218">
        <v>-842.74054820984929</v>
      </c>
      <c r="S144" s="218">
        <v>-23234.391774227443</v>
      </c>
      <c r="T144" s="218">
        <v>-317018.5383563104</v>
      </c>
      <c r="U144" s="218">
        <v>-293784.14658208296</v>
      </c>
    </row>
    <row r="145" spans="1:21" s="162" customFormat="1">
      <c r="A145" s="360">
        <v>138</v>
      </c>
      <c r="B145" s="364">
        <v>230.02</v>
      </c>
      <c r="C145" s="360" t="s">
        <v>1197</v>
      </c>
      <c r="D145" s="217" t="s">
        <v>1031</v>
      </c>
      <c r="E145" s="218">
        <v>-8852463.3499999996</v>
      </c>
      <c r="F145" s="218">
        <v>-5890180.7687429609</v>
      </c>
      <c r="G145" s="218">
        <v>-1056206.3331598747</v>
      </c>
      <c r="H145" s="218">
        <v>-831810.03338578355</v>
      </c>
      <c r="I145" s="218">
        <v>-352813.11919853906</v>
      </c>
      <c r="J145" s="218">
        <v>-399480.64264813147</v>
      </c>
      <c r="K145" s="218">
        <v>-87217.363147083961</v>
      </c>
      <c r="L145" s="218">
        <v>-47056.464940722435</v>
      </c>
      <c r="M145" s="218">
        <v>-16327.149284847699</v>
      </c>
      <c r="N145" s="218">
        <v>-168656.44004562413</v>
      </c>
      <c r="O145" s="218">
        <v>-2715.0354464287661</v>
      </c>
      <c r="P145" s="217"/>
      <c r="Q145" s="218">
        <v>-317058.95447912591</v>
      </c>
      <c r="R145" s="218">
        <v>-3566.1718783876458</v>
      </c>
      <c r="S145" s="218">
        <v>-78855.516290617918</v>
      </c>
      <c r="T145" s="218">
        <v>-399480.64264813147</v>
      </c>
      <c r="U145" s="218">
        <v>-320625.12635751354</v>
      </c>
    </row>
    <row r="146" spans="1:21" s="162" customFormat="1">
      <c r="A146" s="360">
        <v>139</v>
      </c>
      <c r="B146" s="364">
        <v>230.03</v>
      </c>
      <c r="C146" s="360" t="s">
        <v>1198</v>
      </c>
      <c r="D146" s="217" t="s">
        <v>979</v>
      </c>
      <c r="E146" s="218">
        <v>-455842.46420599998</v>
      </c>
      <c r="F146" s="218">
        <v>-277714.89423509513</v>
      </c>
      <c r="G146" s="218">
        <v>-55280.88306723869</v>
      </c>
      <c r="H146" s="218">
        <v>-49998.513242490415</v>
      </c>
      <c r="I146" s="218">
        <v>-28405.305930853727</v>
      </c>
      <c r="J146" s="218">
        <v>-24165.715317583257</v>
      </c>
      <c r="K146" s="218">
        <v>-2407.8866209251219</v>
      </c>
      <c r="L146" s="218">
        <v>-7241.1928041216361</v>
      </c>
      <c r="M146" s="218">
        <v>-4294.0111360612136</v>
      </c>
      <c r="N146" s="218">
        <v>-6203.620814168853</v>
      </c>
      <c r="O146" s="218">
        <v>-130.44103746198988</v>
      </c>
      <c r="P146" s="217"/>
      <c r="Q146" s="218">
        <v>-21340.409377009513</v>
      </c>
      <c r="R146" s="218">
        <v>-111.71115678246024</v>
      </c>
      <c r="S146" s="218">
        <v>-2713.5947837912813</v>
      </c>
      <c r="T146" s="218">
        <v>-24165.715317583257</v>
      </c>
      <c r="U146" s="218">
        <v>-21452.120533791975</v>
      </c>
    </row>
    <row r="147" spans="1:21" s="162" customFormat="1">
      <c r="A147" s="363">
        <v>140</v>
      </c>
      <c r="B147" s="623">
        <v>0</v>
      </c>
      <c r="C147" s="363" t="s">
        <v>70</v>
      </c>
      <c r="D147" s="624">
        <v>0</v>
      </c>
      <c r="E147" s="625">
        <v>-1271801545.806556</v>
      </c>
      <c r="F147" s="625">
        <v>-738535911.63289797</v>
      </c>
      <c r="G147" s="625">
        <v>-189410527.28278747</v>
      </c>
      <c r="H147" s="625">
        <v>-143825639.34141004</v>
      </c>
      <c r="I147" s="625">
        <v>-78266255.430737227</v>
      </c>
      <c r="J147" s="625">
        <v>-67124669.38644965</v>
      </c>
      <c r="K147" s="625">
        <v>-7855549.3543232353</v>
      </c>
      <c r="L147" s="625">
        <v>-19395237.43881667</v>
      </c>
      <c r="M147" s="625">
        <v>-14698794.988950161</v>
      </c>
      <c r="N147" s="625">
        <v>-12313396.514262134</v>
      </c>
      <c r="O147" s="625">
        <v>-375564.43592145428</v>
      </c>
      <c r="P147" s="217"/>
      <c r="Q147" s="625">
        <v>-58739974.334178165</v>
      </c>
      <c r="R147" s="625">
        <v>-336574.29613727046</v>
      </c>
      <c r="S147" s="625">
        <v>-8048120.7561342539</v>
      </c>
      <c r="T147" s="625">
        <v>-67124669.38644965</v>
      </c>
      <c r="U147" s="625">
        <v>-59076548.630315423</v>
      </c>
    </row>
    <row r="148" spans="1:21" s="162" customFormat="1">
      <c r="A148" s="360">
        <v>141</v>
      </c>
      <c r="B148" s="364">
        <v>0</v>
      </c>
      <c r="C148" s="360">
        <v>0</v>
      </c>
      <c r="D148" s="217">
        <v>0</v>
      </c>
      <c r="E148" s="218">
        <v>0</v>
      </c>
      <c r="F148" s="218">
        <v>0</v>
      </c>
      <c r="G148" s="218">
        <v>0</v>
      </c>
      <c r="H148" s="218">
        <v>0</v>
      </c>
      <c r="I148" s="218">
        <v>0</v>
      </c>
      <c r="J148" s="218">
        <v>0</v>
      </c>
      <c r="K148" s="218">
        <v>0</v>
      </c>
      <c r="L148" s="218">
        <v>0</v>
      </c>
      <c r="M148" s="218">
        <v>0</v>
      </c>
      <c r="N148" s="218">
        <v>0</v>
      </c>
      <c r="O148" s="218">
        <v>0</v>
      </c>
      <c r="P148" s="217"/>
      <c r="Q148" s="218">
        <v>0</v>
      </c>
      <c r="R148" s="218">
        <v>0</v>
      </c>
      <c r="S148" s="218">
        <v>0</v>
      </c>
      <c r="T148" s="218">
        <v>0</v>
      </c>
      <c r="U148" s="218">
        <v>0</v>
      </c>
    </row>
    <row r="149" spans="1:21" s="162" customFormat="1">
      <c r="A149" s="363">
        <v>142</v>
      </c>
      <c r="B149" s="623">
        <v>0</v>
      </c>
      <c r="C149" s="363" t="s">
        <v>1199</v>
      </c>
      <c r="D149" s="624">
        <v>0</v>
      </c>
      <c r="E149" s="625">
        <v>-1134426329.8573933</v>
      </c>
      <c r="F149" s="625">
        <v>-658605053.65737224</v>
      </c>
      <c r="G149" s="625">
        <v>-172243047.07954502</v>
      </c>
      <c r="H149" s="625">
        <v>-127129216.10008453</v>
      </c>
      <c r="I149" s="625">
        <v>-68827083.63547416</v>
      </c>
      <c r="J149" s="625">
        <v>-59137474.445437171</v>
      </c>
      <c r="K149" s="625">
        <v>-7051702.5156559804</v>
      </c>
      <c r="L149" s="625">
        <v>-16977146.629628036</v>
      </c>
      <c r="M149" s="625">
        <v>-13215890.671752797</v>
      </c>
      <c r="N149" s="625">
        <v>-10907987.008040201</v>
      </c>
      <c r="O149" s="625">
        <v>-331728.11440318555</v>
      </c>
      <c r="P149" s="217"/>
      <c r="Q149" s="625">
        <v>-51696780.321406275</v>
      </c>
      <c r="R149" s="625">
        <v>-299120.35597232281</v>
      </c>
      <c r="S149" s="625">
        <v>-7141573.7680586139</v>
      </c>
      <c r="T149" s="625">
        <v>-59137474.445437171</v>
      </c>
      <c r="U149" s="625">
        <v>-51995900.67737858</v>
      </c>
    </row>
    <row r="150" spans="1:21" s="162" customFormat="1">
      <c r="A150" s="360">
        <v>143</v>
      </c>
      <c r="B150" s="364">
        <v>0</v>
      </c>
      <c r="C150" s="360">
        <v>0</v>
      </c>
      <c r="D150" s="217">
        <v>0</v>
      </c>
      <c r="E150" s="218">
        <v>0</v>
      </c>
      <c r="F150" s="218">
        <v>0</v>
      </c>
      <c r="G150" s="218">
        <v>0</v>
      </c>
      <c r="H150" s="218">
        <v>0</v>
      </c>
      <c r="I150" s="218">
        <v>0</v>
      </c>
      <c r="J150" s="218">
        <v>0</v>
      </c>
      <c r="K150" s="218">
        <v>0</v>
      </c>
      <c r="L150" s="218">
        <v>0</v>
      </c>
      <c r="M150" s="218">
        <v>0</v>
      </c>
      <c r="N150" s="218">
        <v>0</v>
      </c>
      <c r="O150" s="218">
        <v>0</v>
      </c>
      <c r="P150" s="217"/>
      <c r="Q150" s="218">
        <v>0</v>
      </c>
      <c r="R150" s="218">
        <v>0</v>
      </c>
      <c r="S150" s="218">
        <v>0</v>
      </c>
      <c r="T150" s="218">
        <v>0</v>
      </c>
      <c r="U150" s="218">
        <v>0</v>
      </c>
    </row>
    <row r="151" spans="1:21" s="162" customFormat="1" ht="12" thickBot="1">
      <c r="A151" s="365">
        <v>144</v>
      </c>
      <c r="B151" s="629">
        <v>0</v>
      </c>
      <c r="C151" s="365" t="s">
        <v>19</v>
      </c>
      <c r="D151" s="630">
        <v>0</v>
      </c>
      <c r="E151" s="631">
        <v>5510161279.6752863</v>
      </c>
      <c r="F151" s="631">
        <v>3196313650.719389</v>
      </c>
      <c r="G151" s="631">
        <v>662885415.36927819</v>
      </c>
      <c r="H151" s="631">
        <v>677879794.43803549</v>
      </c>
      <c r="I151" s="631">
        <v>381953992.88440335</v>
      </c>
      <c r="J151" s="631">
        <v>330795372.8328045</v>
      </c>
      <c r="K151" s="631">
        <v>32381780.161865428</v>
      </c>
      <c r="L151" s="631">
        <v>97710436.650460035</v>
      </c>
      <c r="M151" s="631">
        <v>69188021.976965159</v>
      </c>
      <c r="N151" s="631">
        <v>59243677.69362849</v>
      </c>
      <c r="O151" s="631">
        <v>1809136.9484565682</v>
      </c>
      <c r="P151" s="217"/>
      <c r="Q151" s="631">
        <v>290653801.69322097</v>
      </c>
      <c r="R151" s="631">
        <v>1568237.4135912217</v>
      </c>
      <c r="S151" s="631">
        <v>38573333.725992255</v>
      </c>
      <c r="T151" s="631">
        <v>330795372.8328045</v>
      </c>
      <c r="U151" s="631">
        <v>292222039.10681218</v>
      </c>
    </row>
    <row r="152" spans="1:21" s="162" customFormat="1" ht="12" thickTop="1">
      <c r="B152" s="355"/>
      <c r="E152" s="632"/>
      <c r="F152" s="632"/>
      <c r="G152" s="632"/>
      <c r="H152" s="632"/>
      <c r="I152" s="632"/>
      <c r="J152" s="632"/>
      <c r="K152" s="632"/>
      <c r="L152" s="632"/>
      <c r="M152" s="632"/>
      <c r="N152" s="632"/>
      <c r="O152" s="632"/>
    </row>
    <row r="153" spans="1:21" s="162" customFormat="1">
      <c r="B153" s="355"/>
      <c r="E153" s="632"/>
      <c r="F153" s="632"/>
      <c r="G153" s="632"/>
      <c r="H153" s="632"/>
      <c r="I153" s="632"/>
      <c r="J153" s="632"/>
      <c r="K153" s="632"/>
      <c r="L153" s="632"/>
      <c r="M153" s="632"/>
      <c r="N153" s="632"/>
      <c r="O153" s="632"/>
    </row>
    <row r="154" spans="1:21" s="162" customFormat="1">
      <c r="B154" s="355"/>
      <c r="E154" s="632"/>
      <c r="F154" s="632"/>
      <c r="G154" s="632"/>
      <c r="H154" s="632"/>
      <c r="I154" s="632"/>
      <c r="J154" s="632"/>
      <c r="K154" s="632"/>
      <c r="L154" s="632"/>
      <c r="M154" s="632"/>
      <c r="N154" s="632"/>
      <c r="O154" s="632"/>
    </row>
    <row r="155" spans="1:21" s="162" customFormat="1">
      <c r="B155" s="355"/>
      <c r="E155" s="632"/>
      <c r="F155" s="632"/>
      <c r="G155" s="632"/>
      <c r="H155" s="632"/>
      <c r="I155" s="632"/>
      <c r="J155" s="632"/>
      <c r="K155" s="632"/>
      <c r="L155" s="632"/>
      <c r="M155" s="632"/>
      <c r="N155" s="632"/>
      <c r="O155" s="632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9.28515625" style="49" bestFit="1" customWidth="1"/>
    <col min="2" max="2" width="9.5703125" style="29" bestFit="1" customWidth="1"/>
    <col min="3" max="3" width="53.42578125" style="30" customWidth="1"/>
    <col min="4" max="4" width="11.7109375" style="29" bestFit="1" customWidth="1"/>
    <col min="5" max="5" width="29.7109375" style="29" bestFit="1" customWidth="1"/>
    <col min="6" max="6" width="9.140625" style="29"/>
    <col min="7" max="7" width="10.5703125" style="29" bestFit="1" customWidth="1"/>
    <col min="8" max="16384" width="9.140625" style="29"/>
  </cols>
  <sheetData>
    <row r="1" spans="1:4">
      <c r="A1" s="710" t="str">
        <f>'Energy Charge'!A1:H1</f>
        <v>Puget Sound Energy</v>
      </c>
      <c r="B1" s="710"/>
      <c r="C1" s="710"/>
      <c r="D1" s="710"/>
    </row>
    <row r="2" spans="1:4">
      <c r="A2" s="710" t="s">
        <v>596</v>
      </c>
      <c r="B2" s="710"/>
      <c r="C2" s="710"/>
      <c r="D2" s="710"/>
    </row>
    <row r="3" spans="1:4">
      <c r="A3" s="710" t="str">
        <f>'Energy Charge'!A3:H3</f>
        <v>2019 Greneral Rate Case (GRC)</v>
      </c>
      <c r="B3" s="710"/>
      <c r="C3" s="710"/>
      <c r="D3" s="710"/>
    </row>
    <row r="4" spans="1:4">
      <c r="A4" s="710" t="str">
        <f>'Energy Charge'!A4:H4</f>
        <v>Test Year Ending December 31, 2018</v>
      </c>
      <c r="B4" s="710"/>
      <c r="C4" s="710"/>
      <c r="D4" s="710"/>
    </row>
    <row r="5" spans="1:4">
      <c r="C5" s="29"/>
    </row>
    <row r="6" spans="1:4">
      <c r="C6" s="29"/>
    </row>
    <row r="7" spans="1:4">
      <c r="A7" s="4" t="s">
        <v>1</v>
      </c>
      <c r="B7" s="573" t="s">
        <v>162</v>
      </c>
      <c r="C7" s="557" t="s">
        <v>589</v>
      </c>
      <c r="D7" s="118"/>
    </row>
    <row r="8" spans="1:4">
      <c r="A8" s="5"/>
      <c r="B8" s="339" t="s">
        <v>3</v>
      </c>
      <c r="C8" s="24" t="s">
        <v>4</v>
      </c>
      <c r="D8" s="24" t="s">
        <v>5</v>
      </c>
    </row>
    <row r="9" spans="1:4">
      <c r="A9" s="49">
        <v>1</v>
      </c>
      <c r="B9" s="691" t="s">
        <v>498</v>
      </c>
      <c r="C9" s="118"/>
      <c r="D9" s="118"/>
    </row>
    <row r="10" spans="1:4">
      <c r="A10" s="49">
        <f t="shared" ref="A10:A19" si="0">A9+1</f>
        <v>2</v>
      </c>
      <c r="B10" s="30"/>
      <c r="C10" s="692" t="s">
        <v>518</v>
      </c>
      <c r="D10" s="118"/>
    </row>
    <row r="11" spans="1:4">
      <c r="A11" s="49">
        <f t="shared" si="0"/>
        <v>3</v>
      </c>
      <c r="B11" s="30"/>
      <c r="C11" s="30" t="s">
        <v>469</v>
      </c>
      <c r="D11" s="83">
        <f>'JAP-5 Classification of Costs'!D51</f>
        <v>4314394.8843563683</v>
      </c>
    </row>
    <row r="12" spans="1:4">
      <c r="A12" s="49">
        <f t="shared" si="0"/>
        <v>4</v>
      </c>
      <c r="B12" s="30"/>
      <c r="C12" s="29" t="s">
        <v>468</v>
      </c>
      <c r="D12" s="693">
        <f>'JAP-5 Classification of Costs'!E51</f>
        <v>4926834.3523507323</v>
      </c>
    </row>
    <row r="13" spans="1:4">
      <c r="A13" s="49">
        <f t="shared" si="0"/>
        <v>5</v>
      </c>
      <c r="B13" s="30"/>
      <c r="C13" s="29" t="s">
        <v>481</v>
      </c>
      <c r="D13" s="694">
        <f>'WP11 E373 Pole Cost Estimates'!C41</f>
        <v>1.961394701392093E-2</v>
      </c>
    </row>
    <row r="14" spans="1:4">
      <c r="A14" s="49">
        <f t="shared" si="0"/>
        <v>6</v>
      </c>
      <c r="B14" s="30"/>
      <c r="C14" s="29" t="s">
        <v>482</v>
      </c>
      <c r="D14" s="693">
        <f>D12*D13</f>
        <v>96634.667933372708</v>
      </c>
    </row>
    <row r="15" spans="1:4">
      <c r="A15" s="49">
        <f t="shared" si="0"/>
        <v>7</v>
      </c>
      <c r="B15" s="30"/>
      <c r="C15" s="29" t="s">
        <v>483</v>
      </c>
      <c r="D15" s="693">
        <f>SUM(D11:D12)-D14</f>
        <v>9144594.5687737279</v>
      </c>
    </row>
    <row r="16" spans="1:4">
      <c r="A16" s="49">
        <f t="shared" si="0"/>
        <v>8</v>
      </c>
      <c r="B16" s="30"/>
      <c r="C16" s="29" t="s">
        <v>389</v>
      </c>
      <c r="D16" s="693">
        <f>'WP4 Facilities Charge (51 &amp; 52)'!C40</f>
        <v>0</v>
      </c>
    </row>
    <row r="17" spans="1:4" ht="12" thickBot="1">
      <c r="A17" s="49">
        <f t="shared" si="0"/>
        <v>9</v>
      </c>
      <c r="B17" s="30"/>
      <c r="C17" s="695" t="s">
        <v>386</v>
      </c>
      <c r="D17" s="696">
        <f>D15-D16</f>
        <v>9144594.5687737279</v>
      </c>
    </row>
    <row r="18" spans="1:4" ht="12" thickTop="1">
      <c r="A18" s="49">
        <f t="shared" si="0"/>
        <v>10</v>
      </c>
      <c r="B18" s="30"/>
      <c r="D18" s="83"/>
    </row>
    <row r="19" spans="1:4" ht="15.75" customHeight="1">
      <c r="A19" s="49">
        <f t="shared" si="0"/>
        <v>11</v>
      </c>
      <c r="B19" s="30"/>
      <c r="C19" s="30" t="s">
        <v>385</v>
      </c>
      <c r="D19" s="83">
        <f>SUM('WP7 Condensed Sch. Level Costs'!L8:L173)</f>
        <v>65030648.545833349</v>
      </c>
    </row>
    <row r="20" spans="1:4">
      <c r="A20" s="49">
        <f>A19+1</f>
        <v>12</v>
      </c>
      <c r="B20" s="30"/>
      <c r="C20" s="30" t="s">
        <v>387</v>
      </c>
      <c r="D20" s="158">
        <f>D17/D19</f>
        <v>0.1406197658067127</v>
      </c>
    </row>
    <row r="21" spans="1:4" ht="12" thickBot="1">
      <c r="A21" s="49">
        <f t="shared" ref="A21:A54" si="1">A20+1</f>
        <v>13</v>
      </c>
      <c r="B21" s="30"/>
      <c r="C21" s="30" t="s">
        <v>388</v>
      </c>
      <c r="D21" s="697">
        <f>(D20/12)</f>
        <v>1.1718313817226059E-2</v>
      </c>
    </row>
    <row r="22" spans="1:4" ht="12" thickTop="1">
      <c r="A22" s="49">
        <f t="shared" si="1"/>
        <v>14</v>
      </c>
      <c r="B22" s="30"/>
    </row>
    <row r="23" spans="1:4">
      <c r="A23" s="49">
        <f t="shared" si="1"/>
        <v>15</v>
      </c>
      <c r="B23" s="30"/>
      <c r="C23" s="692" t="s">
        <v>520</v>
      </c>
      <c r="D23" s="118"/>
    </row>
    <row r="24" spans="1:4">
      <c r="A24" s="49">
        <f t="shared" si="1"/>
        <v>16</v>
      </c>
      <c r="B24" s="30"/>
      <c r="C24" s="30" t="s">
        <v>484</v>
      </c>
      <c r="D24" s="83">
        <f>D14</f>
        <v>96634.667933372708</v>
      </c>
    </row>
    <row r="25" spans="1:4">
      <c r="A25" s="49">
        <f t="shared" si="1"/>
        <v>17</v>
      </c>
      <c r="B25" s="30"/>
      <c r="C25" s="30" t="s">
        <v>485</v>
      </c>
      <c r="D25" s="83">
        <f>SUM('WP7 Condensed Sch. Level Costs'!L177:L180)</f>
        <v>1625353.8458333332</v>
      </c>
    </row>
    <row r="26" spans="1:4">
      <c r="A26" s="49">
        <f t="shared" si="1"/>
        <v>18</v>
      </c>
      <c r="B26" s="30"/>
      <c r="C26" s="30" t="s">
        <v>207</v>
      </c>
      <c r="D26" s="158">
        <f>D24/D25</f>
        <v>5.9454541656329157E-2</v>
      </c>
    </row>
    <row r="27" spans="1:4" ht="12" thickBot="1">
      <c r="A27" s="49">
        <f t="shared" si="1"/>
        <v>19</v>
      </c>
      <c r="B27" s="30"/>
      <c r="C27" s="30" t="s">
        <v>208</v>
      </c>
      <c r="D27" s="698">
        <f>D26/12</f>
        <v>4.9545451380274301E-3</v>
      </c>
    </row>
    <row r="28" spans="1:4" ht="12" thickTop="1">
      <c r="A28" s="49">
        <f t="shared" si="1"/>
        <v>20</v>
      </c>
      <c r="B28" s="30"/>
    </row>
    <row r="29" spans="1:4">
      <c r="A29" s="49">
        <f t="shared" si="1"/>
        <v>21</v>
      </c>
      <c r="B29" s="30"/>
      <c r="C29" s="692" t="s">
        <v>519</v>
      </c>
      <c r="D29" s="118"/>
    </row>
    <row r="30" spans="1:4">
      <c r="A30" s="49">
        <f t="shared" si="1"/>
        <v>22</v>
      </c>
      <c r="B30" s="30"/>
      <c r="C30" s="30" t="s">
        <v>486</v>
      </c>
      <c r="D30" s="83">
        <f>D15</f>
        <v>9144594.5687737279</v>
      </c>
    </row>
    <row r="31" spans="1:4">
      <c r="A31" s="49">
        <f t="shared" si="1"/>
        <v>23</v>
      </c>
      <c r="B31" s="30"/>
      <c r="C31" s="30" t="s">
        <v>408</v>
      </c>
      <c r="D31" s="459">
        <f>'WP4 Facilities Charge (51 &amp; 52)'!C38</f>
        <v>0.16122906926888697</v>
      </c>
    </row>
    <row r="32" spans="1:4">
      <c r="A32" s="49">
        <f t="shared" si="1"/>
        <v>24</v>
      </c>
      <c r="B32" s="30"/>
      <c r="C32" s="30" t="s">
        <v>409</v>
      </c>
      <c r="D32" s="83">
        <f>'WP4 Facilities Charge (51 &amp; 52)'!E15</f>
        <v>0</v>
      </c>
    </row>
    <row r="33" spans="1:5">
      <c r="A33" s="49">
        <f t="shared" si="1"/>
        <v>25</v>
      </c>
      <c r="B33" s="30"/>
      <c r="C33" s="699" t="s">
        <v>410</v>
      </c>
      <c r="D33" s="83">
        <f>D31*D32</f>
        <v>0</v>
      </c>
    </row>
    <row r="34" spans="1:5">
      <c r="A34" s="49">
        <f t="shared" si="1"/>
        <v>26</v>
      </c>
      <c r="B34" s="30"/>
      <c r="C34" s="30" t="s">
        <v>414</v>
      </c>
      <c r="D34" s="700">
        <f>D31</f>
        <v>0.16122906926888697</v>
      </c>
    </row>
    <row r="35" spans="1:5" ht="12" thickBot="1">
      <c r="A35" s="49">
        <f t="shared" si="1"/>
        <v>27</v>
      </c>
      <c r="B35" s="30"/>
      <c r="C35" s="30" t="s">
        <v>415</v>
      </c>
      <c r="D35" s="701">
        <f>D34/12</f>
        <v>1.3435755772407248E-2</v>
      </c>
    </row>
    <row r="36" spans="1:5" ht="12" thickTop="1">
      <c r="A36" s="49">
        <f t="shared" si="1"/>
        <v>28</v>
      </c>
      <c r="B36" s="30"/>
      <c r="D36" s="459"/>
    </row>
    <row r="37" spans="1:5">
      <c r="A37" s="49">
        <f t="shared" si="1"/>
        <v>29</v>
      </c>
      <c r="B37" s="691" t="s">
        <v>372</v>
      </c>
      <c r="C37" s="702"/>
      <c r="D37" s="118"/>
    </row>
    <row r="38" spans="1:5">
      <c r="A38" s="49">
        <f t="shared" si="1"/>
        <v>30</v>
      </c>
      <c r="B38" s="30"/>
      <c r="C38" s="703" t="s">
        <v>521</v>
      </c>
      <c r="D38" s="704"/>
    </row>
    <row r="39" spans="1:5">
      <c r="A39" s="49">
        <f t="shared" si="1"/>
        <v>31</v>
      </c>
      <c r="B39" s="30"/>
      <c r="C39" s="30" t="s">
        <v>199</v>
      </c>
      <c r="D39" s="83">
        <f>'JAP-5 Classification of Costs'!F51</f>
        <v>2477291.7145302347</v>
      </c>
    </row>
    <row r="40" spans="1:5">
      <c r="A40" s="49">
        <f t="shared" si="1"/>
        <v>32</v>
      </c>
      <c r="B40" s="30"/>
      <c r="C40" s="30" t="s">
        <v>390</v>
      </c>
      <c r="D40" s="83">
        <f>'WP4 Facilities Charge (51 &amp; 52)'!C25</f>
        <v>1211710.4467034584</v>
      </c>
    </row>
    <row r="41" spans="1:5">
      <c r="A41" s="49">
        <f t="shared" si="1"/>
        <v>33</v>
      </c>
      <c r="B41" s="30"/>
      <c r="C41" s="699" t="s">
        <v>386</v>
      </c>
      <c r="D41" s="83">
        <f>D39-D40</f>
        <v>1265581.2678267763</v>
      </c>
    </row>
    <row r="42" spans="1:5">
      <c r="A42" s="49">
        <f t="shared" si="1"/>
        <v>34</v>
      </c>
      <c r="B42" s="30"/>
    </row>
    <row r="43" spans="1:5">
      <c r="A43" s="49">
        <f t="shared" si="1"/>
        <v>35</v>
      </c>
      <c r="B43" s="30"/>
      <c r="C43" s="30" t="s">
        <v>200</v>
      </c>
      <c r="D43" s="705">
        <f>SUM('WP7 Condensed Sch. Level Costs'!K8:K180)</f>
        <v>63543.783333333347</v>
      </c>
    </row>
    <row r="44" spans="1:5">
      <c r="A44" s="49">
        <f t="shared" si="1"/>
        <v>36</v>
      </c>
      <c r="B44" s="30"/>
      <c r="C44" s="30" t="s">
        <v>202</v>
      </c>
      <c r="D44" s="158">
        <f>D41/D43</f>
        <v>19.916681088815285</v>
      </c>
    </row>
    <row r="45" spans="1:5" ht="12" thickBot="1">
      <c r="A45" s="49">
        <f t="shared" si="1"/>
        <v>37</v>
      </c>
      <c r="B45" s="30"/>
      <c r="C45" s="30" t="s">
        <v>201</v>
      </c>
      <c r="D45" s="698">
        <f>D44/12</f>
        <v>1.6597234240679404</v>
      </c>
      <c r="E45" s="119"/>
    </row>
    <row r="46" spans="1:5" ht="12" thickTop="1">
      <c r="A46" s="49">
        <f t="shared" si="1"/>
        <v>38</v>
      </c>
      <c r="B46" s="30"/>
    </row>
    <row r="47" spans="1:5">
      <c r="A47" s="49">
        <f t="shared" si="1"/>
        <v>39</v>
      </c>
      <c r="B47" s="30"/>
      <c r="C47" s="692" t="s">
        <v>659</v>
      </c>
      <c r="D47" s="118"/>
    </row>
    <row r="48" spans="1:5">
      <c r="A48" s="49">
        <f t="shared" si="1"/>
        <v>40</v>
      </c>
      <c r="B48" s="30"/>
      <c r="C48" s="30" t="s">
        <v>199</v>
      </c>
      <c r="D48" s="83">
        <f>'JAP-5 Classification of Costs'!F51</f>
        <v>2477291.7145302347</v>
      </c>
    </row>
    <row r="49" spans="1:4">
      <c r="A49" s="49">
        <f t="shared" si="1"/>
        <v>41</v>
      </c>
      <c r="B49" s="30"/>
      <c r="C49" s="30" t="s">
        <v>411</v>
      </c>
      <c r="D49" s="459">
        <f>'WP4 Facilities Charge (51 &amp; 52)'!D23</f>
        <v>1.6302918906309763E-2</v>
      </c>
    </row>
    <row r="50" spans="1:4">
      <c r="A50" s="49">
        <f t="shared" si="1"/>
        <v>42</v>
      </c>
      <c r="B50" s="30"/>
      <c r="C50" s="30" t="s">
        <v>661</v>
      </c>
      <c r="D50" s="83">
        <f>'WP4 Facilities Charge (51 &amp; 52)'!D21</f>
        <v>20704951.5</v>
      </c>
    </row>
    <row r="51" spans="1:4">
      <c r="A51" s="49">
        <f t="shared" si="1"/>
        <v>43</v>
      </c>
      <c r="B51" s="30"/>
      <c r="C51" s="30" t="s">
        <v>662</v>
      </c>
      <c r="D51" s="83">
        <f>D50*D49</f>
        <v>337551.14526357671</v>
      </c>
    </row>
    <row r="52" spans="1:4">
      <c r="A52" s="49">
        <f t="shared" si="1"/>
        <v>44</v>
      </c>
      <c r="B52" s="30"/>
      <c r="D52" s="83"/>
    </row>
    <row r="53" spans="1:4">
      <c r="A53" s="49">
        <f t="shared" si="1"/>
        <v>45</v>
      </c>
      <c r="B53" s="30"/>
      <c r="C53" s="30" t="s">
        <v>412</v>
      </c>
      <c r="D53" s="706">
        <f>D49</f>
        <v>1.6302918906309763E-2</v>
      </c>
    </row>
    <row r="54" spans="1:4" ht="12" thickBot="1">
      <c r="A54" s="49">
        <f t="shared" si="1"/>
        <v>46</v>
      </c>
      <c r="B54" s="30"/>
      <c r="C54" s="30" t="s">
        <v>413</v>
      </c>
      <c r="D54" s="707">
        <f>D53/12</f>
        <v>1.3585765755258136E-3</v>
      </c>
    </row>
    <row r="55" spans="1:4" ht="12" thickTop="1">
      <c r="B55" s="30"/>
      <c r="D55" s="708"/>
    </row>
    <row r="56" spans="1:4">
      <c r="A56" s="49">
        <f>A54+1</f>
        <v>47</v>
      </c>
      <c r="B56" s="30"/>
      <c r="C56" s="692" t="s">
        <v>660</v>
      </c>
      <c r="D56" s="118"/>
    </row>
    <row r="57" spans="1:4">
      <c r="A57" s="49">
        <f t="shared" ref="A57:A63" si="2">A56+1</f>
        <v>48</v>
      </c>
      <c r="B57" s="30"/>
      <c r="C57" s="30" t="s">
        <v>199</v>
      </c>
      <c r="D57" s="83">
        <f>'JAP-5 Classification of Costs'!F51</f>
        <v>2477291.7145302347</v>
      </c>
    </row>
    <row r="58" spans="1:4">
      <c r="A58" s="49">
        <f t="shared" si="2"/>
        <v>49</v>
      </c>
      <c r="B58" s="30"/>
      <c r="C58" s="30" t="s">
        <v>411</v>
      </c>
      <c r="D58" s="459">
        <f>'WP4 Facilities Charge (51 &amp; 52)'!E23</f>
        <v>1.6302918906309763E-2</v>
      </c>
    </row>
    <row r="59" spans="1:4">
      <c r="A59" s="49">
        <f t="shared" si="2"/>
        <v>50</v>
      </c>
      <c r="B59" s="30"/>
      <c r="C59" s="30" t="s">
        <v>663</v>
      </c>
      <c r="D59" s="83">
        <f>'WP4 Facilities Charge (51 &amp; 52)'!E21</f>
        <v>53619803.083333343</v>
      </c>
    </row>
    <row r="60" spans="1:4">
      <c r="A60" s="49">
        <f t="shared" si="2"/>
        <v>51</v>
      </c>
      <c r="B60" s="30"/>
      <c r="C60" s="30" t="s">
        <v>390</v>
      </c>
      <c r="D60" s="83">
        <f>D59*D58</f>
        <v>874159.30143988167</v>
      </c>
    </row>
    <row r="61" spans="1:4">
      <c r="A61" s="49">
        <f t="shared" si="2"/>
        <v>52</v>
      </c>
      <c r="B61" s="30"/>
      <c r="D61" s="83"/>
    </row>
    <row r="62" spans="1:4">
      <c r="A62" s="49">
        <f t="shared" si="2"/>
        <v>53</v>
      </c>
      <c r="B62" s="30"/>
      <c r="C62" s="30" t="s">
        <v>412</v>
      </c>
      <c r="D62" s="706">
        <f>D58</f>
        <v>1.6302918906309763E-2</v>
      </c>
    </row>
    <row r="63" spans="1:4" ht="12" thickBot="1">
      <c r="A63" s="49">
        <f t="shared" si="2"/>
        <v>54</v>
      </c>
      <c r="B63" s="30"/>
      <c r="C63" s="30" t="s">
        <v>413</v>
      </c>
      <c r="D63" s="707">
        <f>D62/12</f>
        <v>1.3585765755258136E-3</v>
      </c>
    </row>
    <row r="64" spans="1:4" ht="12" thickTop="1">
      <c r="A64" s="49">
        <f>A54+1</f>
        <v>47</v>
      </c>
      <c r="B64" s="691" t="s">
        <v>44</v>
      </c>
      <c r="C64" s="702"/>
      <c r="D64" s="118"/>
    </row>
    <row r="65" spans="1:7">
      <c r="A65" s="49">
        <f t="shared" ref="A65:A96" si="3">A64+1</f>
        <v>48</v>
      </c>
      <c r="B65" s="30"/>
      <c r="C65" s="692" t="s">
        <v>582</v>
      </c>
      <c r="D65" s="118"/>
      <c r="E65" s="83"/>
      <c r="G65" s="119"/>
    </row>
    <row r="66" spans="1:7">
      <c r="A66" s="49">
        <f t="shared" si="3"/>
        <v>49</v>
      </c>
      <c r="B66" s="30"/>
      <c r="C66" s="30" t="s">
        <v>391</v>
      </c>
      <c r="D66" s="709">
        <f>'WP3 Customer Counts'!O21</f>
        <v>7828.166666666667</v>
      </c>
      <c r="E66" s="83"/>
      <c r="G66" s="119"/>
    </row>
    <row r="67" spans="1:7">
      <c r="A67" s="49">
        <f t="shared" si="3"/>
        <v>50</v>
      </c>
      <c r="B67" s="30"/>
      <c r="C67" s="30" t="s">
        <v>392</v>
      </c>
      <c r="D67" s="709">
        <f>'WP3 Customer Counts'!O17</f>
        <v>106.33333333333333</v>
      </c>
      <c r="E67" s="83"/>
      <c r="G67" s="119"/>
    </row>
    <row r="68" spans="1:7">
      <c r="A68" s="49">
        <f t="shared" si="3"/>
        <v>51</v>
      </c>
      <c r="B68" s="30"/>
      <c r="C68" s="30" t="s">
        <v>393</v>
      </c>
      <c r="D68" s="709">
        <f>D66-D67</f>
        <v>7721.8333333333339</v>
      </c>
      <c r="E68" s="83"/>
      <c r="G68" s="119"/>
    </row>
    <row r="69" spans="1:7">
      <c r="A69" s="49">
        <f t="shared" si="3"/>
        <v>52</v>
      </c>
      <c r="B69" s="30"/>
      <c r="C69" s="30" t="s">
        <v>394</v>
      </c>
      <c r="D69" s="459">
        <f>D68/D66</f>
        <v>0.9864165726330133</v>
      </c>
      <c r="E69" s="83"/>
      <c r="G69" s="119"/>
    </row>
    <row r="70" spans="1:7">
      <c r="A70" s="49">
        <f t="shared" si="3"/>
        <v>53</v>
      </c>
      <c r="B70" s="30"/>
      <c r="C70" s="30" t="s">
        <v>199</v>
      </c>
      <c r="D70" s="83">
        <f>'JAP-5 Classification of Costs'!I51</f>
        <v>1378655.4548313383</v>
      </c>
      <c r="E70" s="83"/>
      <c r="G70" s="119"/>
    </row>
    <row r="71" spans="1:7">
      <c r="A71" s="49">
        <f t="shared" si="3"/>
        <v>54</v>
      </c>
      <c r="B71" s="30"/>
      <c r="C71" s="30" t="s">
        <v>395</v>
      </c>
      <c r="D71" s="83">
        <f>D70*D69</f>
        <v>1359928.5885965368</v>
      </c>
      <c r="E71" s="83"/>
      <c r="G71" s="119"/>
    </row>
    <row r="72" spans="1:7">
      <c r="A72" s="49">
        <f t="shared" si="3"/>
        <v>55</v>
      </c>
      <c r="B72" s="30"/>
      <c r="D72" s="459"/>
      <c r="E72" s="83"/>
      <c r="G72" s="119"/>
    </row>
    <row r="73" spans="1:7">
      <c r="A73" s="49">
        <f t="shared" si="3"/>
        <v>56</v>
      </c>
      <c r="B73" s="30"/>
      <c r="C73" s="30" t="s">
        <v>206</v>
      </c>
      <c r="D73" s="705">
        <f>SUM('WP7 Condensed Sch. Level Costs'!N8:N173)</f>
        <v>59011977.850000001</v>
      </c>
      <c r="E73" s="83"/>
      <c r="G73" s="119"/>
    </row>
    <row r="74" spans="1:7" ht="12" thickBot="1">
      <c r="A74" s="49">
        <f t="shared" si="3"/>
        <v>57</v>
      </c>
      <c r="B74" s="30"/>
      <c r="C74" s="30" t="s">
        <v>583</v>
      </c>
      <c r="D74" s="697">
        <f>D71/D73</f>
        <v>2.3044958636249755E-2</v>
      </c>
      <c r="E74" s="83"/>
      <c r="G74" s="119"/>
    </row>
    <row r="75" spans="1:7" ht="12" thickTop="1">
      <c r="A75" s="49">
        <f t="shared" si="3"/>
        <v>58</v>
      </c>
      <c r="B75" s="30"/>
      <c r="E75" s="83"/>
      <c r="G75" s="119"/>
    </row>
    <row r="76" spans="1:7">
      <c r="A76" s="49">
        <f t="shared" si="3"/>
        <v>59</v>
      </c>
      <c r="B76" s="30"/>
      <c r="C76" s="692" t="s">
        <v>584</v>
      </c>
      <c r="D76" s="118"/>
      <c r="G76" s="83"/>
    </row>
    <row r="77" spans="1:7">
      <c r="A77" s="49">
        <f t="shared" si="3"/>
        <v>60</v>
      </c>
      <c r="B77" s="30"/>
      <c r="C77" s="30" t="s">
        <v>391</v>
      </c>
      <c r="D77" s="709">
        <f>'WP3 Customer Counts'!O21</f>
        <v>7828.166666666667</v>
      </c>
      <c r="G77" s="83"/>
    </row>
    <row r="78" spans="1:7">
      <c r="A78" s="49">
        <f t="shared" si="3"/>
        <v>61</v>
      </c>
      <c r="B78" s="30"/>
      <c r="C78" s="30" t="s">
        <v>392</v>
      </c>
      <c r="D78" s="709">
        <f>'WP3 Customer Counts'!O17</f>
        <v>106.33333333333333</v>
      </c>
      <c r="G78" s="83"/>
    </row>
    <row r="79" spans="1:7">
      <c r="A79" s="49">
        <f t="shared" si="3"/>
        <v>62</v>
      </c>
      <c r="B79" s="30"/>
      <c r="C79" s="30" t="s">
        <v>393</v>
      </c>
      <c r="D79" s="709">
        <f>D77-D78</f>
        <v>7721.8333333333339</v>
      </c>
      <c r="G79" s="83"/>
    </row>
    <row r="80" spans="1:7">
      <c r="A80" s="49">
        <f t="shared" si="3"/>
        <v>63</v>
      </c>
      <c r="B80" s="30"/>
      <c r="C80" s="30" t="s">
        <v>396</v>
      </c>
      <c r="D80" s="459">
        <f>D78/D77</f>
        <v>1.3583427366986735E-2</v>
      </c>
      <c r="G80" s="83"/>
    </row>
    <row r="81" spans="1:7">
      <c r="A81" s="49">
        <f t="shared" si="3"/>
        <v>64</v>
      </c>
      <c r="B81" s="30"/>
      <c r="C81" s="30" t="s">
        <v>199</v>
      </c>
      <c r="D81" s="83">
        <f>'JAP-5 Classification of Costs'!I51</f>
        <v>1378655.4548313383</v>
      </c>
      <c r="G81" s="83"/>
    </row>
    <row r="82" spans="1:7">
      <c r="A82" s="49">
        <f t="shared" si="3"/>
        <v>65</v>
      </c>
      <c r="B82" s="30"/>
      <c r="C82" s="30" t="s">
        <v>395</v>
      </c>
      <c r="D82" s="83">
        <f>D81*D80</f>
        <v>18726.866234801546</v>
      </c>
      <c r="G82" s="83"/>
    </row>
    <row r="83" spans="1:7">
      <c r="A83" s="49">
        <f t="shared" si="3"/>
        <v>66</v>
      </c>
      <c r="B83" s="30"/>
      <c r="D83" s="459"/>
      <c r="G83" s="119"/>
    </row>
    <row r="84" spans="1:7">
      <c r="A84" s="49">
        <f t="shared" si="3"/>
        <v>67</v>
      </c>
      <c r="B84" s="30"/>
      <c r="C84" s="30" t="s">
        <v>397</v>
      </c>
      <c r="D84" s="705">
        <f>'WP7 Condensed Sch. Level Costs'!M175*1000</f>
        <v>1090639.8333333333</v>
      </c>
    </row>
    <row r="85" spans="1:7">
      <c r="A85" s="49">
        <f t="shared" si="3"/>
        <v>68</v>
      </c>
      <c r="B85" s="30"/>
      <c r="C85" s="30" t="s">
        <v>585</v>
      </c>
      <c r="D85" s="158">
        <f>D82/D84</f>
        <v>1.7170532069754357E-2</v>
      </c>
    </row>
    <row r="86" spans="1:7" ht="12" thickBot="1">
      <c r="A86" s="49">
        <f t="shared" si="3"/>
        <v>69</v>
      </c>
      <c r="B86" s="30"/>
      <c r="C86" s="30" t="s">
        <v>586</v>
      </c>
      <c r="D86" s="698">
        <f>D85/12</f>
        <v>1.4308776724795298E-3</v>
      </c>
    </row>
    <row r="87" spans="1:7" ht="12" thickTop="1">
      <c r="A87" s="49">
        <f t="shared" si="3"/>
        <v>70</v>
      </c>
      <c r="B87" s="691" t="s">
        <v>42</v>
      </c>
      <c r="C87" s="702"/>
      <c r="D87" s="118"/>
    </row>
    <row r="88" spans="1:7">
      <c r="A88" s="49">
        <f t="shared" si="3"/>
        <v>71</v>
      </c>
      <c r="B88" s="30"/>
      <c r="C88" s="692" t="s">
        <v>523</v>
      </c>
      <c r="D88" s="118"/>
    </row>
    <row r="89" spans="1:7">
      <c r="A89" s="49">
        <f t="shared" si="3"/>
        <v>72</v>
      </c>
      <c r="B89" s="30"/>
      <c r="C89" s="699" t="s">
        <v>644</v>
      </c>
      <c r="D89" s="83">
        <f>'JAP-5 Classification of Costs'!J51</f>
        <v>1062366.8243319106</v>
      </c>
    </row>
    <row r="90" spans="1:7">
      <c r="A90" s="49">
        <f t="shared" si="3"/>
        <v>73</v>
      </c>
      <c r="B90" s="30"/>
      <c r="C90" s="699" t="s">
        <v>646</v>
      </c>
      <c r="D90" s="83">
        <f>'JAP-5 Classification of Costs'!G51</f>
        <v>155322.50582692673</v>
      </c>
    </row>
    <row r="91" spans="1:7">
      <c r="A91" s="49">
        <f t="shared" si="3"/>
        <v>74</v>
      </c>
      <c r="B91" s="30"/>
      <c r="C91" s="30" t="s">
        <v>384</v>
      </c>
      <c r="D91" s="83">
        <f>SUM(D89:D90)</f>
        <v>1217689.3301588374</v>
      </c>
    </row>
    <row r="92" spans="1:7">
      <c r="A92" s="49">
        <f t="shared" si="3"/>
        <v>75</v>
      </c>
      <c r="B92" s="30"/>
      <c r="C92" s="30" t="s">
        <v>398</v>
      </c>
      <c r="D92" s="459">
        <f>'WP5 Demand Allocation Analysis'!P29</f>
        <v>6.8999829458726444E-2</v>
      </c>
    </row>
    <row r="93" spans="1:7">
      <c r="A93" s="49">
        <f t="shared" si="3"/>
        <v>76</v>
      </c>
      <c r="B93" s="30"/>
      <c r="C93" s="699" t="s">
        <v>399</v>
      </c>
      <c r="D93" s="83">
        <f>D91*D92</f>
        <v>84020.35611467062</v>
      </c>
    </row>
    <row r="94" spans="1:7">
      <c r="A94" s="49">
        <f t="shared" si="3"/>
        <v>77</v>
      </c>
      <c r="B94" s="30"/>
      <c r="C94" s="30" t="s">
        <v>400</v>
      </c>
      <c r="D94" s="705">
        <f>'WP7 Condensed Sch. Level Costs'!M175</f>
        <v>1090.6398333333332</v>
      </c>
    </row>
    <row r="95" spans="1:7">
      <c r="A95" s="49">
        <f t="shared" si="3"/>
        <v>78</v>
      </c>
      <c r="B95" s="30"/>
      <c r="C95" s="30" t="s">
        <v>203</v>
      </c>
      <c r="D95" s="158">
        <f>D93/D94</f>
        <v>77.03767416772078</v>
      </c>
    </row>
    <row r="96" spans="1:7" ht="12" thickBot="1">
      <c r="A96" s="49">
        <f t="shared" si="3"/>
        <v>79</v>
      </c>
      <c r="B96" s="30"/>
      <c r="C96" s="30" t="s">
        <v>204</v>
      </c>
      <c r="D96" s="698">
        <f>D95/12</f>
        <v>6.4198061806433984</v>
      </c>
    </row>
    <row r="97" spans="1:7" ht="12" thickTop="1">
      <c r="A97" s="49">
        <f t="shared" ref="A97:A123" si="4">A96+1</f>
        <v>80</v>
      </c>
      <c r="B97" s="30"/>
    </row>
    <row r="98" spans="1:7">
      <c r="A98" s="49">
        <f t="shared" si="4"/>
        <v>81</v>
      </c>
      <c r="B98" s="30"/>
      <c r="C98" s="692" t="s">
        <v>522</v>
      </c>
      <c r="D98" s="118"/>
    </row>
    <row r="99" spans="1:7">
      <c r="A99" s="49">
        <f t="shared" si="4"/>
        <v>82</v>
      </c>
      <c r="B99" s="30"/>
      <c r="C99" s="699" t="s">
        <v>644</v>
      </c>
      <c r="D99" s="83">
        <f>'JAP-5 Classification of Costs'!J51</f>
        <v>1062366.8243319106</v>
      </c>
    </row>
    <row r="100" spans="1:7">
      <c r="A100" s="49">
        <f t="shared" si="4"/>
        <v>83</v>
      </c>
      <c r="B100" s="30"/>
      <c r="C100" s="699" t="s">
        <v>646</v>
      </c>
      <c r="D100" s="83">
        <f>'JAP-5 Classification of Costs'!G51</f>
        <v>155322.50582692673</v>
      </c>
    </row>
    <row r="101" spans="1:7">
      <c r="A101" s="49">
        <f t="shared" si="4"/>
        <v>84</v>
      </c>
      <c r="B101" s="30"/>
      <c r="C101" s="30" t="s">
        <v>199</v>
      </c>
      <c r="D101" s="83">
        <f>SUM(D99:D100)</f>
        <v>1217689.3301588374</v>
      </c>
      <c r="G101" s="119"/>
    </row>
    <row r="102" spans="1:7">
      <c r="A102" s="49">
        <f t="shared" si="4"/>
        <v>85</v>
      </c>
      <c r="B102" s="30"/>
      <c r="C102" s="30" t="s">
        <v>401</v>
      </c>
      <c r="D102" s="459">
        <f>'WP5 Demand Allocation Analysis'!Q29</f>
        <v>0.84541869052134011</v>
      </c>
      <c r="G102" s="119"/>
    </row>
    <row r="103" spans="1:7">
      <c r="A103" s="49">
        <f t="shared" si="4"/>
        <v>86</v>
      </c>
      <c r="B103" s="30"/>
      <c r="C103" s="699" t="s">
        <v>403</v>
      </c>
      <c r="D103" s="83">
        <f>D101*D102</f>
        <v>1029457.3189646921</v>
      </c>
      <c r="G103" s="119"/>
    </row>
    <row r="104" spans="1:7">
      <c r="A104" s="49">
        <f t="shared" si="4"/>
        <v>87</v>
      </c>
      <c r="B104" s="30"/>
      <c r="C104" s="30" t="s">
        <v>402</v>
      </c>
      <c r="D104" s="705">
        <f>SUM('WP7 Condensed Sch. Level Costs'!M8:M116)</f>
        <v>12785.934249999998</v>
      </c>
    </row>
    <row r="105" spans="1:7">
      <c r="A105" s="49">
        <f t="shared" si="4"/>
        <v>88</v>
      </c>
      <c r="B105" s="30"/>
      <c r="C105" s="30" t="s">
        <v>203</v>
      </c>
      <c r="D105" s="158">
        <f>D103/D104</f>
        <v>80.514829721159572</v>
      </c>
    </row>
    <row r="106" spans="1:7" ht="12" thickBot="1">
      <c r="A106" s="49">
        <f t="shared" si="4"/>
        <v>89</v>
      </c>
      <c r="B106" s="30"/>
      <c r="C106" s="30" t="s">
        <v>204</v>
      </c>
      <c r="D106" s="698">
        <f>D105/12</f>
        <v>6.709569143429964</v>
      </c>
    </row>
    <row r="107" spans="1:7" ht="12" thickTop="1">
      <c r="A107" s="49">
        <f t="shared" si="4"/>
        <v>90</v>
      </c>
      <c r="B107" s="30"/>
    </row>
    <row r="108" spans="1:7">
      <c r="A108" s="49">
        <f t="shared" si="4"/>
        <v>91</v>
      </c>
      <c r="B108" s="30"/>
      <c r="C108" s="692" t="s">
        <v>524</v>
      </c>
      <c r="D108" s="118"/>
    </row>
    <row r="109" spans="1:7">
      <c r="A109" s="49">
        <f t="shared" si="4"/>
        <v>92</v>
      </c>
      <c r="B109" s="30"/>
      <c r="C109" s="699" t="s">
        <v>644</v>
      </c>
      <c r="D109" s="83">
        <f>'JAP-5 Classification of Costs'!J51</f>
        <v>1062366.8243319106</v>
      </c>
    </row>
    <row r="110" spans="1:7">
      <c r="A110" s="49">
        <f t="shared" si="4"/>
        <v>93</v>
      </c>
      <c r="B110" s="30"/>
      <c r="C110" s="699" t="s">
        <v>646</v>
      </c>
      <c r="D110" s="83">
        <f>'JAP-5 Classification of Costs'!G51</f>
        <v>155322.50582692673</v>
      </c>
    </row>
    <row r="111" spans="1:7">
      <c r="A111" s="49">
        <f t="shared" si="4"/>
        <v>94</v>
      </c>
      <c r="B111" s="30"/>
      <c r="C111" s="30" t="s">
        <v>199</v>
      </c>
      <c r="D111" s="83">
        <f>SUM(D109:D110)</f>
        <v>1217689.3301588374</v>
      </c>
    </row>
    <row r="112" spans="1:7">
      <c r="A112" s="49">
        <f t="shared" si="4"/>
        <v>95</v>
      </c>
      <c r="B112" s="30"/>
      <c r="C112" s="30" t="s">
        <v>404</v>
      </c>
      <c r="D112" s="459">
        <f>'WP5 Demand Allocation Analysis'!R29</f>
        <v>8.5581480019933459E-2</v>
      </c>
    </row>
    <row r="113" spans="1:4">
      <c r="A113" s="49">
        <f t="shared" si="4"/>
        <v>96</v>
      </c>
      <c r="B113" s="30"/>
      <c r="C113" s="699" t="s">
        <v>405</v>
      </c>
      <c r="D113" s="83">
        <f>D111*D112</f>
        <v>104211.6550794747</v>
      </c>
    </row>
    <row r="114" spans="1:4">
      <c r="A114" s="49">
        <f t="shared" si="4"/>
        <v>97</v>
      </c>
      <c r="B114" s="30"/>
      <c r="C114" s="30" t="s">
        <v>406</v>
      </c>
      <c r="D114" s="705">
        <f>SUM('WP7 Condensed Sch. Level Costs'!M119:M166)</f>
        <v>1264.5366666666666</v>
      </c>
    </row>
    <row r="115" spans="1:4">
      <c r="A115" s="49">
        <f t="shared" si="4"/>
        <v>98</v>
      </c>
      <c r="B115" s="30"/>
      <c r="C115" s="30" t="s">
        <v>203</v>
      </c>
      <c r="D115" s="158">
        <f>D113/D114</f>
        <v>82.410939774627366</v>
      </c>
    </row>
    <row r="116" spans="1:4" ht="12" thickBot="1">
      <c r="A116" s="49">
        <f t="shared" si="4"/>
        <v>99</v>
      </c>
      <c r="B116" s="30"/>
      <c r="C116" s="30" t="s">
        <v>204</v>
      </c>
      <c r="D116" s="698">
        <f>D115/12</f>
        <v>6.8675783145522802</v>
      </c>
    </row>
    <row r="117" spans="1:4" ht="12" thickTop="1">
      <c r="A117" s="49">
        <f t="shared" si="4"/>
        <v>100</v>
      </c>
      <c r="B117" s="691" t="s">
        <v>43</v>
      </c>
      <c r="C117" s="702"/>
      <c r="D117" s="118"/>
    </row>
    <row r="118" spans="1:4">
      <c r="A118" s="49">
        <f t="shared" si="4"/>
        <v>101</v>
      </c>
      <c r="B118" s="30"/>
      <c r="C118" s="692" t="s">
        <v>525</v>
      </c>
      <c r="D118" s="118"/>
    </row>
    <row r="119" spans="1:4">
      <c r="A119" s="49">
        <f t="shared" si="4"/>
        <v>102</v>
      </c>
      <c r="B119" s="30"/>
      <c r="C119" s="699" t="s">
        <v>645</v>
      </c>
      <c r="D119" s="83">
        <f>'JAP-5 Classification of Costs'!K51</f>
        <v>3550661.8197866371</v>
      </c>
    </row>
    <row r="120" spans="1:4">
      <c r="A120" s="49">
        <f t="shared" si="4"/>
        <v>103</v>
      </c>
      <c r="B120" s="30"/>
      <c r="C120" s="699" t="s">
        <v>646</v>
      </c>
      <c r="D120" s="83">
        <f>'JAP-5 Classification of Costs'!H51</f>
        <v>209033.76789679797</v>
      </c>
    </row>
    <row r="121" spans="1:4">
      <c r="A121" s="49">
        <f t="shared" si="4"/>
        <v>104</v>
      </c>
      <c r="B121" s="30"/>
      <c r="C121" s="30" t="s">
        <v>199</v>
      </c>
      <c r="D121" s="83">
        <f>SUM(D119:D120)</f>
        <v>3759695.5876834351</v>
      </c>
    </row>
    <row r="122" spans="1:4">
      <c r="A122" s="49">
        <f t="shared" si="4"/>
        <v>105</v>
      </c>
      <c r="B122" s="30"/>
      <c r="C122" s="30" t="s">
        <v>206</v>
      </c>
      <c r="D122" s="705">
        <f>SUM('WP7 Condensed Sch. Level Costs'!N8:N180)</f>
        <v>68565982.790000007</v>
      </c>
    </row>
    <row r="123" spans="1:4" ht="12" thickBot="1">
      <c r="A123" s="49">
        <f t="shared" si="4"/>
        <v>106</v>
      </c>
      <c r="B123" s="30"/>
      <c r="C123" s="30" t="s">
        <v>205</v>
      </c>
      <c r="D123" s="697">
        <f>D121/D122</f>
        <v>5.4833248714576392E-2</v>
      </c>
    </row>
    <row r="124" spans="1:4" ht="12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1.25"/>
  <cols>
    <col min="1" max="1" width="7.7109375" style="162" customWidth="1"/>
    <col min="2" max="2" width="29.140625" style="162" customWidth="1"/>
    <col min="3" max="3" width="11.85546875" style="162" customWidth="1"/>
    <col min="4" max="4" width="0.85546875" style="162" customWidth="1"/>
    <col min="5" max="7" width="11.28515625" style="162" customWidth="1"/>
    <col min="8" max="10" width="11.28515625" style="162" hidden="1" customWidth="1"/>
    <col min="11" max="11" width="11.28515625" style="162" customWidth="1"/>
    <col min="12" max="12" width="0.7109375" style="162" customWidth="1"/>
    <col min="13" max="15" width="11.28515625" style="162" customWidth="1"/>
    <col min="16" max="18" width="11.28515625" style="162" hidden="1" customWidth="1"/>
    <col min="19" max="19" width="11.28515625" style="162" customWidth="1"/>
    <col min="20" max="20" width="0.7109375" style="162" customWidth="1"/>
    <col min="21" max="23" width="11.28515625" style="162" customWidth="1"/>
    <col min="24" max="26" width="11.28515625" style="162" hidden="1" customWidth="1"/>
    <col min="27" max="27" width="11.28515625" style="162" customWidth="1"/>
    <col min="28" max="28" width="0.7109375" style="162" customWidth="1"/>
    <col min="29" max="31" width="11.28515625" style="162" customWidth="1"/>
    <col min="32" max="34" width="11.28515625" style="162" hidden="1" customWidth="1"/>
    <col min="35" max="35" width="11.28515625" style="162" customWidth="1"/>
    <col min="36" max="36" width="1" style="162" customWidth="1"/>
    <col min="37" max="39" width="11.28515625" style="162" customWidth="1"/>
    <col min="40" max="42" width="11.28515625" style="162" hidden="1" customWidth="1"/>
    <col min="43" max="43" width="11.28515625" style="162" customWidth="1"/>
    <col min="44" max="44" width="1" style="162" customWidth="1"/>
    <col min="45" max="47" width="11.28515625" style="162" customWidth="1"/>
    <col min="48" max="50" width="11.28515625" style="162" hidden="1" customWidth="1"/>
    <col min="51" max="51" width="11.28515625" style="162" customWidth="1"/>
    <col min="52" max="52" width="1" style="162" customWidth="1"/>
    <col min="53" max="55" width="11.28515625" style="162" customWidth="1"/>
    <col min="56" max="58" width="11.28515625" style="162" hidden="1" customWidth="1"/>
    <col min="59" max="59" width="11.28515625" style="162" customWidth="1"/>
    <col min="60" max="60" width="1" style="162" customWidth="1"/>
    <col min="61" max="63" width="11.28515625" style="162" customWidth="1"/>
    <col min="64" max="66" width="11.28515625" style="162" hidden="1" customWidth="1"/>
    <col min="67" max="67" width="11.28515625" style="162" customWidth="1"/>
    <col min="68" max="68" width="1" style="162" customWidth="1"/>
    <col min="69" max="71" width="11.28515625" style="162" customWidth="1"/>
    <col min="72" max="74" width="11.28515625" style="162" hidden="1" customWidth="1"/>
    <col min="75" max="75" width="11.28515625" style="162" customWidth="1"/>
    <col min="76" max="76" width="1" style="162" customWidth="1"/>
    <col min="77" max="79" width="11.28515625" style="162" customWidth="1"/>
    <col min="80" max="82" width="11.28515625" style="162" hidden="1" customWidth="1"/>
    <col min="83" max="83" width="11.28515625" style="162" customWidth="1"/>
    <col min="84" max="84" width="1" style="162" customWidth="1"/>
    <col min="85" max="87" width="11.28515625" style="162" customWidth="1"/>
    <col min="88" max="90" width="11.28515625" style="162" hidden="1" customWidth="1"/>
    <col min="91" max="91" width="11.28515625" style="162" customWidth="1"/>
    <col min="92" max="92" width="0.5703125" style="162" customWidth="1"/>
    <col min="93" max="95" width="11.28515625" style="162" customWidth="1"/>
    <col min="96" max="98" width="11.28515625" style="162" hidden="1" customWidth="1"/>
    <col min="99" max="99" width="11.28515625" style="162" customWidth="1"/>
    <col min="100" max="100" width="0.7109375" style="162" customWidth="1"/>
    <col min="101" max="107" width="11.28515625" style="162" hidden="1" customWidth="1"/>
    <col min="108" max="163" width="2.140625" style="162" hidden="1" customWidth="1"/>
    <col min="164" max="164" width="0" style="162" hidden="1" customWidth="1"/>
    <col min="165" max="256" width="9.140625" style="162"/>
    <col min="257" max="257" width="12.5703125" style="162" customWidth="1"/>
    <col min="258" max="258" width="40" style="162" customWidth="1"/>
    <col min="259" max="259" width="16.5703125" style="162" bestFit="1" customWidth="1"/>
    <col min="260" max="260" width="6" style="162" bestFit="1" customWidth="1"/>
    <col min="261" max="261" width="16.28515625" style="162" bestFit="1" customWidth="1"/>
    <col min="262" max="262" width="16.140625" style="162" bestFit="1" customWidth="1"/>
    <col min="263" max="263" width="15.42578125" style="162" bestFit="1" customWidth="1"/>
    <col min="264" max="266" width="0" style="162" hidden="1" customWidth="1"/>
    <col min="267" max="267" width="16.7109375" style="162" bestFit="1" customWidth="1"/>
    <col min="268" max="268" width="3" style="162" bestFit="1" customWidth="1"/>
    <col min="269" max="269" width="15.28515625" style="162" bestFit="1" customWidth="1"/>
    <col min="270" max="270" width="15.140625" style="162" bestFit="1" customWidth="1"/>
    <col min="271" max="271" width="14.5703125" style="162" bestFit="1" customWidth="1"/>
    <col min="272" max="274" width="0" style="162" hidden="1" customWidth="1"/>
    <col min="275" max="275" width="14.85546875" style="162" bestFit="1" customWidth="1"/>
    <col min="276" max="276" width="3" style="162" bestFit="1" customWidth="1"/>
    <col min="277" max="277" width="14.42578125" style="162" bestFit="1" customWidth="1"/>
    <col min="278" max="278" width="15.140625" style="162" bestFit="1" customWidth="1"/>
    <col min="279" max="279" width="14" style="162" bestFit="1" customWidth="1"/>
    <col min="280" max="282" width="0" style="162" hidden="1" customWidth="1"/>
    <col min="283" max="283" width="15.140625" style="162" bestFit="1" customWidth="1"/>
    <col min="284" max="284" width="3" style="162" bestFit="1" customWidth="1"/>
    <col min="285" max="286" width="14.42578125" style="162" bestFit="1" customWidth="1"/>
    <col min="287" max="287" width="12.7109375" style="162" bestFit="1" customWidth="1"/>
    <col min="288" max="290" width="0" style="162" hidden="1" customWidth="1"/>
    <col min="291" max="291" width="14.42578125" style="162" bestFit="1" customWidth="1"/>
    <col min="292" max="292" width="3" style="162" bestFit="1" customWidth="1"/>
    <col min="293" max="294" width="14" style="162" bestFit="1" customWidth="1"/>
    <col min="295" max="295" width="13.28515625" style="162" bestFit="1" customWidth="1"/>
    <col min="296" max="298" width="0" style="162" hidden="1" customWidth="1"/>
    <col min="299" max="299" width="14.85546875" style="162" bestFit="1" customWidth="1"/>
    <col min="300" max="300" width="3" style="162" bestFit="1" customWidth="1"/>
    <col min="301" max="301" width="11.5703125" style="162" bestFit="1" customWidth="1"/>
    <col min="302" max="302" width="10.5703125" style="162" bestFit="1" customWidth="1"/>
    <col min="303" max="303" width="9.42578125" style="162" bestFit="1" customWidth="1"/>
    <col min="304" max="306" width="0" style="162" hidden="1" customWidth="1"/>
    <col min="307" max="307" width="11.5703125" style="162" bestFit="1" customWidth="1"/>
    <col min="308" max="308" width="3" style="162" bestFit="1" customWidth="1"/>
    <col min="309" max="309" width="13.7109375" style="162" bestFit="1" customWidth="1"/>
    <col min="310" max="310" width="13.28515625" style="162" bestFit="1" customWidth="1"/>
    <col min="311" max="311" width="12.7109375" style="162" bestFit="1" customWidth="1"/>
    <col min="312" max="314" width="0" style="162" hidden="1" customWidth="1"/>
    <col min="315" max="315" width="14" style="162" bestFit="1" customWidth="1"/>
    <col min="316" max="316" width="3" style="162" bestFit="1" customWidth="1"/>
    <col min="317" max="317" width="14" style="162" bestFit="1" customWidth="1"/>
    <col min="318" max="318" width="14.42578125" style="162" bestFit="1" customWidth="1"/>
    <col min="319" max="319" width="12.7109375" style="162" bestFit="1" customWidth="1"/>
    <col min="320" max="322" width="0" style="162" hidden="1" customWidth="1"/>
    <col min="323" max="323" width="13.7109375" style="162" bestFit="1" customWidth="1"/>
    <col min="324" max="324" width="3" style="162" bestFit="1" customWidth="1"/>
    <col min="325" max="325" width="12.7109375" style="162" bestFit="1" customWidth="1"/>
    <col min="326" max="326" width="14.42578125" style="162" bestFit="1" customWidth="1"/>
    <col min="327" max="327" width="11.42578125" style="162" bestFit="1" customWidth="1"/>
    <col min="328" max="330" width="0" style="162" hidden="1" customWidth="1"/>
    <col min="331" max="331" width="14" style="162" bestFit="1" customWidth="1"/>
    <col min="332" max="332" width="3" style="162" bestFit="1" customWidth="1"/>
    <col min="333" max="333" width="12" style="162" bestFit="1" customWidth="1"/>
    <col min="334" max="334" width="11.5703125" style="162" bestFit="1" customWidth="1"/>
    <col min="335" max="335" width="9.85546875" style="162" bestFit="1" customWidth="1"/>
    <col min="336" max="338" width="0" style="162" hidden="1" customWidth="1"/>
    <col min="339" max="339" width="12.7109375" style="162" bestFit="1" customWidth="1"/>
    <col min="340" max="340" width="3" style="162" bestFit="1" customWidth="1"/>
    <col min="341" max="341" width="13.28515625" style="162" bestFit="1" customWidth="1"/>
    <col min="342" max="342" width="13.7109375" style="162" bestFit="1" customWidth="1"/>
    <col min="343" max="343" width="10.5703125" style="162" bestFit="1" customWidth="1"/>
    <col min="344" max="346" width="0" style="162" hidden="1" customWidth="1"/>
    <col min="347" max="347" width="13.7109375" style="162" bestFit="1" customWidth="1"/>
    <col min="348" max="348" width="3" style="162" bestFit="1" customWidth="1"/>
    <col min="349" max="349" width="12.7109375" style="162" bestFit="1" customWidth="1"/>
    <col min="350" max="350" width="13.28515625" style="162" bestFit="1" customWidth="1"/>
    <col min="351" max="351" width="14" style="162" bestFit="1" customWidth="1"/>
    <col min="352" max="354" width="0" style="162" hidden="1" customWidth="1"/>
    <col min="355" max="355" width="14" style="162" bestFit="1" customWidth="1"/>
    <col min="356" max="356" width="3" style="162" bestFit="1" customWidth="1"/>
    <col min="357" max="358" width="12" style="162" bestFit="1" customWidth="1"/>
    <col min="359" max="359" width="9.85546875" style="162" bestFit="1" customWidth="1"/>
    <col min="360" max="362" width="0" style="162" hidden="1" customWidth="1"/>
    <col min="363" max="363" width="12.28515625" style="162" bestFit="1" customWidth="1"/>
    <col min="364" max="364" width="3" style="162" bestFit="1" customWidth="1"/>
    <col min="365" max="365" width="11.5703125" style="162" bestFit="1" customWidth="1"/>
    <col min="366" max="366" width="11.42578125" style="162" bestFit="1" customWidth="1"/>
    <col min="367" max="367" width="10.5703125" style="162" bestFit="1" customWidth="1"/>
    <col min="368" max="370" width="0" style="162" hidden="1" customWidth="1"/>
    <col min="371" max="371" width="12.28515625" style="162" bestFit="1" customWidth="1"/>
    <col min="372" max="372" width="3" style="162" bestFit="1" customWidth="1"/>
    <col min="373" max="379" width="4" style="162" customWidth="1"/>
    <col min="380" max="380" width="3" style="162" bestFit="1" customWidth="1"/>
    <col min="381" max="387" width="4" style="162" customWidth="1"/>
    <col min="388" max="388" width="3" style="162" bestFit="1" customWidth="1"/>
    <col min="389" max="395" width="4" style="162" customWidth="1"/>
    <col min="396" max="396" width="3" style="162" bestFit="1" customWidth="1"/>
    <col min="397" max="403" width="4" style="162" customWidth="1"/>
    <col min="404" max="404" width="3" style="162" bestFit="1" customWidth="1"/>
    <col min="405" max="411" width="4" style="162" customWidth="1"/>
    <col min="412" max="412" width="3" style="162" bestFit="1" customWidth="1"/>
    <col min="413" max="419" width="4" style="162" customWidth="1"/>
    <col min="420" max="512" width="9.140625" style="162"/>
    <col min="513" max="513" width="12.5703125" style="162" customWidth="1"/>
    <col min="514" max="514" width="40" style="162" customWidth="1"/>
    <col min="515" max="515" width="16.5703125" style="162" bestFit="1" customWidth="1"/>
    <col min="516" max="516" width="6" style="162" bestFit="1" customWidth="1"/>
    <col min="517" max="517" width="16.28515625" style="162" bestFit="1" customWidth="1"/>
    <col min="518" max="518" width="16.140625" style="162" bestFit="1" customWidth="1"/>
    <col min="519" max="519" width="15.42578125" style="162" bestFit="1" customWidth="1"/>
    <col min="520" max="522" width="0" style="162" hidden="1" customWidth="1"/>
    <col min="523" max="523" width="16.7109375" style="162" bestFit="1" customWidth="1"/>
    <col min="524" max="524" width="3" style="162" bestFit="1" customWidth="1"/>
    <col min="525" max="525" width="15.28515625" style="162" bestFit="1" customWidth="1"/>
    <col min="526" max="526" width="15.140625" style="162" bestFit="1" customWidth="1"/>
    <col min="527" max="527" width="14.5703125" style="162" bestFit="1" customWidth="1"/>
    <col min="528" max="530" width="0" style="162" hidden="1" customWidth="1"/>
    <col min="531" max="531" width="14.85546875" style="162" bestFit="1" customWidth="1"/>
    <col min="532" max="532" width="3" style="162" bestFit="1" customWidth="1"/>
    <col min="533" max="533" width="14.42578125" style="162" bestFit="1" customWidth="1"/>
    <col min="534" max="534" width="15.140625" style="162" bestFit="1" customWidth="1"/>
    <col min="535" max="535" width="14" style="162" bestFit="1" customWidth="1"/>
    <col min="536" max="538" width="0" style="162" hidden="1" customWidth="1"/>
    <col min="539" max="539" width="15.140625" style="162" bestFit="1" customWidth="1"/>
    <col min="540" max="540" width="3" style="162" bestFit="1" customWidth="1"/>
    <col min="541" max="542" width="14.42578125" style="162" bestFit="1" customWidth="1"/>
    <col min="543" max="543" width="12.7109375" style="162" bestFit="1" customWidth="1"/>
    <col min="544" max="546" width="0" style="162" hidden="1" customWidth="1"/>
    <col min="547" max="547" width="14.42578125" style="162" bestFit="1" customWidth="1"/>
    <col min="548" max="548" width="3" style="162" bestFit="1" customWidth="1"/>
    <col min="549" max="550" width="14" style="162" bestFit="1" customWidth="1"/>
    <col min="551" max="551" width="13.28515625" style="162" bestFit="1" customWidth="1"/>
    <col min="552" max="554" width="0" style="162" hidden="1" customWidth="1"/>
    <col min="555" max="555" width="14.85546875" style="162" bestFit="1" customWidth="1"/>
    <col min="556" max="556" width="3" style="162" bestFit="1" customWidth="1"/>
    <col min="557" max="557" width="11.5703125" style="162" bestFit="1" customWidth="1"/>
    <col min="558" max="558" width="10.5703125" style="162" bestFit="1" customWidth="1"/>
    <col min="559" max="559" width="9.42578125" style="162" bestFit="1" customWidth="1"/>
    <col min="560" max="562" width="0" style="162" hidden="1" customWidth="1"/>
    <col min="563" max="563" width="11.5703125" style="162" bestFit="1" customWidth="1"/>
    <col min="564" max="564" width="3" style="162" bestFit="1" customWidth="1"/>
    <col min="565" max="565" width="13.7109375" style="162" bestFit="1" customWidth="1"/>
    <col min="566" max="566" width="13.28515625" style="162" bestFit="1" customWidth="1"/>
    <col min="567" max="567" width="12.7109375" style="162" bestFit="1" customWidth="1"/>
    <col min="568" max="570" width="0" style="162" hidden="1" customWidth="1"/>
    <col min="571" max="571" width="14" style="162" bestFit="1" customWidth="1"/>
    <col min="572" max="572" width="3" style="162" bestFit="1" customWidth="1"/>
    <col min="573" max="573" width="14" style="162" bestFit="1" customWidth="1"/>
    <col min="574" max="574" width="14.42578125" style="162" bestFit="1" customWidth="1"/>
    <col min="575" max="575" width="12.7109375" style="162" bestFit="1" customWidth="1"/>
    <col min="576" max="578" width="0" style="162" hidden="1" customWidth="1"/>
    <col min="579" max="579" width="13.7109375" style="162" bestFit="1" customWidth="1"/>
    <col min="580" max="580" width="3" style="162" bestFit="1" customWidth="1"/>
    <col min="581" max="581" width="12.7109375" style="162" bestFit="1" customWidth="1"/>
    <col min="582" max="582" width="14.42578125" style="162" bestFit="1" customWidth="1"/>
    <col min="583" max="583" width="11.42578125" style="162" bestFit="1" customWidth="1"/>
    <col min="584" max="586" width="0" style="162" hidden="1" customWidth="1"/>
    <col min="587" max="587" width="14" style="162" bestFit="1" customWidth="1"/>
    <col min="588" max="588" width="3" style="162" bestFit="1" customWidth="1"/>
    <col min="589" max="589" width="12" style="162" bestFit="1" customWidth="1"/>
    <col min="590" max="590" width="11.5703125" style="162" bestFit="1" customWidth="1"/>
    <col min="591" max="591" width="9.85546875" style="162" bestFit="1" customWidth="1"/>
    <col min="592" max="594" width="0" style="162" hidden="1" customWidth="1"/>
    <col min="595" max="595" width="12.7109375" style="162" bestFit="1" customWidth="1"/>
    <col min="596" max="596" width="3" style="162" bestFit="1" customWidth="1"/>
    <col min="597" max="597" width="13.28515625" style="162" bestFit="1" customWidth="1"/>
    <col min="598" max="598" width="13.7109375" style="162" bestFit="1" customWidth="1"/>
    <col min="599" max="599" width="10.5703125" style="162" bestFit="1" customWidth="1"/>
    <col min="600" max="602" width="0" style="162" hidden="1" customWidth="1"/>
    <col min="603" max="603" width="13.7109375" style="162" bestFit="1" customWidth="1"/>
    <col min="604" max="604" width="3" style="162" bestFit="1" customWidth="1"/>
    <col min="605" max="605" width="12.7109375" style="162" bestFit="1" customWidth="1"/>
    <col min="606" max="606" width="13.28515625" style="162" bestFit="1" customWidth="1"/>
    <col min="607" max="607" width="14" style="162" bestFit="1" customWidth="1"/>
    <col min="608" max="610" width="0" style="162" hidden="1" customWidth="1"/>
    <col min="611" max="611" width="14" style="162" bestFit="1" customWidth="1"/>
    <col min="612" max="612" width="3" style="162" bestFit="1" customWidth="1"/>
    <col min="613" max="614" width="12" style="162" bestFit="1" customWidth="1"/>
    <col min="615" max="615" width="9.85546875" style="162" bestFit="1" customWidth="1"/>
    <col min="616" max="618" width="0" style="162" hidden="1" customWidth="1"/>
    <col min="619" max="619" width="12.28515625" style="162" bestFit="1" customWidth="1"/>
    <col min="620" max="620" width="3" style="162" bestFit="1" customWidth="1"/>
    <col min="621" max="621" width="11.5703125" style="162" bestFit="1" customWidth="1"/>
    <col min="622" max="622" width="11.42578125" style="162" bestFit="1" customWidth="1"/>
    <col min="623" max="623" width="10.5703125" style="162" bestFit="1" customWidth="1"/>
    <col min="624" max="626" width="0" style="162" hidden="1" customWidth="1"/>
    <col min="627" max="627" width="12.28515625" style="162" bestFit="1" customWidth="1"/>
    <col min="628" max="628" width="3" style="162" bestFit="1" customWidth="1"/>
    <col min="629" max="635" width="4" style="162" customWidth="1"/>
    <col min="636" max="636" width="3" style="162" bestFit="1" customWidth="1"/>
    <col min="637" max="643" width="4" style="162" customWidth="1"/>
    <col min="644" max="644" width="3" style="162" bestFit="1" customWidth="1"/>
    <col min="645" max="651" width="4" style="162" customWidth="1"/>
    <col min="652" max="652" width="3" style="162" bestFit="1" customWidth="1"/>
    <col min="653" max="659" width="4" style="162" customWidth="1"/>
    <col min="660" max="660" width="3" style="162" bestFit="1" customWidth="1"/>
    <col min="661" max="667" width="4" style="162" customWidth="1"/>
    <col min="668" max="668" width="3" style="162" bestFit="1" customWidth="1"/>
    <col min="669" max="675" width="4" style="162" customWidth="1"/>
    <col min="676" max="768" width="9.140625" style="162"/>
    <col min="769" max="769" width="12.5703125" style="162" customWidth="1"/>
    <col min="770" max="770" width="40" style="162" customWidth="1"/>
    <col min="771" max="771" width="16.5703125" style="162" bestFit="1" customWidth="1"/>
    <col min="772" max="772" width="6" style="162" bestFit="1" customWidth="1"/>
    <col min="773" max="773" width="16.28515625" style="162" bestFit="1" customWidth="1"/>
    <col min="774" max="774" width="16.140625" style="162" bestFit="1" customWidth="1"/>
    <col min="775" max="775" width="15.42578125" style="162" bestFit="1" customWidth="1"/>
    <col min="776" max="778" width="0" style="162" hidden="1" customWidth="1"/>
    <col min="779" max="779" width="16.7109375" style="162" bestFit="1" customWidth="1"/>
    <col min="780" max="780" width="3" style="162" bestFit="1" customWidth="1"/>
    <col min="781" max="781" width="15.28515625" style="162" bestFit="1" customWidth="1"/>
    <col min="782" max="782" width="15.140625" style="162" bestFit="1" customWidth="1"/>
    <col min="783" max="783" width="14.5703125" style="162" bestFit="1" customWidth="1"/>
    <col min="784" max="786" width="0" style="162" hidden="1" customWidth="1"/>
    <col min="787" max="787" width="14.85546875" style="162" bestFit="1" customWidth="1"/>
    <col min="788" max="788" width="3" style="162" bestFit="1" customWidth="1"/>
    <col min="789" max="789" width="14.42578125" style="162" bestFit="1" customWidth="1"/>
    <col min="790" max="790" width="15.140625" style="162" bestFit="1" customWidth="1"/>
    <col min="791" max="791" width="14" style="162" bestFit="1" customWidth="1"/>
    <col min="792" max="794" width="0" style="162" hidden="1" customWidth="1"/>
    <col min="795" max="795" width="15.140625" style="162" bestFit="1" customWidth="1"/>
    <col min="796" max="796" width="3" style="162" bestFit="1" customWidth="1"/>
    <col min="797" max="798" width="14.42578125" style="162" bestFit="1" customWidth="1"/>
    <col min="799" max="799" width="12.7109375" style="162" bestFit="1" customWidth="1"/>
    <col min="800" max="802" width="0" style="162" hidden="1" customWidth="1"/>
    <col min="803" max="803" width="14.42578125" style="162" bestFit="1" customWidth="1"/>
    <col min="804" max="804" width="3" style="162" bestFit="1" customWidth="1"/>
    <col min="805" max="806" width="14" style="162" bestFit="1" customWidth="1"/>
    <col min="807" max="807" width="13.28515625" style="162" bestFit="1" customWidth="1"/>
    <col min="808" max="810" width="0" style="162" hidden="1" customWidth="1"/>
    <col min="811" max="811" width="14.85546875" style="162" bestFit="1" customWidth="1"/>
    <col min="812" max="812" width="3" style="162" bestFit="1" customWidth="1"/>
    <col min="813" max="813" width="11.5703125" style="162" bestFit="1" customWidth="1"/>
    <col min="814" max="814" width="10.5703125" style="162" bestFit="1" customWidth="1"/>
    <col min="815" max="815" width="9.42578125" style="162" bestFit="1" customWidth="1"/>
    <col min="816" max="818" width="0" style="162" hidden="1" customWidth="1"/>
    <col min="819" max="819" width="11.5703125" style="162" bestFit="1" customWidth="1"/>
    <col min="820" max="820" width="3" style="162" bestFit="1" customWidth="1"/>
    <col min="821" max="821" width="13.7109375" style="162" bestFit="1" customWidth="1"/>
    <col min="822" max="822" width="13.28515625" style="162" bestFit="1" customWidth="1"/>
    <col min="823" max="823" width="12.7109375" style="162" bestFit="1" customWidth="1"/>
    <col min="824" max="826" width="0" style="162" hidden="1" customWidth="1"/>
    <col min="827" max="827" width="14" style="162" bestFit="1" customWidth="1"/>
    <col min="828" max="828" width="3" style="162" bestFit="1" customWidth="1"/>
    <col min="829" max="829" width="14" style="162" bestFit="1" customWidth="1"/>
    <col min="830" max="830" width="14.42578125" style="162" bestFit="1" customWidth="1"/>
    <col min="831" max="831" width="12.7109375" style="162" bestFit="1" customWidth="1"/>
    <col min="832" max="834" width="0" style="162" hidden="1" customWidth="1"/>
    <col min="835" max="835" width="13.7109375" style="162" bestFit="1" customWidth="1"/>
    <col min="836" max="836" width="3" style="162" bestFit="1" customWidth="1"/>
    <col min="837" max="837" width="12.7109375" style="162" bestFit="1" customWidth="1"/>
    <col min="838" max="838" width="14.42578125" style="162" bestFit="1" customWidth="1"/>
    <col min="839" max="839" width="11.42578125" style="162" bestFit="1" customWidth="1"/>
    <col min="840" max="842" width="0" style="162" hidden="1" customWidth="1"/>
    <col min="843" max="843" width="14" style="162" bestFit="1" customWidth="1"/>
    <col min="844" max="844" width="3" style="162" bestFit="1" customWidth="1"/>
    <col min="845" max="845" width="12" style="162" bestFit="1" customWidth="1"/>
    <col min="846" max="846" width="11.5703125" style="162" bestFit="1" customWidth="1"/>
    <col min="847" max="847" width="9.85546875" style="162" bestFit="1" customWidth="1"/>
    <col min="848" max="850" width="0" style="162" hidden="1" customWidth="1"/>
    <col min="851" max="851" width="12.7109375" style="162" bestFit="1" customWidth="1"/>
    <col min="852" max="852" width="3" style="162" bestFit="1" customWidth="1"/>
    <col min="853" max="853" width="13.28515625" style="162" bestFit="1" customWidth="1"/>
    <col min="854" max="854" width="13.7109375" style="162" bestFit="1" customWidth="1"/>
    <col min="855" max="855" width="10.5703125" style="162" bestFit="1" customWidth="1"/>
    <col min="856" max="858" width="0" style="162" hidden="1" customWidth="1"/>
    <col min="859" max="859" width="13.7109375" style="162" bestFit="1" customWidth="1"/>
    <col min="860" max="860" width="3" style="162" bestFit="1" customWidth="1"/>
    <col min="861" max="861" width="12.7109375" style="162" bestFit="1" customWidth="1"/>
    <col min="862" max="862" width="13.28515625" style="162" bestFit="1" customWidth="1"/>
    <col min="863" max="863" width="14" style="162" bestFit="1" customWidth="1"/>
    <col min="864" max="866" width="0" style="162" hidden="1" customWidth="1"/>
    <col min="867" max="867" width="14" style="162" bestFit="1" customWidth="1"/>
    <col min="868" max="868" width="3" style="162" bestFit="1" customWidth="1"/>
    <col min="869" max="870" width="12" style="162" bestFit="1" customWidth="1"/>
    <col min="871" max="871" width="9.85546875" style="162" bestFit="1" customWidth="1"/>
    <col min="872" max="874" width="0" style="162" hidden="1" customWidth="1"/>
    <col min="875" max="875" width="12.28515625" style="162" bestFit="1" customWidth="1"/>
    <col min="876" max="876" width="3" style="162" bestFit="1" customWidth="1"/>
    <col min="877" max="877" width="11.5703125" style="162" bestFit="1" customWidth="1"/>
    <col min="878" max="878" width="11.42578125" style="162" bestFit="1" customWidth="1"/>
    <col min="879" max="879" width="10.5703125" style="162" bestFit="1" customWidth="1"/>
    <col min="880" max="882" width="0" style="162" hidden="1" customWidth="1"/>
    <col min="883" max="883" width="12.28515625" style="162" bestFit="1" customWidth="1"/>
    <col min="884" max="884" width="3" style="162" bestFit="1" customWidth="1"/>
    <col min="885" max="891" width="4" style="162" customWidth="1"/>
    <col min="892" max="892" width="3" style="162" bestFit="1" customWidth="1"/>
    <col min="893" max="899" width="4" style="162" customWidth="1"/>
    <col min="900" max="900" width="3" style="162" bestFit="1" customWidth="1"/>
    <col min="901" max="907" width="4" style="162" customWidth="1"/>
    <col min="908" max="908" width="3" style="162" bestFit="1" customWidth="1"/>
    <col min="909" max="915" width="4" style="162" customWidth="1"/>
    <col min="916" max="916" width="3" style="162" bestFit="1" customWidth="1"/>
    <col min="917" max="923" width="4" style="162" customWidth="1"/>
    <col min="924" max="924" width="3" style="162" bestFit="1" customWidth="1"/>
    <col min="925" max="931" width="4" style="162" customWidth="1"/>
    <col min="932" max="1024" width="9.140625" style="162"/>
    <col min="1025" max="1025" width="12.5703125" style="162" customWidth="1"/>
    <col min="1026" max="1026" width="40" style="162" customWidth="1"/>
    <col min="1027" max="1027" width="16.5703125" style="162" bestFit="1" customWidth="1"/>
    <col min="1028" max="1028" width="6" style="162" bestFit="1" customWidth="1"/>
    <col min="1029" max="1029" width="16.28515625" style="162" bestFit="1" customWidth="1"/>
    <col min="1030" max="1030" width="16.140625" style="162" bestFit="1" customWidth="1"/>
    <col min="1031" max="1031" width="15.42578125" style="162" bestFit="1" customWidth="1"/>
    <col min="1032" max="1034" width="0" style="162" hidden="1" customWidth="1"/>
    <col min="1035" max="1035" width="16.7109375" style="162" bestFit="1" customWidth="1"/>
    <col min="1036" max="1036" width="3" style="162" bestFit="1" customWidth="1"/>
    <col min="1037" max="1037" width="15.28515625" style="162" bestFit="1" customWidth="1"/>
    <col min="1038" max="1038" width="15.140625" style="162" bestFit="1" customWidth="1"/>
    <col min="1039" max="1039" width="14.5703125" style="162" bestFit="1" customWidth="1"/>
    <col min="1040" max="1042" width="0" style="162" hidden="1" customWidth="1"/>
    <col min="1043" max="1043" width="14.85546875" style="162" bestFit="1" customWidth="1"/>
    <col min="1044" max="1044" width="3" style="162" bestFit="1" customWidth="1"/>
    <col min="1045" max="1045" width="14.42578125" style="162" bestFit="1" customWidth="1"/>
    <col min="1046" max="1046" width="15.140625" style="162" bestFit="1" customWidth="1"/>
    <col min="1047" max="1047" width="14" style="162" bestFit="1" customWidth="1"/>
    <col min="1048" max="1050" width="0" style="162" hidden="1" customWidth="1"/>
    <col min="1051" max="1051" width="15.140625" style="162" bestFit="1" customWidth="1"/>
    <col min="1052" max="1052" width="3" style="162" bestFit="1" customWidth="1"/>
    <col min="1053" max="1054" width="14.42578125" style="162" bestFit="1" customWidth="1"/>
    <col min="1055" max="1055" width="12.7109375" style="162" bestFit="1" customWidth="1"/>
    <col min="1056" max="1058" width="0" style="162" hidden="1" customWidth="1"/>
    <col min="1059" max="1059" width="14.42578125" style="162" bestFit="1" customWidth="1"/>
    <col min="1060" max="1060" width="3" style="162" bestFit="1" customWidth="1"/>
    <col min="1061" max="1062" width="14" style="162" bestFit="1" customWidth="1"/>
    <col min="1063" max="1063" width="13.28515625" style="162" bestFit="1" customWidth="1"/>
    <col min="1064" max="1066" width="0" style="162" hidden="1" customWidth="1"/>
    <col min="1067" max="1067" width="14.85546875" style="162" bestFit="1" customWidth="1"/>
    <col min="1068" max="1068" width="3" style="162" bestFit="1" customWidth="1"/>
    <col min="1069" max="1069" width="11.5703125" style="162" bestFit="1" customWidth="1"/>
    <col min="1070" max="1070" width="10.5703125" style="162" bestFit="1" customWidth="1"/>
    <col min="1071" max="1071" width="9.42578125" style="162" bestFit="1" customWidth="1"/>
    <col min="1072" max="1074" width="0" style="162" hidden="1" customWidth="1"/>
    <col min="1075" max="1075" width="11.5703125" style="162" bestFit="1" customWidth="1"/>
    <col min="1076" max="1076" width="3" style="162" bestFit="1" customWidth="1"/>
    <col min="1077" max="1077" width="13.7109375" style="162" bestFit="1" customWidth="1"/>
    <col min="1078" max="1078" width="13.28515625" style="162" bestFit="1" customWidth="1"/>
    <col min="1079" max="1079" width="12.7109375" style="162" bestFit="1" customWidth="1"/>
    <col min="1080" max="1082" width="0" style="162" hidden="1" customWidth="1"/>
    <col min="1083" max="1083" width="14" style="162" bestFit="1" customWidth="1"/>
    <col min="1084" max="1084" width="3" style="162" bestFit="1" customWidth="1"/>
    <col min="1085" max="1085" width="14" style="162" bestFit="1" customWidth="1"/>
    <col min="1086" max="1086" width="14.42578125" style="162" bestFit="1" customWidth="1"/>
    <col min="1087" max="1087" width="12.7109375" style="162" bestFit="1" customWidth="1"/>
    <col min="1088" max="1090" width="0" style="162" hidden="1" customWidth="1"/>
    <col min="1091" max="1091" width="13.7109375" style="162" bestFit="1" customWidth="1"/>
    <col min="1092" max="1092" width="3" style="162" bestFit="1" customWidth="1"/>
    <col min="1093" max="1093" width="12.7109375" style="162" bestFit="1" customWidth="1"/>
    <col min="1094" max="1094" width="14.42578125" style="162" bestFit="1" customWidth="1"/>
    <col min="1095" max="1095" width="11.42578125" style="162" bestFit="1" customWidth="1"/>
    <col min="1096" max="1098" width="0" style="162" hidden="1" customWidth="1"/>
    <col min="1099" max="1099" width="14" style="162" bestFit="1" customWidth="1"/>
    <col min="1100" max="1100" width="3" style="162" bestFit="1" customWidth="1"/>
    <col min="1101" max="1101" width="12" style="162" bestFit="1" customWidth="1"/>
    <col min="1102" max="1102" width="11.5703125" style="162" bestFit="1" customWidth="1"/>
    <col min="1103" max="1103" width="9.85546875" style="162" bestFit="1" customWidth="1"/>
    <col min="1104" max="1106" width="0" style="162" hidden="1" customWidth="1"/>
    <col min="1107" max="1107" width="12.7109375" style="162" bestFit="1" customWidth="1"/>
    <col min="1108" max="1108" width="3" style="162" bestFit="1" customWidth="1"/>
    <col min="1109" max="1109" width="13.28515625" style="162" bestFit="1" customWidth="1"/>
    <col min="1110" max="1110" width="13.7109375" style="162" bestFit="1" customWidth="1"/>
    <col min="1111" max="1111" width="10.5703125" style="162" bestFit="1" customWidth="1"/>
    <col min="1112" max="1114" width="0" style="162" hidden="1" customWidth="1"/>
    <col min="1115" max="1115" width="13.7109375" style="162" bestFit="1" customWidth="1"/>
    <col min="1116" max="1116" width="3" style="162" bestFit="1" customWidth="1"/>
    <col min="1117" max="1117" width="12.7109375" style="162" bestFit="1" customWidth="1"/>
    <col min="1118" max="1118" width="13.28515625" style="162" bestFit="1" customWidth="1"/>
    <col min="1119" max="1119" width="14" style="162" bestFit="1" customWidth="1"/>
    <col min="1120" max="1122" width="0" style="162" hidden="1" customWidth="1"/>
    <col min="1123" max="1123" width="14" style="162" bestFit="1" customWidth="1"/>
    <col min="1124" max="1124" width="3" style="162" bestFit="1" customWidth="1"/>
    <col min="1125" max="1126" width="12" style="162" bestFit="1" customWidth="1"/>
    <col min="1127" max="1127" width="9.85546875" style="162" bestFit="1" customWidth="1"/>
    <col min="1128" max="1130" width="0" style="162" hidden="1" customWidth="1"/>
    <col min="1131" max="1131" width="12.28515625" style="162" bestFit="1" customWidth="1"/>
    <col min="1132" max="1132" width="3" style="162" bestFit="1" customWidth="1"/>
    <col min="1133" max="1133" width="11.5703125" style="162" bestFit="1" customWidth="1"/>
    <col min="1134" max="1134" width="11.42578125" style="162" bestFit="1" customWidth="1"/>
    <col min="1135" max="1135" width="10.5703125" style="162" bestFit="1" customWidth="1"/>
    <col min="1136" max="1138" width="0" style="162" hidden="1" customWidth="1"/>
    <col min="1139" max="1139" width="12.28515625" style="162" bestFit="1" customWidth="1"/>
    <col min="1140" max="1140" width="3" style="162" bestFit="1" customWidth="1"/>
    <col min="1141" max="1147" width="4" style="162" customWidth="1"/>
    <col min="1148" max="1148" width="3" style="162" bestFit="1" customWidth="1"/>
    <col min="1149" max="1155" width="4" style="162" customWidth="1"/>
    <col min="1156" max="1156" width="3" style="162" bestFit="1" customWidth="1"/>
    <col min="1157" max="1163" width="4" style="162" customWidth="1"/>
    <col min="1164" max="1164" width="3" style="162" bestFit="1" customWidth="1"/>
    <col min="1165" max="1171" width="4" style="162" customWidth="1"/>
    <col min="1172" max="1172" width="3" style="162" bestFit="1" customWidth="1"/>
    <col min="1173" max="1179" width="4" style="162" customWidth="1"/>
    <col min="1180" max="1180" width="3" style="162" bestFit="1" customWidth="1"/>
    <col min="1181" max="1187" width="4" style="162" customWidth="1"/>
    <col min="1188" max="1280" width="9.140625" style="162"/>
    <col min="1281" max="1281" width="12.5703125" style="162" customWidth="1"/>
    <col min="1282" max="1282" width="40" style="162" customWidth="1"/>
    <col min="1283" max="1283" width="16.5703125" style="162" bestFit="1" customWidth="1"/>
    <col min="1284" max="1284" width="6" style="162" bestFit="1" customWidth="1"/>
    <col min="1285" max="1285" width="16.28515625" style="162" bestFit="1" customWidth="1"/>
    <col min="1286" max="1286" width="16.140625" style="162" bestFit="1" customWidth="1"/>
    <col min="1287" max="1287" width="15.42578125" style="162" bestFit="1" customWidth="1"/>
    <col min="1288" max="1290" width="0" style="162" hidden="1" customWidth="1"/>
    <col min="1291" max="1291" width="16.7109375" style="162" bestFit="1" customWidth="1"/>
    <col min="1292" max="1292" width="3" style="162" bestFit="1" customWidth="1"/>
    <col min="1293" max="1293" width="15.28515625" style="162" bestFit="1" customWidth="1"/>
    <col min="1294" max="1294" width="15.140625" style="162" bestFit="1" customWidth="1"/>
    <col min="1295" max="1295" width="14.5703125" style="162" bestFit="1" customWidth="1"/>
    <col min="1296" max="1298" width="0" style="162" hidden="1" customWidth="1"/>
    <col min="1299" max="1299" width="14.85546875" style="162" bestFit="1" customWidth="1"/>
    <col min="1300" max="1300" width="3" style="162" bestFit="1" customWidth="1"/>
    <col min="1301" max="1301" width="14.42578125" style="162" bestFit="1" customWidth="1"/>
    <col min="1302" max="1302" width="15.140625" style="162" bestFit="1" customWidth="1"/>
    <col min="1303" max="1303" width="14" style="162" bestFit="1" customWidth="1"/>
    <col min="1304" max="1306" width="0" style="162" hidden="1" customWidth="1"/>
    <col min="1307" max="1307" width="15.140625" style="162" bestFit="1" customWidth="1"/>
    <col min="1308" max="1308" width="3" style="162" bestFit="1" customWidth="1"/>
    <col min="1309" max="1310" width="14.42578125" style="162" bestFit="1" customWidth="1"/>
    <col min="1311" max="1311" width="12.7109375" style="162" bestFit="1" customWidth="1"/>
    <col min="1312" max="1314" width="0" style="162" hidden="1" customWidth="1"/>
    <col min="1315" max="1315" width="14.42578125" style="162" bestFit="1" customWidth="1"/>
    <col min="1316" max="1316" width="3" style="162" bestFit="1" customWidth="1"/>
    <col min="1317" max="1318" width="14" style="162" bestFit="1" customWidth="1"/>
    <col min="1319" max="1319" width="13.28515625" style="162" bestFit="1" customWidth="1"/>
    <col min="1320" max="1322" width="0" style="162" hidden="1" customWidth="1"/>
    <col min="1323" max="1323" width="14.85546875" style="162" bestFit="1" customWidth="1"/>
    <col min="1324" max="1324" width="3" style="162" bestFit="1" customWidth="1"/>
    <col min="1325" max="1325" width="11.5703125" style="162" bestFit="1" customWidth="1"/>
    <col min="1326" max="1326" width="10.5703125" style="162" bestFit="1" customWidth="1"/>
    <col min="1327" max="1327" width="9.42578125" style="162" bestFit="1" customWidth="1"/>
    <col min="1328" max="1330" width="0" style="162" hidden="1" customWidth="1"/>
    <col min="1331" max="1331" width="11.5703125" style="162" bestFit="1" customWidth="1"/>
    <col min="1332" max="1332" width="3" style="162" bestFit="1" customWidth="1"/>
    <col min="1333" max="1333" width="13.7109375" style="162" bestFit="1" customWidth="1"/>
    <col min="1334" max="1334" width="13.28515625" style="162" bestFit="1" customWidth="1"/>
    <col min="1335" max="1335" width="12.7109375" style="162" bestFit="1" customWidth="1"/>
    <col min="1336" max="1338" width="0" style="162" hidden="1" customWidth="1"/>
    <col min="1339" max="1339" width="14" style="162" bestFit="1" customWidth="1"/>
    <col min="1340" max="1340" width="3" style="162" bestFit="1" customWidth="1"/>
    <col min="1341" max="1341" width="14" style="162" bestFit="1" customWidth="1"/>
    <col min="1342" max="1342" width="14.42578125" style="162" bestFit="1" customWidth="1"/>
    <col min="1343" max="1343" width="12.7109375" style="162" bestFit="1" customWidth="1"/>
    <col min="1344" max="1346" width="0" style="162" hidden="1" customWidth="1"/>
    <col min="1347" max="1347" width="13.7109375" style="162" bestFit="1" customWidth="1"/>
    <col min="1348" max="1348" width="3" style="162" bestFit="1" customWidth="1"/>
    <col min="1349" max="1349" width="12.7109375" style="162" bestFit="1" customWidth="1"/>
    <col min="1350" max="1350" width="14.42578125" style="162" bestFit="1" customWidth="1"/>
    <col min="1351" max="1351" width="11.42578125" style="162" bestFit="1" customWidth="1"/>
    <col min="1352" max="1354" width="0" style="162" hidden="1" customWidth="1"/>
    <col min="1355" max="1355" width="14" style="162" bestFit="1" customWidth="1"/>
    <col min="1356" max="1356" width="3" style="162" bestFit="1" customWidth="1"/>
    <col min="1357" max="1357" width="12" style="162" bestFit="1" customWidth="1"/>
    <col min="1358" max="1358" width="11.5703125" style="162" bestFit="1" customWidth="1"/>
    <col min="1359" max="1359" width="9.85546875" style="162" bestFit="1" customWidth="1"/>
    <col min="1360" max="1362" width="0" style="162" hidden="1" customWidth="1"/>
    <col min="1363" max="1363" width="12.7109375" style="162" bestFit="1" customWidth="1"/>
    <col min="1364" max="1364" width="3" style="162" bestFit="1" customWidth="1"/>
    <col min="1365" max="1365" width="13.28515625" style="162" bestFit="1" customWidth="1"/>
    <col min="1366" max="1366" width="13.7109375" style="162" bestFit="1" customWidth="1"/>
    <col min="1367" max="1367" width="10.5703125" style="162" bestFit="1" customWidth="1"/>
    <col min="1368" max="1370" width="0" style="162" hidden="1" customWidth="1"/>
    <col min="1371" max="1371" width="13.7109375" style="162" bestFit="1" customWidth="1"/>
    <col min="1372" max="1372" width="3" style="162" bestFit="1" customWidth="1"/>
    <col min="1373" max="1373" width="12.7109375" style="162" bestFit="1" customWidth="1"/>
    <col min="1374" max="1374" width="13.28515625" style="162" bestFit="1" customWidth="1"/>
    <col min="1375" max="1375" width="14" style="162" bestFit="1" customWidth="1"/>
    <col min="1376" max="1378" width="0" style="162" hidden="1" customWidth="1"/>
    <col min="1379" max="1379" width="14" style="162" bestFit="1" customWidth="1"/>
    <col min="1380" max="1380" width="3" style="162" bestFit="1" customWidth="1"/>
    <col min="1381" max="1382" width="12" style="162" bestFit="1" customWidth="1"/>
    <col min="1383" max="1383" width="9.85546875" style="162" bestFit="1" customWidth="1"/>
    <col min="1384" max="1386" width="0" style="162" hidden="1" customWidth="1"/>
    <col min="1387" max="1387" width="12.28515625" style="162" bestFit="1" customWidth="1"/>
    <col min="1388" max="1388" width="3" style="162" bestFit="1" customWidth="1"/>
    <col min="1389" max="1389" width="11.5703125" style="162" bestFit="1" customWidth="1"/>
    <col min="1390" max="1390" width="11.42578125" style="162" bestFit="1" customWidth="1"/>
    <col min="1391" max="1391" width="10.5703125" style="162" bestFit="1" customWidth="1"/>
    <col min="1392" max="1394" width="0" style="162" hidden="1" customWidth="1"/>
    <col min="1395" max="1395" width="12.28515625" style="162" bestFit="1" customWidth="1"/>
    <col min="1396" max="1396" width="3" style="162" bestFit="1" customWidth="1"/>
    <col min="1397" max="1403" width="4" style="162" customWidth="1"/>
    <col min="1404" max="1404" width="3" style="162" bestFit="1" customWidth="1"/>
    <col min="1405" max="1411" width="4" style="162" customWidth="1"/>
    <col min="1412" max="1412" width="3" style="162" bestFit="1" customWidth="1"/>
    <col min="1413" max="1419" width="4" style="162" customWidth="1"/>
    <col min="1420" max="1420" width="3" style="162" bestFit="1" customWidth="1"/>
    <col min="1421" max="1427" width="4" style="162" customWidth="1"/>
    <col min="1428" max="1428" width="3" style="162" bestFit="1" customWidth="1"/>
    <col min="1429" max="1435" width="4" style="162" customWidth="1"/>
    <col min="1436" max="1436" width="3" style="162" bestFit="1" customWidth="1"/>
    <col min="1437" max="1443" width="4" style="162" customWidth="1"/>
    <col min="1444" max="1536" width="9.140625" style="162"/>
    <col min="1537" max="1537" width="12.5703125" style="162" customWidth="1"/>
    <col min="1538" max="1538" width="40" style="162" customWidth="1"/>
    <col min="1539" max="1539" width="16.5703125" style="162" bestFit="1" customWidth="1"/>
    <col min="1540" max="1540" width="6" style="162" bestFit="1" customWidth="1"/>
    <col min="1541" max="1541" width="16.28515625" style="162" bestFit="1" customWidth="1"/>
    <col min="1542" max="1542" width="16.140625" style="162" bestFit="1" customWidth="1"/>
    <col min="1543" max="1543" width="15.42578125" style="162" bestFit="1" customWidth="1"/>
    <col min="1544" max="1546" width="0" style="162" hidden="1" customWidth="1"/>
    <col min="1547" max="1547" width="16.7109375" style="162" bestFit="1" customWidth="1"/>
    <col min="1548" max="1548" width="3" style="162" bestFit="1" customWidth="1"/>
    <col min="1549" max="1549" width="15.28515625" style="162" bestFit="1" customWidth="1"/>
    <col min="1550" max="1550" width="15.140625" style="162" bestFit="1" customWidth="1"/>
    <col min="1551" max="1551" width="14.5703125" style="162" bestFit="1" customWidth="1"/>
    <col min="1552" max="1554" width="0" style="162" hidden="1" customWidth="1"/>
    <col min="1555" max="1555" width="14.85546875" style="162" bestFit="1" customWidth="1"/>
    <col min="1556" max="1556" width="3" style="162" bestFit="1" customWidth="1"/>
    <col min="1557" max="1557" width="14.42578125" style="162" bestFit="1" customWidth="1"/>
    <col min="1558" max="1558" width="15.140625" style="162" bestFit="1" customWidth="1"/>
    <col min="1559" max="1559" width="14" style="162" bestFit="1" customWidth="1"/>
    <col min="1560" max="1562" width="0" style="162" hidden="1" customWidth="1"/>
    <col min="1563" max="1563" width="15.140625" style="162" bestFit="1" customWidth="1"/>
    <col min="1564" max="1564" width="3" style="162" bestFit="1" customWidth="1"/>
    <col min="1565" max="1566" width="14.42578125" style="162" bestFit="1" customWidth="1"/>
    <col min="1567" max="1567" width="12.7109375" style="162" bestFit="1" customWidth="1"/>
    <col min="1568" max="1570" width="0" style="162" hidden="1" customWidth="1"/>
    <col min="1571" max="1571" width="14.42578125" style="162" bestFit="1" customWidth="1"/>
    <col min="1572" max="1572" width="3" style="162" bestFit="1" customWidth="1"/>
    <col min="1573" max="1574" width="14" style="162" bestFit="1" customWidth="1"/>
    <col min="1575" max="1575" width="13.28515625" style="162" bestFit="1" customWidth="1"/>
    <col min="1576" max="1578" width="0" style="162" hidden="1" customWidth="1"/>
    <col min="1579" max="1579" width="14.85546875" style="162" bestFit="1" customWidth="1"/>
    <col min="1580" max="1580" width="3" style="162" bestFit="1" customWidth="1"/>
    <col min="1581" max="1581" width="11.5703125" style="162" bestFit="1" customWidth="1"/>
    <col min="1582" max="1582" width="10.5703125" style="162" bestFit="1" customWidth="1"/>
    <col min="1583" max="1583" width="9.42578125" style="162" bestFit="1" customWidth="1"/>
    <col min="1584" max="1586" width="0" style="162" hidden="1" customWidth="1"/>
    <col min="1587" max="1587" width="11.5703125" style="162" bestFit="1" customWidth="1"/>
    <col min="1588" max="1588" width="3" style="162" bestFit="1" customWidth="1"/>
    <col min="1589" max="1589" width="13.7109375" style="162" bestFit="1" customWidth="1"/>
    <col min="1590" max="1590" width="13.28515625" style="162" bestFit="1" customWidth="1"/>
    <col min="1591" max="1591" width="12.7109375" style="162" bestFit="1" customWidth="1"/>
    <col min="1592" max="1594" width="0" style="162" hidden="1" customWidth="1"/>
    <col min="1595" max="1595" width="14" style="162" bestFit="1" customWidth="1"/>
    <col min="1596" max="1596" width="3" style="162" bestFit="1" customWidth="1"/>
    <col min="1597" max="1597" width="14" style="162" bestFit="1" customWidth="1"/>
    <col min="1598" max="1598" width="14.42578125" style="162" bestFit="1" customWidth="1"/>
    <col min="1599" max="1599" width="12.7109375" style="162" bestFit="1" customWidth="1"/>
    <col min="1600" max="1602" width="0" style="162" hidden="1" customWidth="1"/>
    <col min="1603" max="1603" width="13.7109375" style="162" bestFit="1" customWidth="1"/>
    <col min="1604" max="1604" width="3" style="162" bestFit="1" customWidth="1"/>
    <col min="1605" max="1605" width="12.7109375" style="162" bestFit="1" customWidth="1"/>
    <col min="1606" max="1606" width="14.42578125" style="162" bestFit="1" customWidth="1"/>
    <col min="1607" max="1607" width="11.42578125" style="162" bestFit="1" customWidth="1"/>
    <col min="1608" max="1610" width="0" style="162" hidden="1" customWidth="1"/>
    <col min="1611" max="1611" width="14" style="162" bestFit="1" customWidth="1"/>
    <col min="1612" max="1612" width="3" style="162" bestFit="1" customWidth="1"/>
    <col min="1613" max="1613" width="12" style="162" bestFit="1" customWidth="1"/>
    <col min="1614" max="1614" width="11.5703125" style="162" bestFit="1" customWidth="1"/>
    <col min="1615" max="1615" width="9.85546875" style="162" bestFit="1" customWidth="1"/>
    <col min="1616" max="1618" width="0" style="162" hidden="1" customWidth="1"/>
    <col min="1619" max="1619" width="12.7109375" style="162" bestFit="1" customWidth="1"/>
    <col min="1620" max="1620" width="3" style="162" bestFit="1" customWidth="1"/>
    <col min="1621" max="1621" width="13.28515625" style="162" bestFit="1" customWidth="1"/>
    <col min="1622" max="1622" width="13.7109375" style="162" bestFit="1" customWidth="1"/>
    <col min="1623" max="1623" width="10.5703125" style="162" bestFit="1" customWidth="1"/>
    <col min="1624" max="1626" width="0" style="162" hidden="1" customWidth="1"/>
    <col min="1627" max="1627" width="13.7109375" style="162" bestFit="1" customWidth="1"/>
    <col min="1628" max="1628" width="3" style="162" bestFit="1" customWidth="1"/>
    <col min="1629" max="1629" width="12.7109375" style="162" bestFit="1" customWidth="1"/>
    <col min="1630" max="1630" width="13.28515625" style="162" bestFit="1" customWidth="1"/>
    <col min="1631" max="1631" width="14" style="162" bestFit="1" customWidth="1"/>
    <col min="1632" max="1634" width="0" style="162" hidden="1" customWidth="1"/>
    <col min="1635" max="1635" width="14" style="162" bestFit="1" customWidth="1"/>
    <col min="1636" max="1636" width="3" style="162" bestFit="1" customWidth="1"/>
    <col min="1637" max="1638" width="12" style="162" bestFit="1" customWidth="1"/>
    <col min="1639" max="1639" width="9.85546875" style="162" bestFit="1" customWidth="1"/>
    <col min="1640" max="1642" width="0" style="162" hidden="1" customWidth="1"/>
    <col min="1643" max="1643" width="12.28515625" style="162" bestFit="1" customWidth="1"/>
    <col min="1644" max="1644" width="3" style="162" bestFit="1" customWidth="1"/>
    <col min="1645" max="1645" width="11.5703125" style="162" bestFit="1" customWidth="1"/>
    <col min="1646" max="1646" width="11.42578125" style="162" bestFit="1" customWidth="1"/>
    <col min="1647" max="1647" width="10.5703125" style="162" bestFit="1" customWidth="1"/>
    <col min="1648" max="1650" width="0" style="162" hidden="1" customWidth="1"/>
    <col min="1651" max="1651" width="12.28515625" style="162" bestFit="1" customWidth="1"/>
    <col min="1652" max="1652" width="3" style="162" bestFit="1" customWidth="1"/>
    <col min="1653" max="1659" width="4" style="162" customWidth="1"/>
    <col min="1660" max="1660" width="3" style="162" bestFit="1" customWidth="1"/>
    <col min="1661" max="1667" width="4" style="162" customWidth="1"/>
    <col min="1668" max="1668" width="3" style="162" bestFit="1" customWidth="1"/>
    <col min="1669" max="1675" width="4" style="162" customWidth="1"/>
    <col min="1676" max="1676" width="3" style="162" bestFit="1" customWidth="1"/>
    <col min="1677" max="1683" width="4" style="162" customWidth="1"/>
    <col min="1684" max="1684" width="3" style="162" bestFit="1" customWidth="1"/>
    <col min="1685" max="1691" width="4" style="162" customWidth="1"/>
    <col min="1692" max="1692" width="3" style="162" bestFit="1" customWidth="1"/>
    <col min="1693" max="1699" width="4" style="162" customWidth="1"/>
    <col min="1700" max="1792" width="9.140625" style="162"/>
    <col min="1793" max="1793" width="12.5703125" style="162" customWidth="1"/>
    <col min="1794" max="1794" width="40" style="162" customWidth="1"/>
    <col min="1795" max="1795" width="16.5703125" style="162" bestFit="1" customWidth="1"/>
    <col min="1796" max="1796" width="6" style="162" bestFit="1" customWidth="1"/>
    <col min="1797" max="1797" width="16.28515625" style="162" bestFit="1" customWidth="1"/>
    <col min="1798" max="1798" width="16.140625" style="162" bestFit="1" customWidth="1"/>
    <col min="1799" max="1799" width="15.42578125" style="162" bestFit="1" customWidth="1"/>
    <col min="1800" max="1802" width="0" style="162" hidden="1" customWidth="1"/>
    <col min="1803" max="1803" width="16.7109375" style="162" bestFit="1" customWidth="1"/>
    <col min="1804" max="1804" width="3" style="162" bestFit="1" customWidth="1"/>
    <col min="1805" max="1805" width="15.28515625" style="162" bestFit="1" customWidth="1"/>
    <col min="1806" max="1806" width="15.140625" style="162" bestFit="1" customWidth="1"/>
    <col min="1807" max="1807" width="14.5703125" style="162" bestFit="1" customWidth="1"/>
    <col min="1808" max="1810" width="0" style="162" hidden="1" customWidth="1"/>
    <col min="1811" max="1811" width="14.85546875" style="162" bestFit="1" customWidth="1"/>
    <col min="1812" max="1812" width="3" style="162" bestFit="1" customWidth="1"/>
    <col min="1813" max="1813" width="14.42578125" style="162" bestFit="1" customWidth="1"/>
    <col min="1814" max="1814" width="15.140625" style="162" bestFit="1" customWidth="1"/>
    <col min="1815" max="1815" width="14" style="162" bestFit="1" customWidth="1"/>
    <col min="1816" max="1818" width="0" style="162" hidden="1" customWidth="1"/>
    <col min="1819" max="1819" width="15.140625" style="162" bestFit="1" customWidth="1"/>
    <col min="1820" max="1820" width="3" style="162" bestFit="1" customWidth="1"/>
    <col min="1821" max="1822" width="14.42578125" style="162" bestFit="1" customWidth="1"/>
    <col min="1823" max="1823" width="12.7109375" style="162" bestFit="1" customWidth="1"/>
    <col min="1824" max="1826" width="0" style="162" hidden="1" customWidth="1"/>
    <col min="1827" max="1827" width="14.42578125" style="162" bestFit="1" customWidth="1"/>
    <col min="1828" max="1828" width="3" style="162" bestFit="1" customWidth="1"/>
    <col min="1829" max="1830" width="14" style="162" bestFit="1" customWidth="1"/>
    <col min="1831" max="1831" width="13.28515625" style="162" bestFit="1" customWidth="1"/>
    <col min="1832" max="1834" width="0" style="162" hidden="1" customWidth="1"/>
    <col min="1835" max="1835" width="14.85546875" style="162" bestFit="1" customWidth="1"/>
    <col min="1836" max="1836" width="3" style="162" bestFit="1" customWidth="1"/>
    <col min="1837" max="1837" width="11.5703125" style="162" bestFit="1" customWidth="1"/>
    <col min="1838" max="1838" width="10.5703125" style="162" bestFit="1" customWidth="1"/>
    <col min="1839" max="1839" width="9.42578125" style="162" bestFit="1" customWidth="1"/>
    <col min="1840" max="1842" width="0" style="162" hidden="1" customWidth="1"/>
    <col min="1843" max="1843" width="11.5703125" style="162" bestFit="1" customWidth="1"/>
    <col min="1844" max="1844" width="3" style="162" bestFit="1" customWidth="1"/>
    <col min="1845" max="1845" width="13.7109375" style="162" bestFit="1" customWidth="1"/>
    <col min="1846" max="1846" width="13.28515625" style="162" bestFit="1" customWidth="1"/>
    <col min="1847" max="1847" width="12.7109375" style="162" bestFit="1" customWidth="1"/>
    <col min="1848" max="1850" width="0" style="162" hidden="1" customWidth="1"/>
    <col min="1851" max="1851" width="14" style="162" bestFit="1" customWidth="1"/>
    <col min="1852" max="1852" width="3" style="162" bestFit="1" customWidth="1"/>
    <col min="1853" max="1853" width="14" style="162" bestFit="1" customWidth="1"/>
    <col min="1854" max="1854" width="14.42578125" style="162" bestFit="1" customWidth="1"/>
    <col min="1855" max="1855" width="12.7109375" style="162" bestFit="1" customWidth="1"/>
    <col min="1856" max="1858" width="0" style="162" hidden="1" customWidth="1"/>
    <col min="1859" max="1859" width="13.7109375" style="162" bestFit="1" customWidth="1"/>
    <col min="1860" max="1860" width="3" style="162" bestFit="1" customWidth="1"/>
    <col min="1861" max="1861" width="12.7109375" style="162" bestFit="1" customWidth="1"/>
    <col min="1862" max="1862" width="14.42578125" style="162" bestFit="1" customWidth="1"/>
    <col min="1863" max="1863" width="11.42578125" style="162" bestFit="1" customWidth="1"/>
    <col min="1864" max="1866" width="0" style="162" hidden="1" customWidth="1"/>
    <col min="1867" max="1867" width="14" style="162" bestFit="1" customWidth="1"/>
    <col min="1868" max="1868" width="3" style="162" bestFit="1" customWidth="1"/>
    <col min="1869" max="1869" width="12" style="162" bestFit="1" customWidth="1"/>
    <col min="1870" max="1870" width="11.5703125" style="162" bestFit="1" customWidth="1"/>
    <col min="1871" max="1871" width="9.85546875" style="162" bestFit="1" customWidth="1"/>
    <col min="1872" max="1874" width="0" style="162" hidden="1" customWidth="1"/>
    <col min="1875" max="1875" width="12.7109375" style="162" bestFit="1" customWidth="1"/>
    <col min="1876" max="1876" width="3" style="162" bestFit="1" customWidth="1"/>
    <col min="1877" max="1877" width="13.28515625" style="162" bestFit="1" customWidth="1"/>
    <col min="1878" max="1878" width="13.7109375" style="162" bestFit="1" customWidth="1"/>
    <col min="1879" max="1879" width="10.5703125" style="162" bestFit="1" customWidth="1"/>
    <col min="1880" max="1882" width="0" style="162" hidden="1" customWidth="1"/>
    <col min="1883" max="1883" width="13.7109375" style="162" bestFit="1" customWidth="1"/>
    <col min="1884" max="1884" width="3" style="162" bestFit="1" customWidth="1"/>
    <col min="1885" max="1885" width="12.7109375" style="162" bestFit="1" customWidth="1"/>
    <col min="1886" max="1886" width="13.28515625" style="162" bestFit="1" customWidth="1"/>
    <col min="1887" max="1887" width="14" style="162" bestFit="1" customWidth="1"/>
    <col min="1888" max="1890" width="0" style="162" hidden="1" customWidth="1"/>
    <col min="1891" max="1891" width="14" style="162" bestFit="1" customWidth="1"/>
    <col min="1892" max="1892" width="3" style="162" bestFit="1" customWidth="1"/>
    <col min="1893" max="1894" width="12" style="162" bestFit="1" customWidth="1"/>
    <col min="1895" max="1895" width="9.85546875" style="162" bestFit="1" customWidth="1"/>
    <col min="1896" max="1898" width="0" style="162" hidden="1" customWidth="1"/>
    <col min="1899" max="1899" width="12.28515625" style="162" bestFit="1" customWidth="1"/>
    <col min="1900" max="1900" width="3" style="162" bestFit="1" customWidth="1"/>
    <col min="1901" max="1901" width="11.5703125" style="162" bestFit="1" customWidth="1"/>
    <col min="1902" max="1902" width="11.42578125" style="162" bestFit="1" customWidth="1"/>
    <col min="1903" max="1903" width="10.5703125" style="162" bestFit="1" customWidth="1"/>
    <col min="1904" max="1906" width="0" style="162" hidden="1" customWidth="1"/>
    <col min="1907" max="1907" width="12.28515625" style="162" bestFit="1" customWidth="1"/>
    <col min="1908" max="1908" width="3" style="162" bestFit="1" customWidth="1"/>
    <col min="1909" max="1915" width="4" style="162" customWidth="1"/>
    <col min="1916" max="1916" width="3" style="162" bestFit="1" customWidth="1"/>
    <col min="1917" max="1923" width="4" style="162" customWidth="1"/>
    <col min="1924" max="1924" width="3" style="162" bestFit="1" customWidth="1"/>
    <col min="1925" max="1931" width="4" style="162" customWidth="1"/>
    <col min="1932" max="1932" width="3" style="162" bestFit="1" customWidth="1"/>
    <col min="1933" max="1939" width="4" style="162" customWidth="1"/>
    <col min="1940" max="1940" width="3" style="162" bestFit="1" customWidth="1"/>
    <col min="1941" max="1947" width="4" style="162" customWidth="1"/>
    <col min="1948" max="1948" width="3" style="162" bestFit="1" customWidth="1"/>
    <col min="1949" max="1955" width="4" style="162" customWidth="1"/>
    <col min="1956" max="2048" width="9.140625" style="162"/>
    <col min="2049" max="2049" width="12.5703125" style="162" customWidth="1"/>
    <col min="2050" max="2050" width="40" style="162" customWidth="1"/>
    <col min="2051" max="2051" width="16.5703125" style="162" bestFit="1" customWidth="1"/>
    <col min="2052" max="2052" width="6" style="162" bestFit="1" customWidth="1"/>
    <col min="2053" max="2053" width="16.28515625" style="162" bestFit="1" customWidth="1"/>
    <col min="2054" max="2054" width="16.140625" style="162" bestFit="1" customWidth="1"/>
    <col min="2055" max="2055" width="15.42578125" style="162" bestFit="1" customWidth="1"/>
    <col min="2056" max="2058" width="0" style="162" hidden="1" customWidth="1"/>
    <col min="2059" max="2059" width="16.7109375" style="162" bestFit="1" customWidth="1"/>
    <col min="2060" max="2060" width="3" style="162" bestFit="1" customWidth="1"/>
    <col min="2061" max="2061" width="15.28515625" style="162" bestFit="1" customWidth="1"/>
    <col min="2062" max="2062" width="15.140625" style="162" bestFit="1" customWidth="1"/>
    <col min="2063" max="2063" width="14.5703125" style="162" bestFit="1" customWidth="1"/>
    <col min="2064" max="2066" width="0" style="162" hidden="1" customWidth="1"/>
    <col min="2067" max="2067" width="14.85546875" style="162" bestFit="1" customWidth="1"/>
    <col min="2068" max="2068" width="3" style="162" bestFit="1" customWidth="1"/>
    <col min="2069" max="2069" width="14.42578125" style="162" bestFit="1" customWidth="1"/>
    <col min="2070" max="2070" width="15.140625" style="162" bestFit="1" customWidth="1"/>
    <col min="2071" max="2071" width="14" style="162" bestFit="1" customWidth="1"/>
    <col min="2072" max="2074" width="0" style="162" hidden="1" customWidth="1"/>
    <col min="2075" max="2075" width="15.140625" style="162" bestFit="1" customWidth="1"/>
    <col min="2076" max="2076" width="3" style="162" bestFit="1" customWidth="1"/>
    <col min="2077" max="2078" width="14.42578125" style="162" bestFit="1" customWidth="1"/>
    <col min="2079" max="2079" width="12.7109375" style="162" bestFit="1" customWidth="1"/>
    <col min="2080" max="2082" width="0" style="162" hidden="1" customWidth="1"/>
    <col min="2083" max="2083" width="14.42578125" style="162" bestFit="1" customWidth="1"/>
    <col min="2084" max="2084" width="3" style="162" bestFit="1" customWidth="1"/>
    <col min="2085" max="2086" width="14" style="162" bestFit="1" customWidth="1"/>
    <col min="2087" max="2087" width="13.28515625" style="162" bestFit="1" customWidth="1"/>
    <col min="2088" max="2090" width="0" style="162" hidden="1" customWidth="1"/>
    <col min="2091" max="2091" width="14.85546875" style="162" bestFit="1" customWidth="1"/>
    <col min="2092" max="2092" width="3" style="162" bestFit="1" customWidth="1"/>
    <col min="2093" max="2093" width="11.5703125" style="162" bestFit="1" customWidth="1"/>
    <col min="2094" max="2094" width="10.5703125" style="162" bestFit="1" customWidth="1"/>
    <col min="2095" max="2095" width="9.42578125" style="162" bestFit="1" customWidth="1"/>
    <col min="2096" max="2098" width="0" style="162" hidden="1" customWidth="1"/>
    <col min="2099" max="2099" width="11.5703125" style="162" bestFit="1" customWidth="1"/>
    <col min="2100" max="2100" width="3" style="162" bestFit="1" customWidth="1"/>
    <col min="2101" max="2101" width="13.7109375" style="162" bestFit="1" customWidth="1"/>
    <col min="2102" max="2102" width="13.28515625" style="162" bestFit="1" customWidth="1"/>
    <col min="2103" max="2103" width="12.7109375" style="162" bestFit="1" customWidth="1"/>
    <col min="2104" max="2106" width="0" style="162" hidden="1" customWidth="1"/>
    <col min="2107" max="2107" width="14" style="162" bestFit="1" customWidth="1"/>
    <col min="2108" max="2108" width="3" style="162" bestFit="1" customWidth="1"/>
    <col min="2109" max="2109" width="14" style="162" bestFit="1" customWidth="1"/>
    <col min="2110" max="2110" width="14.42578125" style="162" bestFit="1" customWidth="1"/>
    <col min="2111" max="2111" width="12.7109375" style="162" bestFit="1" customWidth="1"/>
    <col min="2112" max="2114" width="0" style="162" hidden="1" customWidth="1"/>
    <col min="2115" max="2115" width="13.7109375" style="162" bestFit="1" customWidth="1"/>
    <col min="2116" max="2116" width="3" style="162" bestFit="1" customWidth="1"/>
    <col min="2117" max="2117" width="12.7109375" style="162" bestFit="1" customWidth="1"/>
    <col min="2118" max="2118" width="14.42578125" style="162" bestFit="1" customWidth="1"/>
    <col min="2119" max="2119" width="11.42578125" style="162" bestFit="1" customWidth="1"/>
    <col min="2120" max="2122" width="0" style="162" hidden="1" customWidth="1"/>
    <col min="2123" max="2123" width="14" style="162" bestFit="1" customWidth="1"/>
    <col min="2124" max="2124" width="3" style="162" bestFit="1" customWidth="1"/>
    <col min="2125" max="2125" width="12" style="162" bestFit="1" customWidth="1"/>
    <col min="2126" max="2126" width="11.5703125" style="162" bestFit="1" customWidth="1"/>
    <col min="2127" max="2127" width="9.85546875" style="162" bestFit="1" customWidth="1"/>
    <col min="2128" max="2130" width="0" style="162" hidden="1" customWidth="1"/>
    <col min="2131" max="2131" width="12.7109375" style="162" bestFit="1" customWidth="1"/>
    <col min="2132" max="2132" width="3" style="162" bestFit="1" customWidth="1"/>
    <col min="2133" max="2133" width="13.28515625" style="162" bestFit="1" customWidth="1"/>
    <col min="2134" max="2134" width="13.7109375" style="162" bestFit="1" customWidth="1"/>
    <col min="2135" max="2135" width="10.5703125" style="162" bestFit="1" customWidth="1"/>
    <col min="2136" max="2138" width="0" style="162" hidden="1" customWidth="1"/>
    <col min="2139" max="2139" width="13.7109375" style="162" bestFit="1" customWidth="1"/>
    <col min="2140" max="2140" width="3" style="162" bestFit="1" customWidth="1"/>
    <col min="2141" max="2141" width="12.7109375" style="162" bestFit="1" customWidth="1"/>
    <col min="2142" max="2142" width="13.28515625" style="162" bestFit="1" customWidth="1"/>
    <col min="2143" max="2143" width="14" style="162" bestFit="1" customWidth="1"/>
    <col min="2144" max="2146" width="0" style="162" hidden="1" customWidth="1"/>
    <col min="2147" max="2147" width="14" style="162" bestFit="1" customWidth="1"/>
    <col min="2148" max="2148" width="3" style="162" bestFit="1" customWidth="1"/>
    <col min="2149" max="2150" width="12" style="162" bestFit="1" customWidth="1"/>
    <col min="2151" max="2151" width="9.85546875" style="162" bestFit="1" customWidth="1"/>
    <col min="2152" max="2154" width="0" style="162" hidden="1" customWidth="1"/>
    <col min="2155" max="2155" width="12.28515625" style="162" bestFit="1" customWidth="1"/>
    <col min="2156" max="2156" width="3" style="162" bestFit="1" customWidth="1"/>
    <col min="2157" max="2157" width="11.5703125" style="162" bestFit="1" customWidth="1"/>
    <col min="2158" max="2158" width="11.42578125" style="162" bestFit="1" customWidth="1"/>
    <col min="2159" max="2159" width="10.5703125" style="162" bestFit="1" customWidth="1"/>
    <col min="2160" max="2162" width="0" style="162" hidden="1" customWidth="1"/>
    <col min="2163" max="2163" width="12.28515625" style="162" bestFit="1" customWidth="1"/>
    <col min="2164" max="2164" width="3" style="162" bestFit="1" customWidth="1"/>
    <col min="2165" max="2171" width="4" style="162" customWidth="1"/>
    <col min="2172" max="2172" width="3" style="162" bestFit="1" customWidth="1"/>
    <col min="2173" max="2179" width="4" style="162" customWidth="1"/>
    <col min="2180" max="2180" width="3" style="162" bestFit="1" customWidth="1"/>
    <col min="2181" max="2187" width="4" style="162" customWidth="1"/>
    <col min="2188" max="2188" width="3" style="162" bestFit="1" customWidth="1"/>
    <col min="2189" max="2195" width="4" style="162" customWidth="1"/>
    <col min="2196" max="2196" width="3" style="162" bestFit="1" customWidth="1"/>
    <col min="2197" max="2203" width="4" style="162" customWidth="1"/>
    <col min="2204" max="2204" width="3" style="162" bestFit="1" customWidth="1"/>
    <col min="2205" max="2211" width="4" style="162" customWidth="1"/>
    <col min="2212" max="2304" width="9.140625" style="162"/>
    <col min="2305" max="2305" width="12.5703125" style="162" customWidth="1"/>
    <col min="2306" max="2306" width="40" style="162" customWidth="1"/>
    <col min="2307" max="2307" width="16.5703125" style="162" bestFit="1" customWidth="1"/>
    <col min="2308" max="2308" width="6" style="162" bestFit="1" customWidth="1"/>
    <col min="2309" max="2309" width="16.28515625" style="162" bestFit="1" customWidth="1"/>
    <col min="2310" max="2310" width="16.140625" style="162" bestFit="1" customWidth="1"/>
    <col min="2311" max="2311" width="15.42578125" style="162" bestFit="1" customWidth="1"/>
    <col min="2312" max="2314" width="0" style="162" hidden="1" customWidth="1"/>
    <col min="2315" max="2315" width="16.7109375" style="162" bestFit="1" customWidth="1"/>
    <col min="2316" max="2316" width="3" style="162" bestFit="1" customWidth="1"/>
    <col min="2317" max="2317" width="15.28515625" style="162" bestFit="1" customWidth="1"/>
    <col min="2318" max="2318" width="15.140625" style="162" bestFit="1" customWidth="1"/>
    <col min="2319" max="2319" width="14.5703125" style="162" bestFit="1" customWidth="1"/>
    <col min="2320" max="2322" width="0" style="162" hidden="1" customWidth="1"/>
    <col min="2323" max="2323" width="14.85546875" style="162" bestFit="1" customWidth="1"/>
    <col min="2324" max="2324" width="3" style="162" bestFit="1" customWidth="1"/>
    <col min="2325" max="2325" width="14.42578125" style="162" bestFit="1" customWidth="1"/>
    <col min="2326" max="2326" width="15.140625" style="162" bestFit="1" customWidth="1"/>
    <col min="2327" max="2327" width="14" style="162" bestFit="1" customWidth="1"/>
    <col min="2328" max="2330" width="0" style="162" hidden="1" customWidth="1"/>
    <col min="2331" max="2331" width="15.140625" style="162" bestFit="1" customWidth="1"/>
    <col min="2332" max="2332" width="3" style="162" bestFit="1" customWidth="1"/>
    <col min="2333" max="2334" width="14.42578125" style="162" bestFit="1" customWidth="1"/>
    <col min="2335" max="2335" width="12.7109375" style="162" bestFit="1" customWidth="1"/>
    <col min="2336" max="2338" width="0" style="162" hidden="1" customWidth="1"/>
    <col min="2339" max="2339" width="14.42578125" style="162" bestFit="1" customWidth="1"/>
    <col min="2340" max="2340" width="3" style="162" bestFit="1" customWidth="1"/>
    <col min="2341" max="2342" width="14" style="162" bestFit="1" customWidth="1"/>
    <col min="2343" max="2343" width="13.28515625" style="162" bestFit="1" customWidth="1"/>
    <col min="2344" max="2346" width="0" style="162" hidden="1" customWidth="1"/>
    <col min="2347" max="2347" width="14.85546875" style="162" bestFit="1" customWidth="1"/>
    <col min="2348" max="2348" width="3" style="162" bestFit="1" customWidth="1"/>
    <col min="2349" max="2349" width="11.5703125" style="162" bestFit="1" customWidth="1"/>
    <col min="2350" max="2350" width="10.5703125" style="162" bestFit="1" customWidth="1"/>
    <col min="2351" max="2351" width="9.42578125" style="162" bestFit="1" customWidth="1"/>
    <col min="2352" max="2354" width="0" style="162" hidden="1" customWidth="1"/>
    <col min="2355" max="2355" width="11.5703125" style="162" bestFit="1" customWidth="1"/>
    <col min="2356" max="2356" width="3" style="162" bestFit="1" customWidth="1"/>
    <col min="2357" max="2357" width="13.7109375" style="162" bestFit="1" customWidth="1"/>
    <col min="2358" max="2358" width="13.28515625" style="162" bestFit="1" customWidth="1"/>
    <col min="2359" max="2359" width="12.7109375" style="162" bestFit="1" customWidth="1"/>
    <col min="2360" max="2362" width="0" style="162" hidden="1" customWidth="1"/>
    <col min="2363" max="2363" width="14" style="162" bestFit="1" customWidth="1"/>
    <col min="2364" max="2364" width="3" style="162" bestFit="1" customWidth="1"/>
    <col min="2365" max="2365" width="14" style="162" bestFit="1" customWidth="1"/>
    <col min="2366" max="2366" width="14.42578125" style="162" bestFit="1" customWidth="1"/>
    <col min="2367" max="2367" width="12.7109375" style="162" bestFit="1" customWidth="1"/>
    <col min="2368" max="2370" width="0" style="162" hidden="1" customWidth="1"/>
    <col min="2371" max="2371" width="13.7109375" style="162" bestFit="1" customWidth="1"/>
    <col min="2372" max="2372" width="3" style="162" bestFit="1" customWidth="1"/>
    <col min="2373" max="2373" width="12.7109375" style="162" bestFit="1" customWidth="1"/>
    <col min="2374" max="2374" width="14.42578125" style="162" bestFit="1" customWidth="1"/>
    <col min="2375" max="2375" width="11.42578125" style="162" bestFit="1" customWidth="1"/>
    <col min="2376" max="2378" width="0" style="162" hidden="1" customWidth="1"/>
    <col min="2379" max="2379" width="14" style="162" bestFit="1" customWidth="1"/>
    <col min="2380" max="2380" width="3" style="162" bestFit="1" customWidth="1"/>
    <col min="2381" max="2381" width="12" style="162" bestFit="1" customWidth="1"/>
    <col min="2382" max="2382" width="11.5703125" style="162" bestFit="1" customWidth="1"/>
    <col min="2383" max="2383" width="9.85546875" style="162" bestFit="1" customWidth="1"/>
    <col min="2384" max="2386" width="0" style="162" hidden="1" customWidth="1"/>
    <col min="2387" max="2387" width="12.7109375" style="162" bestFit="1" customWidth="1"/>
    <col min="2388" max="2388" width="3" style="162" bestFit="1" customWidth="1"/>
    <col min="2389" max="2389" width="13.28515625" style="162" bestFit="1" customWidth="1"/>
    <col min="2390" max="2390" width="13.7109375" style="162" bestFit="1" customWidth="1"/>
    <col min="2391" max="2391" width="10.5703125" style="162" bestFit="1" customWidth="1"/>
    <col min="2392" max="2394" width="0" style="162" hidden="1" customWidth="1"/>
    <col min="2395" max="2395" width="13.7109375" style="162" bestFit="1" customWidth="1"/>
    <col min="2396" max="2396" width="3" style="162" bestFit="1" customWidth="1"/>
    <col min="2397" max="2397" width="12.7109375" style="162" bestFit="1" customWidth="1"/>
    <col min="2398" max="2398" width="13.28515625" style="162" bestFit="1" customWidth="1"/>
    <col min="2399" max="2399" width="14" style="162" bestFit="1" customWidth="1"/>
    <col min="2400" max="2402" width="0" style="162" hidden="1" customWidth="1"/>
    <col min="2403" max="2403" width="14" style="162" bestFit="1" customWidth="1"/>
    <col min="2404" max="2404" width="3" style="162" bestFit="1" customWidth="1"/>
    <col min="2405" max="2406" width="12" style="162" bestFit="1" customWidth="1"/>
    <col min="2407" max="2407" width="9.85546875" style="162" bestFit="1" customWidth="1"/>
    <col min="2408" max="2410" width="0" style="162" hidden="1" customWidth="1"/>
    <col min="2411" max="2411" width="12.28515625" style="162" bestFit="1" customWidth="1"/>
    <col min="2412" max="2412" width="3" style="162" bestFit="1" customWidth="1"/>
    <col min="2413" max="2413" width="11.5703125" style="162" bestFit="1" customWidth="1"/>
    <col min="2414" max="2414" width="11.42578125" style="162" bestFit="1" customWidth="1"/>
    <col min="2415" max="2415" width="10.5703125" style="162" bestFit="1" customWidth="1"/>
    <col min="2416" max="2418" width="0" style="162" hidden="1" customWidth="1"/>
    <col min="2419" max="2419" width="12.28515625" style="162" bestFit="1" customWidth="1"/>
    <col min="2420" max="2420" width="3" style="162" bestFit="1" customWidth="1"/>
    <col min="2421" max="2427" width="4" style="162" customWidth="1"/>
    <col min="2428" max="2428" width="3" style="162" bestFit="1" customWidth="1"/>
    <col min="2429" max="2435" width="4" style="162" customWidth="1"/>
    <col min="2436" max="2436" width="3" style="162" bestFit="1" customWidth="1"/>
    <col min="2437" max="2443" width="4" style="162" customWidth="1"/>
    <col min="2444" max="2444" width="3" style="162" bestFit="1" customWidth="1"/>
    <col min="2445" max="2451" width="4" style="162" customWidth="1"/>
    <col min="2452" max="2452" width="3" style="162" bestFit="1" customWidth="1"/>
    <col min="2453" max="2459" width="4" style="162" customWidth="1"/>
    <col min="2460" max="2460" width="3" style="162" bestFit="1" customWidth="1"/>
    <col min="2461" max="2467" width="4" style="162" customWidth="1"/>
    <col min="2468" max="2560" width="9.140625" style="162"/>
    <col min="2561" max="2561" width="12.5703125" style="162" customWidth="1"/>
    <col min="2562" max="2562" width="40" style="162" customWidth="1"/>
    <col min="2563" max="2563" width="16.5703125" style="162" bestFit="1" customWidth="1"/>
    <col min="2564" max="2564" width="6" style="162" bestFit="1" customWidth="1"/>
    <col min="2565" max="2565" width="16.28515625" style="162" bestFit="1" customWidth="1"/>
    <col min="2566" max="2566" width="16.140625" style="162" bestFit="1" customWidth="1"/>
    <col min="2567" max="2567" width="15.42578125" style="162" bestFit="1" customWidth="1"/>
    <col min="2568" max="2570" width="0" style="162" hidden="1" customWidth="1"/>
    <col min="2571" max="2571" width="16.7109375" style="162" bestFit="1" customWidth="1"/>
    <col min="2572" max="2572" width="3" style="162" bestFit="1" customWidth="1"/>
    <col min="2573" max="2573" width="15.28515625" style="162" bestFit="1" customWidth="1"/>
    <col min="2574" max="2574" width="15.140625" style="162" bestFit="1" customWidth="1"/>
    <col min="2575" max="2575" width="14.5703125" style="162" bestFit="1" customWidth="1"/>
    <col min="2576" max="2578" width="0" style="162" hidden="1" customWidth="1"/>
    <col min="2579" max="2579" width="14.85546875" style="162" bestFit="1" customWidth="1"/>
    <col min="2580" max="2580" width="3" style="162" bestFit="1" customWidth="1"/>
    <col min="2581" max="2581" width="14.42578125" style="162" bestFit="1" customWidth="1"/>
    <col min="2582" max="2582" width="15.140625" style="162" bestFit="1" customWidth="1"/>
    <col min="2583" max="2583" width="14" style="162" bestFit="1" customWidth="1"/>
    <col min="2584" max="2586" width="0" style="162" hidden="1" customWidth="1"/>
    <col min="2587" max="2587" width="15.140625" style="162" bestFit="1" customWidth="1"/>
    <col min="2588" max="2588" width="3" style="162" bestFit="1" customWidth="1"/>
    <col min="2589" max="2590" width="14.42578125" style="162" bestFit="1" customWidth="1"/>
    <col min="2591" max="2591" width="12.7109375" style="162" bestFit="1" customWidth="1"/>
    <col min="2592" max="2594" width="0" style="162" hidden="1" customWidth="1"/>
    <col min="2595" max="2595" width="14.42578125" style="162" bestFit="1" customWidth="1"/>
    <col min="2596" max="2596" width="3" style="162" bestFit="1" customWidth="1"/>
    <col min="2597" max="2598" width="14" style="162" bestFit="1" customWidth="1"/>
    <col min="2599" max="2599" width="13.28515625" style="162" bestFit="1" customWidth="1"/>
    <col min="2600" max="2602" width="0" style="162" hidden="1" customWidth="1"/>
    <col min="2603" max="2603" width="14.85546875" style="162" bestFit="1" customWidth="1"/>
    <col min="2604" max="2604" width="3" style="162" bestFit="1" customWidth="1"/>
    <col min="2605" max="2605" width="11.5703125" style="162" bestFit="1" customWidth="1"/>
    <col min="2606" max="2606" width="10.5703125" style="162" bestFit="1" customWidth="1"/>
    <col min="2607" max="2607" width="9.42578125" style="162" bestFit="1" customWidth="1"/>
    <col min="2608" max="2610" width="0" style="162" hidden="1" customWidth="1"/>
    <col min="2611" max="2611" width="11.5703125" style="162" bestFit="1" customWidth="1"/>
    <col min="2612" max="2612" width="3" style="162" bestFit="1" customWidth="1"/>
    <col min="2613" max="2613" width="13.7109375" style="162" bestFit="1" customWidth="1"/>
    <col min="2614" max="2614" width="13.28515625" style="162" bestFit="1" customWidth="1"/>
    <col min="2615" max="2615" width="12.7109375" style="162" bestFit="1" customWidth="1"/>
    <col min="2616" max="2618" width="0" style="162" hidden="1" customWidth="1"/>
    <col min="2619" max="2619" width="14" style="162" bestFit="1" customWidth="1"/>
    <col min="2620" max="2620" width="3" style="162" bestFit="1" customWidth="1"/>
    <col min="2621" max="2621" width="14" style="162" bestFit="1" customWidth="1"/>
    <col min="2622" max="2622" width="14.42578125" style="162" bestFit="1" customWidth="1"/>
    <col min="2623" max="2623" width="12.7109375" style="162" bestFit="1" customWidth="1"/>
    <col min="2624" max="2626" width="0" style="162" hidden="1" customWidth="1"/>
    <col min="2627" max="2627" width="13.7109375" style="162" bestFit="1" customWidth="1"/>
    <col min="2628" max="2628" width="3" style="162" bestFit="1" customWidth="1"/>
    <col min="2629" max="2629" width="12.7109375" style="162" bestFit="1" customWidth="1"/>
    <col min="2630" max="2630" width="14.42578125" style="162" bestFit="1" customWidth="1"/>
    <col min="2631" max="2631" width="11.42578125" style="162" bestFit="1" customWidth="1"/>
    <col min="2632" max="2634" width="0" style="162" hidden="1" customWidth="1"/>
    <col min="2635" max="2635" width="14" style="162" bestFit="1" customWidth="1"/>
    <col min="2636" max="2636" width="3" style="162" bestFit="1" customWidth="1"/>
    <col min="2637" max="2637" width="12" style="162" bestFit="1" customWidth="1"/>
    <col min="2638" max="2638" width="11.5703125" style="162" bestFit="1" customWidth="1"/>
    <col min="2639" max="2639" width="9.85546875" style="162" bestFit="1" customWidth="1"/>
    <col min="2640" max="2642" width="0" style="162" hidden="1" customWidth="1"/>
    <col min="2643" max="2643" width="12.7109375" style="162" bestFit="1" customWidth="1"/>
    <col min="2644" max="2644" width="3" style="162" bestFit="1" customWidth="1"/>
    <col min="2645" max="2645" width="13.28515625" style="162" bestFit="1" customWidth="1"/>
    <col min="2646" max="2646" width="13.7109375" style="162" bestFit="1" customWidth="1"/>
    <col min="2647" max="2647" width="10.5703125" style="162" bestFit="1" customWidth="1"/>
    <col min="2648" max="2650" width="0" style="162" hidden="1" customWidth="1"/>
    <col min="2651" max="2651" width="13.7109375" style="162" bestFit="1" customWidth="1"/>
    <col min="2652" max="2652" width="3" style="162" bestFit="1" customWidth="1"/>
    <col min="2653" max="2653" width="12.7109375" style="162" bestFit="1" customWidth="1"/>
    <col min="2654" max="2654" width="13.28515625" style="162" bestFit="1" customWidth="1"/>
    <col min="2655" max="2655" width="14" style="162" bestFit="1" customWidth="1"/>
    <col min="2656" max="2658" width="0" style="162" hidden="1" customWidth="1"/>
    <col min="2659" max="2659" width="14" style="162" bestFit="1" customWidth="1"/>
    <col min="2660" max="2660" width="3" style="162" bestFit="1" customWidth="1"/>
    <col min="2661" max="2662" width="12" style="162" bestFit="1" customWidth="1"/>
    <col min="2663" max="2663" width="9.85546875" style="162" bestFit="1" customWidth="1"/>
    <col min="2664" max="2666" width="0" style="162" hidden="1" customWidth="1"/>
    <col min="2667" max="2667" width="12.28515625" style="162" bestFit="1" customWidth="1"/>
    <col min="2668" max="2668" width="3" style="162" bestFit="1" customWidth="1"/>
    <col min="2669" max="2669" width="11.5703125" style="162" bestFit="1" customWidth="1"/>
    <col min="2670" max="2670" width="11.42578125" style="162" bestFit="1" customWidth="1"/>
    <col min="2671" max="2671" width="10.5703125" style="162" bestFit="1" customWidth="1"/>
    <col min="2672" max="2674" width="0" style="162" hidden="1" customWidth="1"/>
    <col min="2675" max="2675" width="12.28515625" style="162" bestFit="1" customWidth="1"/>
    <col min="2676" max="2676" width="3" style="162" bestFit="1" customWidth="1"/>
    <col min="2677" max="2683" width="4" style="162" customWidth="1"/>
    <col min="2684" max="2684" width="3" style="162" bestFit="1" customWidth="1"/>
    <col min="2685" max="2691" width="4" style="162" customWidth="1"/>
    <col min="2692" max="2692" width="3" style="162" bestFit="1" customWidth="1"/>
    <col min="2693" max="2699" width="4" style="162" customWidth="1"/>
    <col min="2700" max="2700" width="3" style="162" bestFit="1" customWidth="1"/>
    <col min="2701" max="2707" width="4" style="162" customWidth="1"/>
    <col min="2708" max="2708" width="3" style="162" bestFit="1" customWidth="1"/>
    <col min="2709" max="2715" width="4" style="162" customWidth="1"/>
    <col min="2716" max="2716" width="3" style="162" bestFit="1" customWidth="1"/>
    <col min="2717" max="2723" width="4" style="162" customWidth="1"/>
    <col min="2724" max="2816" width="9.140625" style="162"/>
    <col min="2817" max="2817" width="12.5703125" style="162" customWidth="1"/>
    <col min="2818" max="2818" width="40" style="162" customWidth="1"/>
    <col min="2819" max="2819" width="16.5703125" style="162" bestFit="1" customWidth="1"/>
    <col min="2820" max="2820" width="6" style="162" bestFit="1" customWidth="1"/>
    <col min="2821" max="2821" width="16.28515625" style="162" bestFit="1" customWidth="1"/>
    <col min="2822" max="2822" width="16.140625" style="162" bestFit="1" customWidth="1"/>
    <col min="2823" max="2823" width="15.42578125" style="162" bestFit="1" customWidth="1"/>
    <col min="2824" max="2826" width="0" style="162" hidden="1" customWidth="1"/>
    <col min="2827" max="2827" width="16.7109375" style="162" bestFit="1" customWidth="1"/>
    <col min="2828" max="2828" width="3" style="162" bestFit="1" customWidth="1"/>
    <col min="2829" max="2829" width="15.28515625" style="162" bestFit="1" customWidth="1"/>
    <col min="2830" max="2830" width="15.140625" style="162" bestFit="1" customWidth="1"/>
    <col min="2831" max="2831" width="14.5703125" style="162" bestFit="1" customWidth="1"/>
    <col min="2832" max="2834" width="0" style="162" hidden="1" customWidth="1"/>
    <col min="2835" max="2835" width="14.85546875" style="162" bestFit="1" customWidth="1"/>
    <col min="2836" max="2836" width="3" style="162" bestFit="1" customWidth="1"/>
    <col min="2837" max="2837" width="14.42578125" style="162" bestFit="1" customWidth="1"/>
    <col min="2838" max="2838" width="15.140625" style="162" bestFit="1" customWidth="1"/>
    <col min="2839" max="2839" width="14" style="162" bestFit="1" customWidth="1"/>
    <col min="2840" max="2842" width="0" style="162" hidden="1" customWidth="1"/>
    <col min="2843" max="2843" width="15.140625" style="162" bestFit="1" customWidth="1"/>
    <col min="2844" max="2844" width="3" style="162" bestFit="1" customWidth="1"/>
    <col min="2845" max="2846" width="14.42578125" style="162" bestFit="1" customWidth="1"/>
    <col min="2847" max="2847" width="12.7109375" style="162" bestFit="1" customWidth="1"/>
    <col min="2848" max="2850" width="0" style="162" hidden="1" customWidth="1"/>
    <col min="2851" max="2851" width="14.42578125" style="162" bestFit="1" customWidth="1"/>
    <col min="2852" max="2852" width="3" style="162" bestFit="1" customWidth="1"/>
    <col min="2853" max="2854" width="14" style="162" bestFit="1" customWidth="1"/>
    <col min="2855" max="2855" width="13.28515625" style="162" bestFit="1" customWidth="1"/>
    <col min="2856" max="2858" width="0" style="162" hidden="1" customWidth="1"/>
    <col min="2859" max="2859" width="14.85546875" style="162" bestFit="1" customWidth="1"/>
    <col min="2860" max="2860" width="3" style="162" bestFit="1" customWidth="1"/>
    <col min="2861" max="2861" width="11.5703125" style="162" bestFit="1" customWidth="1"/>
    <col min="2862" max="2862" width="10.5703125" style="162" bestFit="1" customWidth="1"/>
    <col min="2863" max="2863" width="9.42578125" style="162" bestFit="1" customWidth="1"/>
    <col min="2864" max="2866" width="0" style="162" hidden="1" customWidth="1"/>
    <col min="2867" max="2867" width="11.5703125" style="162" bestFit="1" customWidth="1"/>
    <col min="2868" max="2868" width="3" style="162" bestFit="1" customWidth="1"/>
    <col min="2869" max="2869" width="13.7109375" style="162" bestFit="1" customWidth="1"/>
    <col min="2870" max="2870" width="13.28515625" style="162" bestFit="1" customWidth="1"/>
    <col min="2871" max="2871" width="12.7109375" style="162" bestFit="1" customWidth="1"/>
    <col min="2872" max="2874" width="0" style="162" hidden="1" customWidth="1"/>
    <col min="2875" max="2875" width="14" style="162" bestFit="1" customWidth="1"/>
    <col min="2876" max="2876" width="3" style="162" bestFit="1" customWidth="1"/>
    <col min="2877" max="2877" width="14" style="162" bestFit="1" customWidth="1"/>
    <col min="2878" max="2878" width="14.42578125" style="162" bestFit="1" customWidth="1"/>
    <col min="2879" max="2879" width="12.7109375" style="162" bestFit="1" customWidth="1"/>
    <col min="2880" max="2882" width="0" style="162" hidden="1" customWidth="1"/>
    <col min="2883" max="2883" width="13.7109375" style="162" bestFit="1" customWidth="1"/>
    <col min="2884" max="2884" width="3" style="162" bestFit="1" customWidth="1"/>
    <col min="2885" max="2885" width="12.7109375" style="162" bestFit="1" customWidth="1"/>
    <col min="2886" max="2886" width="14.42578125" style="162" bestFit="1" customWidth="1"/>
    <col min="2887" max="2887" width="11.42578125" style="162" bestFit="1" customWidth="1"/>
    <col min="2888" max="2890" width="0" style="162" hidden="1" customWidth="1"/>
    <col min="2891" max="2891" width="14" style="162" bestFit="1" customWidth="1"/>
    <col min="2892" max="2892" width="3" style="162" bestFit="1" customWidth="1"/>
    <col min="2893" max="2893" width="12" style="162" bestFit="1" customWidth="1"/>
    <col min="2894" max="2894" width="11.5703125" style="162" bestFit="1" customWidth="1"/>
    <col min="2895" max="2895" width="9.85546875" style="162" bestFit="1" customWidth="1"/>
    <col min="2896" max="2898" width="0" style="162" hidden="1" customWidth="1"/>
    <col min="2899" max="2899" width="12.7109375" style="162" bestFit="1" customWidth="1"/>
    <col min="2900" max="2900" width="3" style="162" bestFit="1" customWidth="1"/>
    <col min="2901" max="2901" width="13.28515625" style="162" bestFit="1" customWidth="1"/>
    <col min="2902" max="2902" width="13.7109375" style="162" bestFit="1" customWidth="1"/>
    <col min="2903" max="2903" width="10.5703125" style="162" bestFit="1" customWidth="1"/>
    <col min="2904" max="2906" width="0" style="162" hidden="1" customWidth="1"/>
    <col min="2907" max="2907" width="13.7109375" style="162" bestFit="1" customWidth="1"/>
    <col min="2908" max="2908" width="3" style="162" bestFit="1" customWidth="1"/>
    <col min="2909" max="2909" width="12.7109375" style="162" bestFit="1" customWidth="1"/>
    <col min="2910" max="2910" width="13.28515625" style="162" bestFit="1" customWidth="1"/>
    <col min="2911" max="2911" width="14" style="162" bestFit="1" customWidth="1"/>
    <col min="2912" max="2914" width="0" style="162" hidden="1" customWidth="1"/>
    <col min="2915" max="2915" width="14" style="162" bestFit="1" customWidth="1"/>
    <col min="2916" max="2916" width="3" style="162" bestFit="1" customWidth="1"/>
    <col min="2917" max="2918" width="12" style="162" bestFit="1" customWidth="1"/>
    <col min="2919" max="2919" width="9.85546875" style="162" bestFit="1" customWidth="1"/>
    <col min="2920" max="2922" width="0" style="162" hidden="1" customWidth="1"/>
    <col min="2923" max="2923" width="12.28515625" style="162" bestFit="1" customWidth="1"/>
    <col min="2924" max="2924" width="3" style="162" bestFit="1" customWidth="1"/>
    <col min="2925" max="2925" width="11.5703125" style="162" bestFit="1" customWidth="1"/>
    <col min="2926" max="2926" width="11.42578125" style="162" bestFit="1" customWidth="1"/>
    <col min="2927" max="2927" width="10.5703125" style="162" bestFit="1" customWidth="1"/>
    <col min="2928" max="2930" width="0" style="162" hidden="1" customWidth="1"/>
    <col min="2931" max="2931" width="12.28515625" style="162" bestFit="1" customWidth="1"/>
    <col min="2932" max="2932" width="3" style="162" bestFit="1" customWidth="1"/>
    <col min="2933" max="2939" width="4" style="162" customWidth="1"/>
    <col min="2940" max="2940" width="3" style="162" bestFit="1" customWidth="1"/>
    <col min="2941" max="2947" width="4" style="162" customWidth="1"/>
    <col min="2948" max="2948" width="3" style="162" bestFit="1" customWidth="1"/>
    <col min="2949" max="2955" width="4" style="162" customWidth="1"/>
    <col min="2956" max="2956" width="3" style="162" bestFit="1" customWidth="1"/>
    <col min="2957" max="2963" width="4" style="162" customWidth="1"/>
    <col min="2964" max="2964" width="3" style="162" bestFit="1" customWidth="1"/>
    <col min="2965" max="2971" width="4" style="162" customWidth="1"/>
    <col min="2972" max="2972" width="3" style="162" bestFit="1" customWidth="1"/>
    <col min="2973" max="2979" width="4" style="162" customWidth="1"/>
    <col min="2980" max="3072" width="9.140625" style="162"/>
    <col min="3073" max="3073" width="12.5703125" style="162" customWidth="1"/>
    <col min="3074" max="3074" width="40" style="162" customWidth="1"/>
    <col min="3075" max="3075" width="16.5703125" style="162" bestFit="1" customWidth="1"/>
    <col min="3076" max="3076" width="6" style="162" bestFit="1" customWidth="1"/>
    <col min="3077" max="3077" width="16.28515625" style="162" bestFit="1" customWidth="1"/>
    <col min="3078" max="3078" width="16.140625" style="162" bestFit="1" customWidth="1"/>
    <col min="3079" max="3079" width="15.42578125" style="162" bestFit="1" customWidth="1"/>
    <col min="3080" max="3082" width="0" style="162" hidden="1" customWidth="1"/>
    <col min="3083" max="3083" width="16.7109375" style="162" bestFit="1" customWidth="1"/>
    <col min="3084" max="3084" width="3" style="162" bestFit="1" customWidth="1"/>
    <col min="3085" max="3085" width="15.28515625" style="162" bestFit="1" customWidth="1"/>
    <col min="3086" max="3086" width="15.140625" style="162" bestFit="1" customWidth="1"/>
    <col min="3087" max="3087" width="14.5703125" style="162" bestFit="1" customWidth="1"/>
    <col min="3088" max="3090" width="0" style="162" hidden="1" customWidth="1"/>
    <col min="3091" max="3091" width="14.85546875" style="162" bestFit="1" customWidth="1"/>
    <col min="3092" max="3092" width="3" style="162" bestFit="1" customWidth="1"/>
    <col min="3093" max="3093" width="14.42578125" style="162" bestFit="1" customWidth="1"/>
    <col min="3094" max="3094" width="15.140625" style="162" bestFit="1" customWidth="1"/>
    <col min="3095" max="3095" width="14" style="162" bestFit="1" customWidth="1"/>
    <col min="3096" max="3098" width="0" style="162" hidden="1" customWidth="1"/>
    <col min="3099" max="3099" width="15.140625" style="162" bestFit="1" customWidth="1"/>
    <col min="3100" max="3100" width="3" style="162" bestFit="1" customWidth="1"/>
    <col min="3101" max="3102" width="14.42578125" style="162" bestFit="1" customWidth="1"/>
    <col min="3103" max="3103" width="12.7109375" style="162" bestFit="1" customWidth="1"/>
    <col min="3104" max="3106" width="0" style="162" hidden="1" customWidth="1"/>
    <col min="3107" max="3107" width="14.42578125" style="162" bestFit="1" customWidth="1"/>
    <col min="3108" max="3108" width="3" style="162" bestFit="1" customWidth="1"/>
    <col min="3109" max="3110" width="14" style="162" bestFit="1" customWidth="1"/>
    <col min="3111" max="3111" width="13.28515625" style="162" bestFit="1" customWidth="1"/>
    <col min="3112" max="3114" width="0" style="162" hidden="1" customWidth="1"/>
    <col min="3115" max="3115" width="14.85546875" style="162" bestFit="1" customWidth="1"/>
    <col min="3116" max="3116" width="3" style="162" bestFit="1" customWidth="1"/>
    <col min="3117" max="3117" width="11.5703125" style="162" bestFit="1" customWidth="1"/>
    <col min="3118" max="3118" width="10.5703125" style="162" bestFit="1" customWidth="1"/>
    <col min="3119" max="3119" width="9.42578125" style="162" bestFit="1" customWidth="1"/>
    <col min="3120" max="3122" width="0" style="162" hidden="1" customWidth="1"/>
    <col min="3123" max="3123" width="11.5703125" style="162" bestFit="1" customWidth="1"/>
    <col min="3124" max="3124" width="3" style="162" bestFit="1" customWidth="1"/>
    <col min="3125" max="3125" width="13.7109375" style="162" bestFit="1" customWidth="1"/>
    <col min="3126" max="3126" width="13.28515625" style="162" bestFit="1" customWidth="1"/>
    <col min="3127" max="3127" width="12.7109375" style="162" bestFit="1" customWidth="1"/>
    <col min="3128" max="3130" width="0" style="162" hidden="1" customWidth="1"/>
    <col min="3131" max="3131" width="14" style="162" bestFit="1" customWidth="1"/>
    <col min="3132" max="3132" width="3" style="162" bestFit="1" customWidth="1"/>
    <col min="3133" max="3133" width="14" style="162" bestFit="1" customWidth="1"/>
    <col min="3134" max="3134" width="14.42578125" style="162" bestFit="1" customWidth="1"/>
    <col min="3135" max="3135" width="12.7109375" style="162" bestFit="1" customWidth="1"/>
    <col min="3136" max="3138" width="0" style="162" hidden="1" customWidth="1"/>
    <col min="3139" max="3139" width="13.7109375" style="162" bestFit="1" customWidth="1"/>
    <col min="3140" max="3140" width="3" style="162" bestFit="1" customWidth="1"/>
    <col min="3141" max="3141" width="12.7109375" style="162" bestFit="1" customWidth="1"/>
    <col min="3142" max="3142" width="14.42578125" style="162" bestFit="1" customWidth="1"/>
    <col min="3143" max="3143" width="11.42578125" style="162" bestFit="1" customWidth="1"/>
    <col min="3144" max="3146" width="0" style="162" hidden="1" customWidth="1"/>
    <col min="3147" max="3147" width="14" style="162" bestFit="1" customWidth="1"/>
    <col min="3148" max="3148" width="3" style="162" bestFit="1" customWidth="1"/>
    <col min="3149" max="3149" width="12" style="162" bestFit="1" customWidth="1"/>
    <col min="3150" max="3150" width="11.5703125" style="162" bestFit="1" customWidth="1"/>
    <col min="3151" max="3151" width="9.85546875" style="162" bestFit="1" customWidth="1"/>
    <col min="3152" max="3154" width="0" style="162" hidden="1" customWidth="1"/>
    <col min="3155" max="3155" width="12.7109375" style="162" bestFit="1" customWidth="1"/>
    <col min="3156" max="3156" width="3" style="162" bestFit="1" customWidth="1"/>
    <col min="3157" max="3157" width="13.28515625" style="162" bestFit="1" customWidth="1"/>
    <col min="3158" max="3158" width="13.7109375" style="162" bestFit="1" customWidth="1"/>
    <col min="3159" max="3159" width="10.5703125" style="162" bestFit="1" customWidth="1"/>
    <col min="3160" max="3162" width="0" style="162" hidden="1" customWidth="1"/>
    <col min="3163" max="3163" width="13.7109375" style="162" bestFit="1" customWidth="1"/>
    <col min="3164" max="3164" width="3" style="162" bestFit="1" customWidth="1"/>
    <col min="3165" max="3165" width="12.7109375" style="162" bestFit="1" customWidth="1"/>
    <col min="3166" max="3166" width="13.28515625" style="162" bestFit="1" customWidth="1"/>
    <col min="3167" max="3167" width="14" style="162" bestFit="1" customWidth="1"/>
    <col min="3168" max="3170" width="0" style="162" hidden="1" customWidth="1"/>
    <col min="3171" max="3171" width="14" style="162" bestFit="1" customWidth="1"/>
    <col min="3172" max="3172" width="3" style="162" bestFit="1" customWidth="1"/>
    <col min="3173" max="3174" width="12" style="162" bestFit="1" customWidth="1"/>
    <col min="3175" max="3175" width="9.85546875" style="162" bestFit="1" customWidth="1"/>
    <col min="3176" max="3178" width="0" style="162" hidden="1" customWidth="1"/>
    <col min="3179" max="3179" width="12.28515625" style="162" bestFit="1" customWidth="1"/>
    <col min="3180" max="3180" width="3" style="162" bestFit="1" customWidth="1"/>
    <col min="3181" max="3181" width="11.5703125" style="162" bestFit="1" customWidth="1"/>
    <col min="3182" max="3182" width="11.42578125" style="162" bestFit="1" customWidth="1"/>
    <col min="3183" max="3183" width="10.5703125" style="162" bestFit="1" customWidth="1"/>
    <col min="3184" max="3186" width="0" style="162" hidden="1" customWidth="1"/>
    <col min="3187" max="3187" width="12.28515625" style="162" bestFit="1" customWidth="1"/>
    <col min="3188" max="3188" width="3" style="162" bestFit="1" customWidth="1"/>
    <col min="3189" max="3195" width="4" style="162" customWidth="1"/>
    <col min="3196" max="3196" width="3" style="162" bestFit="1" customWidth="1"/>
    <col min="3197" max="3203" width="4" style="162" customWidth="1"/>
    <col min="3204" max="3204" width="3" style="162" bestFit="1" customWidth="1"/>
    <col min="3205" max="3211" width="4" style="162" customWidth="1"/>
    <col min="3212" max="3212" width="3" style="162" bestFit="1" customWidth="1"/>
    <col min="3213" max="3219" width="4" style="162" customWidth="1"/>
    <col min="3220" max="3220" width="3" style="162" bestFit="1" customWidth="1"/>
    <col min="3221" max="3227" width="4" style="162" customWidth="1"/>
    <col min="3228" max="3228" width="3" style="162" bestFit="1" customWidth="1"/>
    <col min="3229" max="3235" width="4" style="162" customWidth="1"/>
    <col min="3236" max="3328" width="9.140625" style="162"/>
    <col min="3329" max="3329" width="12.5703125" style="162" customWidth="1"/>
    <col min="3330" max="3330" width="40" style="162" customWidth="1"/>
    <col min="3331" max="3331" width="16.5703125" style="162" bestFit="1" customWidth="1"/>
    <col min="3332" max="3332" width="6" style="162" bestFit="1" customWidth="1"/>
    <col min="3333" max="3333" width="16.28515625" style="162" bestFit="1" customWidth="1"/>
    <col min="3334" max="3334" width="16.140625" style="162" bestFit="1" customWidth="1"/>
    <col min="3335" max="3335" width="15.42578125" style="162" bestFit="1" customWidth="1"/>
    <col min="3336" max="3338" width="0" style="162" hidden="1" customWidth="1"/>
    <col min="3339" max="3339" width="16.7109375" style="162" bestFit="1" customWidth="1"/>
    <col min="3340" max="3340" width="3" style="162" bestFit="1" customWidth="1"/>
    <col min="3341" max="3341" width="15.28515625" style="162" bestFit="1" customWidth="1"/>
    <col min="3342" max="3342" width="15.140625" style="162" bestFit="1" customWidth="1"/>
    <col min="3343" max="3343" width="14.5703125" style="162" bestFit="1" customWidth="1"/>
    <col min="3344" max="3346" width="0" style="162" hidden="1" customWidth="1"/>
    <col min="3347" max="3347" width="14.85546875" style="162" bestFit="1" customWidth="1"/>
    <col min="3348" max="3348" width="3" style="162" bestFit="1" customWidth="1"/>
    <col min="3349" max="3349" width="14.42578125" style="162" bestFit="1" customWidth="1"/>
    <col min="3350" max="3350" width="15.140625" style="162" bestFit="1" customWidth="1"/>
    <col min="3351" max="3351" width="14" style="162" bestFit="1" customWidth="1"/>
    <col min="3352" max="3354" width="0" style="162" hidden="1" customWidth="1"/>
    <col min="3355" max="3355" width="15.140625" style="162" bestFit="1" customWidth="1"/>
    <col min="3356" max="3356" width="3" style="162" bestFit="1" customWidth="1"/>
    <col min="3357" max="3358" width="14.42578125" style="162" bestFit="1" customWidth="1"/>
    <col min="3359" max="3359" width="12.7109375" style="162" bestFit="1" customWidth="1"/>
    <col min="3360" max="3362" width="0" style="162" hidden="1" customWidth="1"/>
    <col min="3363" max="3363" width="14.42578125" style="162" bestFit="1" customWidth="1"/>
    <col min="3364" max="3364" width="3" style="162" bestFit="1" customWidth="1"/>
    <col min="3365" max="3366" width="14" style="162" bestFit="1" customWidth="1"/>
    <col min="3367" max="3367" width="13.28515625" style="162" bestFit="1" customWidth="1"/>
    <col min="3368" max="3370" width="0" style="162" hidden="1" customWidth="1"/>
    <col min="3371" max="3371" width="14.85546875" style="162" bestFit="1" customWidth="1"/>
    <col min="3372" max="3372" width="3" style="162" bestFit="1" customWidth="1"/>
    <col min="3373" max="3373" width="11.5703125" style="162" bestFit="1" customWidth="1"/>
    <col min="3374" max="3374" width="10.5703125" style="162" bestFit="1" customWidth="1"/>
    <col min="3375" max="3375" width="9.42578125" style="162" bestFit="1" customWidth="1"/>
    <col min="3376" max="3378" width="0" style="162" hidden="1" customWidth="1"/>
    <col min="3379" max="3379" width="11.5703125" style="162" bestFit="1" customWidth="1"/>
    <col min="3380" max="3380" width="3" style="162" bestFit="1" customWidth="1"/>
    <col min="3381" max="3381" width="13.7109375" style="162" bestFit="1" customWidth="1"/>
    <col min="3382" max="3382" width="13.28515625" style="162" bestFit="1" customWidth="1"/>
    <col min="3383" max="3383" width="12.7109375" style="162" bestFit="1" customWidth="1"/>
    <col min="3384" max="3386" width="0" style="162" hidden="1" customWidth="1"/>
    <col min="3387" max="3387" width="14" style="162" bestFit="1" customWidth="1"/>
    <col min="3388" max="3388" width="3" style="162" bestFit="1" customWidth="1"/>
    <col min="3389" max="3389" width="14" style="162" bestFit="1" customWidth="1"/>
    <col min="3390" max="3390" width="14.42578125" style="162" bestFit="1" customWidth="1"/>
    <col min="3391" max="3391" width="12.7109375" style="162" bestFit="1" customWidth="1"/>
    <col min="3392" max="3394" width="0" style="162" hidden="1" customWidth="1"/>
    <col min="3395" max="3395" width="13.7109375" style="162" bestFit="1" customWidth="1"/>
    <col min="3396" max="3396" width="3" style="162" bestFit="1" customWidth="1"/>
    <col min="3397" max="3397" width="12.7109375" style="162" bestFit="1" customWidth="1"/>
    <col min="3398" max="3398" width="14.42578125" style="162" bestFit="1" customWidth="1"/>
    <col min="3399" max="3399" width="11.42578125" style="162" bestFit="1" customWidth="1"/>
    <col min="3400" max="3402" width="0" style="162" hidden="1" customWidth="1"/>
    <col min="3403" max="3403" width="14" style="162" bestFit="1" customWidth="1"/>
    <col min="3404" max="3404" width="3" style="162" bestFit="1" customWidth="1"/>
    <col min="3405" max="3405" width="12" style="162" bestFit="1" customWidth="1"/>
    <col min="3406" max="3406" width="11.5703125" style="162" bestFit="1" customWidth="1"/>
    <col min="3407" max="3407" width="9.85546875" style="162" bestFit="1" customWidth="1"/>
    <col min="3408" max="3410" width="0" style="162" hidden="1" customWidth="1"/>
    <col min="3411" max="3411" width="12.7109375" style="162" bestFit="1" customWidth="1"/>
    <col min="3412" max="3412" width="3" style="162" bestFit="1" customWidth="1"/>
    <col min="3413" max="3413" width="13.28515625" style="162" bestFit="1" customWidth="1"/>
    <col min="3414" max="3414" width="13.7109375" style="162" bestFit="1" customWidth="1"/>
    <col min="3415" max="3415" width="10.5703125" style="162" bestFit="1" customWidth="1"/>
    <col min="3416" max="3418" width="0" style="162" hidden="1" customWidth="1"/>
    <col min="3419" max="3419" width="13.7109375" style="162" bestFit="1" customWidth="1"/>
    <col min="3420" max="3420" width="3" style="162" bestFit="1" customWidth="1"/>
    <col min="3421" max="3421" width="12.7109375" style="162" bestFit="1" customWidth="1"/>
    <col min="3422" max="3422" width="13.28515625" style="162" bestFit="1" customWidth="1"/>
    <col min="3423" max="3423" width="14" style="162" bestFit="1" customWidth="1"/>
    <col min="3424" max="3426" width="0" style="162" hidden="1" customWidth="1"/>
    <col min="3427" max="3427" width="14" style="162" bestFit="1" customWidth="1"/>
    <col min="3428" max="3428" width="3" style="162" bestFit="1" customWidth="1"/>
    <col min="3429" max="3430" width="12" style="162" bestFit="1" customWidth="1"/>
    <col min="3431" max="3431" width="9.85546875" style="162" bestFit="1" customWidth="1"/>
    <col min="3432" max="3434" width="0" style="162" hidden="1" customWidth="1"/>
    <col min="3435" max="3435" width="12.28515625" style="162" bestFit="1" customWidth="1"/>
    <col min="3436" max="3436" width="3" style="162" bestFit="1" customWidth="1"/>
    <col min="3437" max="3437" width="11.5703125" style="162" bestFit="1" customWidth="1"/>
    <col min="3438" max="3438" width="11.42578125" style="162" bestFit="1" customWidth="1"/>
    <col min="3439" max="3439" width="10.5703125" style="162" bestFit="1" customWidth="1"/>
    <col min="3440" max="3442" width="0" style="162" hidden="1" customWidth="1"/>
    <col min="3443" max="3443" width="12.28515625" style="162" bestFit="1" customWidth="1"/>
    <col min="3444" max="3444" width="3" style="162" bestFit="1" customWidth="1"/>
    <col min="3445" max="3451" width="4" style="162" customWidth="1"/>
    <col min="3452" max="3452" width="3" style="162" bestFit="1" customWidth="1"/>
    <col min="3453" max="3459" width="4" style="162" customWidth="1"/>
    <col min="3460" max="3460" width="3" style="162" bestFit="1" customWidth="1"/>
    <col min="3461" max="3467" width="4" style="162" customWidth="1"/>
    <col min="3468" max="3468" width="3" style="162" bestFit="1" customWidth="1"/>
    <col min="3469" max="3475" width="4" style="162" customWidth="1"/>
    <col min="3476" max="3476" width="3" style="162" bestFit="1" customWidth="1"/>
    <col min="3477" max="3483" width="4" style="162" customWidth="1"/>
    <col min="3484" max="3484" width="3" style="162" bestFit="1" customWidth="1"/>
    <col min="3485" max="3491" width="4" style="162" customWidth="1"/>
    <col min="3492" max="3584" width="9.140625" style="162"/>
    <col min="3585" max="3585" width="12.5703125" style="162" customWidth="1"/>
    <col min="3586" max="3586" width="40" style="162" customWidth="1"/>
    <col min="3587" max="3587" width="16.5703125" style="162" bestFit="1" customWidth="1"/>
    <col min="3588" max="3588" width="6" style="162" bestFit="1" customWidth="1"/>
    <col min="3589" max="3589" width="16.28515625" style="162" bestFit="1" customWidth="1"/>
    <col min="3590" max="3590" width="16.140625" style="162" bestFit="1" customWidth="1"/>
    <col min="3591" max="3591" width="15.42578125" style="162" bestFit="1" customWidth="1"/>
    <col min="3592" max="3594" width="0" style="162" hidden="1" customWidth="1"/>
    <col min="3595" max="3595" width="16.7109375" style="162" bestFit="1" customWidth="1"/>
    <col min="3596" max="3596" width="3" style="162" bestFit="1" customWidth="1"/>
    <col min="3597" max="3597" width="15.28515625" style="162" bestFit="1" customWidth="1"/>
    <col min="3598" max="3598" width="15.140625" style="162" bestFit="1" customWidth="1"/>
    <col min="3599" max="3599" width="14.5703125" style="162" bestFit="1" customWidth="1"/>
    <col min="3600" max="3602" width="0" style="162" hidden="1" customWidth="1"/>
    <col min="3603" max="3603" width="14.85546875" style="162" bestFit="1" customWidth="1"/>
    <col min="3604" max="3604" width="3" style="162" bestFit="1" customWidth="1"/>
    <col min="3605" max="3605" width="14.42578125" style="162" bestFit="1" customWidth="1"/>
    <col min="3606" max="3606" width="15.140625" style="162" bestFit="1" customWidth="1"/>
    <col min="3607" max="3607" width="14" style="162" bestFit="1" customWidth="1"/>
    <col min="3608" max="3610" width="0" style="162" hidden="1" customWidth="1"/>
    <col min="3611" max="3611" width="15.140625" style="162" bestFit="1" customWidth="1"/>
    <col min="3612" max="3612" width="3" style="162" bestFit="1" customWidth="1"/>
    <col min="3613" max="3614" width="14.42578125" style="162" bestFit="1" customWidth="1"/>
    <col min="3615" max="3615" width="12.7109375" style="162" bestFit="1" customWidth="1"/>
    <col min="3616" max="3618" width="0" style="162" hidden="1" customWidth="1"/>
    <col min="3619" max="3619" width="14.42578125" style="162" bestFit="1" customWidth="1"/>
    <col min="3620" max="3620" width="3" style="162" bestFit="1" customWidth="1"/>
    <col min="3621" max="3622" width="14" style="162" bestFit="1" customWidth="1"/>
    <col min="3623" max="3623" width="13.28515625" style="162" bestFit="1" customWidth="1"/>
    <col min="3624" max="3626" width="0" style="162" hidden="1" customWidth="1"/>
    <col min="3627" max="3627" width="14.85546875" style="162" bestFit="1" customWidth="1"/>
    <col min="3628" max="3628" width="3" style="162" bestFit="1" customWidth="1"/>
    <col min="3629" max="3629" width="11.5703125" style="162" bestFit="1" customWidth="1"/>
    <col min="3630" max="3630" width="10.5703125" style="162" bestFit="1" customWidth="1"/>
    <col min="3631" max="3631" width="9.42578125" style="162" bestFit="1" customWidth="1"/>
    <col min="3632" max="3634" width="0" style="162" hidden="1" customWidth="1"/>
    <col min="3635" max="3635" width="11.5703125" style="162" bestFit="1" customWidth="1"/>
    <col min="3636" max="3636" width="3" style="162" bestFit="1" customWidth="1"/>
    <col min="3637" max="3637" width="13.7109375" style="162" bestFit="1" customWidth="1"/>
    <col min="3638" max="3638" width="13.28515625" style="162" bestFit="1" customWidth="1"/>
    <col min="3639" max="3639" width="12.7109375" style="162" bestFit="1" customWidth="1"/>
    <col min="3640" max="3642" width="0" style="162" hidden="1" customWidth="1"/>
    <col min="3643" max="3643" width="14" style="162" bestFit="1" customWidth="1"/>
    <col min="3644" max="3644" width="3" style="162" bestFit="1" customWidth="1"/>
    <col min="3645" max="3645" width="14" style="162" bestFit="1" customWidth="1"/>
    <col min="3646" max="3646" width="14.42578125" style="162" bestFit="1" customWidth="1"/>
    <col min="3647" max="3647" width="12.7109375" style="162" bestFit="1" customWidth="1"/>
    <col min="3648" max="3650" width="0" style="162" hidden="1" customWidth="1"/>
    <col min="3651" max="3651" width="13.7109375" style="162" bestFit="1" customWidth="1"/>
    <col min="3652" max="3652" width="3" style="162" bestFit="1" customWidth="1"/>
    <col min="3653" max="3653" width="12.7109375" style="162" bestFit="1" customWidth="1"/>
    <col min="3654" max="3654" width="14.42578125" style="162" bestFit="1" customWidth="1"/>
    <col min="3655" max="3655" width="11.42578125" style="162" bestFit="1" customWidth="1"/>
    <col min="3656" max="3658" width="0" style="162" hidden="1" customWidth="1"/>
    <col min="3659" max="3659" width="14" style="162" bestFit="1" customWidth="1"/>
    <col min="3660" max="3660" width="3" style="162" bestFit="1" customWidth="1"/>
    <col min="3661" max="3661" width="12" style="162" bestFit="1" customWidth="1"/>
    <col min="3662" max="3662" width="11.5703125" style="162" bestFit="1" customWidth="1"/>
    <col min="3663" max="3663" width="9.85546875" style="162" bestFit="1" customWidth="1"/>
    <col min="3664" max="3666" width="0" style="162" hidden="1" customWidth="1"/>
    <col min="3667" max="3667" width="12.7109375" style="162" bestFit="1" customWidth="1"/>
    <col min="3668" max="3668" width="3" style="162" bestFit="1" customWidth="1"/>
    <col min="3669" max="3669" width="13.28515625" style="162" bestFit="1" customWidth="1"/>
    <col min="3670" max="3670" width="13.7109375" style="162" bestFit="1" customWidth="1"/>
    <col min="3671" max="3671" width="10.5703125" style="162" bestFit="1" customWidth="1"/>
    <col min="3672" max="3674" width="0" style="162" hidden="1" customWidth="1"/>
    <col min="3675" max="3675" width="13.7109375" style="162" bestFit="1" customWidth="1"/>
    <col min="3676" max="3676" width="3" style="162" bestFit="1" customWidth="1"/>
    <col min="3677" max="3677" width="12.7109375" style="162" bestFit="1" customWidth="1"/>
    <col min="3678" max="3678" width="13.28515625" style="162" bestFit="1" customWidth="1"/>
    <col min="3679" max="3679" width="14" style="162" bestFit="1" customWidth="1"/>
    <col min="3680" max="3682" width="0" style="162" hidden="1" customWidth="1"/>
    <col min="3683" max="3683" width="14" style="162" bestFit="1" customWidth="1"/>
    <col min="3684" max="3684" width="3" style="162" bestFit="1" customWidth="1"/>
    <col min="3685" max="3686" width="12" style="162" bestFit="1" customWidth="1"/>
    <col min="3687" max="3687" width="9.85546875" style="162" bestFit="1" customWidth="1"/>
    <col min="3688" max="3690" width="0" style="162" hidden="1" customWidth="1"/>
    <col min="3691" max="3691" width="12.28515625" style="162" bestFit="1" customWidth="1"/>
    <col min="3692" max="3692" width="3" style="162" bestFit="1" customWidth="1"/>
    <col min="3693" max="3693" width="11.5703125" style="162" bestFit="1" customWidth="1"/>
    <col min="3694" max="3694" width="11.42578125" style="162" bestFit="1" customWidth="1"/>
    <col min="3695" max="3695" width="10.5703125" style="162" bestFit="1" customWidth="1"/>
    <col min="3696" max="3698" width="0" style="162" hidden="1" customWidth="1"/>
    <col min="3699" max="3699" width="12.28515625" style="162" bestFit="1" customWidth="1"/>
    <col min="3700" max="3700" width="3" style="162" bestFit="1" customWidth="1"/>
    <col min="3701" max="3707" width="4" style="162" customWidth="1"/>
    <col min="3708" max="3708" width="3" style="162" bestFit="1" customWidth="1"/>
    <col min="3709" max="3715" width="4" style="162" customWidth="1"/>
    <col min="3716" max="3716" width="3" style="162" bestFit="1" customWidth="1"/>
    <col min="3717" max="3723" width="4" style="162" customWidth="1"/>
    <col min="3724" max="3724" width="3" style="162" bestFit="1" customWidth="1"/>
    <col min="3725" max="3731" width="4" style="162" customWidth="1"/>
    <col min="3732" max="3732" width="3" style="162" bestFit="1" customWidth="1"/>
    <col min="3733" max="3739" width="4" style="162" customWidth="1"/>
    <col min="3740" max="3740" width="3" style="162" bestFit="1" customWidth="1"/>
    <col min="3741" max="3747" width="4" style="162" customWidth="1"/>
    <col min="3748" max="3840" width="9.140625" style="162"/>
    <col min="3841" max="3841" width="12.5703125" style="162" customWidth="1"/>
    <col min="3842" max="3842" width="40" style="162" customWidth="1"/>
    <col min="3843" max="3843" width="16.5703125" style="162" bestFit="1" customWidth="1"/>
    <col min="3844" max="3844" width="6" style="162" bestFit="1" customWidth="1"/>
    <col min="3845" max="3845" width="16.28515625" style="162" bestFit="1" customWidth="1"/>
    <col min="3846" max="3846" width="16.140625" style="162" bestFit="1" customWidth="1"/>
    <col min="3847" max="3847" width="15.42578125" style="162" bestFit="1" customWidth="1"/>
    <col min="3848" max="3850" width="0" style="162" hidden="1" customWidth="1"/>
    <col min="3851" max="3851" width="16.7109375" style="162" bestFit="1" customWidth="1"/>
    <col min="3852" max="3852" width="3" style="162" bestFit="1" customWidth="1"/>
    <col min="3853" max="3853" width="15.28515625" style="162" bestFit="1" customWidth="1"/>
    <col min="3854" max="3854" width="15.140625" style="162" bestFit="1" customWidth="1"/>
    <col min="3855" max="3855" width="14.5703125" style="162" bestFit="1" customWidth="1"/>
    <col min="3856" max="3858" width="0" style="162" hidden="1" customWidth="1"/>
    <col min="3859" max="3859" width="14.85546875" style="162" bestFit="1" customWidth="1"/>
    <col min="3860" max="3860" width="3" style="162" bestFit="1" customWidth="1"/>
    <col min="3861" max="3861" width="14.42578125" style="162" bestFit="1" customWidth="1"/>
    <col min="3862" max="3862" width="15.140625" style="162" bestFit="1" customWidth="1"/>
    <col min="3863" max="3863" width="14" style="162" bestFit="1" customWidth="1"/>
    <col min="3864" max="3866" width="0" style="162" hidden="1" customWidth="1"/>
    <col min="3867" max="3867" width="15.140625" style="162" bestFit="1" customWidth="1"/>
    <col min="3868" max="3868" width="3" style="162" bestFit="1" customWidth="1"/>
    <col min="3869" max="3870" width="14.42578125" style="162" bestFit="1" customWidth="1"/>
    <col min="3871" max="3871" width="12.7109375" style="162" bestFit="1" customWidth="1"/>
    <col min="3872" max="3874" width="0" style="162" hidden="1" customWidth="1"/>
    <col min="3875" max="3875" width="14.42578125" style="162" bestFit="1" customWidth="1"/>
    <col min="3876" max="3876" width="3" style="162" bestFit="1" customWidth="1"/>
    <col min="3877" max="3878" width="14" style="162" bestFit="1" customWidth="1"/>
    <col min="3879" max="3879" width="13.28515625" style="162" bestFit="1" customWidth="1"/>
    <col min="3880" max="3882" width="0" style="162" hidden="1" customWidth="1"/>
    <col min="3883" max="3883" width="14.85546875" style="162" bestFit="1" customWidth="1"/>
    <col min="3884" max="3884" width="3" style="162" bestFit="1" customWidth="1"/>
    <col min="3885" max="3885" width="11.5703125" style="162" bestFit="1" customWidth="1"/>
    <col min="3886" max="3886" width="10.5703125" style="162" bestFit="1" customWidth="1"/>
    <col min="3887" max="3887" width="9.42578125" style="162" bestFit="1" customWidth="1"/>
    <col min="3888" max="3890" width="0" style="162" hidden="1" customWidth="1"/>
    <col min="3891" max="3891" width="11.5703125" style="162" bestFit="1" customWidth="1"/>
    <col min="3892" max="3892" width="3" style="162" bestFit="1" customWidth="1"/>
    <col min="3893" max="3893" width="13.7109375" style="162" bestFit="1" customWidth="1"/>
    <col min="3894" max="3894" width="13.28515625" style="162" bestFit="1" customWidth="1"/>
    <col min="3895" max="3895" width="12.7109375" style="162" bestFit="1" customWidth="1"/>
    <col min="3896" max="3898" width="0" style="162" hidden="1" customWidth="1"/>
    <col min="3899" max="3899" width="14" style="162" bestFit="1" customWidth="1"/>
    <col min="3900" max="3900" width="3" style="162" bestFit="1" customWidth="1"/>
    <col min="3901" max="3901" width="14" style="162" bestFit="1" customWidth="1"/>
    <col min="3902" max="3902" width="14.42578125" style="162" bestFit="1" customWidth="1"/>
    <col min="3903" max="3903" width="12.7109375" style="162" bestFit="1" customWidth="1"/>
    <col min="3904" max="3906" width="0" style="162" hidden="1" customWidth="1"/>
    <col min="3907" max="3907" width="13.7109375" style="162" bestFit="1" customWidth="1"/>
    <col min="3908" max="3908" width="3" style="162" bestFit="1" customWidth="1"/>
    <col min="3909" max="3909" width="12.7109375" style="162" bestFit="1" customWidth="1"/>
    <col min="3910" max="3910" width="14.42578125" style="162" bestFit="1" customWidth="1"/>
    <col min="3911" max="3911" width="11.42578125" style="162" bestFit="1" customWidth="1"/>
    <col min="3912" max="3914" width="0" style="162" hidden="1" customWidth="1"/>
    <col min="3915" max="3915" width="14" style="162" bestFit="1" customWidth="1"/>
    <col min="3916" max="3916" width="3" style="162" bestFit="1" customWidth="1"/>
    <col min="3917" max="3917" width="12" style="162" bestFit="1" customWidth="1"/>
    <col min="3918" max="3918" width="11.5703125" style="162" bestFit="1" customWidth="1"/>
    <col min="3919" max="3919" width="9.85546875" style="162" bestFit="1" customWidth="1"/>
    <col min="3920" max="3922" width="0" style="162" hidden="1" customWidth="1"/>
    <col min="3923" max="3923" width="12.7109375" style="162" bestFit="1" customWidth="1"/>
    <col min="3924" max="3924" width="3" style="162" bestFit="1" customWidth="1"/>
    <col min="3925" max="3925" width="13.28515625" style="162" bestFit="1" customWidth="1"/>
    <col min="3926" max="3926" width="13.7109375" style="162" bestFit="1" customWidth="1"/>
    <col min="3927" max="3927" width="10.5703125" style="162" bestFit="1" customWidth="1"/>
    <col min="3928" max="3930" width="0" style="162" hidden="1" customWidth="1"/>
    <col min="3931" max="3931" width="13.7109375" style="162" bestFit="1" customWidth="1"/>
    <col min="3932" max="3932" width="3" style="162" bestFit="1" customWidth="1"/>
    <col min="3933" max="3933" width="12.7109375" style="162" bestFit="1" customWidth="1"/>
    <col min="3934" max="3934" width="13.28515625" style="162" bestFit="1" customWidth="1"/>
    <col min="3935" max="3935" width="14" style="162" bestFit="1" customWidth="1"/>
    <col min="3936" max="3938" width="0" style="162" hidden="1" customWidth="1"/>
    <col min="3939" max="3939" width="14" style="162" bestFit="1" customWidth="1"/>
    <col min="3940" max="3940" width="3" style="162" bestFit="1" customWidth="1"/>
    <col min="3941" max="3942" width="12" style="162" bestFit="1" customWidth="1"/>
    <col min="3943" max="3943" width="9.85546875" style="162" bestFit="1" customWidth="1"/>
    <col min="3944" max="3946" width="0" style="162" hidden="1" customWidth="1"/>
    <col min="3947" max="3947" width="12.28515625" style="162" bestFit="1" customWidth="1"/>
    <col min="3948" max="3948" width="3" style="162" bestFit="1" customWidth="1"/>
    <col min="3949" max="3949" width="11.5703125" style="162" bestFit="1" customWidth="1"/>
    <col min="3950" max="3950" width="11.42578125" style="162" bestFit="1" customWidth="1"/>
    <col min="3951" max="3951" width="10.5703125" style="162" bestFit="1" customWidth="1"/>
    <col min="3952" max="3954" width="0" style="162" hidden="1" customWidth="1"/>
    <col min="3955" max="3955" width="12.28515625" style="162" bestFit="1" customWidth="1"/>
    <col min="3956" max="3956" width="3" style="162" bestFit="1" customWidth="1"/>
    <col min="3957" max="3963" width="4" style="162" customWidth="1"/>
    <col min="3964" max="3964" width="3" style="162" bestFit="1" customWidth="1"/>
    <col min="3965" max="3971" width="4" style="162" customWidth="1"/>
    <col min="3972" max="3972" width="3" style="162" bestFit="1" customWidth="1"/>
    <col min="3973" max="3979" width="4" style="162" customWidth="1"/>
    <col min="3980" max="3980" width="3" style="162" bestFit="1" customWidth="1"/>
    <col min="3981" max="3987" width="4" style="162" customWidth="1"/>
    <col min="3988" max="3988" width="3" style="162" bestFit="1" customWidth="1"/>
    <col min="3989" max="3995" width="4" style="162" customWidth="1"/>
    <col min="3996" max="3996" width="3" style="162" bestFit="1" customWidth="1"/>
    <col min="3997" max="4003" width="4" style="162" customWidth="1"/>
    <col min="4004" max="4096" width="9.140625" style="162"/>
    <col min="4097" max="4097" width="12.5703125" style="162" customWidth="1"/>
    <col min="4098" max="4098" width="40" style="162" customWidth="1"/>
    <col min="4099" max="4099" width="16.5703125" style="162" bestFit="1" customWidth="1"/>
    <col min="4100" max="4100" width="6" style="162" bestFit="1" customWidth="1"/>
    <col min="4101" max="4101" width="16.28515625" style="162" bestFit="1" customWidth="1"/>
    <col min="4102" max="4102" width="16.140625" style="162" bestFit="1" customWidth="1"/>
    <col min="4103" max="4103" width="15.42578125" style="162" bestFit="1" customWidth="1"/>
    <col min="4104" max="4106" width="0" style="162" hidden="1" customWidth="1"/>
    <col min="4107" max="4107" width="16.7109375" style="162" bestFit="1" customWidth="1"/>
    <col min="4108" max="4108" width="3" style="162" bestFit="1" customWidth="1"/>
    <col min="4109" max="4109" width="15.28515625" style="162" bestFit="1" customWidth="1"/>
    <col min="4110" max="4110" width="15.140625" style="162" bestFit="1" customWidth="1"/>
    <col min="4111" max="4111" width="14.5703125" style="162" bestFit="1" customWidth="1"/>
    <col min="4112" max="4114" width="0" style="162" hidden="1" customWidth="1"/>
    <col min="4115" max="4115" width="14.85546875" style="162" bestFit="1" customWidth="1"/>
    <col min="4116" max="4116" width="3" style="162" bestFit="1" customWidth="1"/>
    <col min="4117" max="4117" width="14.42578125" style="162" bestFit="1" customWidth="1"/>
    <col min="4118" max="4118" width="15.140625" style="162" bestFit="1" customWidth="1"/>
    <col min="4119" max="4119" width="14" style="162" bestFit="1" customWidth="1"/>
    <col min="4120" max="4122" width="0" style="162" hidden="1" customWidth="1"/>
    <col min="4123" max="4123" width="15.140625" style="162" bestFit="1" customWidth="1"/>
    <col min="4124" max="4124" width="3" style="162" bestFit="1" customWidth="1"/>
    <col min="4125" max="4126" width="14.42578125" style="162" bestFit="1" customWidth="1"/>
    <col min="4127" max="4127" width="12.7109375" style="162" bestFit="1" customWidth="1"/>
    <col min="4128" max="4130" width="0" style="162" hidden="1" customWidth="1"/>
    <col min="4131" max="4131" width="14.42578125" style="162" bestFit="1" customWidth="1"/>
    <col min="4132" max="4132" width="3" style="162" bestFit="1" customWidth="1"/>
    <col min="4133" max="4134" width="14" style="162" bestFit="1" customWidth="1"/>
    <col min="4135" max="4135" width="13.28515625" style="162" bestFit="1" customWidth="1"/>
    <col min="4136" max="4138" width="0" style="162" hidden="1" customWidth="1"/>
    <col min="4139" max="4139" width="14.85546875" style="162" bestFit="1" customWidth="1"/>
    <col min="4140" max="4140" width="3" style="162" bestFit="1" customWidth="1"/>
    <col min="4141" max="4141" width="11.5703125" style="162" bestFit="1" customWidth="1"/>
    <col min="4142" max="4142" width="10.5703125" style="162" bestFit="1" customWidth="1"/>
    <col min="4143" max="4143" width="9.42578125" style="162" bestFit="1" customWidth="1"/>
    <col min="4144" max="4146" width="0" style="162" hidden="1" customWidth="1"/>
    <col min="4147" max="4147" width="11.5703125" style="162" bestFit="1" customWidth="1"/>
    <col min="4148" max="4148" width="3" style="162" bestFit="1" customWidth="1"/>
    <col min="4149" max="4149" width="13.7109375" style="162" bestFit="1" customWidth="1"/>
    <col min="4150" max="4150" width="13.28515625" style="162" bestFit="1" customWidth="1"/>
    <col min="4151" max="4151" width="12.7109375" style="162" bestFit="1" customWidth="1"/>
    <col min="4152" max="4154" width="0" style="162" hidden="1" customWidth="1"/>
    <col min="4155" max="4155" width="14" style="162" bestFit="1" customWidth="1"/>
    <col min="4156" max="4156" width="3" style="162" bestFit="1" customWidth="1"/>
    <col min="4157" max="4157" width="14" style="162" bestFit="1" customWidth="1"/>
    <col min="4158" max="4158" width="14.42578125" style="162" bestFit="1" customWidth="1"/>
    <col min="4159" max="4159" width="12.7109375" style="162" bestFit="1" customWidth="1"/>
    <col min="4160" max="4162" width="0" style="162" hidden="1" customWidth="1"/>
    <col min="4163" max="4163" width="13.7109375" style="162" bestFit="1" customWidth="1"/>
    <col min="4164" max="4164" width="3" style="162" bestFit="1" customWidth="1"/>
    <col min="4165" max="4165" width="12.7109375" style="162" bestFit="1" customWidth="1"/>
    <col min="4166" max="4166" width="14.42578125" style="162" bestFit="1" customWidth="1"/>
    <col min="4167" max="4167" width="11.42578125" style="162" bestFit="1" customWidth="1"/>
    <col min="4168" max="4170" width="0" style="162" hidden="1" customWidth="1"/>
    <col min="4171" max="4171" width="14" style="162" bestFit="1" customWidth="1"/>
    <col min="4172" max="4172" width="3" style="162" bestFit="1" customWidth="1"/>
    <col min="4173" max="4173" width="12" style="162" bestFit="1" customWidth="1"/>
    <col min="4174" max="4174" width="11.5703125" style="162" bestFit="1" customWidth="1"/>
    <col min="4175" max="4175" width="9.85546875" style="162" bestFit="1" customWidth="1"/>
    <col min="4176" max="4178" width="0" style="162" hidden="1" customWidth="1"/>
    <col min="4179" max="4179" width="12.7109375" style="162" bestFit="1" customWidth="1"/>
    <col min="4180" max="4180" width="3" style="162" bestFit="1" customWidth="1"/>
    <col min="4181" max="4181" width="13.28515625" style="162" bestFit="1" customWidth="1"/>
    <col min="4182" max="4182" width="13.7109375" style="162" bestFit="1" customWidth="1"/>
    <col min="4183" max="4183" width="10.5703125" style="162" bestFit="1" customWidth="1"/>
    <col min="4184" max="4186" width="0" style="162" hidden="1" customWidth="1"/>
    <col min="4187" max="4187" width="13.7109375" style="162" bestFit="1" customWidth="1"/>
    <col min="4188" max="4188" width="3" style="162" bestFit="1" customWidth="1"/>
    <col min="4189" max="4189" width="12.7109375" style="162" bestFit="1" customWidth="1"/>
    <col min="4190" max="4190" width="13.28515625" style="162" bestFit="1" customWidth="1"/>
    <col min="4191" max="4191" width="14" style="162" bestFit="1" customWidth="1"/>
    <col min="4192" max="4194" width="0" style="162" hidden="1" customWidth="1"/>
    <col min="4195" max="4195" width="14" style="162" bestFit="1" customWidth="1"/>
    <col min="4196" max="4196" width="3" style="162" bestFit="1" customWidth="1"/>
    <col min="4197" max="4198" width="12" style="162" bestFit="1" customWidth="1"/>
    <col min="4199" max="4199" width="9.85546875" style="162" bestFit="1" customWidth="1"/>
    <col min="4200" max="4202" width="0" style="162" hidden="1" customWidth="1"/>
    <col min="4203" max="4203" width="12.28515625" style="162" bestFit="1" customWidth="1"/>
    <col min="4204" max="4204" width="3" style="162" bestFit="1" customWidth="1"/>
    <col min="4205" max="4205" width="11.5703125" style="162" bestFit="1" customWidth="1"/>
    <col min="4206" max="4206" width="11.42578125" style="162" bestFit="1" customWidth="1"/>
    <col min="4207" max="4207" width="10.5703125" style="162" bestFit="1" customWidth="1"/>
    <col min="4208" max="4210" width="0" style="162" hidden="1" customWidth="1"/>
    <col min="4211" max="4211" width="12.28515625" style="162" bestFit="1" customWidth="1"/>
    <col min="4212" max="4212" width="3" style="162" bestFit="1" customWidth="1"/>
    <col min="4213" max="4219" width="4" style="162" customWidth="1"/>
    <col min="4220" max="4220" width="3" style="162" bestFit="1" customWidth="1"/>
    <col min="4221" max="4227" width="4" style="162" customWidth="1"/>
    <col min="4228" max="4228" width="3" style="162" bestFit="1" customWidth="1"/>
    <col min="4229" max="4235" width="4" style="162" customWidth="1"/>
    <col min="4236" max="4236" width="3" style="162" bestFit="1" customWidth="1"/>
    <col min="4237" max="4243" width="4" style="162" customWidth="1"/>
    <col min="4244" max="4244" width="3" style="162" bestFit="1" customWidth="1"/>
    <col min="4245" max="4251" width="4" style="162" customWidth="1"/>
    <col min="4252" max="4252" width="3" style="162" bestFit="1" customWidth="1"/>
    <col min="4253" max="4259" width="4" style="162" customWidth="1"/>
    <col min="4260" max="4352" width="9.140625" style="162"/>
    <col min="4353" max="4353" width="12.5703125" style="162" customWidth="1"/>
    <col min="4354" max="4354" width="40" style="162" customWidth="1"/>
    <col min="4355" max="4355" width="16.5703125" style="162" bestFit="1" customWidth="1"/>
    <col min="4356" max="4356" width="6" style="162" bestFit="1" customWidth="1"/>
    <col min="4357" max="4357" width="16.28515625" style="162" bestFit="1" customWidth="1"/>
    <col min="4358" max="4358" width="16.140625" style="162" bestFit="1" customWidth="1"/>
    <col min="4359" max="4359" width="15.42578125" style="162" bestFit="1" customWidth="1"/>
    <col min="4360" max="4362" width="0" style="162" hidden="1" customWidth="1"/>
    <col min="4363" max="4363" width="16.7109375" style="162" bestFit="1" customWidth="1"/>
    <col min="4364" max="4364" width="3" style="162" bestFit="1" customWidth="1"/>
    <col min="4365" max="4365" width="15.28515625" style="162" bestFit="1" customWidth="1"/>
    <col min="4366" max="4366" width="15.140625" style="162" bestFit="1" customWidth="1"/>
    <col min="4367" max="4367" width="14.5703125" style="162" bestFit="1" customWidth="1"/>
    <col min="4368" max="4370" width="0" style="162" hidden="1" customWidth="1"/>
    <col min="4371" max="4371" width="14.85546875" style="162" bestFit="1" customWidth="1"/>
    <col min="4372" max="4372" width="3" style="162" bestFit="1" customWidth="1"/>
    <col min="4373" max="4373" width="14.42578125" style="162" bestFit="1" customWidth="1"/>
    <col min="4374" max="4374" width="15.140625" style="162" bestFit="1" customWidth="1"/>
    <col min="4375" max="4375" width="14" style="162" bestFit="1" customWidth="1"/>
    <col min="4376" max="4378" width="0" style="162" hidden="1" customWidth="1"/>
    <col min="4379" max="4379" width="15.140625" style="162" bestFit="1" customWidth="1"/>
    <col min="4380" max="4380" width="3" style="162" bestFit="1" customWidth="1"/>
    <col min="4381" max="4382" width="14.42578125" style="162" bestFit="1" customWidth="1"/>
    <col min="4383" max="4383" width="12.7109375" style="162" bestFit="1" customWidth="1"/>
    <col min="4384" max="4386" width="0" style="162" hidden="1" customWidth="1"/>
    <col min="4387" max="4387" width="14.42578125" style="162" bestFit="1" customWidth="1"/>
    <col min="4388" max="4388" width="3" style="162" bestFit="1" customWidth="1"/>
    <col min="4389" max="4390" width="14" style="162" bestFit="1" customWidth="1"/>
    <col min="4391" max="4391" width="13.28515625" style="162" bestFit="1" customWidth="1"/>
    <col min="4392" max="4394" width="0" style="162" hidden="1" customWidth="1"/>
    <col min="4395" max="4395" width="14.85546875" style="162" bestFit="1" customWidth="1"/>
    <col min="4396" max="4396" width="3" style="162" bestFit="1" customWidth="1"/>
    <col min="4397" max="4397" width="11.5703125" style="162" bestFit="1" customWidth="1"/>
    <col min="4398" max="4398" width="10.5703125" style="162" bestFit="1" customWidth="1"/>
    <col min="4399" max="4399" width="9.42578125" style="162" bestFit="1" customWidth="1"/>
    <col min="4400" max="4402" width="0" style="162" hidden="1" customWidth="1"/>
    <col min="4403" max="4403" width="11.5703125" style="162" bestFit="1" customWidth="1"/>
    <col min="4404" max="4404" width="3" style="162" bestFit="1" customWidth="1"/>
    <col min="4405" max="4405" width="13.7109375" style="162" bestFit="1" customWidth="1"/>
    <col min="4406" max="4406" width="13.28515625" style="162" bestFit="1" customWidth="1"/>
    <col min="4407" max="4407" width="12.7109375" style="162" bestFit="1" customWidth="1"/>
    <col min="4408" max="4410" width="0" style="162" hidden="1" customWidth="1"/>
    <col min="4411" max="4411" width="14" style="162" bestFit="1" customWidth="1"/>
    <col min="4412" max="4412" width="3" style="162" bestFit="1" customWidth="1"/>
    <col min="4413" max="4413" width="14" style="162" bestFit="1" customWidth="1"/>
    <col min="4414" max="4414" width="14.42578125" style="162" bestFit="1" customWidth="1"/>
    <col min="4415" max="4415" width="12.7109375" style="162" bestFit="1" customWidth="1"/>
    <col min="4416" max="4418" width="0" style="162" hidden="1" customWidth="1"/>
    <col min="4419" max="4419" width="13.7109375" style="162" bestFit="1" customWidth="1"/>
    <col min="4420" max="4420" width="3" style="162" bestFit="1" customWidth="1"/>
    <col min="4421" max="4421" width="12.7109375" style="162" bestFit="1" customWidth="1"/>
    <col min="4422" max="4422" width="14.42578125" style="162" bestFit="1" customWidth="1"/>
    <col min="4423" max="4423" width="11.42578125" style="162" bestFit="1" customWidth="1"/>
    <col min="4424" max="4426" width="0" style="162" hidden="1" customWidth="1"/>
    <col min="4427" max="4427" width="14" style="162" bestFit="1" customWidth="1"/>
    <col min="4428" max="4428" width="3" style="162" bestFit="1" customWidth="1"/>
    <col min="4429" max="4429" width="12" style="162" bestFit="1" customWidth="1"/>
    <col min="4430" max="4430" width="11.5703125" style="162" bestFit="1" customWidth="1"/>
    <col min="4431" max="4431" width="9.85546875" style="162" bestFit="1" customWidth="1"/>
    <col min="4432" max="4434" width="0" style="162" hidden="1" customWidth="1"/>
    <col min="4435" max="4435" width="12.7109375" style="162" bestFit="1" customWidth="1"/>
    <col min="4436" max="4436" width="3" style="162" bestFit="1" customWidth="1"/>
    <col min="4437" max="4437" width="13.28515625" style="162" bestFit="1" customWidth="1"/>
    <col min="4438" max="4438" width="13.7109375" style="162" bestFit="1" customWidth="1"/>
    <col min="4439" max="4439" width="10.5703125" style="162" bestFit="1" customWidth="1"/>
    <col min="4440" max="4442" width="0" style="162" hidden="1" customWidth="1"/>
    <col min="4443" max="4443" width="13.7109375" style="162" bestFit="1" customWidth="1"/>
    <col min="4444" max="4444" width="3" style="162" bestFit="1" customWidth="1"/>
    <col min="4445" max="4445" width="12.7109375" style="162" bestFit="1" customWidth="1"/>
    <col min="4446" max="4446" width="13.28515625" style="162" bestFit="1" customWidth="1"/>
    <col min="4447" max="4447" width="14" style="162" bestFit="1" customWidth="1"/>
    <col min="4448" max="4450" width="0" style="162" hidden="1" customWidth="1"/>
    <col min="4451" max="4451" width="14" style="162" bestFit="1" customWidth="1"/>
    <col min="4452" max="4452" width="3" style="162" bestFit="1" customWidth="1"/>
    <col min="4453" max="4454" width="12" style="162" bestFit="1" customWidth="1"/>
    <col min="4455" max="4455" width="9.85546875" style="162" bestFit="1" customWidth="1"/>
    <col min="4456" max="4458" width="0" style="162" hidden="1" customWidth="1"/>
    <col min="4459" max="4459" width="12.28515625" style="162" bestFit="1" customWidth="1"/>
    <col min="4460" max="4460" width="3" style="162" bestFit="1" customWidth="1"/>
    <col min="4461" max="4461" width="11.5703125" style="162" bestFit="1" customWidth="1"/>
    <col min="4462" max="4462" width="11.42578125" style="162" bestFit="1" customWidth="1"/>
    <col min="4463" max="4463" width="10.5703125" style="162" bestFit="1" customWidth="1"/>
    <col min="4464" max="4466" width="0" style="162" hidden="1" customWidth="1"/>
    <col min="4467" max="4467" width="12.28515625" style="162" bestFit="1" customWidth="1"/>
    <col min="4468" max="4468" width="3" style="162" bestFit="1" customWidth="1"/>
    <col min="4469" max="4475" width="4" style="162" customWidth="1"/>
    <col min="4476" max="4476" width="3" style="162" bestFit="1" customWidth="1"/>
    <col min="4477" max="4483" width="4" style="162" customWidth="1"/>
    <col min="4484" max="4484" width="3" style="162" bestFit="1" customWidth="1"/>
    <col min="4485" max="4491" width="4" style="162" customWidth="1"/>
    <col min="4492" max="4492" width="3" style="162" bestFit="1" customWidth="1"/>
    <col min="4493" max="4499" width="4" style="162" customWidth="1"/>
    <col min="4500" max="4500" width="3" style="162" bestFit="1" customWidth="1"/>
    <col min="4501" max="4507" width="4" style="162" customWidth="1"/>
    <col min="4508" max="4508" width="3" style="162" bestFit="1" customWidth="1"/>
    <col min="4509" max="4515" width="4" style="162" customWidth="1"/>
    <col min="4516" max="4608" width="9.140625" style="162"/>
    <col min="4609" max="4609" width="12.5703125" style="162" customWidth="1"/>
    <col min="4610" max="4610" width="40" style="162" customWidth="1"/>
    <col min="4611" max="4611" width="16.5703125" style="162" bestFit="1" customWidth="1"/>
    <col min="4612" max="4612" width="6" style="162" bestFit="1" customWidth="1"/>
    <col min="4613" max="4613" width="16.28515625" style="162" bestFit="1" customWidth="1"/>
    <col min="4614" max="4614" width="16.140625" style="162" bestFit="1" customWidth="1"/>
    <col min="4615" max="4615" width="15.42578125" style="162" bestFit="1" customWidth="1"/>
    <col min="4616" max="4618" width="0" style="162" hidden="1" customWidth="1"/>
    <col min="4619" max="4619" width="16.7109375" style="162" bestFit="1" customWidth="1"/>
    <col min="4620" max="4620" width="3" style="162" bestFit="1" customWidth="1"/>
    <col min="4621" max="4621" width="15.28515625" style="162" bestFit="1" customWidth="1"/>
    <col min="4622" max="4622" width="15.140625" style="162" bestFit="1" customWidth="1"/>
    <col min="4623" max="4623" width="14.5703125" style="162" bestFit="1" customWidth="1"/>
    <col min="4624" max="4626" width="0" style="162" hidden="1" customWidth="1"/>
    <col min="4627" max="4627" width="14.85546875" style="162" bestFit="1" customWidth="1"/>
    <col min="4628" max="4628" width="3" style="162" bestFit="1" customWidth="1"/>
    <col min="4629" max="4629" width="14.42578125" style="162" bestFit="1" customWidth="1"/>
    <col min="4630" max="4630" width="15.140625" style="162" bestFit="1" customWidth="1"/>
    <col min="4631" max="4631" width="14" style="162" bestFit="1" customWidth="1"/>
    <col min="4632" max="4634" width="0" style="162" hidden="1" customWidth="1"/>
    <col min="4635" max="4635" width="15.140625" style="162" bestFit="1" customWidth="1"/>
    <col min="4636" max="4636" width="3" style="162" bestFit="1" customWidth="1"/>
    <col min="4637" max="4638" width="14.42578125" style="162" bestFit="1" customWidth="1"/>
    <col min="4639" max="4639" width="12.7109375" style="162" bestFit="1" customWidth="1"/>
    <col min="4640" max="4642" width="0" style="162" hidden="1" customWidth="1"/>
    <col min="4643" max="4643" width="14.42578125" style="162" bestFit="1" customWidth="1"/>
    <col min="4644" max="4644" width="3" style="162" bestFit="1" customWidth="1"/>
    <col min="4645" max="4646" width="14" style="162" bestFit="1" customWidth="1"/>
    <col min="4647" max="4647" width="13.28515625" style="162" bestFit="1" customWidth="1"/>
    <col min="4648" max="4650" width="0" style="162" hidden="1" customWidth="1"/>
    <col min="4651" max="4651" width="14.85546875" style="162" bestFit="1" customWidth="1"/>
    <col min="4652" max="4652" width="3" style="162" bestFit="1" customWidth="1"/>
    <col min="4653" max="4653" width="11.5703125" style="162" bestFit="1" customWidth="1"/>
    <col min="4654" max="4654" width="10.5703125" style="162" bestFit="1" customWidth="1"/>
    <col min="4655" max="4655" width="9.42578125" style="162" bestFit="1" customWidth="1"/>
    <col min="4656" max="4658" width="0" style="162" hidden="1" customWidth="1"/>
    <col min="4659" max="4659" width="11.5703125" style="162" bestFit="1" customWidth="1"/>
    <col min="4660" max="4660" width="3" style="162" bestFit="1" customWidth="1"/>
    <col min="4661" max="4661" width="13.7109375" style="162" bestFit="1" customWidth="1"/>
    <col min="4662" max="4662" width="13.28515625" style="162" bestFit="1" customWidth="1"/>
    <col min="4663" max="4663" width="12.7109375" style="162" bestFit="1" customWidth="1"/>
    <col min="4664" max="4666" width="0" style="162" hidden="1" customWidth="1"/>
    <col min="4667" max="4667" width="14" style="162" bestFit="1" customWidth="1"/>
    <col min="4668" max="4668" width="3" style="162" bestFit="1" customWidth="1"/>
    <col min="4669" max="4669" width="14" style="162" bestFit="1" customWidth="1"/>
    <col min="4670" max="4670" width="14.42578125" style="162" bestFit="1" customWidth="1"/>
    <col min="4671" max="4671" width="12.7109375" style="162" bestFit="1" customWidth="1"/>
    <col min="4672" max="4674" width="0" style="162" hidden="1" customWidth="1"/>
    <col min="4675" max="4675" width="13.7109375" style="162" bestFit="1" customWidth="1"/>
    <col min="4676" max="4676" width="3" style="162" bestFit="1" customWidth="1"/>
    <col min="4677" max="4677" width="12.7109375" style="162" bestFit="1" customWidth="1"/>
    <col min="4678" max="4678" width="14.42578125" style="162" bestFit="1" customWidth="1"/>
    <col min="4679" max="4679" width="11.42578125" style="162" bestFit="1" customWidth="1"/>
    <col min="4680" max="4682" width="0" style="162" hidden="1" customWidth="1"/>
    <col min="4683" max="4683" width="14" style="162" bestFit="1" customWidth="1"/>
    <col min="4684" max="4684" width="3" style="162" bestFit="1" customWidth="1"/>
    <col min="4685" max="4685" width="12" style="162" bestFit="1" customWidth="1"/>
    <col min="4686" max="4686" width="11.5703125" style="162" bestFit="1" customWidth="1"/>
    <col min="4687" max="4687" width="9.85546875" style="162" bestFit="1" customWidth="1"/>
    <col min="4688" max="4690" width="0" style="162" hidden="1" customWidth="1"/>
    <col min="4691" max="4691" width="12.7109375" style="162" bestFit="1" customWidth="1"/>
    <col min="4692" max="4692" width="3" style="162" bestFit="1" customWidth="1"/>
    <col min="4693" max="4693" width="13.28515625" style="162" bestFit="1" customWidth="1"/>
    <col min="4694" max="4694" width="13.7109375" style="162" bestFit="1" customWidth="1"/>
    <col min="4695" max="4695" width="10.5703125" style="162" bestFit="1" customWidth="1"/>
    <col min="4696" max="4698" width="0" style="162" hidden="1" customWidth="1"/>
    <col min="4699" max="4699" width="13.7109375" style="162" bestFit="1" customWidth="1"/>
    <col min="4700" max="4700" width="3" style="162" bestFit="1" customWidth="1"/>
    <col min="4701" max="4701" width="12.7109375" style="162" bestFit="1" customWidth="1"/>
    <col min="4702" max="4702" width="13.28515625" style="162" bestFit="1" customWidth="1"/>
    <col min="4703" max="4703" width="14" style="162" bestFit="1" customWidth="1"/>
    <col min="4704" max="4706" width="0" style="162" hidden="1" customWidth="1"/>
    <col min="4707" max="4707" width="14" style="162" bestFit="1" customWidth="1"/>
    <col min="4708" max="4708" width="3" style="162" bestFit="1" customWidth="1"/>
    <col min="4709" max="4710" width="12" style="162" bestFit="1" customWidth="1"/>
    <col min="4711" max="4711" width="9.85546875" style="162" bestFit="1" customWidth="1"/>
    <col min="4712" max="4714" width="0" style="162" hidden="1" customWidth="1"/>
    <col min="4715" max="4715" width="12.28515625" style="162" bestFit="1" customWidth="1"/>
    <col min="4716" max="4716" width="3" style="162" bestFit="1" customWidth="1"/>
    <col min="4717" max="4717" width="11.5703125" style="162" bestFit="1" customWidth="1"/>
    <col min="4718" max="4718" width="11.42578125" style="162" bestFit="1" customWidth="1"/>
    <col min="4719" max="4719" width="10.5703125" style="162" bestFit="1" customWidth="1"/>
    <col min="4720" max="4722" width="0" style="162" hidden="1" customWidth="1"/>
    <col min="4723" max="4723" width="12.28515625" style="162" bestFit="1" customWidth="1"/>
    <col min="4724" max="4724" width="3" style="162" bestFit="1" customWidth="1"/>
    <col min="4725" max="4731" width="4" style="162" customWidth="1"/>
    <col min="4732" max="4732" width="3" style="162" bestFit="1" customWidth="1"/>
    <col min="4733" max="4739" width="4" style="162" customWidth="1"/>
    <col min="4740" max="4740" width="3" style="162" bestFit="1" customWidth="1"/>
    <col min="4741" max="4747" width="4" style="162" customWidth="1"/>
    <col min="4748" max="4748" width="3" style="162" bestFit="1" customWidth="1"/>
    <col min="4749" max="4755" width="4" style="162" customWidth="1"/>
    <col min="4756" max="4756" width="3" style="162" bestFit="1" customWidth="1"/>
    <col min="4757" max="4763" width="4" style="162" customWidth="1"/>
    <col min="4764" max="4764" width="3" style="162" bestFit="1" customWidth="1"/>
    <col min="4765" max="4771" width="4" style="162" customWidth="1"/>
    <col min="4772" max="4864" width="9.140625" style="162"/>
    <col min="4865" max="4865" width="12.5703125" style="162" customWidth="1"/>
    <col min="4866" max="4866" width="40" style="162" customWidth="1"/>
    <col min="4867" max="4867" width="16.5703125" style="162" bestFit="1" customWidth="1"/>
    <col min="4868" max="4868" width="6" style="162" bestFit="1" customWidth="1"/>
    <col min="4869" max="4869" width="16.28515625" style="162" bestFit="1" customWidth="1"/>
    <col min="4870" max="4870" width="16.140625" style="162" bestFit="1" customWidth="1"/>
    <col min="4871" max="4871" width="15.42578125" style="162" bestFit="1" customWidth="1"/>
    <col min="4872" max="4874" width="0" style="162" hidden="1" customWidth="1"/>
    <col min="4875" max="4875" width="16.7109375" style="162" bestFit="1" customWidth="1"/>
    <col min="4876" max="4876" width="3" style="162" bestFit="1" customWidth="1"/>
    <col min="4877" max="4877" width="15.28515625" style="162" bestFit="1" customWidth="1"/>
    <col min="4878" max="4878" width="15.140625" style="162" bestFit="1" customWidth="1"/>
    <col min="4879" max="4879" width="14.5703125" style="162" bestFit="1" customWidth="1"/>
    <col min="4880" max="4882" width="0" style="162" hidden="1" customWidth="1"/>
    <col min="4883" max="4883" width="14.85546875" style="162" bestFit="1" customWidth="1"/>
    <col min="4884" max="4884" width="3" style="162" bestFit="1" customWidth="1"/>
    <col min="4885" max="4885" width="14.42578125" style="162" bestFit="1" customWidth="1"/>
    <col min="4886" max="4886" width="15.140625" style="162" bestFit="1" customWidth="1"/>
    <col min="4887" max="4887" width="14" style="162" bestFit="1" customWidth="1"/>
    <col min="4888" max="4890" width="0" style="162" hidden="1" customWidth="1"/>
    <col min="4891" max="4891" width="15.140625" style="162" bestFit="1" customWidth="1"/>
    <col min="4892" max="4892" width="3" style="162" bestFit="1" customWidth="1"/>
    <col min="4893" max="4894" width="14.42578125" style="162" bestFit="1" customWidth="1"/>
    <col min="4895" max="4895" width="12.7109375" style="162" bestFit="1" customWidth="1"/>
    <col min="4896" max="4898" width="0" style="162" hidden="1" customWidth="1"/>
    <col min="4899" max="4899" width="14.42578125" style="162" bestFit="1" customWidth="1"/>
    <col min="4900" max="4900" width="3" style="162" bestFit="1" customWidth="1"/>
    <col min="4901" max="4902" width="14" style="162" bestFit="1" customWidth="1"/>
    <col min="4903" max="4903" width="13.28515625" style="162" bestFit="1" customWidth="1"/>
    <col min="4904" max="4906" width="0" style="162" hidden="1" customWidth="1"/>
    <col min="4907" max="4907" width="14.85546875" style="162" bestFit="1" customWidth="1"/>
    <col min="4908" max="4908" width="3" style="162" bestFit="1" customWidth="1"/>
    <col min="4909" max="4909" width="11.5703125" style="162" bestFit="1" customWidth="1"/>
    <col min="4910" max="4910" width="10.5703125" style="162" bestFit="1" customWidth="1"/>
    <col min="4911" max="4911" width="9.42578125" style="162" bestFit="1" customWidth="1"/>
    <col min="4912" max="4914" width="0" style="162" hidden="1" customWidth="1"/>
    <col min="4915" max="4915" width="11.5703125" style="162" bestFit="1" customWidth="1"/>
    <col min="4916" max="4916" width="3" style="162" bestFit="1" customWidth="1"/>
    <col min="4917" max="4917" width="13.7109375" style="162" bestFit="1" customWidth="1"/>
    <col min="4918" max="4918" width="13.28515625" style="162" bestFit="1" customWidth="1"/>
    <col min="4919" max="4919" width="12.7109375" style="162" bestFit="1" customWidth="1"/>
    <col min="4920" max="4922" width="0" style="162" hidden="1" customWidth="1"/>
    <col min="4923" max="4923" width="14" style="162" bestFit="1" customWidth="1"/>
    <col min="4924" max="4924" width="3" style="162" bestFit="1" customWidth="1"/>
    <col min="4925" max="4925" width="14" style="162" bestFit="1" customWidth="1"/>
    <col min="4926" max="4926" width="14.42578125" style="162" bestFit="1" customWidth="1"/>
    <col min="4927" max="4927" width="12.7109375" style="162" bestFit="1" customWidth="1"/>
    <col min="4928" max="4930" width="0" style="162" hidden="1" customWidth="1"/>
    <col min="4931" max="4931" width="13.7109375" style="162" bestFit="1" customWidth="1"/>
    <col min="4932" max="4932" width="3" style="162" bestFit="1" customWidth="1"/>
    <col min="4933" max="4933" width="12.7109375" style="162" bestFit="1" customWidth="1"/>
    <col min="4934" max="4934" width="14.42578125" style="162" bestFit="1" customWidth="1"/>
    <col min="4935" max="4935" width="11.42578125" style="162" bestFit="1" customWidth="1"/>
    <col min="4936" max="4938" width="0" style="162" hidden="1" customWidth="1"/>
    <col min="4939" max="4939" width="14" style="162" bestFit="1" customWidth="1"/>
    <col min="4940" max="4940" width="3" style="162" bestFit="1" customWidth="1"/>
    <col min="4941" max="4941" width="12" style="162" bestFit="1" customWidth="1"/>
    <col min="4942" max="4942" width="11.5703125" style="162" bestFit="1" customWidth="1"/>
    <col min="4943" max="4943" width="9.85546875" style="162" bestFit="1" customWidth="1"/>
    <col min="4944" max="4946" width="0" style="162" hidden="1" customWidth="1"/>
    <col min="4947" max="4947" width="12.7109375" style="162" bestFit="1" customWidth="1"/>
    <col min="4948" max="4948" width="3" style="162" bestFit="1" customWidth="1"/>
    <col min="4949" max="4949" width="13.28515625" style="162" bestFit="1" customWidth="1"/>
    <col min="4950" max="4950" width="13.7109375" style="162" bestFit="1" customWidth="1"/>
    <col min="4951" max="4951" width="10.5703125" style="162" bestFit="1" customWidth="1"/>
    <col min="4952" max="4954" width="0" style="162" hidden="1" customWidth="1"/>
    <col min="4955" max="4955" width="13.7109375" style="162" bestFit="1" customWidth="1"/>
    <col min="4956" max="4956" width="3" style="162" bestFit="1" customWidth="1"/>
    <col min="4957" max="4957" width="12.7109375" style="162" bestFit="1" customWidth="1"/>
    <col min="4958" max="4958" width="13.28515625" style="162" bestFit="1" customWidth="1"/>
    <col min="4959" max="4959" width="14" style="162" bestFit="1" customWidth="1"/>
    <col min="4960" max="4962" width="0" style="162" hidden="1" customWidth="1"/>
    <col min="4963" max="4963" width="14" style="162" bestFit="1" customWidth="1"/>
    <col min="4964" max="4964" width="3" style="162" bestFit="1" customWidth="1"/>
    <col min="4965" max="4966" width="12" style="162" bestFit="1" customWidth="1"/>
    <col min="4967" max="4967" width="9.85546875" style="162" bestFit="1" customWidth="1"/>
    <col min="4968" max="4970" width="0" style="162" hidden="1" customWidth="1"/>
    <col min="4971" max="4971" width="12.28515625" style="162" bestFit="1" customWidth="1"/>
    <col min="4972" max="4972" width="3" style="162" bestFit="1" customWidth="1"/>
    <col min="4973" max="4973" width="11.5703125" style="162" bestFit="1" customWidth="1"/>
    <col min="4974" max="4974" width="11.42578125" style="162" bestFit="1" customWidth="1"/>
    <col min="4975" max="4975" width="10.5703125" style="162" bestFit="1" customWidth="1"/>
    <col min="4976" max="4978" width="0" style="162" hidden="1" customWidth="1"/>
    <col min="4979" max="4979" width="12.28515625" style="162" bestFit="1" customWidth="1"/>
    <col min="4980" max="4980" width="3" style="162" bestFit="1" customWidth="1"/>
    <col min="4981" max="4987" width="4" style="162" customWidth="1"/>
    <col min="4988" max="4988" width="3" style="162" bestFit="1" customWidth="1"/>
    <col min="4989" max="4995" width="4" style="162" customWidth="1"/>
    <col min="4996" max="4996" width="3" style="162" bestFit="1" customWidth="1"/>
    <col min="4997" max="5003" width="4" style="162" customWidth="1"/>
    <col min="5004" max="5004" width="3" style="162" bestFit="1" customWidth="1"/>
    <col min="5005" max="5011" width="4" style="162" customWidth="1"/>
    <col min="5012" max="5012" width="3" style="162" bestFit="1" customWidth="1"/>
    <col min="5013" max="5019" width="4" style="162" customWidth="1"/>
    <col min="5020" max="5020" width="3" style="162" bestFit="1" customWidth="1"/>
    <col min="5021" max="5027" width="4" style="162" customWidth="1"/>
    <col min="5028" max="5120" width="9.140625" style="162"/>
    <col min="5121" max="5121" width="12.5703125" style="162" customWidth="1"/>
    <col min="5122" max="5122" width="40" style="162" customWidth="1"/>
    <col min="5123" max="5123" width="16.5703125" style="162" bestFit="1" customWidth="1"/>
    <col min="5124" max="5124" width="6" style="162" bestFit="1" customWidth="1"/>
    <col min="5125" max="5125" width="16.28515625" style="162" bestFit="1" customWidth="1"/>
    <col min="5126" max="5126" width="16.140625" style="162" bestFit="1" customWidth="1"/>
    <col min="5127" max="5127" width="15.42578125" style="162" bestFit="1" customWidth="1"/>
    <col min="5128" max="5130" width="0" style="162" hidden="1" customWidth="1"/>
    <col min="5131" max="5131" width="16.7109375" style="162" bestFit="1" customWidth="1"/>
    <col min="5132" max="5132" width="3" style="162" bestFit="1" customWidth="1"/>
    <col min="5133" max="5133" width="15.28515625" style="162" bestFit="1" customWidth="1"/>
    <col min="5134" max="5134" width="15.140625" style="162" bestFit="1" customWidth="1"/>
    <col min="5135" max="5135" width="14.5703125" style="162" bestFit="1" customWidth="1"/>
    <col min="5136" max="5138" width="0" style="162" hidden="1" customWidth="1"/>
    <col min="5139" max="5139" width="14.85546875" style="162" bestFit="1" customWidth="1"/>
    <col min="5140" max="5140" width="3" style="162" bestFit="1" customWidth="1"/>
    <col min="5141" max="5141" width="14.42578125" style="162" bestFit="1" customWidth="1"/>
    <col min="5142" max="5142" width="15.140625" style="162" bestFit="1" customWidth="1"/>
    <col min="5143" max="5143" width="14" style="162" bestFit="1" customWidth="1"/>
    <col min="5144" max="5146" width="0" style="162" hidden="1" customWidth="1"/>
    <col min="5147" max="5147" width="15.140625" style="162" bestFit="1" customWidth="1"/>
    <col min="5148" max="5148" width="3" style="162" bestFit="1" customWidth="1"/>
    <col min="5149" max="5150" width="14.42578125" style="162" bestFit="1" customWidth="1"/>
    <col min="5151" max="5151" width="12.7109375" style="162" bestFit="1" customWidth="1"/>
    <col min="5152" max="5154" width="0" style="162" hidden="1" customWidth="1"/>
    <col min="5155" max="5155" width="14.42578125" style="162" bestFit="1" customWidth="1"/>
    <col min="5156" max="5156" width="3" style="162" bestFit="1" customWidth="1"/>
    <col min="5157" max="5158" width="14" style="162" bestFit="1" customWidth="1"/>
    <col min="5159" max="5159" width="13.28515625" style="162" bestFit="1" customWidth="1"/>
    <col min="5160" max="5162" width="0" style="162" hidden="1" customWidth="1"/>
    <col min="5163" max="5163" width="14.85546875" style="162" bestFit="1" customWidth="1"/>
    <col min="5164" max="5164" width="3" style="162" bestFit="1" customWidth="1"/>
    <col min="5165" max="5165" width="11.5703125" style="162" bestFit="1" customWidth="1"/>
    <col min="5166" max="5166" width="10.5703125" style="162" bestFit="1" customWidth="1"/>
    <col min="5167" max="5167" width="9.42578125" style="162" bestFit="1" customWidth="1"/>
    <col min="5168" max="5170" width="0" style="162" hidden="1" customWidth="1"/>
    <col min="5171" max="5171" width="11.5703125" style="162" bestFit="1" customWidth="1"/>
    <col min="5172" max="5172" width="3" style="162" bestFit="1" customWidth="1"/>
    <col min="5173" max="5173" width="13.7109375" style="162" bestFit="1" customWidth="1"/>
    <col min="5174" max="5174" width="13.28515625" style="162" bestFit="1" customWidth="1"/>
    <col min="5175" max="5175" width="12.7109375" style="162" bestFit="1" customWidth="1"/>
    <col min="5176" max="5178" width="0" style="162" hidden="1" customWidth="1"/>
    <col min="5179" max="5179" width="14" style="162" bestFit="1" customWidth="1"/>
    <col min="5180" max="5180" width="3" style="162" bestFit="1" customWidth="1"/>
    <col min="5181" max="5181" width="14" style="162" bestFit="1" customWidth="1"/>
    <col min="5182" max="5182" width="14.42578125" style="162" bestFit="1" customWidth="1"/>
    <col min="5183" max="5183" width="12.7109375" style="162" bestFit="1" customWidth="1"/>
    <col min="5184" max="5186" width="0" style="162" hidden="1" customWidth="1"/>
    <col min="5187" max="5187" width="13.7109375" style="162" bestFit="1" customWidth="1"/>
    <col min="5188" max="5188" width="3" style="162" bestFit="1" customWidth="1"/>
    <col min="5189" max="5189" width="12.7109375" style="162" bestFit="1" customWidth="1"/>
    <col min="5190" max="5190" width="14.42578125" style="162" bestFit="1" customWidth="1"/>
    <col min="5191" max="5191" width="11.42578125" style="162" bestFit="1" customWidth="1"/>
    <col min="5192" max="5194" width="0" style="162" hidden="1" customWidth="1"/>
    <col min="5195" max="5195" width="14" style="162" bestFit="1" customWidth="1"/>
    <col min="5196" max="5196" width="3" style="162" bestFit="1" customWidth="1"/>
    <col min="5197" max="5197" width="12" style="162" bestFit="1" customWidth="1"/>
    <col min="5198" max="5198" width="11.5703125" style="162" bestFit="1" customWidth="1"/>
    <col min="5199" max="5199" width="9.85546875" style="162" bestFit="1" customWidth="1"/>
    <col min="5200" max="5202" width="0" style="162" hidden="1" customWidth="1"/>
    <col min="5203" max="5203" width="12.7109375" style="162" bestFit="1" customWidth="1"/>
    <col min="5204" max="5204" width="3" style="162" bestFit="1" customWidth="1"/>
    <col min="5205" max="5205" width="13.28515625" style="162" bestFit="1" customWidth="1"/>
    <col min="5206" max="5206" width="13.7109375" style="162" bestFit="1" customWidth="1"/>
    <col min="5207" max="5207" width="10.5703125" style="162" bestFit="1" customWidth="1"/>
    <col min="5208" max="5210" width="0" style="162" hidden="1" customWidth="1"/>
    <col min="5211" max="5211" width="13.7109375" style="162" bestFit="1" customWidth="1"/>
    <col min="5212" max="5212" width="3" style="162" bestFit="1" customWidth="1"/>
    <col min="5213" max="5213" width="12.7109375" style="162" bestFit="1" customWidth="1"/>
    <col min="5214" max="5214" width="13.28515625" style="162" bestFit="1" customWidth="1"/>
    <col min="5215" max="5215" width="14" style="162" bestFit="1" customWidth="1"/>
    <col min="5216" max="5218" width="0" style="162" hidden="1" customWidth="1"/>
    <col min="5219" max="5219" width="14" style="162" bestFit="1" customWidth="1"/>
    <col min="5220" max="5220" width="3" style="162" bestFit="1" customWidth="1"/>
    <col min="5221" max="5222" width="12" style="162" bestFit="1" customWidth="1"/>
    <col min="5223" max="5223" width="9.85546875" style="162" bestFit="1" customWidth="1"/>
    <col min="5224" max="5226" width="0" style="162" hidden="1" customWidth="1"/>
    <col min="5227" max="5227" width="12.28515625" style="162" bestFit="1" customWidth="1"/>
    <col min="5228" max="5228" width="3" style="162" bestFit="1" customWidth="1"/>
    <col min="5229" max="5229" width="11.5703125" style="162" bestFit="1" customWidth="1"/>
    <col min="5230" max="5230" width="11.42578125" style="162" bestFit="1" customWidth="1"/>
    <col min="5231" max="5231" width="10.5703125" style="162" bestFit="1" customWidth="1"/>
    <col min="5232" max="5234" width="0" style="162" hidden="1" customWidth="1"/>
    <col min="5235" max="5235" width="12.28515625" style="162" bestFit="1" customWidth="1"/>
    <col min="5236" max="5236" width="3" style="162" bestFit="1" customWidth="1"/>
    <col min="5237" max="5243" width="4" style="162" customWidth="1"/>
    <col min="5244" max="5244" width="3" style="162" bestFit="1" customWidth="1"/>
    <col min="5245" max="5251" width="4" style="162" customWidth="1"/>
    <col min="5252" max="5252" width="3" style="162" bestFit="1" customWidth="1"/>
    <col min="5253" max="5259" width="4" style="162" customWidth="1"/>
    <col min="5260" max="5260" width="3" style="162" bestFit="1" customWidth="1"/>
    <col min="5261" max="5267" width="4" style="162" customWidth="1"/>
    <col min="5268" max="5268" width="3" style="162" bestFit="1" customWidth="1"/>
    <col min="5269" max="5275" width="4" style="162" customWidth="1"/>
    <col min="5276" max="5276" width="3" style="162" bestFit="1" customWidth="1"/>
    <col min="5277" max="5283" width="4" style="162" customWidth="1"/>
    <col min="5284" max="5376" width="9.140625" style="162"/>
    <col min="5377" max="5377" width="12.5703125" style="162" customWidth="1"/>
    <col min="5378" max="5378" width="40" style="162" customWidth="1"/>
    <col min="5379" max="5379" width="16.5703125" style="162" bestFit="1" customWidth="1"/>
    <col min="5380" max="5380" width="6" style="162" bestFit="1" customWidth="1"/>
    <col min="5381" max="5381" width="16.28515625" style="162" bestFit="1" customWidth="1"/>
    <col min="5382" max="5382" width="16.140625" style="162" bestFit="1" customWidth="1"/>
    <col min="5383" max="5383" width="15.42578125" style="162" bestFit="1" customWidth="1"/>
    <col min="5384" max="5386" width="0" style="162" hidden="1" customWidth="1"/>
    <col min="5387" max="5387" width="16.7109375" style="162" bestFit="1" customWidth="1"/>
    <col min="5388" max="5388" width="3" style="162" bestFit="1" customWidth="1"/>
    <col min="5389" max="5389" width="15.28515625" style="162" bestFit="1" customWidth="1"/>
    <col min="5390" max="5390" width="15.140625" style="162" bestFit="1" customWidth="1"/>
    <col min="5391" max="5391" width="14.5703125" style="162" bestFit="1" customWidth="1"/>
    <col min="5392" max="5394" width="0" style="162" hidden="1" customWidth="1"/>
    <col min="5395" max="5395" width="14.85546875" style="162" bestFit="1" customWidth="1"/>
    <col min="5396" max="5396" width="3" style="162" bestFit="1" customWidth="1"/>
    <col min="5397" max="5397" width="14.42578125" style="162" bestFit="1" customWidth="1"/>
    <col min="5398" max="5398" width="15.140625" style="162" bestFit="1" customWidth="1"/>
    <col min="5399" max="5399" width="14" style="162" bestFit="1" customWidth="1"/>
    <col min="5400" max="5402" width="0" style="162" hidden="1" customWidth="1"/>
    <col min="5403" max="5403" width="15.140625" style="162" bestFit="1" customWidth="1"/>
    <col min="5404" max="5404" width="3" style="162" bestFit="1" customWidth="1"/>
    <col min="5405" max="5406" width="14.42578125" style="162" bestFit="1" customWidth="1"/>
    <col min="5407" max="5407" width="12.7109375" style="162" bestFit="1" customWidth="1"/>
    <col min="5408" max="5410" width="0" style="162" hidden="1" customWidth="1"/>
    <col min="5411" max="5411" width="14.42578125" style="162" bestFit="1" customWidth="1"/>
    <col min="5412" max="5412" width="3" style="162" bestFit="1" customWidth="1"/>
    <col min="5413" max="5414" width="14" style="162" bestFit="1" customWidth="1"/>
    <col min="5415" max="5415" width="13.28515625" style="162" bestFit="1" customWidth="1"/>
    <col min="5416" max="5418" width="0" style="162" hidden="1" customWidth="1"/>
    <col min="5419" max="5419" width="14.85546875" style="162" bestFit="1" customWidth="1"/>
    <col min="5420" max="5420" width="3" style="162" bestFit="1" customWidth="1"/>
    <col min="5421" max="5421" width="11.5703125" style="162" bestFit="1" customWidth="1"/>
    <col min="5422" max="5422" width="10.5703125" style="162" bestFit="1" customWidth="1"/>
    <col min="5423" max="5423" width="9.42578125" style="162" bestFit="1" customWidth="1"/>
    <col min="5424" max="5426" width="0" style="162" hidden="1" customWidth="1"/>
    <col min="5427" max="5427" width="11.5703125" style="162" bestFit="1" customWidth="1"/>
    <col min="5428" max="5428" width="3" style="162" bestFit="1" customWidth="1"/>
    <col min="5429" max="5429" width="13.7109375" style="162" bestFit="1" customWidth="1"/>
    <col min="5430" max="5430" width="13.28515625" style="162" bestFit="1" customWidth="1"/>
    <col min="5431" max="5431" width="12.7109375" style="162" bestFit="1" customWidth="1"/>
    <col min="5432" max="5434" width="0" style="162" hidden="1" customWidth="1"/>
    <col min="5435" max="5435" width="14" style="162" bestFit="1" customWidth="1"/>
    <col min="5436" max="5436" width="3" style="162" bestFit="1" customWidth="1"/>
    <col min="5437" max="5437" width="14" style="162" bestFit="1" customWidth="1"/>
    <col min="5438" max="5438" width="14.42578125" style="162" bestFit="1" customWidth="1"/>
    <col min="5439" max="5439" width="12.7109375" style="162" bestFit="1" customWidth="1"/>
    <col min="5440" max="5442" width="0" style="162" hidden="1" customWidth="1"/>
    <col min="5443" max="5443" width="13.7109375" style="162" bestFit="1" customWidth="1"/>
    <col min="5444" max="5444" width="3" style="162" bestFit="1" customWidth="1"/>
    <col min="5445" max="5445" width="12.7109375" style="162" bestFit="1" customWidth="1"/>
    <col min="5446" max="5446" width="14.42578125" style="162" bestFit="1" customWidth="1"/>
    <col min="5447" max="5447" width="11.42578125" style="162" bestFit="1" customWidth="1"/>
    <col min="5448" max="5450" width="0" style="162" hidden="1" customWidth="1"/>
    <col min="5451" max="5451" width="14" style="162" bestFit="1" customWidth="1"/>
    <col min="5452" max="5452" width="3" style="162" bestFit="1" customWidth="1"/>
    <col min="5453" max="5453" width="12" style="162" bestFit="1" customWidth="1"/>
    <col min="5454" max="5454" width="11.5703125" style="162" bestFit="1" customWidth="1"/>
    <col min="5455" max="5455" width="9.85546875" style="162" bestFit="1" customWidth="1"/>
    <col min="5456" max="5458" width="0" style="162" hidden="1" customWidth="1"/>
    <col min="5459" max="5459" width="12.7109375" style="162" bestFit="1" customWidth="1"/>
    <col min="5460" max="5460" width="3" style="162" bestFit="1" customWidth="1"/>
    <col min="5461" max="5461" width="13.28515625" style="162" bestFit="1" customWidth="1"/>
    <col min="5462" max="5462" width="13.7109375" style="162" bestFit="1" customWidth="1"/>
    <col min="5463" max="5463" width="10.5703125" style="162" bestFit="1" customWidth="1"/>
    <col min="5464" max="5466" width="0" style="162" hidden="1" customWidth="1"/>
    <col min="5467" max="5467" width="13.7109375" style="162" bestFit="1" customWidth="1"/>
    <col min="5468" max="5468" width="3" style="162" bestFit="1" customWidth="1"/>
    <col min="5469" max="5469" width="12.7109375" style="162" bestFit="1" customWidth="1"/>
    <col min="5470" max="5470" width="13.28515625" style="162" bestFit="1" customWidth="1"/>
    <col min="5471" max="5471" width="14" style="162" bestFit="1" customWidth="1"/>
    <col min="5472" max="5474" width="0" style="162" hidden="1" customWidth="1"/>
    <col min="5475" max="5475" width="14" style="162" bestFit="1" customWidth="1"/>
    <col min="5476" max="5476" width="3" style="162" bestFit="1" customWidth="1"/>
    <col min="5477" max="5478" width="12" style="162" bestFit="1" customWidth="1"/>
    <col min="5479" max="5479" width="9.85546875" style="162" bestFit="1" customWidth="1"/>
    <col min="5480" max="5482" width="0" style="162" hidden="1" customWidth="1"/>
    <col min="5483" max="5483" width="12.28515625" style="162" bestFit="1" customWidth="1"/>
    <col min="5484" max="5484" width="3" style="162" bestFit="1" customWidth="1"/>
    <col min="5485" max="5485" width="11.5703125" style="162" bestFit="1" customWidth="1"/>
    <col min="5486" max="5486" width="11.42578125" style="162" bestFit="1" customWidth="1"/>
    <col min="5487" max="5487" width="10.5703125" style="162" bestFit="1" customWidth="1"/>
    <col min="5488" max="5490" width="0" style="162" hidden="1" customWidth="1"/>
    <col min="5491" max="5491" width="12.28515625" style="162" bestFit="1" customWidth="1"/>
    <col min="5492" max="5492" width="3" style="162" bestFit="1" customWidth="1"/>
    <col min="5493" max="5499" width="4" style="162" customWidth="1"/>
    <col min="5500" max="5500" width="3" style="162" bestFit="1" customWidth="1"/>
    <col min="5501" max="5507" width="4" style="162" customWidth="1"/>
    <col min="5508" max="5508" width="3" style="162" bestFit="1" customWidth="1"/>
    <col min="5509" max="5515" width="4" style="162" customWidth="1"/>
    <col min="5516" max="5516" width="3" style="162" bestFit="1" customWidth="1"/>
    <col min="5517" max="5523" width="4" style="162" customWidth="1"/>
    <col min="5524" max="5524" width="3" style="162" bestFit="1" customWidth="1"/>
    <col min="5525" max="5531" width="4" style="162" customWidth="1"/>
    <col min="5532" max="5532" width="3" style="162" bestFit="1" customWidth="1"/>
    <col min="5533" max="5539" width="4" style="162" customWidth="1"/>
    <col min="5540" max="5632" width="9.140625" style="162"/>
    <col min="5633" max="5633" width="12.5703125" style="162" customWidth="1"/>
    <col min="5634" max="5634" width="40" style="162" customWidth="1"/>
    <col min="5635" max="5635" width="16.5703125" style="162" bestFit="1" customWidth="1"/>
    <col min="5636" max="5636" width="6" style="162" bestFit="1" customWidth="1"/>
    <col min="5637" max="5637" width="16.28515625" style="162" bestFit="1" customWidth="1"/>
    <col min="5638" max="5638" width="16.140625" style="162" bestFit="1" customWidth="1"/>
    <col min="5639" max="5639" width="15.42578125" style="162" bestFit="1" customWidth="1"/>
    <col min="5640" max="5642" width="0" style="162" hidden="1" customWidth="1"/>
    <col min="5643" max="5643" width="16.7109375" style="162" bestFit="1" customWidth="1"/>
    <col min="5644" max="5644" width="3" style="162" bestFit="1" customWidth="1"/>
    <col min="5645" max="5645" width="15.28515625" style="162" bestFit="1" customWidth="1"/>
    <col min="5646" max="5646" width="15.140625" style="162" bestFit="1" customWidth="1"/>
    <col min="5647" max="5647" width="14.5703125" style="162" bestFit="1" customWidth="1"/>
    <col min="5648" max="5650" width="0" style="162" hidden="1" customWidth="1"/>
    <col min="5651" max="5651" width="14.85546875" style="162" bestFit="1" customWidth="1"/>
    <col min="5652" max="5652" width="3" style="162" bestFit="1" customWidth="1"/>
    <col min="5653" max="5653" width="14.42578125" style="162" bestFit="1" customWidth="1"/>
    <col min="5654" max="5654" width="15.140625" style="162" bestFit="1" customWidth="1"/>
    <col min="5655" max="5655" width="14" style="162" bestFit="1" customWidth="1"/>
    <col min="5656" max="5658" width="0" style="162" hidden="1" customWidth="1"/>
    <col min="5659" max="5659" width="15.140625" style="162" bestFit="1" customWidth="1"/>
    <col min="5660" max="5660" width="3" style="162" bestFit="1" customWidth="1"/>
    <col min="5661" max="5662" width="14.42578125" style="162" bestFit="1" customWidth="1"/>
    <col min="5663" max="5663" width="12.7109375" style="162" bestFit="1" customWidth="1"/>
    <col min="5664" max="5666" width="0" style="162" hidden="1" customWidth="1"/>
    <col min="5667" max="5667" width="14.42578125" style="162" bestFit="1" customWidth="1"/>
    <col min="5668" max="5668" width="3" style="162" bestFit="1" customWidth="1"/>
    <col min="5669" max="5670" width="14" style="162" bestFit="1" customWidth="1"/>
    <col min="5671" max="5671" width="13.28515625" style="162" bestFit="1" customWidth="1"/>
    <col min="5672" max="5674" width="0" style="162" hidden="1" customWidth="1"/>
    <col min="5675" max="5675" width="14.85546875" style="162" bestFit="1" customWidth="1"/>
    <col min="5676" max="5676" width="3" style="162" bestFit="1" customWidth="1"/>
    <col min="5677" max="5677" width="11.5703125" style="162" bestFit="1" customWidth="1"/>
    <col min="5678" max="5678" width="10.5703125" style="162" bestFit="1" customWidth="1"/>
    <col min="5679" max="5679" width="9.42578125" style="162" bestFit="1" customWidth="1"/>
    <col min="5680" max="5682" width="0" style="162" hidden="1" customWidth="1"/>
    <col min="5683" max="5683" width="11.5703125" style="162" bestFit="1" customWidth="1"/>
    <col min="5684" max="5684" width="3" style="162" bestFit="1" customWidth="1"/>
    <col min="5685" max="5685" width="13.7109375" style="162" bestFit="1" customWidth="1"/>
    <col min="5686" max="5686" width="13.28515625" style="162" bestFit="1" customWidth="1"/>
    <col min="5687" max="5687" width="12.7109375" style="162" bestFit="1" customWidth="1"/>
    <col min="5688" max="5690" width="0" style="162" hidden="1" customWidth="1"/>
    <col min="5691" max="5691" width="14" style="162" bestFit="1" customWidth="1"/>
    <col min="5692" max="5692" width="3" style="162" bestFit="1" customWidth="1"/>
    <col min="5693" max="5693" width="14" style="162" bestFit="1" customWidth="1"/>
    <col min="5694" max="5694" width="14.42578125" style="162" bestFit="1" customWidth="1"/>
    <col min="5695" max="5695" width="12.7109375" style="162" bestFit="1" customWidth="1"/>
    <col min="5696" max="5698" width="0" style="162" hidden="1" customWidth="1"/>
    <col min="5699" max="5699" width="13.7109375" style="162" bestFit="1" customWidth="1"/>
    <col min="5700" max="5700" width="3" style="162" bestFit="1" customWidth="1"/>
    <col min="5701" max="5701" width="12.7109375" style="162" bestFit="1" customWidth="1"/>
    <col min="5702" max="5702" width="14.42578125" style="162" bestFit="1" customWidth="1"/>
    <col min="5703" max="5703" width="11.42578125" style="162" bestFit="1" customWidth="1"/>
    <col min="5704" max="5706" width="0" style="162" hidden="1" customWidth="1"/>
    <col min="5707" max="5707" width="14" style="162" bestFit="1" customWidth="1"/>
    <col min="5708" max="5708" width="3" style="162" bestFit="1" customWidth="1"/>
    <col min="5709" max="5709" width="12" style="162" bestFit="1" customWidth="1"/>
    <col min="5710" max="5710" width="11.5703125" style="162" bestFit="1" customWidth="1"/>
    <col min="5711" max="5711" width="9.85546875" style="162" bestFit="1" customWidth="1"/>
    <col min="5712" max="5714" width="0" style="162" hidden="1" customWidth="1"/>
    <col min="5715" max="5715" width="12.7109375" style="162" bestFit="1" customWidth="1"/>
    <col min="5716" max="5716" width="3" style="162" bestFit="1" customWidth="1"/>
    <col min="5717" max="5717" width="13.28515625" style="162" bestFit="1" customWidth="1"/>
    <col min="5718" max="5718" width="13.7109375" style="162" bestFit="1" customWidth="1"/>
    <col min="5719" max="5719" width="10.5703125" style="162" bestFit="1" customWidth="1"/>
    <col min="5720" max="5722" width="0" style="162" hidden="1" customWidth="1"/>
    <col min="5723" max="5723" width="13.7109375" style="162" bestFit="1" customWidth="1"/>
    <col min="5724" max="5724" width="3" style="162" bestFit="1" customWidth="1"/>
    <col min="5725" max="5725" width="12.7109375" style="162" bestFit="1" customWidth="1"/>
    <col min="5726" max="5726" width="13.28515625" style="162" bestFit="1" customWidth="1"/>
    <col min="5727" max="5727" width="14" style="162" bestFit="1" customWidth="1"/>
    <col min="5728" max="5730" width="0" style="162" hidden="1" customWidth="1"/>
    <col min="5731" max="5731" width="14" style="162" bestFit="1" customWidth="1"/>
    <col min="5732" max="5732" width="3" style="162" bestFit="1" customWidth="1"/>
    <col min="5733" max="5734" width="12" style="162" bestFit="1" customWidth="1"/>
    <col min="5735" max="5735" width="9.85546875" style="162" bestFit="1" customWidth="1"/>
    <col min="5736" max="5738" width="0" style="162" hidden="1" customWidth="1"/>
    <col min="5739" max="5739" width="12.28515625" style="162" bestFit="1" customWidth="1"/>
    <col min="5740" max="5740" width="3" style="162" bestFit="1" customWidth="1"/>
    <col min="5741" max="5741" width="11.5703125" style="162" bestFit="1" customWidth="1"/>
    <col min="5742" max="5742" width="11.42578125" style="162" bestFit="1" customWidth="1"/>
    <col min="5743" max="5743" width="10.5703125" style="162" bestFit="1" customWidth="1"/>
    <col min="5744" max="5746" width="0" style="162" hidden="1" customWidth="1"/>
    <col min="5747" max="5747" width="12.28515625" style="162" bestFit="1" customWidth="1"/>
    <col min="5748" max="5748" width="3" style="162" bestFit="1" customWidth="1"/>
    <col min="5749" max="5755" width="4" style="162" customWidth="1"/>
    <col min="5756" max="5756" width="3" style="162" bestFit="1" customWidth="1"/>
    <col min="5757" max="5763" width="4" style="162" customWidth="1"/>
    <col min="5764" max="5764" width="3" style="162" bestFit="1" customWidth="1"/>
    <col min="5765" max="5771" width="4" style="162" customWidth="1"/>
    <col min="5772" max="5772" width="3" style="162" bestFit="1" customWidth="1"/>
    <col min="5773" max="5779" width="4" style="162" customWidth="1"/>
    <col min="5780" max="5780" width="3" style="162" bestFit="1" customWidth="1"/>
    <col min="5781" max="5787" width="4" style="162" customWidth="1"/>
    <col min="5788" max="5788" width="3" style="162" bestFit="1" customWidth="1"/>
    <col min="5789" max="5795" width="4" style="162" customWidth="1"/>
    <col min="5796" max="5888" width="9.140625" style="162"/>
    <col min="5889" max="5889" width="12.5703125" style="162" customWidth="1"/>
    <col min="5890" max="5890" width="40" style="162" customWidth="1"/>
    <col min="5891" max="5891" width="16.5703125" style="162" bestFit="1" customWidth="1"/>
    <col min="5892" max="5892" width="6" style="162" bestFit="1" customWidth="1"/>
    <col min="5893" max="5893" width="16.28515625" style="162" bestFit="1" customWidth="1"/>
    <col min="5894" max="5894" width="16.140625" style="162" bestFit="1" customWidth="1"/>
    <col min="5895" max="5895" width="15.42578125" style="162" bestFit="1" customWidth="1"/>
    <col min="5896" max="5898" width="0" style="162" hidden="1" customWidth="1"/>
    <col min="5899" max="5899" width="16.7109375" style="162" bestFit="1" customWidth="1"/>
    <col min="5900" max="5900" width="3" style="162" bestFit="1" customWidth="1"/>
    <col min="5901" max="5901" width="15.28515625" style="162" bestFit="1" customWidth="1"/>
    <col min="5902" max="5902" width="15.140625" style="162" bestFit="1" customWidth="1"/>
    <col min="5903" max="5903" width="14.5703125" style="162" bestFit="1" customWidth="1"/>
    <col min="5904" max="5906" width="0" style="162" hidden="1" customWidth="1"/>
    <col min="5907" max="5907" width="14.85546875" style="162" bestFit="1" customWidth="1"/>
    <col min="5908" max="5908" width="3" style="162" bestFit="1" customWidth="1"/>
    <col min="5909" max="5909" width="14.42578125" style="162" bestFit="1" customWidth="1"/>
    <col min="5910" max="5910" width="15.140625" style="162" bestFit="1" customWidth="1"/>
    <col min="5911" max="5911" width="14" style="162" bestFit="1" customWidth="1"/>
    <col min="5912" max="5914" width="0" style="162" hidden="1" customWidth="1"/>
    <col min="5915" max="5915" width="15.140625" style="162" bestFit="1" customWidth="1"/>
    <col min="5916" max="5916" width="3" style="162" bestFit="1" customWidth="1"/>
    <col min="5917" max="5918" width="14.42578125" style="162" bestFit="1" customWidth="1"/>
    <col min="5919" max="5919" width="12.7109375" style="162" bestFit="1" customWidth="1"/>
    <col min="5920" max="5922" width="0" style="162" hidden="1" customWidth="1"/>
    <col min="5923" max="5923" width="14.42578125" style="162" bestFit="1" customWidth="1"/>
    <col min="5924" max="5924" width="3" style="162" bestFit="1" customWidth="1"/>
    <col min="5925" max="5926" width="14" style="162" bestFit="1" customWidth="1"/>
    <col min="5927" max="5927" width="13.28515625" style="162" bestFit="1" customWidth="1"/>
    <col min="5928" max="5930" width="0" style="162" hidden="1" customWidth="1"/>
    <col min="5931" max="5931" width="14.85546875" style="162" bestFit="1" customWidth="1"/>
    <col min="5932" max="5932" width="3" style="162" bestFit="1" customWidth="1"/>
    <col min="5933" max="5933" width="11.5703125" style="162" bestFit="1" customWidth="1"/>
    <col min="5934" max="5934" width="10.5703125" style="162" bestFit="1" customWidth="1"/>
    <col min="5935" max="5935" width="9.42578125" style="162" bestFit="1" customWidth="1"/>
    <col min="5936" max="5938" width="0" style="162" hidden="1" customWidth="1"/>
    <col min="5939" max="5939" width="11.5703125" style="162" bestFit="1" customWidth="1"/>
    <col min="5940" max="5940" width="3" style="162" bestFit="1" customWidth="1"/>
    <col min="5941" max="5941" width="13.7109375" style="162" bestFit="1" customWidth="1"/>
    <col min="5942" max="5942" width="13.28515625" style="162" bestFit="1" customWidth="1"/>
    <col min="5943" max="5943" width="12.7109375" style="162" bestFit="1" customWidth="1"/>
    <col min="5944" max="5946" width="0" style="162" hidden="1" customWidth="1"/>
    <col min="5947" max="5947" width="14" style="162" bestFit="1" customWidth="1"/>
    <col min="5948" max="5948" width="3" style="162" bestFit="1" customWidth="1"/>
    <col min="5949" max="5949" width="14" style="162" bestFit="1" customWidth="1"/>
    <col min="5950" max="5950" width="14.42578125" style="162" bestFit="1" customWidth="1"/>
    <col min="5951" max="5951" width="12.7109375" style="162" bestFit="1" customWidth="1"/>
    <col min="5952" max="5954" width="0" style="162" hidden="1" customWidth="1"/>
    <col min="5955" max="5955" width="13.7109375" style="162" bestFit="1" customWidth="1"/>
    <col min="5956" max="5956" width="3" style="162" bestFit="1" customWidth="1"/>
    <col min="5957" max="5957" width="12.7109375" style="162" bestFit="1" customWidth="1"/>
    <col min="5958" max="5958" width="14.42578125" style="162" bestFit="1" customWidth="1"/>
    <col min="5959" max="5959" width="11.42578125" style="162" bestFit="1" customWidth="1"/>
    <col min="5960" max="5962" width="0" style="162" hidden="1" customWidth="1"/>
    <col min="5963" max="5963" width="14" style="162" bestFit="1" customWidth="1"/>
    <col min="5964" max="5964" width="3" style="162" bestFit="1" customWidth="1"/>
    <col min="5965" max="5965" width="12" style="162" bestFit="1" customWidth="1"/>
    <col min="5966" max="5966" width="11.5703125" style="162" bestFit="1" customWidth="1"/>
    <col min="5967" max="5967" width="9.85546875" style="162" bestFit="1" customWidth="1"/>
    <col min="5968" max="5970" width="0" style="162" hidden="1" customWidth="1"/>
    <col min="5971" max="5971" width="12.7109375" style="162" bestFit="1" customWidth="1"/>
    <col min="5972" max="5972" width="3" style="162" bestFit="1" customWidth="1"/>
    <col min="5973" max="5973" width="13.28515625" style="162" bestFit="1" customWidth="1"/>
    <col min="5974" max="5974" width="13.7109375" style="162" bestFit="1" customWidth="1"/>
    <col min="5975" max="5975" width="10.5703125" style="162" bestFit="1" customWidth="1"/>
    <col min="5976" max="5978" width="0" style="162" hidden="1" customWidth="1"/>
    <col min="5979" max="5979" width="13.7109375" style="162" bestFit="1" customWidth="1"/>
    <col min="5980" max="5980" width="3" style="162" bestFit="1" customWidth="1"/>
    <col min="5981" max="5981" width="12.7109375" style="162" bestFit="1" customWidth="1"/>
    <col min="5982" max="5982" width="13.28515625" style="162" bestFit="1" customWidth="1"/>
    <col min="5983" max="5983" width="14" style="162" bestFit="1" customWidth="1"/>
    <col min="5984" max="5986" width="0" style="162" hidden="1" customWidth="1"/>
    <col min="5987" max="5987" width="14" style="162" bestFit="1" customWidth="1"/>
    <col min="5988" max="5988" width="3" style="162" bestFit="1" customWidth="1"/>
    <col min="5989" max="5990" width="12" style="162" bestFit="1" customWidth="1"/>
    <col min="5991" max="5991" width="9.85546875" style="162" bestFit="1" customWidth="1"/>
    <col min="5992" max="5994" width="0" style="162" hidden="1" customWidth="1"/>
    <col min="5995" max="5995" width="12.28515625" style="162" bestFit="1" customWidth="1"/>
    <col min="5996" max="5996" width="3" style="162" bestFit="1" customWidth="1"/>
    <col min="5997" max="5997" width="11.5703125" style="162" bestFit="1" customWidth="1"/>
    <col min="5998" max="5998" width="11.42578125" style="162" bestFit="1" customWidth="1"/>
    <col min="5999" max="5999" width="10.5703125" style="162" bestFit="1" customWidth="1"/>
    <col min="6000" max="6002" width="0" style="162" hidden="1" customWidth="1"/>
    <col min="6003" max="6003" width="12.28515625" style="162" bestFit="1" customWidth="1"/>
    <col min="6004" max="6004" width="3" style="162" bestFit="1" customWidth="1"/>
    <col min="6005" max="6011" width="4" style="162" customWidth="1"/>
    <col min="6012" max="6012" width="3" style="162" bestFit="1" customWidth="1"/>
    <col min="6013" max="6019" width="4" style="162" customWidth="1"/>
    <col min="6020" max="6020" width="3" style="162" bestFit="1" customWidth="1"/>
    <col min="6021" max="6027" width="4" style="162" customWidth="1"/>
    <col min="6028" max="6028" width="3" style="162" bestFit="1" customWidth="1"/>
    <col min="6029" max="6035" width="4" style="162" customWidth="1"/>
    <col min="6036" max="6036" width="3" style="162" bestFit="1" customWidth="1"/>
    <col min="6037" max="6043" width="4" style="162" customWidth="1"/>
    <col min="6044" max="6044" width="3" style="162" bestFit="1" customWidth="1"/>
    <col min="6045" max="6051" width="4" style="162" customWidth="1"/>
    <col min="6052" max="6144" width="9.140625" style="162"/>
    <col min="6145" max="6145" width="12.5703125" style="162" customWidth="1"/>
    <col min="6146" max="6146" width="40" style="162" customWidth="1"/>
    <col min="6147" max="6147" width="16.5703125" style="162" bestFit="1" customWidth="1"/>
    <col min="6148" max="6148" width="6" style="162" bestFit="1" customWidth="1"/>
    <col min="6149" max="6149" width="16.28515625" style="162" bestFit="1" customWidth="1"/>
    <col min="6150" max="6150" width="16.140625" style="162" bestFit="1" customWidth="1"/>
    <col min="6151" max="6151" width="15.42578125" style="162" bestFit="1" customWidth="1"/>
    <col min="6152" max="6154" width="0" style="162" hidden="1" customWidth="1"/>
    <col min="6155" max="6155" width="16.7109375" style="162" bestFit="1" customWidth="1"/>
    <col min="6156" max="6156" width="3" style="162" bestFit="1" customWidth="1"/>
    <col min="6157" max="6157" width="15.28515625" style="162" bestFit="1" customWidth="1"/>
    <col min="6158" max="6158" width="15.140625" style="162" bestFit="1" customWidth="1"/>
    <col min="6159" max="6159" width="14.5703125" style="162" bestFit="1" customWidth="1"/>
    <col min="6160" max="6162" width="0" style="162" hidden="1" customWidth="1"/>
    <col min="6163" max="6163" width="14.85546875" style="162" bestFit="1" customWidth="1"/>
    <col min="6164" max="6164" width="3" style="162" bestFit="1" customWidth="1"/>
    <col min="6165" max="6165" width="14.42578125" style="162" bestFit="1" customWidth="1"/>
    <col min="6166" max="6166" width="15.140625" style="162" bestFit="1" customWidth="1"/>
    <col min="6167" max="6167" width="14" style="162" bestFit="1" customWidth="1"/>
    <col min="6168" max="6170" width="0" style="162" hidden="1" customWidth="1"/>
    <col min="6171" max="6171" width="15.140625" style="162" bestFit="1" customWidth="1"/>
    <col min="6172" max="6172" width="3" style="162" bestFit="1" customWidth="1"/>
    <col min="6173" max="6174" width="14.42578125" style="162" bestFit="1" customWidth="1"/>
    <col min="6175" max="6175" width="12.7109375" style="162" bestFit="1" customWidth="1"/>
    <col min="6176" max="6178" width="0" style="162" hidden="1" customWidth="1"/>
    <col min="6179" max="6179" width="14.42578125" style="162" bestFit="1" customWidth="1"/>
    <col min="6180" max="6180" width="3" style="162" bestFit="1" customWidth="1"/>
    <col min="6181" max="6182" width="14" style="162" bestFit="1" customWidth="1"/>
    <col min="6183" max="6183" width="13.28515625" style="162" bestFit="1" customWidth="1"/>
    <col min="6184" max="6186" width="0" style="162" hidden="1" customWidth="1"/>
    <col min="6187" max="6187" width="14.85546875" style="162" bestFit="1" customWidth="1"/>
    <col min="6188" max="6188" width="3" style="162" bestFit="1" customWidth="1"/>
    <col min="6189" max="6189" width="11.5703125" style="162" bestFit="1" customWidth="1"/>
    <col min="6190" max="6190" width="10.5703125" style="162" bestFit="1" customWidth="1"/>
    <col min="6191" max="6191" width="9.42578125" style="162" bestFit="1" customWidth="1"/>
    <col min="6192" max="6194" width="0" style="162" hidden="1" customWidth="1"/>
    <col min="6195" max="6195" width="11.5703125" style="162" bestFit="1" customWidth="1"/>
    <col min="6196" max="6196" width="3" style="162" bestFit="1" customWidth="1"/>
    <col min="6197" max="6197" width="13.7109375" style="162" bestFit="1" customWidth="1"/>
    <col min="6198" max="6198" width="13.28515625" style="162" bestFit="1" customWidth="1"/>
    <col min="6199" max="6199" width="12.7109375" style="162" bestFit="1" customWidth="1"/>
    <col min="6200" max="6202" width="0" style="162" hidden="1" customWidth="1"/>
    <col min="6203" max="6203" width="14" style="162" bestFit="1" customWidth="1"/>
    <col min="6204" max="6204" width="3" style="162" bestFit="1" customWidth="1"/>
    <col min="6205" max="6205" width="14" style="162" bestFit="1" customWidth="1"/>
    <col min="6206" max="6206" width="14.42578125" style="162" bestFit="1" customWidth="1"/>
    <col min="6207" max="6207" width="12.7109375" style="162" bestFit="1" customWidth="1"/>
    <col min="6208" max="6210" width="0" style="162" hidden="1" customWidth="1"/>
    <col min="6211" max="6211" width="13.7109375" style="162" bestFit="1" customWidth="1"/>
    <col min="6212" max="6212" width="3" style="162" bestFit="1" customWidth="1"/>
    <col min="6213" max="6213" width="12.7109375" style="162" bestFit="1" customWidth="1"/>
    <col min="6214" max="6214" width="14.42578125" style="162" bestFit="1" customWidth="1"/>
    <col min="6215" max="6215" width="11.42578125" style="162" bestFit="1" customWidth="1"/>
    <col min="6216" max="6218" width="0" style="162" hidden="1" customWidth="1"/>
    <col min="6219" max="6219" width="14" style="162" bestFit="1" customWidth="1"/>
    <col min="6220" max="6220" width="3" style="162" bestFit="1" customWidth="1"/>
    <col min="6221" max="6221" width="12" style="162" bestFit="1" customWidth="1"/>
    <col min="6222" max="6222" width="11.5703125" style="162" bestFit="1" customWidth="1"/>
    <col min="6223" max="6223" width="9.85546875" style="162" bestFit="1" customWidth="1"/>
    <col min="6224" max="6226" width="0" style="162" hidden="1" customWidth="1"/>
    <col min="6227" max="6227" width="12.7109375" style="162" bestFit="1" customWidth="1"/>
    <col min="6228" max="6228" width="3" style="162" bestFit="1" customWidth="1"/>
    <col min="6229" max="6229" width="13.28515625" style="162" bestFit="1" customWidth="1"/>
    <col min="6230" max="6230" width="13.7109375" style="162" bestFit="1" customWidth="1"/>
    <col min="6231" max="6231" width="10.5703125" style="162" bestFit="1" customWidth="1"/>
    <col min="6232" max="6234" width="0" style="162" hidden="1" customWidth="1"/>
    <col min="6235" max="6235" width="13.7109375" style="162" bestFit="1" customWidth="1"/>
    <col min="6236" max="6236" width="3" style="162" bestFit="1" customWidth="1"/>
    <col min="6237" max="6237" width="12.7109375" style="162" bestFit="1" customWidth="1"/>
    <col min="6238" max="6238" width="13.28515625" style="162" bestFit="1" customWidth="1"/>
    <col min="6239" max="6239" width="14" style="162" bestFit="1" customWidth="1"/>
    <col min="6240" max="6242" width="0" style="162" hidden="1" customWidth="1"/>
    <col min="6243" max="6243" width="14" style="162" bestFit="1" customWidth="1"/>
    <col min="6244" max="6244" width="3" style="162" bestFit="1" customWidth="1"/>
    <col min="6245" max="6246" width="12" style="162" bestFit="1" customWidth="1"/>
    <col min="6247" max="6247" width="9.85546875" style="162" bestFit="1" customWidth="1"/>
    <col min="6248" max="6250" width="0" style="162" hidden="1" customWidth="1"/>
    <col min="6251" max="6251" width="12.28515625" style="162" bestFit="1" customWidth="1"/>
    <col min="6252" max="6252" width="3" style="162" bestFit="1" customWidth="1"/>
    <col min="6253" max="6253" width="11.5703125" style="162" bestFit="1" customWidth="1"/>
    <col min="6254" max="6254" width="11.42578125" style="162" bestFit="1" customWidth="1"/>
    <col min="6255" max="6255" width="10.5703125" style="162" bestFit="1" customWidth="1"/>
    <col min="6256" max="6258" width="0" style="162" hidden="1" customWidth="1"/>
    <col min="6259" max="6259" width="12.28515625" style="162" bestFit="1" customWidth="1"/>
    <col min="6260" max="6260" width="3" style="162" bestFit="1" customWidth="1"/>
    <col min="6261" max="6267" width="4" style="162" customWidth="1"/>
    <col min="6268" max="6268" width="3" style="162" bestFit="1" customWidth="1"/>
    <col min="6269" max="6275" width="4" style="162" customWidth="1"/>
    <col min="6276" max="6276" width="3" style="162" bestFit="1" customWidth="1"/>
    <col min="6277" max="6283" width="4" style="162" customWidth="1"/>
    <col min="6284" max="6284" width="3" style="162" bestFit="1" customWidth="1"/>
    <col min="6285" max="6291" width="4" style="162" customWidth="1"/>
    <col min="6292" max="6292" width="3" style="162" bestFit="1" customWidth="1"/>
    <col min="6293" max="6299" width="4" style="162" customWidth="1"/>
    <col min="6300" max="6300" width="3" style="162" bestFit="1" customWidth="1"/>
    <col min="6301" max="6307" width="4" style="162" customWidth="1"/>
    <col min="6308" max="6400" width="9.140625" style="162"/>
    <col min="6401" max="6401" width="12.5703125" style="162" customWidth="1"/>
    <col min="6402" max="6402" width="40" style="162" customWidth="1"/>
    <col min="6403" max="6403" width="16.5703125" style="162" bestFit="1" customWidth="1"/>
    <col min="6404" max="6404" width="6" style="162" bestFit="1" customWidth="1"/>
    <col min="6405" max="6405" width="16.28515625" style="162" bestFit="1" customWidth="1"/>
    <col min="6406" max="6406" width="16.140625" style="162" bestFit="1" customWidth="1"/>
    <col min="6407" max="6407" width="15.42578125" style="162" bestFit="1" customWidth="1"/>
    <col min="6408" max="6410" width="0" style="162" hidden="1" customWidth="1"/>
    <col min="6411" max="6411" width="16.7109375" style="162" bestFit="1" customWidth="1"/>
    <col min="6412" max="6412" width="3" style="162" bestFit="1" customWidth="1"/>
    <col min="6413" max="6413" width="15.28515625" style="162" bestFit="1" customWidth="1"/>
    <col min="6414" max="6414" width="15.140625" style="162" bestFit="1" customWidth="1"/>
    <col min="6415" max="6415" width="14.5703125" style="162" bestFit="1" customWidth="1"/>
    <col min="6416" max="6418" width="0" style="162" hidden="1" customWidth="1"/>
    <col min="6419" max="6419" width="14.85546875" style="162" bestFit="1" customWidth="1"/>
    <col min="6420" max="6420" width="3" style="162" bestFit="1" customWidth="1"/>
    <col min="6421" max="6421" width="14.42578125" style="162" bestFit="1" customWidth="1"/>
    <col min="6422" max="6422" width="15.140625" style="162" bestFit="1" customWidth="1"/>
    <col min="6423" max="6423" width="14" style="162" bestFit="1" customWidth="1"/>
    <col min="6424" max="6426" width="0" style="162" hidden="1" customWidth="1"/>
    <col min="6427" max="6427" width="15.140625" style="162" bestFit="1" customWidth="1"/>
    <col min="6428" max="6428" width="3" style="162" bestFit="1" customWidth="1"/>
    <col min="6429" max="6430" width="14.42578125" style="162" bestFit="1" customWidth="1"/>
    <col min="6431" max="6431" width="12.7109375" style="162" bestFit="1" customWidth="1"/>
    <col min="6432" max="6434" width="0" style="162" hidden="1" customWidth="1"/>
    <col min="6435" max="6435" width="14.42578125" style="162" bestFit="1" customWidth="1"/>
    <col min="6436" max="6436" width="3" style="162" bestFit="1" customWidth="1"/>
    <col min="6437" max="6438" width="14" style="162" bestFit="1" customWidth="1"/>
    <col min="6439" max="6439" width="13.28515625" style="162" bestFit="1" customWidth="1"/>
    <col min="6440" max="6442" width="0" style="162" hidden="1" customWidth="1"/>
    <col min="6443" max="6443" width="14.85546875" style="162" bestFit="1" customWidth="1"/>
    <col min="6444" max="6444" width="3" style="162" bestFit="1" customWidth="1"/>
    <col min="6445" max="6445" width="11.5703125" style="162" bestFit="1" customWidth="1"/>
    <col min="6446" max="6446" width="10.5703125" style="162" bestFit="1" customWidth="1"/>
    <col min="6447" max="6447" width="9.42578125" style="162" bestFit="1" customWidth="1"/>
    <col min="6448" max="6450" width="0" style="162" hidden="1" customWidth="1"/>
    <col min="6451" max="6451" width="11.5703125" style="162" bestFit="1" customWidth="1"/>
    <col min="6452" max="6452" width="3" style="162" bestFit="1" customWidth="1"/>
    <col min="6453" max="6453" width="13.7109375" style="162" bestFit="1" customWidth="1"/>
    <col min="6454" max="6454" width="13.28515625" style="162" bestFit="1" customWidth="1"/>
    <col min="6455" max="6455" width="12.7109375" style="162" bestFit="1" customWidth="1"/>
    <col min="6456" max="6458" width="0" style="162" hidden="1" customWidth="1"/>
    <col min="6459" max="6459" width="14" style="162" bestFit="1" customWidth="1"/>
    <col min="6460" max="6460" width="3" style="162" bestFit="1" customWidth="1"/>
    <col min="6461" max="6461" width="14" style="162" bestFit="1" customWidth="1"/>
    <col min="6462" max="6462" width="14.42578125" style="162" bestFit="1" customWidth="1"/>
    <col min="6463" max="6463" width="12.7109375" style="162" bestFit="1" customWidth="1"/>
    <col min="6464" max="6466" width="0" style="162" hidden="1" customWidth="1"/>
    <col min="6467" max="6467" width="13.7109375" style="162" bestFit="1" customWidth="1"/>
    <col min="6468" max="6468" width="3" style="162" bestFit="1" customWidth="1"/>
    <col min="6469" max="6469" width="12.7109375" style="162" bestFit="1" customWidth="1"/>
    <col min="6470" max="6470" width="14.42578125" style="162" bestFit="1" customWidth="1"/>
    <col min="6471" max="6471" width="11.42578125" style="162" bestFit="1" customWidth="1"/>
    <col min="6472" max="6474" width="0" style="162" hidden="1" customWidth="1"/>
    <col min="6475" max="6475" width="14" style="162" bestFit="1" customWidth="1"/>
    <col min="6476" max="6476" width="3" style="162" bestFit="1" customWidth="1"/>
    <col min="6477" max="6477" width="12" style="162" bestFit="1" customWidth="1"/>
    <col min="6478" max="6478" width="11.5703125" style="162" bestFit="1" customWidth="1"/>
    <col min="6479" max="6479" width="9.85546875" style="162" bestFit="1" customWidth="1"/>
    <col min="6480" max="6482" width="0" style="162" hidden="1" customWidth="1"/>
    <col min="6483" max="6483" width="12.7109375" style="162" bestFit="1" customWidth="1"/>
    <col min="6484" max="6484" width="3" style="162" bestFit="1" customWidth="1"/>
    <col min="6485" max="6485" width="13.28515625" style="162" bestFit="1" customWidth="1"/>
    <col min="6486" max="6486" width="13.7109375" style="162" bestFit="1" customWidth="1"/>
    <col min="6487" max="6487" width="10.5703125" style="162" bestFit="1" customWidth="1"/>
    <col min="6488" max="6490" width="0" style="162" hidden="1" customWidth="1"/>
    <col min="6491" max="6491" width="13.7109375" style="162" bestFit="1" customWidth="1"/>
    <col min="6492" max="6492" width="3" style="162" bestFit="1" customWidth="1"/>
    <col min="6493" max="6493" width="12.7109375" style="162" bestFit="1" customWidth="1"/>
    <col min="6494" max="6494" width="13.28515625" style="162" bestFit="1" customWidth="1"/>
    <col min="6495" max="6495" width="14" style="162" bestFit="1" customWidth="1"/>
    <col min="6496" max="6498" width="0" style="162" hidden="1" customWidth="1"/>
    <col min="6499" max="6499" width="14" style="162" bestFit="1" customWidth="1"/>
    <col min="6500" max="6500" width="3" style="162" bestFit="1" customWidth="1"/>
    <col min="6501" max="6502" width="12" style="162" bestFit="1" customWidth="1"/>
    <col min="6503" max="6503" width="9.85546875" style="162" bestFit="1" customWidth="1"/>
    <col min="6504" max="6506" width="0" style="162" hidden="1" customWidth="1"/>
    <col min="6507" max="6507" width="12.28515625" style="162" bestFit="1" customWidth="1"/>
    <col min="6508" max="6508" width="3" style="162" bestFit="1" customWidth="1"/>
    <col min="6509" max="6509" width="11.5703125" style="162" bestFit="1" customWidth="1"/>
    <col min="6510" max="6510" width="11.42578125" style="162" bestFit="1" customWidth="1"/>
    <col min="6511" max="6511" width="10.5703125" style="162" bestFit="1" customWidth="1"/>
    <col min="6512" max="6514" width="0" style="162" hidden="1" customWidth="1"/>
    <col min="6515" max="6515" width="12.28515625" style="162" bestFit="1" customWidth="1"/>
    <col min="6516" max="6516" width="3" style="162" bestFit="1" customWidth="1"/>
    <col min="6517" max="6523" width="4" style="162" customWidth="1"/>
    <col min="6524" max="6524" width="3" style="162" bestFit="1" customWidth="1"/>
    <col min="6525" max="6531" width="4" style="162" customWidth="1"/>
    <col min="6532" max="6532" width="3" style="162" bestFit="1" customWidth="1"/>
    <col min="6533" max="6539" width="4" style="162" customWidth="1"/>
    <col min="6540" max="6540" width="3" style="162" bestFit="1" customWidth="1"/>
    <col min="6541" max="6547" width="4" style="162" customWidth="1"/>
    <col min="6548" max="6548" width="3" style="162" bestFit="1" customWidth="1"/>
    <col min="6549" max="6555" width="4" style="162" customWidth="1"/>
    <col min="6556" max="6556" width="3" style="162" bestFit="1" customWidth="1"/>
    <col min="6557" max="6563" width="4" style="162" customWidth="1"/>
    <col min="6564" max="6656" width="9.140625" style="162"/>
    <col min="6657" max="6657" width="12.5703125" style="162" customWidth="1"/>
    <col min="6658" max="6658" width="40" style="162" customWidth="1"/>
    <col min="6659" max="6659" width="16.5703125" style="162" bestFit="1" customWidth="1"/>
    <col min="6660" max="6660" width="6" style="162" bestFit="1" customWidth="1"/>
    <col min="6661" max="6661" width="16.28515625" style="162" bestFit="1" customWidth="1"/>
    <col min="6662" max="6662" width="16.140625" style="162" bestFit="1" customWidth="1"/>
    <col min="6663" max="6663" width="15.42578125" style="162" bestFit="1" customWidth="1"/>
    <col min="6664" max="6666" width="0" style="162" hidden="1" customWidth="1"/>
    <col min="6667" max="6667" width="16.7109375" style="162" bestFit="1" customWidth="1"/>
    <col min="6668" max="6668" width="3" style="162" bestFit="1" customWidth="1"/>
    <col min="6669" max="6669" width="15.28515625" style="162" bestFit="1" customWidth="1"/>
    <col min="6670" max="6670" width="15.140625" style="162" bestFit="1" customWidth="1"/>
    <col min="6671" max="6671" width="14.5703125" style="162" bestFit="1" customWidth="1"/>
    <col min="6672" max="6674" width="0" style="162" hidden="1" customWidth="1"/>
    <col min="6675" max="6675" width="14.85546875" style="162" bestFit="1" customWidth="1"/>
    <col min="6676" max="6676" width="3" style="162" bestFit="1" customWidth="1"/>
    <col min="6677" max="6677" width="14.42578125" style="162" bestFit="1" customWidth="1"/>
    <col min="6678" max="6678" width="15.140625" style="162" bestFit="1" customWidth="1"/>
    <col min="6679" max="6679" width="14" style="162" bestFit="1" customWidth="1"/>
    <col min="6680" max="6682" width="0" style="162" hidden="1" customWidth="1"/>
    <col min="6683" max="6683" width="15.140625" style="162" bestFit="1" customWidth="1"/>
    <col min="6684" max="6684" width="3" style="162" bestFit="1" customWidth="1"/>
    <col min="6685" max="6686" width="14.42578125" style="162" bestFit="1" customWidth="1"/>
    <col min="6687" max="6687" width="12.7109375" style="162" bestFit="1" customWidth="1"/>
    <col min="6688" max="6690" width="0" style="162" hidden="1" customWidth="1"/>
    <col min="6691" max="6691" width="14.42578125" style="162" bestFit="1" customWidth="1"/>
    <col min="6692" max="6692" width="3" style="162" bestFit="1" customWidth="1"/>
    <col min="6693" max="6694" width="14" style="162" bestFit="1" customWidth="1"/>
    <col min="6695" max="6695" width="13.28515625" style="162" bestFit="1" customWidth="1"/>
    <col min="6696" max="6698" width="0" style="162" hidden="1" customWidth="1"/>
    <col min="6699" max="6699" width="14.85546875" style="162" bestFit="1" customWidth="1"/>
    <col min="6700" max="6700" width="3" style="162" bestFit="1" customWidth="1"/>
    <col min="6701" max="6701" width="11.5703125" style="162" bestFit="1" customWidth="1"/>
    <col min="6702" max="6702" width="10.5703125" style="162" bestFit="1" customWidth="1"/>
    <col min="6703" max="6703" width="9.42578125" style="162" bestFit="1" customWidth="1"/>
    <col min="6704" max="6706" width="0" style="162" hidden="1" customWidth="1"/>
    <col min="6707" max="6707" width="11.5703125" style="162" bestFit="1" customWidth="1"/>
    <col min="6708" max="6708" width="3" style="162" bestFit="1" customWidth="1"/>
    <col min="6709" max="6709" width="13.7109375" style="162" bestFit="1" customWidth="1"/>
    <col min="6710" max="6710" width="13.28515625" style="162" bestFit="1" customWidth="1"/>
    <col min="6711" max="6711" width="12.7109375" style="162" bestFit="1" customWidth="1"/>
    <col min="6712" max="6714" width="0" style="162" hidden="1" customWidth="1"/>
    <col min="6715" max="6715" width="14" style="162" bestFit="1" customWidth="1"/>
    <col min="6716" max="6716" width="3" style="162" bestFit="1" customWidth="1"/>
    <col min="6717" max="6717" width="14" style="162" bestFit="1" customWidth="1"/>
    <col min="6718" max="6718" width="14.42578125" style="162" bestFit="1" customWidth="1"/>
    <col min="6719" max="6719" width="12.7109375" style="162" bestFit="1" customWidth="1"/>
    <col min="6720" max="6722" width="0" style="162" hidden="1" customWidth="1"/>
    <col min="6723" max="6723" width="13.7109375" style="162" bestFit="1" customWidth="1"/>
    <col min="6724" max="6724" width="3" style="162" bestFit="1" customWidth="1"/>
    <col min="6725" max="6725" width="12.7109375" style="162" bestFit="1" customWidth="1"/>
    <col min="6726" max="6726" width="14.42578125" style="162" bestFit="1" customWidth="1"/>
    <col min="6727" max="6727" width="11.42578125" style="162" bestFit="1" customWidth="1"/>
    <col min="6728" max="6730" width="0" style="162" hidden="1" customWidth="1"/>
    <col min="6731" max="6731" width="14" style="162" bestFit="1" customWidth="1"/>
    <col min="6732" max="6732" width="3" style="162" bestFit="1" customWidth="1"/>
    <col min="6733" max="6733" width="12" style="162" bestFit="1" customWidth="1"/>
    <col min="6734" max="6734" width="11.5703125" style="162" bestFit="1" customWidth="1"/>
    <col min="6735" max="6735" width="9.85546875" style="162" bestFit="1" customWidth="1"/>
    <col min="6736" max="6738" width="0" style="162" hidden="1" customWidth="1"/>
    <col min="6739" max="6739" width="12.7109375" style="162" bestFit="1" customWidth="1"/>
    <col min="6740" max="6740" width="3" style="162" bestFit="1" customWidth="1"/>
    <col min="6741" max="6741" width="13.28515625" style="162" bestFit="1" customWidth="1"/>
    <col min="6742" max="6742" width="13.7109375" style="162" bestFit="1" customWidth="1"/>
    <col min="6743" max="6743" width="10.5703125" style="162" bestFit="1" customWidth="1"/>
    <col min="6744" max="6746" width="0" style="162" hidden="1" customWidth="1"/>
    <col min="6747" max="6747" width="13.7109375" style="162" bestFit="1" customWidth="1"/>
    <col min="6748" max="6748" width="3" style="162" bestFit="1" customWidth="1"/>
    <col min="6749" max="6749" width="12.7109375" style="162" bestFit="1" customWidth="1"/>
    <col min="6750" max="6750" width="13.28515625" style="162" bestFit="1" customWidth="1"/>
    <col min="6751" max="6751" width="14" style="162" bestFit="1" customWidth="1"/>
    <col min="6752" max="6754" width="0" style="162" hidden="1" customWidth="1"/>
    <col min="6755" max="6755" width="14" style="162" bestFit="1" customWidth="1"/>
    <col min="6756" max="6756" width="3" style="162" bestFit="1" customWidth="1"/>
    <col min="6757" max="6758" width="12" style="162" bestFit="1" customWidth="1"/>
    <col min="6759" max="6759" width="9.85546875" style="162" bestFit="1" customWidth="1"/>
    <col min="6760" max="6762" width="0" style="162" hidden="1" customWidth="1"/>
    <col min="6763" max="6763" width="12.28515625" style="162" bestFit="1" customWidth="1"/>
    <col min="6764" max="6764" width="3" style="162" bestFit="1" customWidth="1"/>
    <col min="6765" max="6765" width="11.5703125" style="162" bestFit="1" customWidth="1"/>
    <col min="6766" max="6766" width="11.42578125" style="162" bestFit="1" customWidth="1"/>
    <col min="6767" max="6767" width="10.5703125" style="162" bestFit="1" customWidth="1"/>
    <col min="6768" max="6770" width="0" style="162" hidden="1" customWidth="1"/>
    <col min="6771" max="6771" width="12.28515625" style="162" bestFit="1" customWidth="1"/>
    <col min="6772" max="6772" width="3" style="162" bestFit="1" customWidth="1"/>
    <col min="6773" max="6779" width="4" style="162" customWidth="1"/>
    <col min="6780" max="6780" width="3" style="162" bestFit="1" customWidth="1"/>
    <col min="6781" max="6787" width="4" style="162" customWidth="1"/>
    <col min="6788" max="6788" width="3" style="162" bestFit="1" customWidth="1"/>
    <col min="6789" max="6795" width="4" style="162" customWidth="1"/>
    <col min="6796" max="6796" width="3" style="162" bestFit="1" customWidth="1"/>
    <col min="6797" max="6803" width="4" style="162" customWidth="1"/>
    <col min="6804" max="6804" width="3" style="162" bestFit="1" customWidth="1"/>
    <col min="6805" max="6811" width="4" style="162" customWidth="1"/>
    <col min="6812" max="6812" width="3" style="162" bestFit="1" customWidth="1"/>
    <col min="6813" max="6819" width="4" style="162" customWidth="1"/>
    <col min="6820" max="6912" width="9.140625" style="162"/>
    <col min="6913" max="6913" width="12.5703125" style="162" customWidth="1"/>
    <col min="6914" max="6914" width="40" style="162" customWidth="1"/>
    <col min="6915" max="6915" width="16.5703125" style="162" bestFit="1" customWidth="1"/>
    <col min="6916" max="6916" width="6" style="162" bestFit="1" customWidth="1"/>
    <col min="6917" max="6917" width="16.28515625" style="162" bestFit="1" customWidth="1"/>
    <col min="6918" max="6918" width="16.140625" style="162" bestFit="1" customWidth="1"/>
    <col min="6919" max="6919" width="15.42578125" style="162" bestFit="1" customWidth="1"/>
    <col min="6920" max="6922" width="0" style="162" hidden="1" customWidth="1"/>
    <col min="6923" max="6923" width="16.7109375" style="162" bestFit="1" customWidth="1"/>
    <col min="6924" max="6924" width="3" style="162" bestFit="1" customWidth="1"/>
    <col min="6925" max="6925" width="15.28515625" style="162" bestFit="1" customWidth="1"/>
    <col min="6926" max="6926" width="15.140625" style="162" bestFit="1" customWidth="1"/>
    <col min="6927" max="6927" width="14.5703125" style="162" bestFit="1" customWidth="1"/>
    <col min="6928" max="6930" width="0" style="162" hidden="1" customWidth="1"/>
    <col min="6931" max="6931" width="14.85546875" style="162" bestFit="1" customWidth="1"/>
    <col min="6932" max="6932" width="3" style="162" bestFit="1" customWidth="1"/>
    <col min="6933" max="6933" width="14.42578125" style="162" bestFit="1" customWidth="1"/>
    <col min="6934" max="6934" width="15.140625" style="162" bestFit="1" customWidth="1"/>
    <col min="6935" max="6935" width="14" style="162" bestFit="1" customWidth="1"/>
    <col min="6936" max="6938" width="0" style="162" hidden="1" customWidth="1"/>
    <col min="6939" max="6939" width="15.140625" style="162" bestFit="1" customWidth="1"/>
    <col min="6940" max="6940" width="3" style="162" bestFit="1" customWidth="1"/>
    <col min="6941" max="6942" width="14.42578125" style="162" bestFit="1" customWidth="1"/>
    <col min="6943" max="6943" width="12.7109375" style="162" bestFit="1" customWidth="1"/>
    <col min="6944" max="6946" width="0" style="162" hidden="1" customWidth="1"/>
    <col min="6947" max="6947" width="14.42578125" style="162" bestFit="1" customWidth="1"/>
    <col min="6948" max="6948" width="3" style="162" bestFit="1" customWidth="1"/>
    <col min="6949" max="6950" width="14" style="162" bestFit="1" customWidth="1"/>
    <col min="6951" max="6951" width="13.28515625" style="162" bestFit="1" customWidth="1"/>
    <col min="6952" max="6954" width="0" style="162" hidden="1" customWidth="1"/>
    <col min="6955" max="6955" width="14.85546875" style="162" bestFit="1" customWidth="1"/>
    <col min="6956" max="6956" width="3" style="162" bestFit="1" customWidth="1"/>
    <col min="6957" max="6957" width="11.5703125" style="162" bestFit="1" customWidth="1"/>
    <col min="6958" max="6958" width="10.5703125" style="162" bestFit="1" customWidth="1"/>
    <col min="6959" max="6959" width="9.42578125" style="162" bestFit="1" customWidth="1"/>
    <col min="6960" max="6962" width="0" style="162" hidden="1" customWidth="1"/>
    <col min="6963" max="6963" width="11.5703125" style="162" bestFit="1" customWidth="1"/>
    <col min="6964" max="6964" width="3" style="162" bestFit="1" customWidth="1"/>
    <col min="6965" max="6965" width="13.7109375" style="162" bestFit="1" customWidth="1"/>
    <col min="6966" max="6966" width="13.28515625" style="162" bestFit="1" customWidth="1"/>
    <col min="6967" max="6967" width="12.7109375" style="162" bestFit="1" customWidth="1"/>
    <col min="6968" max="6970" width="0" style="162" hidden="1" customWidth="1"/>
    <col min="6971" max="6971" width="14" style="162" bestFit="1" customWidth="1"/>
    <col min="6972" max="6972" width="3" style="162" bestFit="1" customWidth="1"/>
    <col min="6973" max="6973" width="14" style="162" bestFit="1" customWidth="1"/>
    <col min="6974" max="6974" width="14.42578125" style="162" bestFit="1" customWidth="1"/>
    <col min="6975" max="6975" width="12.7109375" style="162" bestFit="1" customWidth="1"/>
    <col min="6976" max="6978" width="0" style="162" hidden="1" customWidth="1"/>
    <col min="6979" max="6979" width="13.7109375" style="162" bestFit="1" customWidth="1"/>
    <col min="6980" max="6980" width="3" style="162" bestFit="1" customWidth="1"/>
    <col min="6981" max="6981" width="12.7109375" style="162" bestFit="1" customWidth="1"/>
    <col min="6982" max="6982" width="14.42578125" style="162" bestFit="1" customWidth="1"/>
    <col min="6983" max="6983" width="11.42578125" style="162" bestFit="1" customWidth="1"/>
    <col min="6984" max="6986" width="0" style="162" hidden="1" customWidth="1"/>
    <col min="6987" max="6987" width="14" style="162" bestFit="1" customWidth="1"/>
    <col min="6988" max="6988" width="3" style="162" bestFit="1" customWidth="1"/>
    <col min="6989" max="6989" width="12" style="162" bestFit="1" customWidth="1"/>
    <col min="6990" max="6990" width="11.5703125" style="162" bestFit="1" customWidth="1"/>
    <col min="6991" max="6991" width="9.85546875" style="162" bestFit="1" customWidth="1"/>
    <col min="6992" max="6994" width="0" style="162" hidden="1" customWidth="1"/>
    <col min="6995" max="6995" width="12.7109375" style="162" bestFit="1" customWidth="1"/>
    <col min="6996" max="6996" width="3" style="162" bestFit="1" customWidth="1"/>
    <col min="6997" max="6997" width="13.28515625" style="162" bestFit="1" customWidth="1"/>
    <col min="6998" max="6998" width="13.7109375" style="162" bestFit="1" customWidth="1"/>
    <col min="6999" max="6999" width="10.5703125" style="162" bestFit="1" customWidth="1"/>
    <col min="7000" max="7002" width="0" style="162" hidden="1" customWidth="1"/>
    <col min="7003" max="7003" width="13.7109375" style="162" bestFit="1" customWidth="1"/>
    <col min="7004" max="7004" width="3" style="162" bestFit="1" customWidth="1"/>
    <col min="7005" max="7005" width="12.7109375" style="162" bestFit="1" customWidth="1"/>
    <col min="7006" max="7006" width="13.28515625" style="162" bestFit="1" customWidth="1"/>
    <col min="7007" max="7007" width="14" style="162" bestFit="1" customWidth="1"/>
    <col min="7008" max="7010" width="0" style="162" hidden="1" customWidth="1"/>
    <col min="7011" max="7011" width="14" style="162" bestFit="1" customWidth="1"/>
    <col min="7012" max="7012" width="3" style="162" bestFit="1" customWidth="1"/>
    <col min="7013" max="7014" width="12" style="162" bestFit="1" customWidth="1"/>
    <col min="7015" max="7015" width="9.85546875" style="162" bestFit="1" customWidth="1"/>
    <col min="7016" max="7018" width="0" style="162" hidden="1" customWidth="1"/>
    <col min="7019" max="7019" width="12.28515625" style="162" bestFit="1" customWidth="1"/>
    <col min="7020" max="7020" width="3" style="162" bestFit="1" customWidth="1"/>
    <col min="7021" max="7021" width="11.5703125" style="162" bestFit="1" customWidth="1"/>
    <col min="7022" max="7022" width="11.42578125" style="162" bestFit="1" customWidth="1"/>
    <col min="7023" max="7023" width="10.5703125" style="162" bestFit="1" customWidth="1"/>
    <col min="7024" max="7026" width="0" style="162" hidden="1" customWidth="1"/>
    <col min="7027" max="7027" width="12.28515625" style="162" bestFit="1" customWidth="1"/>
    <col min="7028" max="7028" width="3" style="162" bestFit="1" customWidth="1"/>
    <col min="7029" max="7035" width="4" style="162" customWidth="1"/>
    <col min="7036" max="7036" width="3" style="162" bestFit="1" customWidth="1"/>
    <col min="7037" max="7043" width="4" style="162" customWidth="1"/>
    <col min="7044" max="7044" width="3" style="162" bestFit="1" customWidth="1"/>
    <col min="7045" max="7051" width="4" style="162" customWidth="1"/>
    <col min="7052" max="7052" width="3" style="162" bestFit="1" customWidth="1"/>
    <col min="7053" max="7059" width="4" style="162" customWidth="1"/>
    <col min="7060" max="7060" width="3" style="162" bestFit="1" customWidth="1"/>
    <col min="7061" max="7067" width="4" style="162" customWidth="1"/>
    <col min="7068" max="7068" width="3" style="162" bestFit="1" customWidth="1"/>
    <col min="7069" max="7075" width="4" style="162" customWidth="1"/>
    <col min="7076" max="7168" width="9.140625" style="162"/>
    <col min="7169" max="7169" width="12.5703125" style="162" customWidth="1"/>
    <col min="7170" max="7170" width="40" style="162" customWidth="1"/>
    <col min="7171" max="7171" width="16.5703125" style="162" bestFit="1" customWidth="1"/>
    <col min="7172" max="7172" width="6" style="162" bestFit="1" customWidth="1"/>
    <col min="7173" max="7173" width="16.28515625" style="162" bestFit="1" customWidth="1"/>
    <col min="7174" max="7174" width="16.140625" style="162" bestFit="1" customWidth="1"/>
    <col min="7175" max="7175" width="15.42578125" style="162" bestFit="1" customWidth="1"/>
    <col min="7176" max="7178" width="0" style="162" hidden="1" customWidth="1"/>
    <col min="7179" max="7179" width="16.7109375" style="162" bestFit="1" customWidth="1"/>
    <col min="7180" max="7180" width="3" style="162" bestFit="1" customWidth="1"/>
    <col min="7181" max="7181" width="15.28515625" style="162" bestFit="1" customWidth="1"/>
    <col min="7182" max="7182" width="15.140625" style="162" bestFit="1" customWidth="1"/>
    <col min="7183" max="7183" width="14.5703125" style="162" bestFit="1" customWidth="1"/>
    <col min="7184" max="7186" width="0" style="162" hidden="1" customWidth="1"/>
    <col min="7187" max="7187" width="14.85546875" style="162" bestFit="1" customWidth="1"/>
    <col min="7188" max="7188" width="3" style="162" bestFit="1" customWidth="1"/>
    <col min="7189" max="7189" width="14.42578125" style="162" bestFit="1" customWidth="1"/>
    <col min="7190" max="7190" width="15.140625" style="162" bestFit="1" customWidth="1"/>
    <col min="7191" max="7191" width="14" style="162" bestFit="1" customWidth="1"/>
    <col min="7192" max="7194" width="0" style="162" hidden="1" customWidth="1"/>
    <col min="7195" max="7195" width="15.140625" style="162" bestFit="1" customWidth="1"/>
    <col min="7196" max="7196" width="3" style="162" bestFit="1" customWidth="1"/>
    <col min="7197" max="7198" width="14.42578125" style="162" bestFit="1" customWidth="1"/>
    <col min="7199" max="7199" width="12.7109375" style="162" bestFit="1" customWidth="1"/>
    <col min="7200" max="7202" width="0" style="162" hidden="1" customWidth="1"/>
    <col min="7203" max="7203" width="14.42578125" style="162" bestFit="1" customWidth="1"/>
    <col min="7204" max="7204" width="3" style="162" bestFit="1" customWidth="1"/>
    <col min="7205" max="7206" width="14" style="162" bestFit="1" customWidth="1"/>
    <col min="7207" max="7207" width="13.28515625" style="162" bestFit="1" customWidth="1"/>
    <col min="7208" max="7210" width="0" style="162" hidden="1" customWidth="1"/>
    <col min="7211" max="7211" width="14.85546875" style="162" bestFit="1" customWidth="1"/>
    <col min="7212" max="7212" width="3" style="162" bestFit="1" customWidth="1"/>
    <col min="7213" max="7213" width="11.5703125" style="162" bestFit="1" customWidth="1"/>
    <col min="7214" max="7214" width="10.5703125" style="162" bestFit="1" customWidth="1"/>
    <col min="7215" max="7215" width="9.42578125" style="162" bestFit="1" customWidth="1"/>
    <col min="7216" max="7218" width="0" style="162" hidden="1" customWidth="1"/>
    <col min="7219" max="7219" width="11.5703125" style="162" bestFit="1" customWidth="1"/>
    <col min="7220" max="7220" width="3" style="162" bestFit="1" customWidth="1"/>
    <col min="7221" max="7221" width="13.7109375" style="162" bestFit="1" customWidth="1"/>
    <col min="7222" max="7222" width="13.28515625" style="162" bestFit="1" customWidth="1"/>
    <col min="7223" max="7223" width="12.7109375" style="162" bestFit="1" customWidth="1"/>
    <col min="7224" max="7226" width="0" style="162" hidden="1" customWidth="1"/>
    <col min="7227" max="7227" width="14" style="162" bestFit="1" customWidth="1"/>
    <col min="7228" max="7228" width="3" style="162" bestFit="1" customWidth="1"/>
    <col min="7229" max="7229" width="14" style="162" bestFit="1" customWidth="1"/>
    <col min="7230" max="7230" width="14.42578125" style="162" bestFit="1" customWidth="1"/>
    <col min="7231" max="7231" width="12.7109375" style="162" bestFit="1" customWidth="1"/>
    <col min="7232" max="7234" width="0" style="162" hidden="1" customWidth="1"/>
    <col min="7235" max="7235" width="13.7109375" style="162" bestFit="1" customWidth="1"/>
    <col min="7236" max="7236" width="3" style="162" bestFit="1" customWidth="1"/>
    <col min="7237" max="7237" width="12.7109375" style="162" bestFit="1" customWidth="1"/>
    <col min="7238" max="7238" width="14.42578125" style="162" bestFit="1" customWidth="1"/>
    <col min="7239" max="7239" width="11.42578125" style="162" bestFit="1" customWidth="1"/>
    <col min="7240" max="7242" width="0" style="162" hidden="1" customWidth="1"/>
    <col min="7243" max="7243" width="14" style="162" bestFit="1" customWidth="1"/>
    <col min="7244" max="7244" width="3" style="162" bestFit="1" customWidth="1"/>
    <col min="7245" max="7245" width="12" style="162" bestFit="1" customWidth="1"/>
    <col min="7246" max="7246" width="11.5703125" style="162" bestFit="1" customWidth="1"/>
    <col min="7247" max="7247" width="9.85546875" style="162" bestFit="1" customWidth="1"/>
    <col min="7248" max="7250" width="0" style="162" hidden="1" customWidth="1"/>
    <col min="7251" max="7251" width="12.7109375" style="162" bestFit="1" customWidth="1"/>
    <col min="7252" max="7252" width="3" style="162" bestFit="1" customWidth="1"/>
    <col min="7253" max="7253" width="13.28515625" style="162" bestFit="1" customWidth="1"/>
    <col min="7254" max="7254" width="13.7109375" style="162" bestFit="1" customWidth="1"/>
    <col min="7255" max="7255" width="10.5703125" style="162" bestFit="1" customWidth="1"/>
    <col min="7256" max="7258" width="0" style="162" hidden="1" customWidth="1"/>
    <col min="7259" max="7259" width="13.7109375" style="162" bestFit="1" customWidth="1"/>
    <col min="7260" max="7260" width="3" style="162" bestFit="1" customWidth="1"/>
    <col min="7261" max="7261" width="12.7109375" style="162" bestFit="1" customWidth="1"/>
    <col min="7262" max="7262" width="13.28515625" style="162" bestFit="1" customWidth="1"/>
    <col min="7263" max="7263" width="14" style="162" bestFit="1" customWidth="1"/>
    <col min="7264" max="7266" width="0" style="162" hidden="1" customWidth="1"/>
    <col min="7267" max="7267" width="14" style="162" bestFit="1" customWidth="1"/>
    <col min="7268" max="7268" width="3" style="162" bestFit="1" customWidth="1"/>
    <col min="7269" max="7270" width="12" style="162" bestFit="1" customWidth="1"/>
    <col min="7271" max="7271" width="9.85546875" style="162" bestFit="1" customWidth="1"/>
    <col min="7272" max="7274" width="0" style="162" hidden="1" customWidth="1"/>
    <col min="7275" max="7275" width="12.28515625" style="162" bestFit="1" customWidth="1"/>
    <col min="7276" max="7276" width="3" style="162" bestFit="1" customWidth="1"/>
    <col min="7277" max="7277" width="11.5703125" style="162" bestFit="1" customWidth="1"/>
    <col min="7278" max="7278" width="11.42578125" style="162" bestFit="1" customWidth="1"/>
    <col min="7279" max="7279" width="10.5703125" style="162" bestFit="1" customWidth="1"/>
    <col min="7280" max="7282" width="0" style="162" hidden="1" customWidth="1"/>
    <col min="7283" max="7283" width="12.28515625" style="162" bestFit="1" customWidth="1"/>
    <col min="7284" max="7284" width="3" style="162" bestFit="1" customWidth="1"/>
    <col min="7285" max="7291" width="4" style="162" customWidth="1"/>
    <col min="7292" max="7292" width="3" style="162" bestFit="1" customWidth="1"/>
    <col min="7293" max="7299" width="4" style="162" customWidth="1"/>
    <col min="7300" max="7300" width="3" style="162" bestFit="1" customWidth="1"/>
    <col min="7301" max="7307" width="4" style="162" customWidth="1"/>
    <col min="7308" max="7308" width="3" style="162" bestFit="1" customWidth="1"/>
    <col min="7309" max="7315" width="4" style="162" customWidth="1"/>
    <col min="7316" max="7316" width="3" style="162" bestFit="1" customWidth="1"/>
    <col min="7317" max="7323" width="4" style="162" customWidth="1"/>
    <col min="7324" max="7324" width="3" style="162" bestFit="1" customWidth="1"/>
    <col min="7325" max="7331" width="4" style="162" customWidth="1"/>
    <col min="7332" max="7424" width="9.140625" style="162"/>
    <col min="7425" max="7425" width="12.5703125" style="162" customWidth="1"/>
    <col min="7426" max="7426" width="40" style="162" customWidth="1"/>
    <col min="7427" max="7427" width="16.5703125" style="162" bestFit="1" customWidth="1"/>
    <col min="7428" max="7428" width="6" style="162" bestFit="1" customWidth="1"/>
    <col min="7429" max="7429" width="16.28515625" style="162" bestFit="1" customWidth="1"/>
    <col min="7430" max="7430" width="16.140625" style="162" bestFit="1" customWidth="1"/>
    <col min="7431" max="7431" width="15.42578125" style="162" bestFit="1" customWidth="1"/>
    <col min="7432" max="7434" width="0" style="162" hidden="1" customWidth="1"/>
    <col min="7435" max="7435" width="16.7109375" style="162" bestFit="1" customWidth="1"/>
    <col min="7436" max="7436" width="3" style="162" bestFit="1" customWidth="1"/>
    <col min="7437" max="7437" width="15.28515625" style="162" bestFit="1" customWidth="1"/>
    <col min="7438" max="7438" width="15.140625" style="162" bestFit="1" customWidth="1"/>
    <col min="7439" max="7439" width="14.5703125" style="162" bestFit="1" customWidth="1"/>
    <col min="7440" max="7442" width="0" style="162" hidden="1" customWidth="1"/>
    <col min="7443" max="7443" width="14.85546875" style="162" bestFit="1" customWidth="1"/>
    <col min="7444" max="7444" width="3" style="162" bestFit="1" customWidth="1"/>
    <col min="7445" max="7445" width="14.42578125" style="162" bestFit="1" customWidth="1"/>
    <col min="7446" max="7446" width="15.140625" style="162" bestFit="1" customWidth="1"/>
    <col min="7447" max="7447" width="14" style="162" bestFit="1" customWidth="1"/>
    <col min="7448" max="7450" width="0" style="162" hidden="1" customWidth="1"/>
    <col min="7451" max="7451" width="15.140625" style="162" bestFit="1" customWidth="1"/>
    <col min="7452" max="7452" width="3" style="162" bestFit="1" customWidth="1"/>
    <col min="7453" max="7454" width="14.42578125" style="162" bestFit="1" customWidth="1"/>
    <col min="7455" max="7455" width="12.7109375" style="162" bestFit="1" customWidth="1"/>
    <col min="7456" max="7458" width="0" style="162" hidden="1" customWidth="1"/>
    <col min="7459" max="7459" width="14.42578125" style="162" bestFit="1" customWidth="1"/>
    <col min="7460" max="7460" width="3" style="162" bestFit="1" customWidth="1"/>
    <col min="7461" max="7462" width="14" style="162" bestFit="1" customWidth="1"/>
    <col min="7463" max="7463" width="13.28515625" style="162" bestFit="1" customWidth="1"/>
    <col min="7464" max="7466" width="0" style="162" hidden="1" customWidth="1"/>
    <col min="7467" max="7467" width="14.85546875" style="162" bestFit="1" customWidth="1"/>
    <col min="7468" max="7468" width="3" style="162" bestFit="1" customWidth="1"/>
    <col min="7469" max="7469" width="11.5703125" style="162" bestFit="1" customWidth="1"/>
    <col min="7470" max="7470" width="10.5703125" style="162" bestFit="1" customWidth="1"/>
    <col min="7471" max="7471" width="9.42578125" style="162" bestFit="1" customWidth="1"/>
    <col min="7472" max="7474" width="0" style="162" hidden="1" customWidth="1"/>
    <col min="7475" max="7475" width="11.5703125" style="162" bestFit="1" customWidth="1"/>
    <col min="7476" max="7476" width="3" style="162" bestFit="1" customWidth="1"/>
    <col min="7477" max="7477" width="13.7109375" style="162" bestFit="1" customWidth="1"/>
    <col min="7478" max="7478" width="13.28515625" style="162" bestFit="1" customWidth="1"/>
    <col min="7479" max="7479" width="12.7109375" style="162" bestFit="1" customWidth="1"/>
    <col min="7480" max="7482" width="0" style="162" hidden="1" customWidth="1"/>
    <col min="7483" max="7483" width="14" style="162" bestFit="1" customWidth="1"/>
    <col min="7484" max="7484" width="3" style="162" bestFit="1" customWidth="1"/>
    <col min="7485" max="7485" width="14" style="162" bestFit="1" customWidth="1"/>
    <col min="7486" max="7486" width="14.42578125" style="162" bestFit="1" customWidth="1"/>
    <col min="7487" max="7487" width="12.7109375" style="162" bestFit="1" customWidth="1"/>
    <col min="7488" max="7490" width="0" style="162" hidden="1" customWidth="1"/>
    <col min="7491" max="7491" width="13.7109375" style="162" bestFit="1" customWidth="1"/>
    <col min="7492" max="7492" width="3" style="162" bestFit="1" customWidth="1"/>
    <col min="7493" max="7493" width="12.7109375" style="162" bestFit="1" customWidth="1"/>
    <col min="7494" max="7494" width="14.42578125" style="162" bestFit="1" customWidth="1"/>
    <col min="7495" max="7495" width="11.42578125" style="162" bestFit="1" customWidth="1"/>
    <col min="7496" max="7498" width="0" style="162" hidden="1" customWidth="1"/>
    <col min="7499" max="7499" width="14" style="162" bestFit="1" customWidth="1"/>
    <col min="7500" max="7500" width="3" style="162" bestFit="1" customWidth="1"/>
    <col min="7501" max="7501" width="12" style="162" bestFit="1" customWidth="1"/>
    <col min="7502" max="7502" width="11.5703125" style="162" bestFit="1" customWidth="1"/>
    <col min="7503" max="7503" width="9.85546875" style="162" bestFit="1" customWidth="1"/>
    <col min="7504" max="7506" width="0" style="162" hidden="1" customWidth="1"/>
    <col min="7507" max="7507" width="12.7109375" style="162" bestFit="1" customWidth="1"/>
    <col min="7508" max="7508" width="3" style="162" bestFit="1" customWidth="1"/>
    <col min="7509" max="7509" width="13.28515625" style="162" bestFit="1" customWidth="1"/>
    <col min="7510" max="7510" width="13.7109375" style="162" bestFit="1" customWidth="1"/>
    <col min="7511" max="7511" width="10.5703125" style="162" bestFit="1" customWidth="1"/>
    <col min="7512" max="7514" width="0" style="162" hidden="1" customWidth="1"/>
    <col min="7515" max="7515" width="13.7109375" style="162" bestFit="1" customWidth="1"/>
    <col min="7516" max="7516" width="3" style="162" bestFit="1" customWidth="1"/>
    <col min="7517" max="7517" width="12.7109375" style="162" bestFit="1" customWidth="1"/>
    <col min="7518" max="7518" width="13.28515625" style="162" bestFit="1" customWidth="1"/>
    <col min="7519" max="7519" width="14" style="162" bestFit="1" customWidth="1"/>
    <col min="7520" max="7522" width="0" style="162" hidden="1" customWidth="1"/>
    <col min="7523" max="7523" width="14" style="162" bestFit="1" customWidth="1"/>
    <col min="7524" max="7524" width="3" style="162" bestFit="1" customWidth="1"/>
    <col min="7525" max="7526" width="12" style="162" bestFit="1" customWidth="1"/>
    <col min="7527" max="7527" width="9.85546875" style="162" bestFit="1" customWidth="1"/>
    <col min="7528" max="7530" width="0" style="162" hidden="1" customWidth="1"/>
    <col min="7531" max="7531" width="12.28515625" style="162" bestFit="1" customWidth="1"/>
    <col min="7532" max="7532" width="3" style="162" bestFit="1" customWidth="1"/>
    <col min="7533" max="7533" width="11.5703125" style="162" bestFit="1" customWidth="1"/>
    <col min="7534" max="7534" width="11.42578125" style="162" bestFit="1" customWidth="1"/>
    <col min="7535" max="7535" width="10.5703125" style="162" bestFit="1" customWidth="1"/>
    <col min="7536" max="7538" width="0" style="162" hidden="1" customWidth="1"/>
    <col min="7539" max="7539" width="12.28515625" style="162" bestFit="1" customWidth="1"/>
    <col min="7540" max="7540" width="3" style="162" bestFit="1" customWidth="1"/>
    <col min="7541" max="7547" width="4" style="162" customWidth="1"/>
    <col min="7548" max="7548" width="3" style="162" bestFit="1" customWidth="1"/>
    <col min="7549" max="7555" width="4" style="162" customWidth="1"/>
    <col min="7556" max="7556" width="3" style="162" bestFit="1" customWidth="1"/>
    <col min="7557" max="7563" width="4" style="162" customWidth="1"/>
    <col min="7564" max="7564" width="3" style="162" bestFit="1" customWidth="1"/>
    <col min="7565" max="7571" width="4" style="162" customWidth="1"/>
    <col min="7572" max="7572" width="3" style="162" bestFit="1" customWidth="1"/>
    <col min="7573" max="7579" width="4" style="162" customWidth="1"/>
    <col min="7580" max="7580" width="3" style="162" bestFit="1" customWidth="1"/>
    <col min="7581" max="7587" width="4" style="162" customWidth="1"/>
    <col min="7588" max="7680" width="9.140625" style="162"/>
    <col min="7681" max="7681" width="12.5703125" style="162" customWidth="1"/>
    <col min="7682" max="7682" width="40" style="162" customWidth="1"/>
    <col min="7683" max="7683" width="16.5703125" style="162" bestFit="1" customWidth="1"/>
    <col min="7684" max="7684" width="6" style="162" bestFit="1" customWidth="1"/>
    <col min="7685" max="7685" width="16.28515625" style="162" bestFit="1" customWidth="1"/>
    <col min="7686" max="7686" width="16.140625" style="162" bestFit="1" customWidth="1"/>
    <col min="7687" max="7687" width="15.42578125" style="162" bestFit="1" customWidth="1"/>
    <col min="7688" max="7690" width="0" style="162" hidden="1" customWidth="1"/>
    <col min="7691" max="7691" width="16.7109375" style="162" bestFit="1" customWidth="1"/>
    <col min="7692" max="7692" width="3" style="162" bestFit="1" customWidth="1"/>
    <col min="7693" max="7693" width="15.28515625" style="162" bestFit="1" customWidth="1"/>
    <col min="7694" max="7694" width="15.140625" style="162" bestFit="1" customWidth="1"/>
    <col min="7695" max="7695" width="14.5703125" style="162" bestFit="1" customWidth="1"/>
    <col min="7696" max="7698" width="0" style="162" hidden="1" customWidth="1"/>
    <col min="7699" max="7699" width="14.85546875" style="162" bestFit="1" customWidth="1"/>
    <col min="7700" max="7700" width="3" style="162" bestFit="1" customWidth="1"/>
    <col min="7701" max="7701" width="14.42578125" style="162" bestFit="1" customWidth="1"/>
    <col min="7702" max="7702" width="15.140625" style="162" bestFit="1" customWidth="1"/>
    <col min="7703" max="7703" width="14" style="162" bestFit="1" customWidth="1"/>
    <col min="7704" max="7706" width="0" style="162" hidden="1" customWidth="1"/>
    <col min="7707" max="7707" width="15.140625" style="162" bestFit="1" customWidth="1"/>
    <col min="7708" max="7708" width="3" style="162" bestFit="1" customWidth="1"/>
    <col min="7709" max="7710" width="14.42578125" style="162" bestFit="1" customWidth="1"/>
    <col min="7711" max="7711" width="12.7109375" style="162" bestFit="1" customWidth="1"/>
    <col min="7712" max="7714" width="0" style="162" hidden="1" customWidth="1"/>
    <col min="7715" max="7715" width="14.42578125" style="162" bestFit="1" customWidth="1"/>
    <col min="7716" max="7716" width="3" style="162" bestFit="1" customWidth="1"/>
    <col min="7717" max="7718" width="14" style="162" bestFit="1" customWidth="1"/>
    <col min="7719" max="7719" width="13.28515625" style="162" bestFit="1" customWidth="1"/>
    <col min="7720" max="7722" width="0" style="162" hidden="1" customWidth="1"/>
    <col min="7723" max="7723" width="14.85546875" style="162" bestFit="1" customWidth="1"/>
    <col min="7724" max="7724" width="3" style="162" bestFit="1" customWidth="1"/>
    <col min="7725" max="7725" width="11.5703125" style="162" bestFit="1" customWidth="1"/>
    <col min="7726" max="7726" width="10.5703125" style="162" bestFit="1" customWidth="1"/>
    <col min="7727" max="7727" width="9.42578125" style="162" bestFit="1" customWidth="1"/>
    <col min="7728" max="7730" width="0" style="162" hidden="1" customWidth="1"/>
    <col min="7731" max="7731" width="11.5703125" style="162" bestFit="1" customWidth="1"/>
    <col min="7732" max="7732" width="3" style="162" bestFit="1" customWidth="1"/>
    <col min="7733" max="7733" width="13.7109375" style="162" bestFit="1" customWidth="1"/>
    <col min="7734" max="7734" width="13.28515625" style="162" bestFit="1" customWidth="1"/>
    <col min="7735" max="7735" width="12.7109375" style="162" bestFit="1" customWidth="1"/>
    <col min="7736" max="7738" width="0" style="162" hidden="1" customWidth="1"/>
    <col min="7739" max="7739" width="14" style="162" bestFit="1" customWidth="1"/>
    <col min="7740" max="7740" width="3" style="162" bestFit="1" customWidth="1"/>
    <col min="7741" max="7741" width="14" style="162" bestFit="1" customWidth="1"/>
    <col min="7742" max="7742" width="14.42578125" style="162" bestFit="1" customWidth="1"/>
    <col min="7743" max="7743" width="12.7109375" style="162" bestFit="1" customWidth="1"/>
    <col min="7744" max="7746" width="0" style="162" hidden="1" customWidth="1"/>
    <col min="7747" max="7747" width="13.7109375" style="162" bestFit="1" customWidth="1"/>
    <col min="7748" max="7748" width="3" style="162" bestFit="1" customWidth="1"/>
    <col min="7749" max="7749" width="12.7109375" style="162" bestFit="1" customWidth="1"/>
    <col min="7750" max="7750" width="14.42578125" style="162" bestFit="1" customWidth="1"/>
    <col min="7751" max="7751" width="11.42578125" style="162" bestFit="1" customWidth="1"/>
    <col min="7752" max="7754" width="0" style="162" hidden="1" customWidth="1"/>
    <col min="7755" max="7755" width="14" style="162" bestFit="1" customWidth="1"/>
    <col min="7756" max="7756" width="3" style="162" bestFit="1" customWidth="1"/>
    <col min="7757" max="7757" width="12" style="162" bestFit="1" customWidth="1"/>
    <col min="7758" max="7758" width="11.5703125" style="162" bestFit="1" customWidth="1"/>
    <col min="7759" max="7759" width="9.85546875" style="162" bestFit="1" customWidth="1"/>
    <col min="7760" max="7762" width="0" style="162" hidden="1" customWidth="1"/>
    <col min="7763" max="7763" width="12.7109375" style="162" bestFit="1" customWidth="1"/>
    <col min="7764" max="7764" width="3" style="162" bestFit="1" customWidth="1"/>
    <col min="7765" max="7765" width="13.28515625" style="162" bestFit="1" customWidth="1"/>
    <col min="7766" max="7766" width="13.7109375" style="162" bestFit="1" customWidth="1"/>
    <col min="7767" max="7767" width="10.5703125" style="162" bestFit="1" customWidth="1"/>
    <col min="7768" max="7770" width="0" style="162" hidden="1" customWidth="1"/>
    <col min="7771" max="7771" width="13.7109375" style="162" bestFit="1" customWidth="1"/>
    <col min="7772" max="7772" width="3" style="162" bestFit="1" customWidth="1"/>
    <col min="7773" max="7773" width="12.7109375" style="162" bestFit="1" customWidth="1"/>
    <col min="7774" max="7774" width="13.28515625" style="162" bestFit="1" customWidth="1"/>
    <col min="7775" max="7775" width="14" style="162" bestFit="1" customWidth="1"/>
    <col min="7776" max="7778" width="0" style="162" hidden="1" customWidth="1"/>
    <col min="7779" max="7779" width="14" style="162" bestFit="1" customWidth="1"/>
    <col min="7780" max="7780" width="3" style="162" bestFit="1" customWidth="1"/>
    <col min="7781" max="7782" width="12" style="162" bestFit="1" customWidth="1"/>
    <col min="7783" max="7783" width="9.85546875" style="162" bestFit="1" customWidth="1"/>
    <col min="7784" max="7786" width="0" style="162" hidden="1" customWidth="1"/>
    <col min="7787" max="7787" width="12.28515625" style="162" bestFit="1" customWidth="1"/>
    <col min="7788" max="7788" width="3" style="162" bestFit="1" customWidth="1"/>
    <col min="7789" max="7789" width="11.5703125" style="162" bestFit="1" customWidth="1"/>
    <col min="7790" max="7790" width="11.42578125" style="162" bestFit="1" customWidth="1"/>
    <col min="7791" max="7791" width="10.5703125" style="162" bestFit="1" customWidth="1"/>
    <col min="7792" max="7794" width="0" style="162" hidden="1" customWidth="1"/>
    <col min="7795" max="7795" width="12.28515625" style="162" bestFit="1" customWidth="1"/>
    <col min="7796" max="7796" width="3" style="162" bestFit="1" customWidth="1"/>
    <col min="7797" max="7803" width="4" style="162" customWidth="1"/>
    <col min="7804" max="7804" width="3" style="162" bestFit="1" customWidth="1"/>
    <col min="7805" max="7811" width="4" style="162" customWidth="1"/>
    <col min="7812" max="7812" width="3" style="162" bestFit="1" customWidth="1"/>
    <col min="7813" max="7819" width="4" style="162" customWidth="1"/>
    <col min="7820" max="7820" width="3" style="162" bestFit="1" customWidth="1"/>
    <col min="7821" max="7827" width="4" style="162" customWidth="1"/>
    <col min="7828" max="7828" width="3" style="162" bestFit="1" customWidth="1"/>
    <col min="7829" max="7835" width="4" style="162" customWidth="1"/>
    <col min="7836" max="7836" width="3" style="162" bestFit="1" customWidth="1"/>
    <col min="7837" max="7843" width="4" style="162" customWidth="1"/>
    <col min="7844" max="7936" width="9.140625" style="162"/>
    <col min="7937" max="7937" width="12.5703125" style="162" customWidth="1"/>
    <col min="7938" max="7938" width="40" style="162" customWidth="1"/>
    <col min="7939" max="7939" width="16.5703125" style="162" bestFit="1" customWidth="1"/>
    <col min="7940" max="7940" width="6" style="162" bestFit="1" customWidth="1"/>
    <col min="7941" max="7941" width="16.28515625" style="162" bestFit="1" customWidth="1"/>
    <col min="7942" max="7942" width="16.140625" style="162" bestFit="1" customWidth="1"/>
    <col min="7943" max="7943" width="15.42578125" style="162" bestFit="1" customWidth="1"/>
    <col min="7944" max="7946" width="0" style="162" hidden="1" customWidth="1"/>
    <col min="7947" max="7947" width="16.7109375" style="162" bestFit="1" customWidth="1"/>
    <col min="7948" max="7948" width="3" style="162" bestFit="1" customWidth="1"/>
    <col min="7949" max="7949" width="15.28515625" style="162" bestFit="1" customWidth="1"/>
    <col min="7950" max="7950" width="15.140625" style="162" bestFit="1" customWidth="1"/>
    <col min="7951" max="7951" width="14.5703125" style="162" bestFit="1" customWidth="1"/>
    <col min="7952" max="7954" width="0" style="162" hidden="1" customWidth="1"/>
    <col min="7955" max="7955" width="14.85546875" style="162" bestFit="1" customWidth="1"/>
    <col min="7956" max="7956" width="3" style="162" bestFit="1" customWidth="1"/>
    <col min="7957" max="7957" width="14.42578125" style="162" bestFit="1" customWidth="1"/>
    <col min="7958" max="7958" width="15.140625" style="162" bestFit="1" customWidth="1"/>
    <col min="7959" max="7959" width="14" style="162" bestFit="1" customWidth="1"/>
    <col min="7960" max="7962" width="0" style="162" hidden="1" customWidth="1"/>
    <col min="7963" max="7963" width="15.140625" style="162" bestFit="1" customWidth="1"/>
    <col min="7964" max="7964" width="3" style="162" bestFit="1" customWidth="1"/>
    <col min="7965" max="7966" width="14.42578125" style="162" bestFit="1" customWidth="1"/>
    <col min="7967" max="7967" width="12.7109375" style="162" bestFit="1" customWidth="1"/>
    <col min="7968" max="7970" width="0" style="162" hidden="1" customWidth="1"/>
    <col min="7971" max="7971" width="14.42578125" style="162" bestFit="1" customWidth="1"/>
    <col min="7972" max="7972" width="3" style="162" bestFit="1" customWidth="1"/>
    <col min="7973" max="7974" width="14" style="162" bestFit="1" customWidth="1"/>
    <col min="7975" max="7975" width="13.28515625" style="162" bestFit="1" customWidth="1"/>
    <col min="7976" max="7978" width="0" style="162" hidden="1" customWidth="1"/>
    <col min="7979" max="7979" width="14.85546875" style="162" bestFit="1" customWidth="1"/>
    <col min="7980" max="7980" width="3" style="162" bestFit="1" customWidth="1"/>
    <col min="7981" max="7981" width="11.5703125" style="162" bestFit="1" customWidth="1"/>
    <col min="7982" max="7982" width="10.5703125" style="162" bestFit="1" customWidth="1"/>
    <col min="7983" max="7983" width="9.42578125" style="162" bestFit="1" customWidth="1"/>
    <col min="7984" max="7986" width="0" style="162" hidden="1" customWidth="1"/>
    <col min="7987" max="7987" width="11.5703125" style="162" bestFit="1" customWidth="1"/>
    <col min="7988" max="7988" width="3" style="162" bestFit="1" customWidth="1"/>
    <col min="7989" max="7989" width="13.7109375" style="162" bestFit="1" customWidth="1"/>
    <col min="7990" max="7990" width="13.28515625" style="162" bestFit="1" customWidth="1"/>
    <col min="7991" max="7991" width="12.7109375" style="162" bestFit="1" customWidth="1"/>
    <col min="7992" max="7994" width="0" style="162" hidden="1" customWidth="1"/>
    <col min="7995" max="7995" width="14" style="162" bestFit="1" customWidth="1"/>
    <col min="7996" max="7996" width="3" style="162" bestFit="1" customWidth="1"/>
    <col min="7997" max="7997" width="14" style="162" bestFit="1" customWidth="1"/>
    <col min="7998" max="7998" width="14.42578125" style="162" bestFit="1" customWidth="1"/>
    <col min="7999" max="7999" width="12.7109375" style="162" bestFit="1" customWidth="1"/>
    <col min="8000" max="8002" width="0" style="162" hidden="1" customWidth="1"/>
    <col min="8003" max="8003" width="13.7109375" style="162" bestFit="1" customWidth="1"/>
    <col min="8004" max="8004" width="3" style="162" bestFit="1" customWidth="1"/>
    <col min="8005" max="8005" width="12.7109375" style="162" bestFit="1" customWidth="1"/>
    <col min="8006" max="8006" width="14.42578125" style="162" bestFit="1" customWidth="1"/>
    <col min="8007" max="8007" width="11.42578125" style="162" bestFit="1" customWidth="1"/>
    <col min="8008" max="8010" width="0" style="162" hidden="1" customWidth="1"/>
    <col min="8011" max="8011" width="14" style="162" bestFit="1" customWidth="1"/>
    <col min="8012" max="8012" width="3" style="162" bestFit="1" customWidth="1"/>
    <col min="8013" max="8013" width="12" style="162" bestFit="1" customWidth="1"/>
    <col min="8014" max="8014" width="11.5703125" style="162" bestFit="1" customWidth="1"/>
    <col min="8015" max="8015" width="9.85546875" style="162" bestFit="1" customWidth="1"/>
    <col min="8016" max="8018" width="0" style="162" hidden="1" customWidth="1"/>
    <col min="8019" max="8019" width="12.7109375" style="162" bestFit="1" customWidth="1"/>
    <col min="8020" max="8020" width="3" style="162" bestFit="1" customWidth="1"/>
    <col min="8021" max="8021" width="13.28515625" style="162" bestFit="1" customWidth="1"/>
    <col min="8022" max="8022" width="13.7109375" style="162" bestFit="1" customWidth="1"/>
    <col min="8023" max="8023" width="10.5703125" style="162" bestFit="1" customWidth="1"/>
    <col min="8024" max="8026" width="0" style="162" hidden="1" customWidth="1"/>
    <col min="8027" max="8027" width="13.7109375" style="162" bestFit="1" customWidth="1"/>
    <col min="8028" max="8028" width="3" style="162" bestFit="1" customWidth="1"/>
    <col min="8029" max="8029" width="12.7109375" style="162" bestFit="1" customWidth="1"/>
    <col min="8030" max="8030" width="13.28515625" style="162" bestFit="1" customWidth="1"/>
    <col min="8031" max="8031" width="14" style="162" bestFit="1" customWidth="1"/>
    <col min="8032" max="8034" width="0" style="162" hidden="1" customWidth="1"/>
    <col min="8035" max="8035" width="14" style="162" bestFit="1" customWidth="1"/>
    <col min="8036" max="8036" width="3" style="162" bestFit="1" customWidth="1"/>
    <col min="8037" max="8038" width="12" style="162" bestFit="1" customWidth="1"/>
    <col min="8039" max="8039" width="9.85546875" style="162" bestFit="1" customWidth="1"/>
    <col min="8040" max="8042" width="0" style="162" hidden="1" customWidth="1"/>
    <col min="8043" max="8043" width="12.28515625" style="162" bestFit="1" customWidth="1"/>
    <col min="8044" max="8044" width="3" style="162" bestFit="1" customWidth="1"/>
    <col min="8045" max="8045" width="11.5703125" style="162" bestFit="1" customWidth="1"/>
    <col min="8046" max="8046" width="11.42578125" style="162" bestFit="1" customWidth="1"/>
    <col min="8047" max="8047" width="10.5703125" style="162" bestFit="1" customWidth="1"/>
    <col min="8048" max="8050" width="0" style="162" hidden="1" customWidth="1"/>
    <col min="8051" max="8051" width="12.28515625" style="162" bestFit="1" customWidth="1"/>
    <col min="8052" max="8052" width="3" style="162" bestFit="1" customWidth="1"/>
    <col min="8053" max="8059" width="4" style="162" customWidth="1"/>
    <col min="8060" max="8060" width="3" style="162" bestFit="1" customWidth="1"/>
    <col min="8061" max="8067" width="4" style="162" customWidth="1"/>
    <col min="8068" max="8068" width="3" style="162" bestFit="1" customWidth="1"/>
    <col min="8069" max="8075" width="4" style="162" customWidth="1"/>
    <col min="8076" max="8076" width="3" style="162" bestFit="1" customWidth="1"/>
    <col min="8077" max="8083" width="4" style="162" customWidth="1"/>
    <col min="8084" max="8084" width="3" style="162" bestFit="1" customWidth="1"/>
    <col min="8085" max="8091" width="4" style="162" customWidth="1"/>
    <col min="8092" max="8092" width="3" style="162" bestFit="1" customWidth="1"/>
    <col min="8093" max="8099" width="4" style="162" customWidth="1"/>
    <col min="8100" max="8192" width="9.140625" style="162"/>
    <col min="8193" max="8193" width="12.5703125" style="162" customWidth="1"/>
    <col min="8194" max="8194" width="40" style="162" customWidth="1"/>
    <col min="8195" max="8195" width="16.5703125" style="162" bestFit="1" customWidth="1"/>
    <col min="8196" max="8196" width="6" style="162" bestFit="1" customWidth="1"/>
    <col min="8197" max="8197" width="16.28515625" style="162" bestFit="1" customWidth="1"/>
    <col min="8198" max="8198" width="16.140625" style="162" bestFit="1" customWidth="1"/>
    <col min="8199" max="8199" width="15.42578125" style="162" bestFit="1" customWidth="1"/>
    <col min="8200" max="8202" width="0" style="162" hidden="1" customWidth="1"/>
    <col min="8203" max="8203" width="16.7109375" style="162" bestFit="1" customWidth="1"/>
    <col min="8204" max="8204" width="3" style="162" bestFit="1" customWidth="1"/>
    <col min="8205" max="8205" width="15.28515625" style="162" bestFit="1" customWidth="1"/>
    <col min="8206" max="8206" width="15.140625" style="162" bestFit="1" customWidth="1"/>
    <col min="8207" max="8207" width="14.5703125" style="162" bestFit="1" customWidth="1"/>
    <col min="8208" max="8210" width="0" style="162" hidden="1" customWidth="1"/>
    <col min="8211" max="8211" width="14.85546875" style="162" bestFit="1" customWidth="1"/>
    <col min="8212" max="8212" width="3" style="162" bestFit="1" customWidth="1"/>
    <col min="8213" max="8213" width="14.42578125" style="162" bestFit="1" customWidth="1"/>
    <col min="8214" max="8214" width="15.140625" style="162" bestFit="1" customWidth="1"/>
    <col min="8215" max="8215" width="14" style="162" bestFit="1" customWidth="1"/>
    <col min="8216" max="8218" width="0" style="162" hidden="1" customWidth="1"/>
    <col min="8219" max="8219" width="15.140625" style="162" bestFit="1" customWidth="1"/>
    <col min="8220" max="8220" width="3" style="162" bestFit="1" customWidth="1"/>
    <col min="8221" max="8222" width="14.42578125" style="162" bestFit="1" customWidth="1"/>
    <col min="8223" max="8223" width="12.7109375" style="162" bestFit="1" customWidth="1"/>
    <col min="8224" max="8226" width="0" style="162" hidden="1" customWidth="1"/>
    <col min="8227" max="8227" width="14.42578125" style="162" bestFit="1" customWidth="1"/>
    <col min="8228" max="8228" width="3" style="162" bestFit="1" customWidth="1"/>
    <col min="8229" max="8230" width="14" style="162" bestFit="1" customWidth="1"/>
    <col min="8231" max="8231" width="13.28515625" style="162" bestFit="1" customWidth="1"/>
    <col min="8232" max="8234" width="0" style="162" hidden="1" customWidth="1"/>
    <col min="8235" max="8235" width="14.85546875" style="162" bestFit="1" customWidth="1"/>
    <col min="8236" max="8236" width="3" style="162" bestFit="1" customWidth="1"/>
    <col min="8237" max="8237" width="11.5703125" style="162" bestFit="1" customWidth="1"/>
    <col min="8238" max="8238" width="10.5703125" style="162" bestFit="1" customWidth="1"/>
    <col min="8239" max="8239" width="9.42578125" style="162" bestFit="1" customWidth="1"/>
    <col min="8240" max="8242" width="0" style="162" hidden="1" customWidth="1"/>
    <col min="8243" max="8243" width="11.5703125" style="162" bestFit="1" customWidth="1"/>
    <col min="8244" max="8244" width="3" style="162" bestFit="1" customWidth="1"/>
    <col min="8245" max="8245" width="13.7109375" style="162" bestFit="1" customWidth="1"/>
    <col min="8246" max="8246" width="13.28515625" style="162" bestFit="1" customWidth="1"/>
    <col min="8247" max="8247" width="12.7109375" style="162" bestFit="1" customWidth="1"/>
    <col min="8248" max="8250" width="0" style="162" hidden="1" customWidth="1"/>
    <col min="8251" max="8251" width="14" style="162" bestFit="1" customWidth="1"/>
    <col min="8252" max="8252" width="3" style="162" bestFit="1" customWidth="1"/>
    <col min="8253" max="8253" width="14" style="162" bestFit="1" customWidth="1"/>
    <col min="8254" max="8254" width="14.42578125" style="162" bestFit="1" customWidth="1"/>
    <col min="8255" max="8255" width="12.7109375" style="162" bestFit="1" customWidth="1"/>
    <col min="8256" max="8258" width="0" style="162" hidden="1" customWidth="1"/>
    <col min="8259" max="8259" width="13.7109375" style="162" bestFit="1" customWidth="1"/>
    <col min="8260" max="8260" width="3" style="162" bestFit="1" customWidth="1"/>
    <col min="8261" max="8261" width="12.7109375" style="162" bestFit="1" customWidth="1"/>
    <col min="8262" max="8262" width="14.42578125" style="162" bestFit="1" customWidth="1"/>
    <col min="8263" max="8263" width="11.42578125" style="162" bestFit="1" customWidth="1"/>
    <col min="8264" max="8266" width="0" style="162" hidden="1" customWidth="1"/>
    <col min="8267" max="8267" width="14" style="162" bestFit="1" customWidth="1"/>
    <col min="8268" max="8268" width="3" style="162" bestFit="1" customWidth="1"/>
    <col min="8269" max="8269" width="12" style="162" bestFit="1" customWidth="1"/>
    <col min="8270" max="8270" width="11.5703125" style="162" bestFit="1" customWidth="1"/>
    <col min="8271" max="8271" width="9.85546875" style="162" bestFit="1" customWidth="1"/>
    <col min="8272" max="8274" width="0" style="162" hidden="1" customWidth="1"/>
    <col min="8275" max="8275" width="12.7109375" style="162" bestFit="1" customWidth="1"/>
    <col min="8276" max="8276" width="3" style="162" bestFit="1" customWidth="1"/>
    <col min="8277" max="8277" width="13.28515625" style="162" bestFit="1" customWidth="1"/>
    <col min="8278" max="8278" width="13.7109375" style="162" bestFit="1" customWidth="1"/>
    <col min="8279" max="8279" width="10.5703125" style="162" bestFit="1" customWidth="1"/>
    <col min="8280" max="8282" width="0" style="162" hidden="1" customWidth="1"/>
    <col min="8283" max="8283" width="13.7109375" style="162" bestFit="1" customWidth="1"/>
    <col min="8284" max="8284" width="3" style="162" bestFit="1" customWidth="1"/>
    <col min="8285" max="8285" width="12.7109375" style="162" bestFit="1" customWidth="1"/>
    <col min="8286" max="8286" width="13.28515625" style="162" bestFit="1" customWidth="1"/>
    <col min="8287" max="8287" width="14" style="162" bestFit="1" customWidth="1"/>
    <col min="8288" max="8290" width="0" style="162" hidden="1" customWidth="1"/>
    <col min="8291" max="8291" width="14" style="162" bestFit="1" customWidth="1"/>
    <col min="8292" max="8292" width="3" style="162" bestFit="1" customWidth="1"/>
    <col min="8293" max="8294" width="12" style="162" bestFit="1" customWidth="1"/>
    <col min="8295" max="8295" width="9.85546875" style="162" bestFit="1" customWidth="1"/>
    <col min="8296" max="8298" width="0" style="162" hidden="1" customWidth="1"/>
    <col min="8299" max="8299" width="12.28515625" style="162" bestFit="1" customWidth="1"/>
    <col min="8300" max="8300" width="3" style="162" bestFit="1" customWidth="1"/>
    <col min="8301" max="8301" width="11.5703125" style="162" bestFit="1" customWidth="1"/>
    <col min="8302" max="8302" width="11.42578125" style="162" bestFit="1" customWidth="1"/>
    <col min="8303" max="8303" width="10.5703125" style="162" bestFit="1" customWidth="1"/>
    <col min="8304" max="8306" width="0" style="162" hidden="1" customWidth="1"/>
    <col min="8307" max="8307" width="12.28515625" style="162" bestFit="1" customWidth="1"/>
    <col min="8308" max="8308" width="3" style="162" bestFit="1" customWidth="1"/>
    <col min="8309" max="8315" width="4" style="162" customWidth="1"/>
    <col min="8316" max="8316" width="3" style="162" bestFit="1" customWidth="1"/>
    <col min="8317" max="8323" width="4" style="162" customWidth="1"/>
    <col min="8324" max="8324" width="3" style="162" bestFit="1" customWidth="1"/>
    <col min="8325" max="8331" width="4" style="162" customWidth="1"/>
    <col min="8332" max="8332" width="3" style="162" bestFit="1" customWidth="1"/>
    <col min="8333" max="8339" width="4" style="162" customWidth="1"/>
    <col min="8340" max="8340" width="3" style="162" bestFit="1" customWidth="1"/>
    <col min="8341" max="8347" width="4" style="162" customWidth="1"/>
    <col min="8348" max="8348" width="3" style="162" bestFit="1" customWidth="1"/>
    <col min="8349" max="8355" width="4" style="162" customWidth="1"/>
    <col min="8356" max="8448" width="9.140625" style="162"/>
    <col min="8449" max="8449" width="12.5703125" style="162" customWidth="1"/>
    <col min="8450" max="8450" width="40" style="162" customWidth="1"/>
    <col min="8451" max="8451" width="16.5703125" style="162" bestFit="1" customWidth="1"/>
    <col min="8452" max="8452" width="6" style="162" bestFit="1" customWidth="1"/>
    <col min="8453" max="8453" width="16.28515625" style="162" bestFit="1" customWidth="1"/>
    <col min="8454" max="8454" width="16.140625" style="162" bestFit="1" customWidth="1"/>
    <col min="8455" max="8455" width="15.42578125" style="162" bestFit="1" customWidth="1"/>
    <col min="8456" max="8458" width="0" style="162" hidden="1" customWidth="1"/>
    <col min="8459" max="8459" width="16.7109375" style="162" bestFit="1" customWidth="1"/>
    <col min="8460" max="8460" width="3" style="162" bestFit="1" customWidth="1"/>
    <col min="8461" max="8461" width="15.28515625" style="162" bestFit="1" customWidth="1"/>
    <col min="8462" max="8462" width="15.140625" style="162" bestFit="1" customWidth="1"/>
    <col min="8463" max="8463" width="14.5703125" style="162" bestFit="1" customWidth="1"/>
    <col min="8464" max="8466" width="0" style="162" hidden="1" customWidth="1"/>
    <col min="8467" max="8467" width="14.85546875" style="162" bestFit="1" customWidth="1"/>
    <col min="8468" max="8468" width="3" style="162" bestFit="1" customWidth="1"/>
    <col min="8469" max="8469" width="14.42578125" style="162" bestFit="1" customWidth="1"/>
    <col min="8470" max="8470" width="15.140625" style="162" bestFit="1" customWidth="1"/>
    <col min="8471" max="8471" width="14" style="162" bestFit="1" customWidth="1"/>
    <col min="8472" max="8474" width="0" style="162" hidden="1" customWidth="1"/>
    <col min="8475" max="8475" width="15.140625" style="162" bestFit="1" customWidth="1"/>
    <col min="8476" max="8476" width="3" style="162" bestFit="1" customWidth="1"/>
    <col min="8477" max="8478" width="14.42578125" style="162" bestFit="1" customWidth="1"/>
    <col min="8479" max="8479" width="12.7109375" style="162" bestFit="1" customWidth="1"/>
    <col min="8480" max="8482" width="0" style="162" hidden="1" customWidth="1"/>
    <col min="8483" max="8483" width="14.42578125" style="162" bestFit="1" customWidth="1"/>
    <col min="8484" max="8484" width="3" style="162" bestFit="1" customWidth="1"/>
    <col min="8485" max="8486" width="14" style="162" bestFit="1" customWidth="1"/>
    <col min="8487" max="8487" width="13.28515625" style="162" bestFit="1" customWidth="1"/>
    <col min="8488" max="8490" width="0" style="162" hidden="1" customWidth="1"/>
    <col min="8491" max="8491" width="14.85546875" style="162" bestFit="1" customWidth="1"/>
    <col min="8492" max="8492" width="3" style="162" bestFit="1" customWidth="1"/>
    <col min="8493" max="8493" width="11.5703125" style="162" bestFit="1" customWidth="1"/>
    <col min="8494" max="8494" width="10.5703125" style="162" bestFit="1" customWidth="1"/>
    <col min="8495" max="8495" width="9.42578125" style="162" bestFit="1" customWidth="1"/>
    <col min="8496" max="8498" width="0" style="162" hidden="1" customWidth="1"/>
    <col min="8499" max="8499" width="11.5703125" style="162" bestFit="1" customWidth="1"/>
    <col min="8500" max="8500" width="3" style="162" bestFit="1" customWidth="1"/>
    <col min="8501" max="8501" width="13.7109375" style="162" bestFit="1" customWidth="1"/>
    <col min="8502" max="8502" width="13.28515625" style="162" bestFit="1" customWidth="1"/>
    <col min="8503" max="8503" width="12.7109375" style="162" bestFit="1" customWidth="1"/>
    <col min="8504" max="8506" width="0" style="162" hidden="1" customWidth="1"/>
    <col min="8507" max="8507" width="14" style="162" bestFit="1" customWidth="1"/>
    <col min="8508" max="8508" width="3" style="162" bestFit="1" customWidth="1"/>
    <col min="8509" max="8509" width="14" style="162" bestFit="1" customWidth="1"/>
    <col min="8510" max="8510" width="14.42578125" style="162" bestFit="1" customWidth="1"/>
    <col min="8511" max="8511" width="12.7109375" style="162" bestFit="1" customWidth="1"/>
    <col min="8512" max="8514" width="0" style="162" hidden="1" customWidth="1"/>
    <col min="8515" max="8515" width="13.7109375" style="162" bestFit="1" customWidth="1"/>
    <col min="8516" max="8516" width="3" style="162" bestFit="1" customWidth="1"/>
    <col min="8517" max="8517" width="12.7109375" style="162" bestFit="1" customWidth="1"/>
    <col min="8518" max="8518" width="14.42578125" style="162" bestFit="1" customWidth="1"/>
    <col min="8519" max="8519" width="11.42578125" style="162" bestFit="1" customWidth="1"/>
    <col min="8520" max="8522" width="0" style="162" hidden="1" customWidth="1"/>
    <col min="8523" max="8523" width="14" style="162" bestFit="1" customWidth="1"/>
    <col min="8524" max="8524" width="3" style="162" bestFit="1" customWidth="1"/>
    <col min="8525" max="8525" width="12" style="162" bestFit="1" customWidth="1"/>
    <col min="8526" max="8526" width="11.5703125" style="162" bestFit="1" customWidth="1"/>
    <col min="8527" max="8527" width="9.85546875" style="162" bestFit="1" customWidth="1"/>
    <col min="8528" max="8530" width="0" style="162" hidden="1" customWidth="1"/>
    <col min="8531" max="8531" width="12.7109375" style="162" bestFit="1" customWidth="1"/>
    <col min="8532" max="8532" width="3" style="162" bestFit="1" customWidth="1"/>
    <col min="8533" max="8533" width="13.28515625" style="162" bestFit="1" customWidth="1"/>
    <col min="8534" max="8534" width="13.7109375" style="162" bestFit="1" customWidth="1"/>
    <col min="8535" max="8535" width="10.5703125" style="162" bestFit="1" customWidth="1"/>
    <col min="8536" max="8538" width="0" style="162" hidden="1" customWidth="1"/>
    <col min="8539" max="8539" width="13.7109375" style="162" bestFit="1" customWidth="1"/>
    <col min="8540" max="8540" width="3" style="162" bestFit="1" customWidth="1"/>
    <col min="8541" max="8541" width="12.7109375" style="162" bestFit="1" customWidth="1"/>
    <col min="8542" max="8542" width="13.28515625" style="162" bestFit="1" customWidth="1"/>
    <col min="8543" max="8543" width="14" style="162" bestFit="1" customWidth="1"/>
    <col min="8544" max="8546" width="0" style="162" hidden="1" customWidth="1"/>
    <col min="8547" max="8547" width="14" style="162" bestFit="1" customWidth="1"/>
    <col min="8548" max="8548" width="3" style="162" bestFit="1" customWidth="1"/>
    <col min="8549" max="8550" width="12" style="162" bestFit="1" customWidth="1"/>
    <col min="8551" max="8551" width="9.85546875" style="162" bestFit="1" customWidth="1"/>
    <col min="8552" max="8554" width="0" style="162" hidden="1" customWidth="1"/>
    <col min="8555" max="8555" width="12.28515625" style="162" bestFit="1" customWidth="1"/>
    <col min="8556" max="8556" width="3" style="162" bestFit="1" customWidth="1"/>
    <col min="8557" max="8557" width="11.5703125" style="162" bestFit="1" customWidth="1"/>
    <col min="8558" max="8558" width="11.42578125" style="162" bestFit="1" customWidth="1"/>
    <col min="8559" max="8559" width="10.5703125" style="162" bestFit="1" customWidth="1"/>
    <col min="8560" max="8562" width="0" style="162" hidden="1" customWidth="1"/>
    <col min="8563" max="8563" width="12.28515625" style="162" bestFit="1" customWidth="1"/>
    <col min="8564" max="8564" width="3" style="162" bestFit="1" customWidth="1"/>
    <col min="8565" max="8571" width="4" style="162" customWidth="1"/>
    <col min="8572" max="8572" width="3" style="162" bestFit="1" customWidth="1"/>
    <col min="8573" max="8579" width="4" style="162" customWidth="1"/>
    <col min="8580" max="8580" width="3" style="162" bestFit="1" customWidth="1"/>
    <col min="8581" max="8587" width="4" style="162" customWidth="1"/>
    <col min="8588" max="8588" width="3" style="162" bestFit="1" customWidth="1"/>
    <col min="8589" max="8595" width="4" style="162" customWidth="1"/>
    <col min="8596" max="8596" width="3" style="162" bestFit="1" customWidth="1"/>
    <col min="8597" max="8603" width="4" style="162" customWidth="1"/>
    <col min="8604" max="8604" width="3" style="162" bestFit="1" customWidth="1"/>
    <col min="8605" max="8611" width="4" style="162" customWidth="1"/>
    <col min="8612" max="8704" width="9.140625" style="162"/>
    <col min="8705" max="8705" width="12.5703125" style="162" customWidth="1"/>
    <col min="8706" max="8706" width="40" style="162" customWidth="1"/>
    <col min="8707" max="8707" width="16.5703125" style="162" bestFit="1" customWidth="1"/>
    <col min="8708" max="8708" width="6" style="162" bestFit="1" customWidth="1"/>
    <col min="8709" max="8709" width="16.28515625" style="162" bestFit="1" customWidth="1"/>
    <col min="8710" max="8710" width="16.140625" style="162" bestFit="1" customWidth="1"/>
    <col min="8711" max="8711" width="15.42578125" style="162" bestFit="1" customWidth="1"/>
    <col min="8712" max="8714" width="0" style="162" hidden="1" customWidth="1"/>
    <col min="8715" max="8715" width="16.7109375" style="162" bestFit="1" customWidth="1"/>
    <col min="8716" max="8716" width="3" style="162" bestFit="1" customWidth="1"/>
    <col min="8717" max="8717" width="15.28515625" style="162" bestFit="1" customWidth="1"/>
    <col min="8718" max="8718" width="15.140625" style="162" bestFit="1" customWidth="1"/>
    <col min="8719" max="8719" width="14.5703125" style="162" bestFit="1" customWidth="1"/>
    <col min="8720" max="8722" width="0" style="162" hidden="1" customWidth="1"/>
    <col min="8723" max="8723" width="14.85546875" style="162" bestFit="1" customWidth="1"/>
    <col min="8724" max="8724" width="3" style="162" bestFit="1" customWidth="1"/>
    <col min="8725" max="8725" width="14.42578125" style="162" bestFit="1" customWidth="1"/>
    <col min="8726" max="8726" width="15.140625" style="162" bestFit="1" customWidth="1"/>
    <col min="8727" max="8727" width="14" style="162" bestFit="1" customWidth="1"/>
    <col min="8728" max="8730" width="0" style="162" hidden="1" customWidth="1"/>
    <col min="8731" max="8731" width="15.140625" style="162" bestFit="1" customWidth="1"/>
    <col min="8732" max="8732" width="3" style="162" bestFit="1" customWidth="1"/>
    <col min="8733" max="8734" width="14.42578125" style="162" bestFit="1" customWidth="1"/>
    <col min="8735" max="8735" width="12.7109375" style="162" bestFit="1" customWidth="1"/>
    <col min="8736" max="8738" width="0" style="162" hidden="1" customWidth="1"/>
    <col min="8739" max="8739" width="14.42578125" style="162" bestFit="1" customWidth="1"/>
    <col min="8740" max="8740" width="3" style="162" bestFit="1" customWidth="1"/>
    <col min="8741" max="8742" width="14" style="162" bestFit="1" customWidth="1"/>
    <col min="8743" max="8743" width="13.28515625" style="162" bestFit="1" customWidth="1"/>
    <col min="8744" max="8746" width="0" style="162" hidden="1" customWidth="1"/>
    <col min="8747" max="8747" width="14.85546875" style="162" bestFit="1" customWidth="1"/>
    <col min="8748" max="8748" width="3" style="162" bestFit="1" customWidth="1"/>
    <col min="8749" max="8749" width="11.5703125" style="162" bestFit="1" customWidth="1"/>
    <col min="8750" max="8750" width="10.5703125" style="162" bestFit="1" customWidth="1"/>
    <col min="8751" max="8751" width="9.42578125" style="162" bestFit="1" customWidth="1"/>
    <col min="8752" max="8754" width="0" style="162" hidden="1" customWidth="1"/>
    <col min="8755" max="8755" width="11.5703125" style="162" bestFit="1" customWidth="1"/>
    <col min="8756" max="8756" width="3" style="162" bestFit="1" customWidth="1"/>
    <col min="8757" max="8757" width="13.7109375" style="162" bestFit="1" customWidth="1"/>
    <col min="8758" max="8758" width="13.28515625" style="162" bestFit="1" customWidth="1"/>
    <col min="8759" max="8759" width="12.7109375" style="162" bestFit="1" customWidth="1"/>
    <col min="8760" max="8762" width="0" style="162" hidden="1" customWidth="1"/>
    <col min="8763" max="8763" width="14" style="162" bestFit="1" customWidth="1"/>
    <col min="8764" max="8764" width="3" style="162" bestFit="1" customWidth="1"/>
    <col min="8765" max="8765" width="14" style="162" bestFit="1" customWidth="1"/>
    <col min="8766" max="8766" width="14.42578125" style="162" bestFit="1" customWidth="1"/>
    <col min="8767" max="8767" width="12.7109375" style="162" bestFit="1" customWidth="1"/>
    <col min="8768" max="8770" width="0" style="162" hidden="1" customWidth="1"/>
    <col min="8771" max="8771" width="13.7109375" style="162" bestFit="1" customWidth="1"/>
    <col min="8772" max="8772" width="3" style="162" bestFit="1" customWidth="1"/>
    <col min="8773" max="8773" width="12.7109375" style="162" bestFit="1" customWidth="1"/>
    <col min="8774" max="8774" width="14.42578125" style="162" bestFit="1" customWidth="1"/>
    <col min="8775" max="8775" width="11.42578125" style="162" bestFit="1" customWidth="1"/>
    <col min="8776" max="8778" width="0" style="162" hidden="1" customWidth="1"/>
    <col min="8779" max="8779" width="14" style="162" bestFit="1" customWidth="1"/>
    <col min="8780" max="8780" width="3" style="162" bestFit="1" customWidth="1"/>
    <col min="8781" max="8781" width="12" style="162" bestFit="1" customWidth="1"/>
    <col min="8782" max="8782" width="11.5703125" style="162" bestFit="1" customWidth="1"/>
    <col min="8783" max="8783" width="9.85546875" style="162" bestFit="1" customWidth="1"/>
    <col min="8784" max="8786" width="0" style="162" hidden="1" customWidth="1"/>
    <col min="8787" max="8787" width="12.7109375" style="162" bestFit="1" customWidth="1"/>
    <col min="8788" max="8788" width="3" style="162" bestFit="1" customWidth="1"/>
    <col min="8789" max="8789" width="13.28515625" style="162" bestFit="1" customWidth="1"/>
    <col min="8790" max="8790" width="13.7109375" style="162" bestFit="1" customWidth="1"/>
    <col min="8791" max="8791" width="10.5703125" style="162" bestFit="1" customWidth="1"/>
    <col min="8792" max="8794" width="0" style="162" hidden="1" customWidth="1"/>
    <col min="8795" max="8795" width="13.7109375" style="162" bestFit="1" customWidth="1"/>
    <col min="8796" max="8796" width="3" style="162" bestFit="1" customWidth="1"/>
    <col min="8797" max="8797" width="12.7109375" style="162" bestFit="1" customWidth="1"/>
    <col min="8798" max="8798" width="13.28515625" style="162" bestFit="1" customWidth="1"/>
    <col min="8799" max="8799" width="14" style="162" bestFit="1" customWidth="1"/>
    <col min="8800" max="8802" width="0" style="162" hidden="1" customWidth="1"/>
    <col min="8803" max="8803" width="14" style="162" bestFit="1" customWidth="1"/>
    <col min="8804" max="8804" width="3" style="162" bestFit="1" customWidth="1"/>
    <col min="8805" max="8806" width="12" style="162" bestFit="1" customWidth="1"/>
    <col min="8807" max="8807" width="9.85546875" style="162" bestFit="1" customWidth="1"/>
    <col min="8808" max="8810" width="0" style="162" hidden="1" customWidth="1"/>
    <col min="8811" max="8811" width="12.28515625" style="162" bestFit="1" customWidth="1"/>
    <col min="8812" max="8812" width="3" style="162" bestFit="1" customWidth="1"/>
    <col min="8813" max="8813" width="11.5703125" style="162" bestFit="1" customWidth="1"/>
    <col min="8814" max="8814" width="11.42578125" style="162" bestFit="1" customWidth="1"/>
    <col min="8815" max="8815" width="10.5703125" style="162" bestFit="1" customWidth="1"/>
    <col min="8816" max="8818" width="0" style="162" hidden="1" customWidth="1"/>
    <col min="8819" max="8819" width="12.28515625" style="162" bestFit="1" customWidth="1"/>
    <col min="8820" max="8820" width="3" style="162" bestFit="1" customWidth="1"/>
    <col min="8821" max="8827" width="4" style="162" customWidth="1"/>
    <col min="8828" max="8828" width="3" style="162" bestFit="1" customWidth="1"/>
    <col min="8829" max="8835" width="4" style="162" customWidth="1"/>
    <col min="8836" max="8836" width="3" style="162" bestFit="1" customWidth="1"/>
    <col min="8837" max="8843" width="4" style="162" customWidth="1"/>
    <col min="8844" max="8844" width="3" style="162" bestFit="1" customWidth="1"/>
    <col min="8845" max="8851" width="4" style="162" customWidth="1"/>
    <col min="8852" max="8852" width="3" style="162" bestFit="1" customWidth="1"/>
    <col min="8853" max="8859" width="4" style="162" customWidth="1"/>
    <col min="8860" max="8860" width="3" style="162" bestFit="1" customWidth="1"/>
    <col min="8861" max="8867" width="4" style="162" customWidth="1"/>
    <col min="8868" max="8960" width="9.140625" style="162"/>
    <col min="8961" max="8961" width="12.5703125" style="162" customWidth="1"/>
    <col min="8962" max="8962" width="40" style="162" customWidth="1"/>
    <col min="8963" max="8963" width="16.5703125" style="162" bestFit="1" customWidth="1"/>
    <col min="8964" max="8964" width="6" style="162" bestFit="1" customWidth="1"/>
    <col min="8965" max="8965" width="16.28515625" style="162" bestFit="1" customWidth="1"/>
    <col min="8966" max="8966" width="16.140625" style="162" bestFit="1" customWidth="1"/>
    <col min="8967" max="8967" width="15.42578125" style="162" bestFit="1" customWidth="1"/>
    <col min="8968" max="8970" width="0" style="162" hidden="1" customWidth="1"/>
    <col min="8971" max="8971" width="16.7109375" style="162" bestFit="1" customWidth="1"/>
    <col min="8972" max="8972" width="3" style="162" bestFit="1" customWidth="1"/>
    <col min="8973" max="8973" width="15.28515625" style="162" bestFit="1" customWidth="1"/>
    <col min="8974" max="8974" width="15.140625" style="162" bestFit="1" customWidth="1"/>
    <col min="8975" max="8975" width="14.5703125" style="162" bestFit="1" customWidth="1"/>
    <col min="8976" max="8978" width="0" style="162" hidden="1" customWidth="1"/>
    <col min="8979" max="8979" width="14.85546875" style="162" bestFit="1" customWidth="1"/>
    <col min="8980" max="8980" width="3" style="162" bestFit="1" customWidth="1"/>
    <col min="8981" max="8981" width="14.42578125" style="162" bestFit="1" customWidth="1"/>
    <col min="8982" max="8982" width="15.140625" style="162" bestFit="1" customWidth="1"/>
    <col min="8983" max="8983" width="14" style="162" bestFit="1" customWidth="1"/>
    <col min="8984" max="8986" width="0" style="162" hidden="1" customWidth="1"/>
    <col min="8987" max="8987" width="15.140625" style="162" bestFit="1" customWidth="1"/>
    <col min="8988" max="8988" width="3" style="162" bestFit="1" customWidth="1"/>
    <col min="8989" max="8990" width="14.42578125" style="162" bestFit="1" customWidth="1"/>
    <col min="8991" max="8991" width="12.7109375" style="162" bestFit="1" customWidth="1"/>
    <col min="8992" max="8994" width="0" style="162" hidden="1" customWidth="1"/>
    <col min="8995" max="8995" width="14.42578125" style="162" bestFit="1" customWidth="1"/>
    <col min="8996" max="8996" width="3" style="162" bestFit="1" customWidth="1"/>
    <col min="8997" max="8998" width="14" style="162" bestFit="1" customWidth="1"/>
    <col min="8999" max="8999" width="13.28515625" style="162" bestFit="1" customWidth="1"/>
    <col min="9000" max="9002" width="0" style="162" hidden="1" customWidth="1"/>
    <col min="9003" max="9003" width="14.85546875" style="162" bestFit="1" customWidth="1"/>
    <col min="9004" max="9004" width="3" style="162" bestFit="1" customWidth="1"/>
    <col min="9005" max="9005" width="11.5703125" style="162" bestFit="1" customWidth="1"/>
    <col min="9006" max="9006" width="10.5703125" style="162" bestFit="1" customWidth="1"/>
    <col min="9007" max="9007" width="9.42578125" style="162" bestFit="1" customWidth="1"/>
    <col min="9008" max="9010" width="0" style="162" hidden="1" customWidth="1"/>
    <col min="9011" max="9011" width="11.5703125" style="162" bestFit="1" customWidth="1"/>
    <col min="9012" max="9012" width="3" style="162" bestFit="1" customWidth="1"/>
    <col min="9013" max="9013" width="13.7109375" style="162" bestFit="1" customWidth="1"/>
    <col min="9014" max="9014" width="13.28515625" style="162" bestFit="1" customWidth="1"/>
    <col min="9015" max="9015" width="12.7109375" style="162" bestFit="1" customWidth="1"/>
    <col min="9016" max="9018" width="0" style="162" hidden="1" customWidth="1"/>
    <col min="9019" max="9019" width="14" style="162" bestFit="1" customWidth="1"/>
    <col min="9020" max="9020" width="3" style="162" bestFit="1" customWidth="1"/>
    <col min="9021" max="9021" width="14" style="162" bestFit="1" customWidth="1"/>
    <col min="9022" max="9022" width="14.42578125" style="162" bestFit="1" customWidth="1"/>
    <col min="9023" max="9023" width="12.7109375" style="162" bestFit="1" customWidth="1"/>
    <col min="9024" max="9026" width="0" style="162" hidden="1" customWidth="1"/>
    <col min="9027" max="9027" width="13.7109375" style="162" bestFit="1" customWidth="1"/>
    <col min="9028" max="9028" width="3" style="162" bestFit="1" customWidth="1"/>
    <col min="9029" max="9029" width="12.7109375" style="162" bestFit="1" customWidth="1"/>
    <col min="9030" max="9030" width="14.42578125" style="162" bestFit="1" customWidth="1"/>
    <col min="9031" max="9031" width="11.42578125" style="162" bestFit="1" customWidth="1"/>
    <col min="9032" max="9034" width="0" style="162" hidden="1" customWidth="1"/>
    <col min="9035" max="9035" width="14" style="162" bestFit="1" customWidth="1"/>
    <col min="9036" max="9036" width="3" style="162" bestFit="1" customWidth="1"/>
    <col min="9037" max="9037" width="12" style="162" bestFit="1" customWidth="1"/>
    <col min="9038" max="9038" width="11.5703125" style="162" bestFit="1" customWidth="1"/>
    <col min="9039" max="9039" width="9.85546875" style="162" bestFit="1" customWidth="1"/>
    <col min="9040" max="9042" width="0" style="162" hidden="1" customWidth="1"/>
    <col min="9043" max="9043" width="12.7109375" style="162" bestFit="1" customWidth="1"/>
    <col min="9044" max="9044" width="3" style="162" bestFit="1" customWidth="1"/>
    <col min="9045" max="9045" width="13.28515625" style="162" bestFit="1" customWidth="1"/>
    <col min="9046" max="9046" width="13.7109375" style="162" bestFit="1" customWidth="1"/>
    <col min="9047" max="9047" width="10.5703125" style="162" bestFit="1" customWidth="1"/>
    <col min="9048" max="9050" width="0" style="162" hidden="1" customWidth="1"/>
    <col min="9051" max="9051" width="13.7109375" style="162" bestFit="1" customWidth="1"/>
    <col min="9052" max="9052" width="3" style="162" bestFit="1" customWidth="1"/>
    <col min="9053" max="9053" width="12.7109375" style="162" bestFit="1" customWidth="1"/>
    <col min="9054" max="9054" width="13.28515625" style="162" bestFit="1" customWidth="1"/>
    <col min="9055" max="9055" width="14" style="162" bestFit="1" customWidth="1"/>
    <col min="9056" max="9058" width="0" style="162" hidden="1" customWidth="1"/>
    <col min="9059" max="9059" width="14" style="162" bestFit="1" customWidth="1"/>
    <col min="9060" max="9060" width="3" style="162" bestFit="1" customWidth="1"/>
    <col min="9061" max="9062" width="12" style="162" bestFit="1" customWidth="1"/>
    <col min="9063" max="9063" width="9.85546875" style="162" bestFit="1" customWidth="1"/>
    <col min="9064" max="9066" width="0" style="162" hidden="1" customWidth="1"/>
    <col min="9067" max="9067" width="12.28515625" style="162" bestFit="1" customWidth="1"/>
    <col min="9068" max="9068" width="3" style="162" bestFit="1" customWidth="1"/>
    <col min="9069" max="9069" width="11.5703125" style="162" bestFit="1" customWidth="1"/>
    <col min="9070" max="9070" width="11.42578125" style="162" bestFit="1" customWidth="1"/>
    <col min="9071" max="9071" width="10.5703125" style="162" bestFit="1" customWidth="1"/>
    <col min="9072" max="9074" width="0" style="162" hidden="1" customWidth="1"/>
    <col min="9075" max="9075" width="12.28515625" style="162" bestFit="1" customWidth="1"/>
    <col min="9076" max="9076" width="3" style="162" bestFit="1" customWidth="1"/>
    <col min="9077" max="9083" width="4" style="162" customWidth="1"/>
    <col min="9084" max="9084" width="3" style="162" bestFit="1" customWidth="1"/>
    <col min="9085" max="9091" width="4" style="162" customWidth="1"/>
    <col min="9092" max="9092" width="3" style="162" bestFit="1" customWidth="1"/>
    <col min="9093" max="9099" width="4" style="162" customWidth="1"/>
    <col min="9100" max="9100" width="3" style="162" bestFit="1" customWidth="1"/>
    <col min="9101" max="9107" width="4" style="162" customWidth="1"/>
    <col min="9108" max="9108" width="3" style="162" bestFit="1" customWidth="1"/>
    <col min="9109" max="9115" width="4" style="162" customWidth="1"/>
    <col min="9116" max="9116" width="3" style="162" bestFit="1" customWidth="1"/>
    <col min="9117" max="9123" width="4" style="162" customWidth="1"/>
    <col min="9124" max="9216" width="9.140625" style="162"/>
    <col min="9217" max="9217" width="12.5703125" style="162" customWidth="1"/>
    <col min="9218" max="9218" width="40" style="162" customWidth="1"/>
    <col min="9219" max="9219" width="16.5703125" style="162" bestFit="1" customWidth="1"/>
    <col min="9220" max="9220" width="6" style="162" bestFit="1" customWidth="1"/>
    <col min="9221" max="9221" width="16.28515625" style="162" bestFit="1" customWidth="1"/>
    <col min="9222" max="9222" width="16.140625" style="162" bestFit="1" customWidth="1"/>
    <col min="9223" max="9223" width="15.42578125" style="162" bestFit="1" customWidth="1"/>
    <col min="9224" max="9226" width="0" style="162" hidden="1" customWidth="1"/>
    <col min="9227" max="9227" width="16.7109375" style="162" bestFit="1" customWidth="1"/>
    <col min="9228" max="9228" width="3" style="162" bestFit="1" customWidth="1"/>
    <col min="9229" max="9229" width="15.28515625" style="162" bestFit="1" customWidth="1"/>
    <col min="9230" max="9230" width="15.140625" style="162" bestFit="1" customWidth="1"/>
    <col min="9231" max="9231" width="14.5703125" style="162" bestFit="1" customWidth="1"/>
    <col min="9232" max="9234" width="0" style="162" hidden="1" customWidth="1"/>
    <col min="9235" max="9235" width="14.85546875" style="162" bestFit="1" customWidth="1"/>
    <col min="9236" max="9236" width="3" style="162" bestFit="1" customWidth="1"/>
    <col min="9237" max="9237" width="14.42578125" style="162" bestFit="1" customWidth="1"/>
    <col min="9238" max="9238" width="15.140625" style="162" bestFit="1" customWidth="1"/>
    <col min="9239" max="9239" width="14" style="162" bestFit="1" customWidth="1"/>
    <col min="9240" max="9242" width="0" style="162" hidden="1" customWidth="1"/>
    <col min="9243" max="9243" width="15.140625" style="162" bestFit="1" customWidth="1"/>
    <col min="9244" max="9244" width="3" style="162" bestFit="1" customWidth="1"/>
    <col min="9245" max="9246" width="14.42578125" style="162" bestFit="1" customWidth="1"/>
    <col min="9247" max="9247" width="12.7109375" style="162" bestFit="1" customWidth="1"/>
    <col min="9248" max="9250" width="0" style="162" hidden="1" customWidth="1"/>
    <col min="9251" max="9251" width="14.42578125" style="162" bestFit="1" customWidth="1"/>
    <col min="9252" max="9252" width="3" style="162" bestFit="1" customWidth="1"/>
    <col min="9253" max="9254" width="14" style="162" bestFit="1" customWidth="1"/>
    <col min="9255" max="9255" width="13.28515625" style="162" bestFit="1" customWidth="1"/>
    <col min="9256" max="9258" width="0" style="162" hidden="1" customWidth="1"/>
    <col min="9259" max="9259" width="14.85546875" style="162" bestFit="1" customWidth="1"/>
    <col min="9260" max="9260" width="3" style="162" bestFit="1" customWidth="1"/>
    <col min="9261" max="9261" width="11.5703125" style="162" bestFit="1" customWidth="1"/>
    <col min="9262" max="9262" width="10.5703125" style="162" bestFit="1" customWidth="1"/>
    <col min="9263" max="9263" width="9.42578125" style="162" bestFit="1" customWidth="1"/>
    <col min="9264" max="9266" width="0" style="162" hidden="1" customWidth="1"/>
    <col min="9267" max="9267" width="11.5703125" style="162" bestFit="1" customWidth="1"/>
    <col min="9268" max="9268" width="3" style="162" bestFit="1" customWidth="1"/>
    <col min="9269" max="9269" width="13.7109375" style="162" bestFit="1" customWidth="1"/>
    <col min="9270" max="9270" width="13.28515625" style="162" bestFit="1" customWidth="1"/>
    <col min="9271" max="9271" width="12.7109375" style="162" bestFit="1" customWidth="1"/>
    <col min="9272" max="9274" width="0" style="162" hidden="1" customWidth="1"/>
    <col min="9275" max="9275" width="14" style="162" bestFit="1" customWidth="1"/>
    <col min="9276" max="9276" width="3" style="162" bestFit="1" customWidth="1"/>
    <col min="9277" max="9277" width="14" style="162" bestFit="1" customWidth="1"/>
    <col min="9278" max="9278" width="14.42578125" style="162" bestFit="1" customWidth="1"/>
    <col min="9279" max="9279" width="12.7109375" style="162" bestFit="1" customWidth="1"/>
    <col min="9280" max="9282" width="0" style="162" hidden="1" customWidth="1"/>
    <col min="9283" max="9283" width="13.7109375" style="162" bestFit="1" customWidth="1"/>
    <col min="9284" max="9284" width="3" style="162" bestFit="1" customWidth="1"/>
    <col min="9285" max="9285" width="12.7109375" style="162" bestFit="1" customWidth="1"/>
    <col min="9286" max="9286" width="14.42578125" style="162" bestFit="1" customWidth="1"/>
    <col min="9287" max="9287" width="11.42578125" style="162" bestFit="1" customWidth="1"/>
    <col min="9288" max="9290" width="0" style="162" hidden="1" customWidth="1"/>
    <col min="9291" max="9291" width="14" style="162" bestFit="1" customWidth="1"/>
    <col min="9292" max="9292" width="3" style="162" bestFit="1" customWidth="1"/>
    <col min="9293" max="9293" width="12" style="162" bestFit="1" customWidth="1"/>
    <col min="9294" max="9294" width="11.5703125" style="162" bestFit="1" customWidth="1"/>
    <col min="9295" max="9295" width="9.85546875" style="162" bestFit="1" customWidth="1"/>
    <col min="9296" max="9298" width="0" style="162" hidden="1" customWidth="1"/>
    <col min="9299" max="9299" width="12.7109375" style="162" bestFit="1" customWidth="1"/>
    <col min="9300" max="9300" width="3" style="162" bestFit="1" customWidth="1"/>
    <col min="9301" max="9301" width="13.28515625" style="162" bestFit="1" customWidth="1"/>
    <col min="9302" max="9302" width="13.7109375" style="162" bestFit="1" customWidth="1"/>
    <col min="9303" max="9303" width="10.5703125" style="162" bestFit="1" customWidth="1"/>
    <col min="9304" max="9306" width="0" style="162" hidden="1" customWidth="1"/>
    <col min="9307" max="9307" width="13.7109375" style="162" bestFit="1" customWidth="1"/>
    <col min="9308" max="9308" width="3" style="162" bestFit="1" customWidth="1"/>
    <col min="9309" max="9309" width="12.7109375" style="162" bestFit="1" customWidth="1"/>
    <col min="9310" max="9310" width="13.28515625" style="162" bestFit="1" customWidth="1"/>
    <col min="9311" max="9311" width="14" style="162" bestFit="1" customWidth="1"/>
    <col min="9312" max="9314" width="0" style="162" hidden="1" customWidth="1"/>
    <col min="9315" max="9315" width="14" style="162" bestFit="1" customWidth="1"/>
    <col min="9316" max="9316" width="3" style="162" bestFit="1" customWidth="1"/>
    <col min="9317" max="9318" width="12" style="162" bestFit="1" customWidth="1"/>
    <col min="9319" max="9319" width="9.85546875" style="162" bestFit="1" customWidth="1"/>
    <col min="9320" max="9322" width="0" style="162" hidden="1" customWidth="1"/>
    <col min="9323" max="9323" width="12.28515625" style="162" bestFit="1" customWidth="1"/>
    <col min="9324" max="9324" width="3" style="162" bestFit="1" customWidth="1"/>
    <col min="9325" max="9325" width="11.5703125" style="162" bestFit="1" customWidth="1"/>
    <col min="9326" max="9326" width="11.42578125" style="162" bestFit="1" customWidth="1"/>
    <col min="9327" max="9327" width="10.5703125" style="162" bestFit="1" customWidth="1"/>
    <col min="9328" max="9330" width="0" style="162" hidden="1" customWidth="1"/>
    <col min="9331" max="9331" width="12.28515625" style="162" bestFit="1" customWidth="1"/>
    <col min="9332" max="9332" width="3" style="162" bestFit="1" customWidth="1"/>
    <col min="9333" max="9339" width="4" style="162" customWidth="1"/>
    <col min="9340" max="9340" width="3" style="162" bestFit="1" customWidth="1"/>
    <col min="9341" max="9347" width="4" style="162" customWidth="1"/>
    <col min="9348" max="9348" width="3" style="162" bestFit="1" customWidth="1"/>
    <col min="9349" max="9355" width="4" style="162" customWidth="1"/>
    <col min="9356" max="9356" width="3" style="162" bestFit="1" customWidth="1"/>
    <col min="9357" max="9363" width="4" style="162" customWidth="1"/>
    <col min="9364" max="9364" width="3" style="162" bestFit="1" customWidth="1"/>
    <col min="9365" max="9371" width="4" style="162" customWidth="1"/>
    <col min="9372" max="9372" width="3" style="162" bestFit="1" customWidth="1"/>
    <col min="9373" max="9379" width="4" style="162" customWidth="1"/>
    <col min="9380" max="9472" width="9.140625" style="162"/>
    <col min="9473" max="9473" width="12.5703125" style="162" customWidth="1"/>
    <col min="9474" max="9474" width="40" style="162" customWidth="1"/>
    <col min="9475" max="9475" width="16.5703125" style="162" bestFit="1" customWidth="1"/>
    <col min="9476" max="9476" width="6" style="162" bestFit="1" customWidth="1"/>
    <col min="9477" max="9477" width="16.28515625" style="162" bestFit="1" customWidth="1"/>
    <col min="9478" max="9478" width="16.140625" style="162" bestFit="1" customWidth="1"/>
    <col min="9479" max="9479" width="15.42578125" style="162" bestFit="1" customWidth="1"/>
    <col min="9480" max="9482" width="0" style="162" hidden="1" customWidth="1"/>
    <col min="9483" max="9483" width="16.7109375" style="162" bestFit="1" customWidth="1"/>
    <col min="9484" max="9484" width="3" style="162" bestFit="1" customWidth="1"/>
    <col min="9485" max="9485" width="15.28515625" style="162" bestFit="1" customWidth="1"/>
    <col min="9486" max="9486" width="15.140625" style="162" bestFit="1" customWidth="1"/>
    <col min="9487" max="9487" width="14.5703125" style="162" bestFit="1" customWidth="1"/>
    <col min="9488" max="9490" width="0" style="162" hidden="1" customWidth="1"/>
    <col min="9491" max="9491" width="14.85546875" style="162" bestFit="1" customWidth="1"/>
    <col min="9492" max="9492" width="3" style="162" bestFit="1" customWidth="1"/>
    <col min="9493" max="9493" width="14.42578125" style="162" bestFit="1" customWidth="1"/>
    <col min="9494" max="9494" width="15.140625" style="162" bestFit="1" customWidth="1"/>
    <col min="9495" max="9495" width="14" style="162" bestFit="1" customWidth="1"/>
    <col min="9496" max="9498" width="0" style="162" hidden="1" customWidth="1"/>
    <col min="9499" max="9499" width="15.140625" style="162" bestFit="1" customWidth="1"/>
    <col min="9500" max="9500" width="3" style="162" bestFit="1" customWidth="1"/>
    <col min="9501" max="9502" width="14.42578125" style="162" bestFit="1" customWidth="1"/>
    <col min="9503" max="9503" width="12.7109375" style="162" bestFit="1" customWidth="1"/>
    <col min="9504" max="9506" width="0" style="162" hidden="1" customWidth="1"/>
    <col min="9507" max="9507" width="14.42578125" style="162" bestFit="1" customWidth="1"/>
    <col min="9508" max="9508" width="3" style="162" bestFit="1" customWidth="1"/>
    <col min="9509" max="9510" width="14" style="162" bestFit="1" customWidth="1"/>
    <col min="9511" max="9511" width="13.28515625" style="162" bestFit="1" customWidth="1"/>
    <col min="9512" max="9514" width="0" style="162" hidden="1" customWidth="1"/>
    <col min="9515" max="9515" width="14.85546875" style="162" bestFit="1" customWidth="1"/>
    <col min="9516" max="9516" width="3" style="162" bestFit="1" customWidth="1"/>
    <col min="9517" max="9517" width="11.5703125" style="162" bestFit="1" customWidth="1"/>
    <col min="9518" max="9518" width="10.5703125" style="162" bestFit="1" customWidth="1"/>
    <col min="9519" max="9519" width="9.42578125" style="162" bestFit="1" customWidth="1"/>
    <col min="9520" max="9522" width="0" style="162" hidden="1" customWidth="1"/>
    <col min="9523" max="9523" width="11.5703125" style="162" bestFit="1" customWidth="1"/>
    <col min="9524" max="9524" width="3" style="162" bestFit="1" customWidth="1"/>
    <col min="9525" max="9525" width="13.7109375" style="162" bestFit="1" customWidth="1"/>
    <col min="9526" max="9526" width="13.28515625" style="162" bestFit="1" customWidth="1"/>
    <col min="9527" max="9527" width="12.7109375" style="162" bestFit="1" customWidth="1"/>
    <col min="9528" max="9530" width="0" style="162" hidden="1" customWidth="1"/>
    <col min="9531" max="9531" width="14" style="162" bestFit="1" customWidth="1"/>
    <col min="9532" max="9532" width="3" style="162" bestFit="1" customWidth="1"/>
    <col min="9533" max="9533" width="14" style="162" bestFit="1" customWidth="1"/>
    <col min="9534" max="9534" width="14.42578125" style="162" bestFit="1" customWidth="1"/>
    <col min="9535" max="9535" width="12.7109375" style="162" bestFit="1" customWidth="1"/>
    <col min="9536" max="9538" width="0" style="162" hidden="1" customWidth="1"/>
    <col min="9539" max="9539" width="13.7109375" style="162" bestFit="1" customWidth="1"/>
    <col min="9540" max="9540" width="3" style="162" bestFit="1" customWidth="1"/>
    <col min="9541" max="9541" width="12.7109375" style="162" bestFit="1" customWidth="1"/>
    <col min="9542" max="9542" width="14.42578125" style="162" bestFit="1" customWidth="1"/>
    <col min="9543" max="9543" width="11.42578125" style="162" bestFit="1" customWidth="1"/>
    <col min="9544" max="9546" width="0" style="162" hidden="1" customWidth="1"/>
    <col min="9547" max="9547" width="14" style="162" bestFit="1" customWidth="1"/>
    <col min="9548" max="9548" width="3" style="162" bestFit="1" customWidth="1"/>
    <col min="9549" max="9549" width="12" style="162" bestFit="1" customWidth="1"/>
    <col min="9550" max="9550" width="11.5703125" style="162" bestFit="1" customWidth="1"/>
    <col min="9551" max="9551" width="9.85546875" style="162" bestFit="1" customWidth="1"/>
    <col min="9552" max="9554" width="0" style="162" hidden="1" customWidth="1"/>
    <col min="9555" max="9555" width="12.7109375" style="162" bestFit="1" customWidth="1"/>
    <col min="9556" max="9556" width="3" style="162" bestFit="1" customWidth="1"/>
    <col min="9557" max="9557" width="13.28515625" style="162" bestFit="1" customWidth="1"/>
    <col min="9558" max="9558" width="13.7109375" style="162" bestFit="1" customWidth="1"/>
    <col min="9559" max="9559" width="10.5703125" style="162" bestFit="1" customWidth="1"/>
    <col min="9560" max="9562" width="0" style="162" hidden="1" customWidth="1"/>
    <col min="9563" max="9563" width="13.7109375" style="162" bestFit="1" customWidth="1"/>
    <col min="9564" max="9564" width="3" style="162" bestFit="1" customWidth="1"/>
    <col min="9565" max="9565" width="12.7109375" style="162" bestFit="1" customWidth="1"/>
    <col min="9566" max="9566" width="13.28515625" style="162" bestFit="1" customWidth="1"/>
    <col min="9567" max="9567" width="14" style="162" bestFit="1" customWidth="1"/>
    <col min="9568" max="9570" width="0" style="162" hidden="1" customWidth="1"/>
    <col min="9571" max="9571" width="14" style="162" bestFit="1" customWidth="1"/>
    <col min="9572" max="9572" width="3" style="162" bestFit="1" customWidth="1"/>
    <col min="9573" max="9574" width="12" style="162" bestFit="1" customWidth="1"/>
    <col min="9575" max="9575" width="9.85546875" style="162" bestFit="1" customWidth="1"/>
    <col min="9576" max="9578" width="0" style="162" hidden="1" customWidth="1"/>
    <col min="9579" max="9579" width="12.28515625" style="162" bestFit="1" customWidth="1"/>
    <col min="9580" max="9580" width="3" style="162" bestFit="1" customWidth="1"/>
    <col min="9581" max="9581" width="11.5703125" style="162" bestFit="1" customWidth="1"/>
    <col min="9582" max="9582" width="11.42578125" style="162" bestFit="1" customWidth="1"/>
    <col min="9583" max="9583" width="10.5703125" style="162" bestFit="1" customWidth="1"/>
    <col min="9584" max="9586" width="0" style="162" hidden="1" customWidth="1"/>
    <col min="9587" max="9587" width="12.28515625" style="162" bestFit="1" customWidth="1"/>
    <col min="9588" max="9588" width="3" style="162" bestFit="1" customWidth="1"/>
    <col min="9589" max="9595" width="4" style="162" customWidth="1"/>
    <col min="9596" max="9596" width="3" style="162" bestFit="1" customWidth="1"/>
    <col min="9597" max="9603" width="4" style="162" customWidth="1"/>
    <col min="9604" max="9604" width="3" style="162" bestFit="1" customWidth="1"/>
    <col min="9605" max="9611" width="4" style="162" customWidth="1"/>
    <col min="9612" max="9612" width="3" style="162" bestFit="1" customWidth="1"/>
    <col min="9613" max="9619" width="4" style="162" customWidth="1"/>
    <col min="9620" max="9620" width="3" style="162" bestFit="1" customWidth="1"/>
    <col min="9621" max="9627" width="4" style="162" customWidth="1"/>
    <col min="9628" max="9628" width="3" style="162" bestFit="1" customWidth="1"/>
    <col min="9629" max="9635" width="4" style="162" customWidth="1"/>
    <col min="9636" max="9728" width="9.140625" style="162"/>
    <col min="9729" max="9729" width="12.5703125" style="162" customWidth="1"/>
    <col min="9730" max="9730" width="40" style="162" customWidth="1"/>
    <col min="9731" max="9731" width="16.5703125" style="162" bestFit="1" customWidth="1"/>
    <col min="9732" max="9732" width="6" style="162" bestFit="1" customWidth="1"/>
    <col min="9733" max="9733" width="16.28515625" style="162" bestFit="1" customWidth="1"/>
    <col min="9734" max="9734" width="16.140625" style="162" bestFit="1" customWidth="1"/>
    <col min="9735" max="9735" width="15.42578125" style="162" bestFit="1" customWidth="1"/>
    <col min="9736" max="9738" width="0" style="162" hidden="1" customWidth="1"/>
    <col min="9739" max="9739" width="16.7109375" style="162" bestFit="1" customWidth="1"/>
    <col min="9740" max="9740" width="3" style="162" bestFit="1" customWidth="1"/>
    <col min="9741" max="9741" width="15.28515625" style="162" bestFit="1" customWidth="1"/>
    <col min="9742" max="9742" width="15.140625" style="162" bestFit="1" customWidth="1"/>
    <col min="9743" max="9743" width="14.5703125" style="162" bestFit="1" customWidth="1"/>
    <col min="9744" max="9746" width="0" style="162" hidden="1" customWidth="1"/>
    <col min="9747" max="9747" width="14.85546875" style="162" bestFit="1" customWidth="1"/>
    <col min="9748" max="9748" width="3" style="162" bestFit="1" customWidth="1"/>
    <col min="9749" max="9749" width="14.42578125" style="162" bestFit="1" customWidth="1"/>
    <col min="9750" max="9750" width="15.140625" style="162" bestFit="1" customWidth="1"/>
    <col min="9751" max="9751" width="14" style="162" bestFit="1" customWidth="1"/>
    <col min="9752" max="9754" width="0" style="162" hidden="1" customWidth="1"/>
    <col min="9755" max="9755" width="15.140625" style="162" bestFit="1" customWidth="1"/>
    <col min="9756" max="9756" width="3" style="162" bestFit="1" customWidth="1"/>
    <col min="9757" max="9758" width="14.42578125" style="162" bestFit="1" customWidth="1"/>
    <col min="9759" max="9759" width="12.7109375" style="162" bestFit="1" customWidth="1"/>
    <col min="9760" max="9762" width="0" style="162" hidden="1" customWidth="1"/>
    <col min="9763" max="9763" width="14.42578125" style="162" bestFit="1" customWidth="1"/>
    <col min="9764" max="9764" width="3" style="162" bestFit="1" customWidth="1"/>
    <col min="9765" max="9766" width="14" style="162" bestFit="1" customWidth="1"/>
    <col min="9767" max="9767" width="13.28515625" style="162" bestFit="1" customWidth="1"/>
    <col min="9768" max="9770" width="0" style="162" hidden="1" customWidth="1"/>
    <col min="9771" max="9771" width="14.85546875" style="162" bestFit="1" customWidth="1"/>
    <col min="9772" max="9772" width="3" style="162" bestFit="1" customWidth="1"/>
    <col min="9773" max="9773" width="11.5703125" style="162" bestFit="1" customWidth="1"/>
    <col min="9774" max="9774" width="10.5703125" style="162" bestFit="1" customWidth="1"/>
    <col min="9775" max="9775" width="9.42578125" style="162" bestFit="1" customWidth="1"/>
    <col min="9776" max="9778" width="0" style="162" hidden="1" customWidth="1"/>
    <col min="9779" max="9779" width="11.5703125" style="162" bestFit="1" customWidth="1"/>
    <col min="9780" max="9780" width="3" style="162" bestFit="1" customWidth="1"/>
    <col min="9781" max="9781" width="13.7109375" style="162" bestFit="1" customWidth="1"/>
    <col min="9782" max="9782" width="13.28515625" style="162" bestFit="1" customWidth="1"/>
    <col min="9783" max="9783" width="12.7109375" style="162" bestFit="1" customWidth="1"/>
    <col min="9784" max="9786" width="0" style="162" hidden="1" customWidth="1"/>
    <col min="9787" max="9787" width="14" style="162" bestFit="1" customWidth="1"/>
    <col min="9788" max="9788" width="3" style="162" bestFit="1" customWidth="1"/>
    <col min="9789" max="9789" width="14" style="162" bestFit="1" customWidth="1"/>
    <col min="9790" max="9790" width="14.42578125" style="162" bestFit="1" customWidth="1"/>
    <col min="9791" max="9791" width="12.7109375" style="162" bestFit="1" customWidth="1"/>
    <col min="9792" max="9794" width="0" style="162" hidden="1" customWidth="1"/>
    <col min="9795" max="9795" width="13.7109375" style="162" bestFit="1" customWidth="1"/>
    <col min="9796" max="9796" width="3" style="162" bestFit="1" customWidth="1"/>
    <col min="9797" max="9797" width="12.7109375" style="162" bestFit="1" customWidth="1"/>
    <col min="9798" max="9798" width="14.42578125" style="162" bestFit="1" customWidth="1"/>
    <col min="9799" max="9799" width="11.42578125" style="162" bestFit="1" customWidth="1"/>
    <col min="9800" max="9802" width="0" style="162" hidden="1" customWidth="1"/>
    <col min="9803" max="9803" width="14" style="162" bestFit="1" customWidth="1"/>
    <col min="9804" max="9804" width="3" style="162" bestFit="1" customWidth="1"/>
    <col min="9805" max="9805" width="12" style="162" bestFit="1" customWidth="1"/>
    <col min="9806" max="9806" width="11.5703125" style="162" bestFit="1" customWidth="1"/>
    <col min="9807" max="9807" width="9.85546875" style="162" bestFit="1" customWidth="1"/>
    <col min="9808" max="9810" width="0" style="162" hidden="1" customWidth="1"/>
    <col min="9811" max="9811" width="12.7109375" style="162" bestFit="1" customWidth="1"/>
    <col min="9812" max="9812" width="3" style="162" bestFit="1" customWidth="1"/>
    <col min="9813" max="9813" width="13.28515625" style="162" bestFit="1" customWidth="1"/>
    <col min="9814" max="9814" width="13.7109375" style="162" bestFit="1" customWidth="1"/>
    <col min="9815" max="9815" width="10.5703125" style="162" bestFit="1" customWidth="1"/>
    <col min="9816" max="9818" width="0" style="162" hidden="1" customWidth="1"/>
    <col min="9819" max="9819" width="13.7109375" style="162" bestFit="1" customWidth="1"/>
    <col min="9820" max="9820" width="3" style="162" bestFit="1" customWidth="1"/>
    <col min="9821" max="9821" width="12.7109375" style="162" bestFit="1" customWidth="1"/>
    <col min="9822" max="9822" width="13.28515625" style="162" bestFit="1" customWidth="1"/>
    <col min="9823" max="9823" width="14" style="162" bestFit="1" customWidth="1"/>
    <col min="9824" max="9826" width="0" style="162" hidden="1" customWidth="1"/>
    <col min="9827" max="9827" width="14" style="162" bestFit="1" customWidth="1"/>
    <col min="9828" max="9828" width="3" style="162" bestFit="1" customWidth="1"/>
    <col min="9829" max="9830" width="12" style="162" bestFit="1" customWidth="1"/>
    <col min="9831" max="9831" width="9.85546875" style="162" bestFit="1" customWidth="1"/>
    <col min="9832" max="9834" width="0" style="162" hidden="1" customWidth="1"/>
    <col min="9835" max="9835" width="12.28515625" style="162" bestFit="1" customWidth="1"/>
    <col min="9836" max="9836" width="3" style="162" bestFit="1" customWidth="1"/>
    <col min="9837" max="9837" width="11.5703125" style="162" bestFit="1" customWidth="1"/>
    <col min="9838" max="9838" width="11.42578125" style="162" bestFit="1" customWidth="1"/>
    <col min="9839" max="9839" width="10.5703125" style="162" bestFit="1" customWidth="1"/>
    <col min="9840" max="9842" width="0" style="162" hidden="1" customWidth="1"/>
    <col min="9843" max="9843" width="12.28515625" style="162" bestFit="1" customWidth="1"/>
    <col min="9844" max="9844" width="3" style="162" bestFit="1" customWidth="1"/>
    <col min="9845" max="9851" width="4" style="162" customWidth="1"/>
    <col min="9852" max="9852" width="3" style="162" bestFit="1" customWidth="1"/>
    <col min="9853" max="9859" width="4" style="162" customWidth="1"/>
    <col min="9860" max="9860" width="3" style="162" bestFit="1" customWidth="1"/>
    <col min="9861" max="9867" width="4" style="162" customWidth="1"/>
    <col min="9868" max="9868" width="3" style="162" bestFit="1" customWidth="1"/>
    <col min="9869" max="9875" width="4" style="162" customWidth="1"/>
    <col min="9876" max="9876" width="3" style="162" bestFit="1" customWidth="1"/>
    <col min="9877" max="9883" width="4" style="162" customWidth="1"/>
    <col min="9884" max="9884" width="3" style="162" bestFit="1" customWidth="1"/>
    <col min="9885" max="9891" width="4" style="162" customWidth="1"/>
    <col min="9892" max="9984" width="9.140625" style="162"/>
    <col min="9985" max="9985" width="12.5703125" style="162" customWidth="1"/>
    <col min="9986" max="9986" width="40" style="162" customWidth="1"/>
    <col min="9987" max="9987" width="16.5703125" style="162" bestFit="1" customWidth="1"/>
    <col min="9988" max="9988" width="6" style="162" bestFit="1" customWidth="1"/>
    <col min="9989" max="9989" width="16.28515625" style="162" bestFit="1" customWidth="1"/>
    <col min="9990" max="9990" width="16.140625" style="162" bestFit="1" customWidth="1"/>
    <col min="9991" max="9991" width="15.42578125" style="162" bestFit="1" customWidth="1"/>
    <col min="9992" max="9994" width="0" style="162" hidden="1" customWidth="1"/>
    <col min="9995" max="9995" width="16.7109375" style="162" bestFit="1" customWidth="1"/>
    <col min="9996" max="9996" width="3" style="162" bestFit="1" customWidth="1"/>
    <col min="9997" max="9997" width="15.28515625" style="162" bestFit="1" customWidth="1"/>
    <col min="9998" max="9998" width="15.140625" style="162" bestFit="1" customWidth="1"/>
    <col min="9999" max="9999" width="14.5703125" style="162" bestFit="1" customWidth="1"/>
    <col min="10000" max="10002" width="0" style="162" hidden="1" customWidth="1"/>
    <col min="10003" max="10003" width="14.85546875" style="162" bestFit="1" customWidth="1"/>
    <col min="10004" max="10004" width="3" style="162" bestFit="1" customWidth="1"/>
    <col min="10005" max="10005" width="14.42578125" style="162" bestFit="1" customWidth="1"/>
    <col min="10006" max="10006" width="15.140625" style="162" bestFit="1" customWidth="1"/>
    <col min="10007" max="10007" width="14" style="162" bestFit="1" customWidth="1"/>
    <col min="10008" max="10010" width="0" style="162" hidden="1" customWidth="1"/>
    <col min="10011" max="10011" width="15.140625" style="162" bestFit="1" customWidth="1"/>
    <col min="10012" max="10012" width="3" style="162" bestFit="1" customWidth="1"/>
    <col min="10013" max="10014" width="14.42578125" style="162" bestFit="1" customWidth="1"/>
    <col min="10015" max="10015" width="12.7109375" style="162" bestFit="1" customWidth="1"/>
    <col min="10016" max="10018" width="0" style="162" hidden="1" customWidth="1"/>
    <col min="10019" max="10019" width="14.42578125" style="162" bestFit="1" customWidth="1"/>
    <col min="10020" max="10020" width="3" style="162" bestFit="1" customWidth="1"/>
    <col min="10021" max="10022" width="14" style="162" bestFit="1" customWidth="1"/>
    <col min="10023" max="10023" width="13.28515625" style="162" bestFit="1" customWidth="1"/>
    <col min="10024" max="10026" width="0" style="162" hidden="1" customWidth="1"/>
    <col min="10027" max="10027" width="14.85546875" style="162" bestFit="1" customWidth="1"/>
    <col min="10028" max="10028" width="3" style="162" bestFit="1" customWidth="1"/>
    <col min="10029" max="10029" width="11.5703125" style="162" bestFit="1" customWidth="1"/>
    <col min="10030" max="10030" width="10.5703125" style="162" bestFit="1" customWidth="1"/>
    <col min="10031" max="10031" width="9.42578125" style="162" bestFit="1" customWidth="1"/>
    <col min="10032" max="10034" width="0" style="162" hidden="1" customWidth="1"/>
    <col min="10035" max="10035" width="11.5703125" style="162" bestFit="1" customWidth="1"/>
    <col min="10036" max="10036" width="3" style="162" bestFit="1" customWidth="1"/>
    <col min="10037" max="10037" width="13.7109375" style="162" bestFit="1" customWidth="1"/>
    <col min="10038" max="10038" width="13.28515625" style="162" bestFit="1" customWidth="1"/>
    <col min="10039" max="10039" width="12.7109375" style="162" bestFit="1" customWidth="1"/>
    <col min="10040" max="10042" width="0" style="162" hidden="1" customWidth="1"/>
    <col min="10043" max="10043" width="14" style="162" bestFit="1" customWidth="1"/>
    <col min="10044" max="10044" width="3" style="162" bestFit="1" customWidth="1"/>
    <col min="10045" max="10045" width="14" style="162" bestFit="1" customWidth="1"/>
    <col min="10046" max="10046" width="14.42578125" style="162" bestFit="1" customWidth="1"/>
    <col min="10047" max="10047" width="12.7109375" style="162" bestFit="1" customWidth="1"/>
    <col min="10048" max="10050" width="0" style="162" hidden="1" customWidth="1"/>
    <col min="10051" max="10051" width="13.7109375" style="162" bestFit="1" customWidth="1"/>
    <col min="10052" max="10052" width="3" style="162" bestFit="1" customWidth="1"/>
    <col min="10053" max="10053" width="12.7109375" style="162" bestFit="1" customWidth="1"/>
    <col min="10054" max="10054" width="14.42578125" style="162" bestFit="1" customWidth="1"/>
    <col min="10055" max="10055" width="11.42578125" style="162" bestFit="1" customWidth="1"/>
    <col min="10056" max="10058" width="0" style="162" hidden="1" customWidth="1"/>
    <col min="10059" max="10059" width="14" style="162" bestFit="1" customWidth="1"/>
    <col min="10060" max="10060" width="3" style="162" bestFit="1" customWidth="1"/>
    <col min="10061" max="10061" width="12" style="162" bestFit="1" customWidth="1"/>
    <col min="10062" max="10062" width="11.5703125" style="162" bestFit="1" customWidth="1"/>
    <col min="10063" max="10063" width="9.85546875" style="162" bestFit="1" customWidth="1"/>
    <col min="10064" max="10066" width="0" style="162" hidden="1" customWidth="1"/>
    <col min="10067" max="10067" width="12.7109375" style="162" bestFit="1" customWidth="1"/>
    <col min="10068" max="10068" width="3" style="162" bestFit="1" customWidth="1"/>
    <col min="10069" max="10069" width="13.28515625" style="162" bestFit="1" customWidth="1"/>
    <col min="10070" max="10070" width="13.7109375" style="162" bestFit="1" customWidth="1"/>
    <col min="10071" max="10071" width="10.5703125" style="162" bestFit="1" customWidth="1"/>
    <col min="10072" max="10074" width="0" style="162" hidden="1" customWidth="1"/>
    <col min="10075" max="10075" width="13.7109375" style="162" bestFit="1" customWidth="1"/>
    <col min="10076" max="10076" width="3" style="162" bestFit="1" customWidth="1"/>
    <col min="10077" max="10077" width="12.7109375" style="162" bestFit="1" customWidth="1"/>
    <col min="10078" max="10078" width="13.28515625" style="162" bestFit="1" customWidth="1"/>
    <col min="10079" max="10079" width="14" style="162" bestFit="1" customWidth="1"/>
    <col min="10080" max="10082" width="0" style="162" hidden="1" customWidth="1"/>
    <col min="10083" max="10083" width="14" style="162" bestFit="1" customWidth="1"/>
    <col min="10084" max="10084" width="3" style="162" bestFit="1" customWidth="1"/>
    <col min="10085" max="10086" width="12" style="162" bestFit="1" customWidth="1"/>
    <col min="10087" max="10087" width="9.85546875" style="162" bestFit="1" customWidth="1"/>
    <col min="10088" max="10090" width="0" style="162" hidden="1" customWidth="1"/>
    <col min="10091" max="10091" width="12.28515625" style="162" bestFit="1" customWidth="1"/>
    <col min="10092" max="10092" width="3" style="162" bestFit="1" customWidth="1"/>
    <col min="10093" max="10093" width="11.5703125" style="162" bestFit="1" customWidth="1"/>
    <col min="10094" max="10094" width="11.42578125" style="162" bestFit="1" customWidth="1"/>
    <col min="10095" max="10095" width="10.5703125" style="162" bestFit="1" customWidth="1"/>
    <col min="10096" max="10098" width="0" style="162" hidden="1" customWidth="1"/>
    <col min="10099" max="10099" width="12.28515625" style="162" bestFit="1" customWidth="1"/>
    <col min="10100" max="10100" width="3" style="162" bestFit="1" customWidth="1"/>
    <col min="10101" max="10107" width="4" style="162" customWidth="1"/>
    <col min="10108" max="10108" width="3" style="162" bestFit="1" customWidth="1"/>
    <col min="10109" max="10115" width="4" style="162" customWidth="1"/>
    <col min="10116" max="10116" width="3" style="162" bestFit="1" customWidth="1"/>
    <col min="10117" max="10123" width="4" style="162" customWidth="1"/>
    <col min="10124" max="10124" width="3" style="162" bestFit="1" customWidth="1"/>
    <col min="10125" max="10131" width="4" style="162" customWidth="1"/>
    <col min="10132" max="10132" width="3" style="162" bestFit="1" customWidth="1"/>
    <col min="10133" max="10139" width="4" style="162" customWidth="1"/>
    <col min="10140" max="10140" width="3" style="162" bestFit="1" customWidth="1"/>
    <col min="10141" max="10147" width="4" style="162" customWidth="1"/>
    <col min="10148" max="10240" width="9.140625" style="162"/>
    <col min="10241" max="10241" width="12.5703125" style="162" customWidth="1"/>
    <col min="10242" max="10242" width="40" style="162" customWidth="1"/>
    <col min="10243" max="10243" width="16.5703125" style="162" bestFit="1" customWidth="1"/>
    <col min="10244" max="10244" width="6" style="162" bestFit="1" customWidth="1"/>
    <col min="10245" max="10245" width="16.28515625" style="162" bestFit="1" customWidth="1"/>
    <col min="10246" max="10246" width="16.140625" style="162" bestFit="1" customWidth="1"/>
    <col min="10247" max="10247" width="15.42578125" style="162" bestFit="1" customWidth="1"/>
    <col min="10248" max="10250" width="0" style="162" hidden="1" customWidth="1"/>
    <col min="10251" max="10251" width="16.7109375" style="162" bestFit="1" customWidth="1"/>
    <col min="10252" max="10252" width="3" style="162" bestFit="1" customWidth="1"/>
    <col min="10253" max="10253" width="15.28515625" style="162" bestFit="1" customWidth="1"/>
    <col min="10254" max="10254" width="15.140625" style="162" bestFit="1" customWidth="1"/>
    <col min="10255" max="10255" width="14.5703125" style="162" bestFit="1" customWidth="1"/>
    <col min="10256" max="10258" width="0" style="162" hidden="1" customWidth="1"/>
    <col min="10259" max="10259" width="14.85546875" style="162" bestFit="1" customWidth="1"/>
    <col min="10260" max="10260" width="3" style="162" bestFit="1" customWidth="1"/>
    <col min="10261" max="10261" width="14.42578125" style="162" bestFit="1" customWidth="1"/>
    <col min="10262" max="10262" width="15.140625" style="162" bestFit="1" customWidth="1"/>
    <col min="10263" max="10263" width="14" style="162" bestFit="1" customWidth="1"/>
    <col min="10264" max="10266" width="0" style="162" hidden="1" customWidth="1"/>
    <col min="10267" max="10267" width="15.140625" style="162" bestFit="1" customWidth="1"/>
    <col min="10268" max="10268" width="3" style="162" bestFit="1" customWidth="1"/>
    <col min="10269" max="10270" width="14.42578125" style="162" bestFit="1" customWidth="1"/>
    <col min="10271" max="10271" width="12.7109375" style="162" bestFit="1" customWidth="1"/>
    <col min="10272" max="10274" width="0" style="162" hidden="1" customWidth="1"/>
    <col min="10275" max="10275" width="14.42578125" style="162" bestFit="1" customWidth="1"/>
    <col min="10276" max="10276" width="3" style="162" bestFit="1" customWidth="1"/>
    <col min="10277" max="10278" width="14" style="162" bestFit="1" customWidth="1"/>
    <col min="10279" max="10279" width="13.28515625" style="162" bestFit="1" customWidth="1"/>
    <col min="10280" max="10282" width="0" style="162" hidden="1" customWidth="1"/>
    <col min="10283" max="10283" width="14.85546875" style="162" bestFit="1" customWidth="1"/>
    <col min="10284" max="10284" width="3" style="162" bestFit="1" customWidth="1"/>
    <col min="10285" max="10285" width="11.5703125" style="162" bestFit="1" customWidth="1"/>
    <col min="10286" max="10286" width="10.5703125" style="162" bestFit="1" customWidth="1"/>
    <col min="10287" max="10287" width="9.42578125" style="162" bestFit="1" customWidth="1"/>
    <col min="10288" max="10290" width="0" style="162" hidden="1" customWidth="1"/>
    <col min="10291" max="10291" width="11.5703125" style="162" bestFit="1" customWidth="1"/>
    <col min="10292" max="10292" width="3" style="162" bestFit="1" customWidth="1"/>
    <col min="10293" max="10293" width="13.7109375" style="162" bestFit="1" customWidth="1"/>
    <col min="10294" max="10294" width="13.28515625" style="162" bestFit="1" customWidth="1"/>
    <col min="10295" max="10295" width="12.7109375" style="162" bestFit="1" customWidth="1"/>
    <col min="10296" max="10298" width="0" style="162" hidden="1" customWidth="1"/>
    <col min="10299" max="10299" width="14" style="162" bestFit="1" customWidth="1"/>
    <col min="10300" max="10300" width="3" style="162" bestFit="1" customWidth="1"/>
    <col min="10301" max="10301" width="14" style="162" bestFit="1" customWidth="1"/>
    <col min="10302" max="10302" width="14.42578125" style="162" bestFit="1" customWidth="1"/>
    <col min="10303" max="10303" width="12.7109375" style="162" bestFit="1" customWidth="1"/>
    <col min="10304" max="10306" width="0" style="162" hidden="1" customWidth="1"/>
    <col min="10307" max="10307" width="13.7109375" style="162" bestFit="1" customWidth="1"/>
    <col min="10308" max="10308" width="3" style="162" bestFit="1" customWidth="1"/>
    <col min="10309" max="10309" width="12.7109375" style="162" bestFit="1" customWidth="1"/>
    <col min="10310" max="10310" width="14.42578125" style="162" bestFit="1" customWidth="1"/>
    <col min="10311" max="10311" width="11.42578125" style="162" bestFit="1" customWidth="1"/>
    <col min="10312" max="10314" width="0" style="162" hidden="1" customWidth="1"/>
    <col min="10315" max="10315" width="14" style="162" bestFit="1" customWidth="1"/>
    <col min="10316" max="10316" width="3" style="162" bestFit="1" customWidth="1"/>
    <col min="10317" max="10317" width="12" style="162" bestFit="1" customWidth="1"/>
    <col min="10318" max="10318" width="11.5703125" style="162" bestFit="1" customWidth="1"/>
    <col min="10319" max="10319" width="9.85546875" style="162" bestFit="1" customWidth="1"/>
    <col min="10320" max="10322" width="0" style="162" hidden="1" customWidth="1"/>
    <col min="10323" max="10323" width="12.7109375" style="162" bestFit="1" customWidth="1"/>
    <col min="10324" max="10324" width="3" style="162" bestFit="1" customWidth="1"/>
    <col min="10325" max="10325" width="13.28515625" style="162" bestFit="1" customWidth="1"/>
    <col min="10326" max="10326" width="13.7109375" style="162" bestFit="1" customWidth="1"/>
    <col min="10327" max="10327" width="10.5703125" style="162" bestFit="1" customWidth="1"/>
    <col min="10328" max="10330" width="0" style="162" hidden="1" customWidth="1"/>
    <col min="10331" max="10331" width="13.7109375" style="162" bestFit="1" customWidth="1"/>
    <col min="10332" max="10332" width="3" style="162" bestFit="1" customWidth="1"/>
    <col min="10333" max="10333" width="12.7109375" style="162" bestFit="1" customWidth="1"/>
    <col min="10334" max="10334" width="13.28515625" style="162" bestFit="1" customWidth="1"/>
    <col min="10335" max="10335" width="14" style="162" bestFit="1" customWidth="1"/>
    <col min="10336" max="10338" width="0" style="162" hidden="1" customWidth="1"/>
    <col min="10339" max="10339" width="14" style="162" bestFit="1" customWidth="1"/>
    <col min="10340" max="10340" width="3" style="162" bestFit="1" customWidth="1"/>
    <col min="10341" max="10342" width="12" style="162" bestFit="1" customWidth="1"/>
    <col min="10343" max="10343" width="9.85546875" style="162" bestFit="1" customWidth="1"/>
    <col min="10344" max="10346" width="0" style="162" hidden="1" customWidth="1"/>
    <col min="10347" max="10347" width="12.28515625" style="162" bestFit="1" customWidth="1"/>
    <col min="10348" max="10348" width="3" style="162" bestFit="1" customWidth="1"/>
    <col min="10349" max="10349" width="11.5703125" style="162" bestFit="1" customWidth="1"/>
    <col min="10350" max="10350" width="11.42578125" style="162" bestFit="1" customWidth="1"/>
    <col min="10351" max="10351" width="10.5703125" style="162" bestFit="1" customWidth="1"/>
    <col min="10352" max="10354" width="0" style="162" hidden="1" customWidth="1"/>
    <col min="10355" max="10355" width="12.28515625" style="162" bestFit="1" customWidth="1"/>
    <col min="10356" max="10356" width="3" style="162" bestFit="1" customWidth="1"/>
    <col min="10357" max="10363" width="4" style="162" customWidth="1"/>
    <col min="10364" max="10364" width="3" style="162" bestFit="1" customWidth="1"/>
    <col min="10365" max="10371" width="4" style="162" customWidth="1"/>
    <col min="10372" max="10372" width="3" style="162" bestFit="1" customWidth="1"/>
    <col min="10373" max="10379" width="4" style="162" customWidth="1"/>
    <col min="10380" max="10380" width="3" style="162" bestFit="1" customWidth="1"/>
    <col min="10381" max="10387" width="4" style="162" customWidth="1"/>
    <col min="10388" max="10388" width="3" style="162" bestFit="1" customWidth="1"/>
    <col min="10389" max="10395" width="4" style="162" customWidth="1"/>
    <col min="10396" max="10396" width="3" style="162" bestFit="1" customWidth="1"/>
    <col min="10397" max="10403" width="4" style="162" customWidth="1"/>
    <col min="10404" max="10496" width="9.140625" style="162"/>
    <col min="10497" max="10497" width="12.5703125" style="162" customWidth="1"/>
    <col min="10498" max="10498" width="40" style="162" customWidth="1"/>
    <col min="10499" max="10499" width="16.5703125" style="162" bestFit="1" customWidth="1"/>
    <col min="10500" max="10500" width="6" style="162" bestFit="1" customWidth="1"/>
    <col min="10501" max="10501" width="16.28515625" style="162" bestFit="1" customWidth="1"/>
    <col min="10502" max="10502" width="16.140625" style="162" bestFit="1" customWidth="1"/>
    <col min="10503" max="10503" width="15.42578125" style="162" bestFit="1" customWidth="1"/>
    <col min="10504" max="10506" width="0" style="162" hidden="1" customWidth="1"/>
    <col min="10507" max="10507" width="16.7109375" style="162" bestFit="1" customWidth="1"/>
    <col min="10508" max="10508" width="3" style="162" bestFit="1" customWidth="1"/>
    <col min="10509" max="10509" width="15.28515625" style="162" bestFit="1" customWidth="1"/>
    <col min="10510" max="10510" width="15.140625" style="162" bestFit="1" customWidth="1"/>
    <col min="10511" max="10511" width="14.5703125" style="162" bestFit="1" customWidth="1"/>
    <col min="10512" max="10514" width="0" style="162" hidden="1" customWidth="1"/>
    <col min="10515" max="10515" width="14.85546875" style="162" bestFit="1" customWidth="1"/>
    <col min="10516" max="10516" width="3" style="162" bestFit="1" customWidth="1"/>
    <col min="10517" max="10517" width="14.42578125" style="162" bestFit="1" customWidth="1"/>
    <col min="10518" max="10518" width="15.140625" style="162" bestFit="1" customWidth="1"/>
    <col min="10519" max="10519" width="14" style="162" bestFit="1" customWidth="1"/>
    <col min="10520" max="10522" width="0" style="162" hidden="1" customWidth="1"/>
    <col min="10523" max="10523" width="15.140625" style="162" bestFit="1" customWidth="1"/>
    <col min="10524" max="10524" width="3" style="162" bestFit="1" customWidth="1"/>
    <col min="10525" max="10526" width="14.42578125" style="162" bestFit="1" customWidth="1"/>
    <col min="10527" max="10527" width="12.7109375" style="162" bestFit="1" customWidth="1"/>
    <col min="10528" max="10530" width="0" style="162" hidden="1" customWidth="1"/>
    <col min="10531" max="10531" width="14.42578125" style="162" bestFit="1" customWidth="1"/>
    <col min="10532" max="10532" width="3" style="162" bestFit="1" customWidth="1"/>
    <col min="10533" max="10534" width="14" style="162" bestFit="1" customWidth="1"/>
    <col min="10535" max="10535" width="13.28515625" style="162" bestFit="1" customWidth="1"/>
    <col min="10536" max="10538" width="0" style="162" hidden="1" customWidth="1"/>
    <col min="10539" max="10539" width="14.85546875" style="162" bestFit="1" customWidth="1"/>
    <col min="10540" max="10540" width="3" style="162" bestFit="1" customWidth="1"/>
    <col min="10541" max="10541" width="11.5703125" style="162" bestFit="1" customWidth="1"/>
    <col min="10542" max="10542" width="10.5703125" style="162" bestFit="1" customWidth="1"/>
    <col min="10543" max="10543" width="9.42578125" style="162" bestFit="1" customWidth="1"/>
    <col min="10544" max="10546" width="0" style="162" hidden="1" customWidth="1"/>
    <col min="10547" max="10547" width="11.5703125" style="162" bestFit="1" customWidth="1"/>
    <col min="10548" max="10548" width="3" style="162" bestFit="1" customWidth="1"/>
    <col min="10549" max="10549" width="13.7109375" style="162" bestFit="1" customWidth="1"/>
    <col min="10550" max="10550" width="13.28515625" style="162" bestFit="1" customWidth="1"/>
    <col min="10551" max="10551" width="12.7109375" style="162" bestFit="1" customWidth="1"/>
    <col min="10552" max="10554" width="0" style="162" hidden="1" customWidth="1"/>
    <col min="10555" max="10555" width="14" style="162" bestFit="1" customWidth="1"/>
    <col min="10556" max="10556" width="3" style="162" bestFit="1" customWidth="1"/>
    <col min="10557" max="10557" width="14" style="162" bestFit="1" customWidth="1"/>
    <col min="10558" max="10558" width="14.42578125" style="162" bestFit="1" customWidth="1"/>
    <col min="10559" max="10559" width="12.7109375" style="162" bestFit="1" customWidth="1"/>
    <col min="10560" max="10562" width="0" style="162" hidden="1" customWidth="1"/>
    <col min="10563" max="10563" width="13.7109375" style="162" bestFit="1" customWidth="1"/>
    <col min="10564" max="10564" width="3" style="162" bestFit="1" customWidth="1"/>
    <col min="10565" max="10565" width="12.7109375" style="162" bestFit="1" customWidth="1"/>
    <col min="10566" max="10566" width="14.42578125" style="162" bestFit="1" customWidth="1"/>
    <col min="10567" max="10567" width="11.42578125" style="162" bestFit="1" customWidth="1"/>
    <col min="10568" max="10570" width="0" style="162" hidden="1" customWidth="1"/>
    <col min="10571" max="10571" width="14" style="162" bestFit="1" customWidth="1"/>
    <col min="10572" max="10572" width="3" style="162" bestFit="1" customWidth="1"/>
    <col min="10573" max="10573" width="12" style="162" bestFit="1" customWidth="1"/>
    <col min="10574" max="10574" width="11.5703125" style="162" bestFit="1" customWidth="1"/>
    <col min="10575" max="10575" width="9.85546875" style="162" bestFit="1" customWidth="1"/>
    <col min="10576" max="10578" width="0" style="162" hidden="1" customWidth="1"/>
    <col min="10579" max="10579" width="12.7109375" style="162" bestFit="1" customWidth="1"/>
    <col min="10580" max="10580" width="3" style="162" bestFit="1" customWidth="1"/>
    <col min="10581" max="10581" width="13.28515625" style="162" bestFit="1" customWidth="1"/>
    <col min="10582" max="10582" width="13.7109375" style="162" bestFit="1" customWidth="1"/>
    <col min="10583" max="10583" width="10.5703125" style="162" bestFit="1" customWidth="1"/>
    <col min="10584" max="10586" width="0" style="162" hidden="1" customWidth="1"/>
    <col min="10587" max="10587" width="13.7109375" style="162" bestFit="1" customWidth="1"/>
    <col min="10588" max="10588" width="3" style="162" bestFit="1" customWidth="1"/>
    <col min="10589" max="10589" width="12.7109375" style="162" bestFit="1" customWidth="1"/>
    <col min="10590" max="10590" width="13.28515625" style="162" bestFit="1" customWidth="1"/>
    <col min="10591" max="10591" width="14" style="162" bestFit="1" customWidth="1"/>
    <col min="10592" max="10594" width="0" style="162" hidden="1" customWidth="1"/>
    <col min="10595" max="10595" width="14" style="162" bestFit="1" customWidth="1"/>
    <col min="10596" max="10596" width="3" style="162" bestFit="1" customWidth="1"/>
    <col min="10597" max="10598" width="12" style="162" bestFit="1" customWidth="1"/>
    <col min="10599" max="10599" width="9.85546875" style="162" bestFit="1" customWidth="1"/>
    <col min="10600" max="10602" width="0" style="162" hidden="1" customWidth="1"/>
    <col min="10603" max="10603" width="12.28515625" style="162" bestFit="1" customWidth="1"/>
    <col min="10604" max="10604" width="3" style="162" bestFit="1" customWidth="1"/>
    <col min="10605" max="10605" width="11.5703125" style="162" bestFit="1" customWidth="1"/>
    <col min="10606" max="10606" width="11.42578125" style="162" bestFit="1" customWidth="1"/>
    <col min="10607" max="10607" width="10.5703125" style="162" bestFit="1" customWidth="1"/>
    <col min="10608" max="10610" width="0" style="162" hidden="1" customWidth="1"/>
    <col min="10611" max="10611" width="12.28515625" style="162" bestFit="1" customWidth="1"/>
    <col min="10612" max="10612" width="3" style="162" bestFit="1" customWidth="1"/>
    <col min="10613" max="10619" width="4" style="162" customWidth="1"/>
    <col min="10620" max="10620" width="3" style="162" bestFit="1" customWidth="1"/>
    <col min="10621" max="10627" width="4" style="162" customWidth="1"/>
    <col min="10628" max="10628" width="3" style="162" bestFit="1" customWidth="1"/>
    <col min="10629" max="10635" width="4" style="162" customWidth="1"/>
    <col min="10636" max="10636" width="3" style="162" bestFit="1" customWidth="1"/>
    <col min="10637" max="10643" width="4" style="162" customWidth="1"/>
    <col min="10644" max="10644" width="3" style="162" bestFit="1" customWidth="1"/>
    <col min="10645" max="10651" width="4" style="162" customWidth="1"/>
    <col min="10652" max="10652" width="3" style="162" bestFit="1" customWidth="1"/>
    <col min="10653" max="10659" width="4" style="162" customWidth="1"/>
    <col min="10660" max="10752" width="9.140625" style="162"/>
    <col min="10753" max="10753" width="12.5703125" style="162" customWidth="1"/>
    <col min="10754" max="10754" width="40" style="162" customWidth="1"/>
    <col min="10755" max="10755" width="16.5703125" style="162" bestFit="1" customWidth="1"/>
    <col min="10756" max="10756" width="6" style="162" bestFit="1" customWidth="1"/>
    <col min="10757" max="10757" width="16.28515625" style="162" bestFit="1" customWidth="1"/>
    <col min="10758" max="10758" width="16.140625" style="162" bestFit="1" customWidth="1"/>
    <col min="10759" max="10759" width="15.42578125" style="162" bestFit="1" customWidth="1"/>
    <col min="10760" max="10762" width="0" style="162" hidden="1" customWidth="1"/>
    <col min="10763" max="10763" width="16.7109375" style="162" bestFit="1" customWidth="1"/>
    <col min="10764" max="10764" width="3" style="162" bestFit="1" customWidth="1"/>
    <col min="10765" max="10765" width="15.28515625" style="162" bestFit="1" customWidth="1"/>
    <col min="10766" max="10766" width="15.140625" style="162" bestFit="1" customWidth="1"/>
    <col min="10767" max="10767" width="14.5703125" style="162" bestFit="1" customWidth="1"/>
    <col min="10768" max="10770" width="0" style="162" hidden="1" customWidth="1"/>
    <col min="10771" max="10771" width="14.85546875" style="162" bestFit="1" customWidth="1"/>
    <col min="10772" max="10772" width="3" style="162" bestFit="1" customWidth="1"/>
    <col min="10773" max="10773" width="14.42578125" style="162" bestFit="1" customWidth="1"/>
    <col min="10774" max="10774" width="15.140625" style="162" bestFit="1" customWidth="1"/>
    <col min="10775" max="10775" width="14" style="162" bestFit="1" customWidth="1"/>
    <col min="10776" max="10778" width="0" style="162" hidden="1" customWidth="1"/>
    <col min="10779" max="10779" width="15.140625" style="162" bestFit="1" customWidth="1"/>
    <col min="10780" max="10780" width="3" style="162" bestFit="1" customWidth="1"/>
    <col min="10781" max="10782" width="14.42578125" style="162" bestFit="1" customWidth="1"/>
    <col min="10783" max="10783" width="12.7109375" style="162" bestFit="1" customWidth="1"/>
    <col min="10784" max="10786" width="0" style="162" hidden="1" customWidth="1"/>
    <col min="10787" max="10787" width="14.42578125" style="162" bestFit="1" customWidth="1"/>
    <col min="10788" max="10788" width="3" style="162" bestFit="1" customWidth="1"/>
    <col min="10789" max="10790" width="14" style="162" bestFit="1" customWidth="1"/>
    <col min="10791" max="10791" width="13.28515625" style="162" bestFit="1" customWidth="1"/>
    <col min="10792" max="10794" width="0" style="162" hidden="1" customWidth="1"/>
    <col min="10795" max="10795" width="14.85546875" style="162" bestFit="1" customWidth="1"/>
    <col min="10796" max="10796" width="3" style="162" bestFit="1" customWidth="1"/>
    <col min="10797" max="10797" width="11.5703125" style="162" bestFit="1" customWidth="1"/>
    <col min="10798" max="10798" width="10.5703125" style="162" bestFit="1" customWidth="1"/>
    <col min="10799" max="10799" width="9.42578125" style="162" bestFit="1" customWidth="1"/>
    <col min="10800" max="10802" width="0" style="162" hidden="1" customWidth="1"/>
    <col min="10803" max="10803" width="11.5703125" style="162" bestFit="1" customWidth="1"/>
    <col min="10804" max="10804" width="3" style="162" bestFit="1" customWidth="1"/>
    <col min="10805" max="10805" width="13.7109375" style="162" bestFit="1" customWidth="1"/>
    <col min="10806" max="10806" width="13.28515625" style="162" bestFit="1" customWidth="1"/>
    <col min="10807" max="10807" width="12.7109375" style="162" bestFit="1" customWidth="1"/>
    <col min="10808" max="10810" width="0" style="162" hidden="1" customWidth="1"/>
    <col min="10811" max="10811" width="14" style="162" bestFit="1" customWidth="1"/>
    <col min="10812" max="10812" width="3" style="162" bestFit="1" customWidth="1"/>
    <col min="10813" max="10813" width="14" style="162" bestFit="1" customWidth="1"/>
    <col min="10814" max="10814" width="14.42578125" style="162" bestFit="1" customWidth="1"/>
    <col min="10815" max="10815" width="12.7109375" style="162" bestFit="1" customWidth="1"/>
    <col min="10816" max="10818" width="0" style="162" hidden="1" customWidth="1"/>
    <col min="10819" max="10819" width="13.7109375" style="162" bestFit="1" customWidth="1"/>
    <col min="10820" max="10820" width="3" style="162" bestFit="1" customWidth="1"/>
    <col min="10821" max="10821" width="12.7109375" style="162" bestFit="1" customWidth="1"/>
    <col min="10822" max="10822" width="14.42578125" style="162" bestFit="1" customWidth="1"/>
    <col min="10823" max="10823" width="11.42578125" style="162" bestFit="1" customWidth="1"/>
    <col min="10824" max="10826" width="0" style="162" hidden="1" customWidth="1"/>
    <col min="10827" max="10827" width="14" style="162" bestFit="1" customWidth="1"/>
    <col min="10828" max="10828" width="3" style="162" bestFit="1" customWidth="1"/>
    <col min="10829" max="10829" width="12" style="162" bestFit="1" customWidth="1"/>
    <col min="10830" max="10830" width="11.5703125" style="162" bestFit="1" customWidth="1"/>
    <col min="10831" max="10831" width="9.85546875" style="162" bestFit="1" customWidth="1"/>
    <col min="10832" max="10834" width="0" style="162" hidden="1" customWidth="1"/>
    <col min="10835" max="10835" width="12.7109375" style="162" bestFit="1" customWidth="1"/>
    <col min="10836" max="10836" width="3" style="162" bestFit="1" customWidth="1"/>
    <col min="10837" max="10837" width="13.28515625" style="162" bestFit="1" customWidth="1"/>
    <col min="10838" max="10838" width="13.7109375" style="162" bestFit="1" customWidth="1"/>
    <col min="10839" max="10839" width="10.5703125" style="162" bestFit="1" customWidth="1"/>
    <col min="10840" max="10842" width="0" style="162" hidden="1" customWidth="1"/>
    <col min="10843" max="10843" width="13.7109375" style="162" bestFit="1" customWidth="1"/>
    <col min="10844" max="10844" width="3" style="162" bestFit="1" customWidth="1"/>
    <col min="10845" max="10845" width="12.7109375" style="162" bestFit="1" customWidth="1"/>
    <col min="10846" max="10846" width="13.28515625" style="162" bestFit="1" customWidth="1"/>
    <col min="10847" max="10847" width="14" style="162" bestFit="1" customWidth="1"/>
    <col min="10848" max="10850" width="0" style="162" hidden="1" customWidth="1"/>
    <col min="10851" max="10851" width="14" style="162" bestFit="1" customWidth="1"/>
    <col min="10852" max="10852" width="3" style="162" bestFit="1" customWidth="1"/>
    <col min="10853" max="10854" width="12" style="162" bestFit="1" customWidth="1"/>
    <col min="10855" max="10855" width="9.85546875" style="162" bestFit="1" customWidth="1"/>
    <col min="10856" max="10858" width="0" style="162" hidden="1" customWidth="1"/>
    <col min="10859" max="10859" width="12.28515625" style="162" bestFit="1" customWidth="1"/>
    <col min="10860" max="10860" width="3" style="162" bestFit="1" customWidth="1"/>
    <col min="10861" max="10861" width="11.5703125" style="162" bestFit="1" customWidth="1"/>
    <col min="10862" max="10862" width="11.42578125" style="162" bestFit="1" customWidth="1"/>
    <col min="10863" max="10863" width="10.5703125" style="162" bestFit="1" customWidth="1"/>
    <col min="10864" max="10866" width="0" style="162" hidden="1" customWidth="1"/>
    <col min="10867" max="10867" width="12.28515625" style="162" bestFit="1" customWidth="1"/>
    <col min="10868" max="10868" width="3" style="162" bestFit="1" customWidth="1"/>
    <col min="10869" max="10875" width="4" style="162" customWidth="1"/>
    <col min="10876" max="10876" width="3" style="162" bestFit="1" customWidth="1"/>
    <col min="10877" max="10883" width="4" style="162" customWidth="1"/>
    <col min="10884" max="10884" width="3" style="162" bestFit="1" customWidth="1"/>
    <col min="10885" max="10891" width="4" style="162" customWidth="1"/>
    <col min="10892" max="10892" width="3" style="162" bestFit="1" customWidth="1"/>
    <col min="10893" max="10899" width="4" style="162" customWidth="1"/>
    <col min="10900" max="10900" width="3" style="162" bestFit="1" customWidth="1"/>
    <col min="10901" max="10907" width="4" style="162" customWidth="1"/>
    <col min="10908" max="10908" width="3" style="162" bestFit="1" customWidth="1"/>
    <col min="10909" max="10915" width="4" style="162" customWidth="1"/>
    <col min="10916" max="11008" width="9.140625" style="162"/>
    <col min="11009" max="11009" width="12.5703125" style="162" customWidth="1"/>
    <col min="11010" max="11010" width="40" style="162" customWidth="1"/>
    <col min="11011" max="11011" width="16.5703125" style="162" bestFit="1" customWidth="1"/>
    <col min="11012" max="11012" width="6" style="162" bestFit="1" customWidth="1"/>
    <col min="11013" max="11013" width="16.28515625" style="162" bestFit="1" customWidth="1"/>
    <col min="11014" max="11014" width="16.140625" style="162" bestFit="1" customWidth="1"/>
    <col min="11015" max="11015" width="15.42578125" style="162" bestFit="1" customWidth="1"/>
    <col min="11016" max="11018" width="0" style="162" hidden="1" customWidth="1"/>
    <col min="11019" max="11019" width="16.7109375" style="162" bestFit="1" customWidth="1"/>
    <col min="11020" max="11020" width="3" style="162" bestFit="1" customWidth="1"/>
    <col min="11021" max="11021" width="15.28515625" style="162" bestFit="1" customWidth="1"/>
    <col min="11022" max="11022" width="15.140625" style="162" bestFit="1" customWidth="1"/>
    <col min="11023" max="11023" width="14.5703125" style="162" bestFit="1" customWidth="1"/>
    <col min="11024" max="11026" width="0" style="162" hidden="1" customWidth="1"/>
    <col min="11027" max="11027" width="14.85546875" style="162" bestFit="1" customWidth="1"/>
    <col min="11028" max="11028" width="3" style="162" bestFit="1" customWidth="1"/>
    <col min="11029" max="11029" width="14.42578125" style="162" bestFit="1" customWidth="1"/>
    <col min="11030" max="11030" width="15.140625" style="162" bestFit="1" customWidth="1"/>
    <col min="11031" max="11031" width="14" style="162" bestFit="1" customWidth="1"/>
    <col min="11032" max="11034" width="0" style="162" hidden="1" customWidth="1"/>
    <col min="11035" max="11035" width="15.140625" style="162" bestFit="1" customWidth="1"/>
    <col min="11036" max="11036" width="3" style="162" bestFit="1" customWidth="1"/>
    <col min="11037" max="11038" width="14.42578125" style="162" bestFit="1" customWidth="1"/>
    <col min="11039" max="11039" width="12.7109375" style="162" bestFit="1" customWidth="1"/>
    <col min="11040" max="11042" width="0" style="162" hidden="1" customWidth="1"/>
    <col min="11043" max="11043" width="14.42578125" style="162" bestFit="1" customWidth="1"/>
    <col min="11044" max="11044" width="3" style="162" bestFit="1" customWidth="1"/>
    <col min="11045" max="11046" width="14" style="162" bestFit="1" customWidth="1"/>
    <col min="11047" max="11047" width="13.28515625" style="162" bestFit="1" customWidth="1"/>
    <col min="11048" max="11050" width="0" style="162" hidden="1" customWidth="1"/>
    <col min="11051" max="11051" width="14.85546875" style="162" bestFit="1" customWidth="1"/>
    <col min="11052" max="11052" width="3" style="162" bestFit="1" customWidth="1"/>
    <col min="11053" max="11053" width="11.5703125" style="162" bestFit="1" customWidth="1"/>
    <col min="11054" max="11054" width="10.5703125" style="162" bestFit="1" customWidth="1"/>
    <col min="11055" max="11055" width="9.42578125" style="162" bestFit="1" customWidth="1"/>
    <col min="11056" max="11058" width="0" style="162" hidden="1" customWidth="1"/>
    <col min="11059" max="11059" width="11.5703125" style="162" bestFit="1" customWidth="1"/>
    <col min="11060" max="11060" width="3" style="162" bestFit="1" customWidth="1"/>
    <col min="11061" max="11061" width="13.7109375" style="162" bestFit="1" customWidth="1"/>
    <col min="11062" max="11062" width="13.28515625" style="162" bestFit="1" customWidth="1"/>
    <col min="11063" max="11063" width="12.7109375" style="162" bestFit="1" customWidth="1"/>
    <col min="11064" max="11066" width="0" style="162" hidden="1" customWidth="1"/>
    <col min="11067" max="11067" width="14" style="162" bestFit="1" customWidth="1"/>
    <col min="11068" max="11068" width="3" style="162" bestFit="1" customWidth="1"/>
    <col min="11069" max="11069" width="14" style="162" bestFit="1" customWidth="1"/>
    <col min="11070" max="11070" width="14.42578125" style="162" bestFit="1" customWidth="1"/>
    <col min="11071" max="11071" width="12.7109375" style="162" bestFit="1" customWidth="1"/>
    <col min="11072" max="11074" width="0" style="162" hidden="1" customWidth="1"/>
    <col min="11075" max="11075" width="13.7109375" style="162" bestFit="1" customWidth="1"/>
    <col min="11076" max="11076" width="3" style="162" bestFit="1" customWidth="1"/>
    <col min="11077" max="11077" width="12.7109375" style="162" bestFit="1" customWidth="1"/>
    <col min="11078" max="11078" width="14.42578125" style="162" bestFit="1" customWidth="1"/>
    <col min="11079" max="11079" width="11.42578125" style="162" bestFit="1" customWidth="1"/>
    <col min="11080" max="11082" width="0" style="162" hidden="1" customWidth="1"/>
    <col min="11083" max="11083" width="14" style="162" bestFit="1" customWidth="1"/>
    <col min="11084" max="11084" width="3" style="162" bestFit="1" customWidth="1"/>
    <col min="11085" max="11085" width="12" style="162" bestFit="1" customWidth="1"/>
    <col min="11086" max="11086" width="11.5703125" style="162" bestFit="1" customWidth="1"/>
    <col min="11087" max="11087" width="9.85546875" style="162" bestFit="1" customWidth="1"/>
    <col min="11088" max="11090" width="0" style="162" hidden="1" customWidth="1"/>
    <col min="11091" max="11091" width="12.7109375" style="162" bestFit="1" customWidth="1"/>
    <col min="11092" max="11092" width="3" style="162" bestFit="1" customWidth="1"/>
    <col min="11093" max="11093" width="13.28515625" style="162" bestFit="1" customWidth="1"/>
    <col min="11094" max="11094" width="13.7109375" style="162" bestFit="1" customWidth="1"/>
    <col min="11095" max="11095" width="10.5703125" style="162" bestFit="1" customWidth="1"/>
    <col min="11096" max="11098" width="0" style="162" hidden="1" customWidth="1"/>
    <col min="11099" max="11099" width="13.7109375" style="162" bestFit="1" customWidth="1"/>
    <col min="11100" max="11100" width="3" style="162" bestFit="1" customWidth="1"/>
    <col min="11101" max="11101" width="12.7109375" style="162" bestFit="1" customWidth="1"/>
    <col min="11102" max="11102" width="13.28515625" style="162" bestFit="1" customWidth="1"/>
    <col min="11103" max="11103" width="14" style="162" bestFit="1" customWidth="1"/>
    <col min="11104" max="11106" width="0" style="162" hidden="1" customWidth="1"/>
    <col min="11107" max="11107" width="14" style="162" bestFit="1" customWidth="1"/>
    <col min="11108" max="11108" width="3" style="162" bestFit="1" customWidth="1"/>
    <col min="11109" max="11110" width="12" style="162" bestFit="1" customWidth="1"/>
    <col min="11111" max="11111" width="9.85546875" style="162" bestFit="1" customWidth="1"/>
    <col min="11112" max="11114" width="0" style="162" hidden="1" customWidth="1"/>
    <col min="11115" max="11115" width="12.28515625" style="162" bestFit="1" customWidth="1"/>
    <col min="11116" max="11116" width="3" style="162" bestFit="1" customWidth="1"/>
    <col min="11117" max="11117" width="11.5703125" style="162" bestFit="1" customWidth="1"/>
    <col min="11118" max="11118" width="11.42578125" style="162" bestFit="1" customWidth="1"/>
    <col min="11119" max="11119" width="10.5703125" style="162" bestFit="1" customWidth="1"/>
    <col min="11120" max="11122" width="0" style="162" hidden="1" customWidth="1"/>
    <col min="11123" max="11123" width="12.28515625" style="162" bestFit="1" customWidth="1"/>
    <col min="11124" max="11124" width="3" style="162" bestFit="1" customWidth="1"/>
    <col min="11125" max="11131" width="4" style="162" customWidth="1"/>
    <col min="11132" max="11132" width="3" style="162" bestFit="1" customWidth="1"/>
    <col min="11133" max="11139" width="4" style="162" customWidth="1"/>
    <col min="11140" max="11140" width="3" style="162" bestFit="1" customWidth="1"/>
    <col min="11141" max="11147" width="4" style="162" customWidth="1"/>
    <col min="11148" max="11148" width="3" style="162" bestFit="1" customWidth="1"/>
    <col min="11149" max="11155" width="4" style="162" customWidth="1"/>
    <col min="11156" max="11156" width="3" style="162" bestFit="1" customWidth="1"/>
    <col min="11157" max="11163" width="4" style="162" customWidth="1"/>
    <col min="11164" max="11164" width="3" style="162" bestFit="1" customWidth="1"/>
    <col min="11165" max="11171" width="4" style="162" customWidth="1"/>
    <col min="11172" max="11264" width="9.140625" style="162"/>
    <col min="11265" max="11265" width="12.5703125" style="162" customWidth="1"/>
    <col min="11266" max="11266" width="40" style="162" customWidth="1"/>
    <col min="11267" max="11267" width="16.5703125" style="162" bestFit="1" customWidth="1"/>
    <col min="11268" max="11268" width="6" style="162" bestFit="1" customWidth="1"/>
    <col min="11269" max="11269" width="16.28515625" style="162" bestFit="1" customWidth="1"/>
    <col min="11270" max="11270" width="16.140625" style="162" bestFit="1" customWidth="1"/>
    <col min="11271" max="11271" width="15.42578125" style="162" bestFit="1" customWidth="1"/>
    <col min="11272" max="11274" width="0" style="162" hidden="1" customWidth="1"/>
    <col min="11275" max="11275" width="16.7109375" style="162" bestFit="1" customWidth="1"/>
    <col min="11276" max="11276" width="3" style="162" bestFit="1" customWidth="1"/>
    <col min="11277" max="11277" width="15.28515625" style="162" bestFit="1" customWidth="1"/>
    <col min="11278" max="11278" width="15.140625" style="162" bestFit="1" customWidth="1"/>
    <col min="11279" max="11279" width="14.5703125" style="162" bestFit="1" customWidth="1"/>
    <col min="11280" max="11282" width="0" style="162" hidden="1" customWidth="1"/>
    <col min="11283" max="11283" width="14.85546875" style="162" bestFit="1" customWidth="1"/>
    <col min="11284" max="11284" width="3" style="162" bestFit="1" customWidth="1"/>
    <col min="11285" max="11285" width="14.42578125" style="162" bestFit="1" customWidth="1"/>
    <col min="11286" max="11286" width="15.140625" style="162" bestFit="1" customWidth="1"/>
    <col min="11287" max="11287" width="14" style="162" bestFit="1" customWidth="1"/>
    <col min="11288" max="11290" width="0" style="162" hidden="1" customWidth="1"/>
    <col min="11291" max="11291" width="15.140625" style="162" bestFit="1" customWidth="1"/>
    <col min="11292" max="11292" width="3" style="162" bestFit="1" customWidth="1"/>
    <col min="11293" max="11294" width="14.42578125" style="162" bestFit="1" customWidth="1"/>
    <col min="11295" max="11295" width="12.7109375" style="162" bestFit="1" customWidth="1"/>
    <col min="11296" max="11298" width="0" style="162" hidden="1" customWidth="1"/>
    <col min="11299" max="11299" width="14.42578125" style="162" bestFit="1" customWidth="1"/>
    <col min="11300" max="11300" width="3" style="162" bestFit="1" customWidth="1"/>
    <col min="11301" max="11302" width="14" style="162" bestFit="1" customWidth="1"/>
    <col min="11303" max="11303" width="13.28515625" style="162" bestFit="1" customWidth="1"/>
    <col min="11304" max="11306" width="0" style="162" hidden="1" customWidth="1"/>
    <col min="11307" max="11307" width="14.85546875" style="162" bestFit="1" customWidth="1"/>
    <col min="11308" max="11308" width="3" style="162" bestFit="1" customWidth="1"/>
    <col min="11309" max="11309" width="11.5703125" style="162" bestFit="1" customWidth="1"/>
    <col min="11310" max="11310" width="10.5703125" style="162" bestFit="1" customWidth="1"/>
    <col min="11311" max="11311" width="9.42578125" style="162" bestFit="1" customWidth="1"/>
    <col min="11312" max="11314" width="0" style="162" hidden="1" customWidth="1"/>
    <col min="11315" max="11315" width="11.5703125" style="162" bestFit="1" customWidth="1"/>
    <col min="11316" max="11316" width="3" style="162" bestFit="1" customWidth="1"/>
    <col min="11317" max="11317" width="13.7109375" style="162" bestFit="1" customWidth="1"/>
    <col min="11318" max="11318" width="13.28515625" style="162" bestFit="1" customWidth="1"/>
    <col min="11319" max="11319" width="12.7109375" style="162" bestFit="1" customWidth="1"/>
    <col min="11320" max="11322" width="0" style="162" hidden="1" customWidth="1"/>
    <col min="11323" max="11323" width="14" style="162" bestFit="1" customWidth="1"/>
    <col min="11324" max="11324" width="3" style="162" bestFit="1" customWidth="1"/>
    <col min="11325" max="11325" width="14" style="162" bestFit="1" customWidth="1"/>
    <col min="11326" max="11326" width="14.42578125" style="162" bestFit="1" customWidth="1"/>
    <col min="11327" max="11327" width="12.7109375" style="162" bestFit="1" customWidth="1"/>
    <col min="11328" max="11330" width="0" style="162" hidden="1" customWidth="1"/>
    <col min="11331" max="11331" width="13.7109375" style="162" bestFit="1" customWidth="1"/>
    <col min="11332" max="11332" width="3" style="162" bestFit="1" customWidth="1"/>
    <col min="11333" max="11333" width="12.7109375" style="162" bestFit="1" customWidth="1"/>
    <col min="11334" max="11334" width="14.42578125" style="162" bestFit="1" customWidth="1"/>
    <col min="11335" max="11335" width="11.42578125" style="162" bestFit="1" customWidth="1"/>
    <col min="11336" max="11338" width="0" style="162" hidden="1" customWidth="1"/>
    <col min="11339" max="11339" width="14" style="162" bestFit="1" customWidth="1"/>
    <col min="11340" max="11340" width="3" style="162" bestFit="1" customWidth="1"/>
    <col min="11341" max="11341" width="12" style="162" bestFit="1" customWidth="1"/>
    <col min="11342" max="11342" width="11.5703125" style="162" bestFit="1" customWidth="1"/>
    <col min="11343" max="11343" width="9.85546875" style="162" bestFit="1" customWidth="1"/>
    <col min="11344" max="11346" width="0" style="162" hidden="1" customWidth="1"/>
    <col min="11347" max="11347" width="12.7109375" style="162" bestFit="1" customWidth="1"/>
    <col min="11348" max="11348" width="3" style="162" bestFit="1" customWidth="1"/>
    <col min="11349" max="11349" width="13.28515625" style="162" bestFit="1" customWidth="1"/>
    <col min="11350" max="11350" width="13.7109375" style="162" bestFit="1" customWidth="1"/>
    <col min="11351" max="11351" width="10.5703125" style="162" bestFit="1" customWidth="1"/>
    <col min="11352" max="11354" width="0" style="162" hidden="1" customWidth="1"/>
    <col min="11355" max="11355" width="13.7109375" style="162" bestFit="1" customWidth="1"/>
    <col min="11356" max="11356" width="3" style="162" bestFit="1" customWidth="1"/>
    <col min="11357" max="11357" width="12.7109375" style="162" bestFit="1" customWidth="1"/>
    <col min="11358" max="11358" width="13.28515625" style="162" bestFit="1" customWidth="1"/>
    <col min="11359" max="11359" width="14" style="162" bestFit="1" customWidth="1"/>
    <col min="11360" max="11362" width="0" style="162" hidden="1" customWidth="1"/>
    <col min="11363" max="11363" width="14" style="162" bestFit="1" customWidth="1"/>
    <col min="11364" max="11364" width="3" style="162" bestFit="1" customWidth="1"/>
    <col min="11365" max="11366" width="12" style="162" bestFit="1" customWidth="1"/>
    <col min="11367" max="11367" width="9.85546875" style="162" bestFit="1" customWidth="1"/>
    <col min="11368" max="11370" width="0" style="162" hidden="1" customWidth="1"/>
    <col min="11371" max="11371" width="12.28515625" style="162" bestFit="1" customWidth="1"/>
    <col min="11372" max="11372" width="3" style="162" bestFit="1" customWidth="1"/>
    <col min="11373" max="11373" width="11.5703125" style="162" bestFit="1" customWidth="1"/>
    <col min="11374" max="11374" width="11.42578125" style="162" bestFit="1" customWidth="1"/>
    <col min="11375" max="11375" width="10.5703125" style="162" bestFit="1" customWidth="1"/>
    <col min="11376" max="11378" width="0" style="162" hidden="1" customWidth="1"/>
    <col min="11379" max="11379" width="12.28515625" style="162" bestFit="1" customWidth="1"/>
    <col min="11380" max="11380" width="3" style="162" bestFit="1" customWidth="1"/>
    <col min="11381" max="11387" width="4" style="162" customWidth="1"/>
    <col min="11388" max="11388" width="3" style="162" bestFit="1" customWidth="1"/>
    <col min="11389" max="11395" width="4" style="162" customWidth="1"/>
    <col min="11396" max="11396" width="3" style="162" bestFit="1" customWidth="1"/>
    <col min="11397" max="11403" width="4" style="162" customWidth="1"/>
    <col min="11404" max="11404" width="3" style="162" bestFit="1" customWidth="1"/>
    <col min="11405" max="11411" width="4" style="162" customWidth="1"/>
    <col min="11412" max="11412" width="3" style="162" bestFit="1" customWidth="1"/>
    <col min="11413" max="11419" width="4" style="162" customWidth="1"/>
    <col min="11420" max="11420" width="3" style="162" bestFit="1" customWidth="1"/>
    <col min="11421" max="11427" width="4" style="162" customWidth="1"/>
    <col min="11428" max="11520" width="9.140625" style="162"/>
    <col min="11521" max="11521" width="12.5703125" style="162" customWidth="1"/>
    <col min="11522" max="11522" width="40" style="162" customWidth="1"/>
    <col min="11523" max="11523" width="16.5703125" style="162" bestFit="1" customWidth="1"/>
    <col min="11524" max="11524" width="6" style="162" bestFit="1" customWidth="1"/>
    <col min="11525" max="11525" width="16.28515625" style="162" bestFit="1" customWidth="1"/>
    <col min="11526" max="11526" width="16.140625" style="162" bestFit="1" customWidth="1"/>
    <col min="11527" max="11527" width="15.42578125" style="162" bestFit="1" customWidth="1"/>
    <col min="11528" max="11530" width="0" style="162" hidden="1" customWidth="1"/>
    <col min="11531" max="11531" width="16.7109375" style="162" bestFit="1" customWidth="1"/>
    <col min="11532" max="11532" width="3" style="162" bestFit="1" customWidth="1"/>
    <col min="11533" max="11533" width="15.28515625" style="162" bestFit="1" customWidth="1"/>
    <col min="11534" max="11534" width="15.140625" style="162" bestFit="1" customWidth="1"/>
    <col min="11535" max="11535" width="14.5703125" style="162" bestFit="1" customWidth="1"/>
    <col min="11536" max="11538" width="0" style="162" hidden="1" customWidth="1"/>
    <col min="11539" max="11539" width="14.85546875" style="162" bestFit="1" customWidth="1"/>
    <col min="11540" max="11540" width="3" style="162" bestFit="1" customWidth="1"/>
    <col min="11541" max="11541" width="14.42578125" style="162" bestFit="1" customWidth="1"/>
    <col min="11542" max="11542" width="15.140625" style="162" bestFit="1" customWidth="1"/>
    <col min="11543" max="11543" width="14" style="162" bestFit="1" customWidth="1"/>
    <col min="11544" max="11546" width="0" style="162" hidden="1" customWidth="1"/>
    <col min="11547" max="11547" width="15.140625" style="162" bestFit="1" customWidth="1"/>
    <col min="11548" max="11548" width="3" style="162" bestFit="1" customWidth="1"/>
    <col min="11549" max="11550" width="14.42578125" style="162" bestFit="1" customWidth="1"/>
    <col min="11551" max="11551" width="12.7109375" style="162" bestFit="1" customWidth="1"/>
    <col min="11552" max="11554" width="0" style="162" hidden="1" customWidth="1"/>
    <col min="11555" max="11555" width="14.42578125" style="162" bestFit="1" customWidth="1"/>
    <col min="11556" max="11556" width="3" style="162" bestFit="1" customWidth="1"/>
    <col min="11557" max="11558" width="14" style="162" bestFit="1" customWidth="1"/>
    <col min="11559" max="11559" width="13.28515625" style="162" bestFit="1" customWidth="1"/>
    <col min="11560" max="11562" width="0" style="162" hidden="1" customWidth="1"/>
    <col min="11563" max="11563" width="14.85546875" style="162" bestFit="1" customWidth="1"/>
    <col min="11564" max="11564" width="3" style="162" bestFit="1" customWidth="1"/>
    <col min="11565" max="11565" width="11.5703125" style="162" bestFit="1" customWidth="1"/>
    <col min="11566" max="11566" width="10.5703125" style="162" bestFit="1" customWidth="1"/>
    <col min="11567" max="11567" width="9.42578125" style="162" bestFit="1" customWidth="1"/>
    <col min="11568" max="11570" width="0" style="162" hidden="1" customWidth="1"/>
    <col min="11571" max="11571" width="11.5703125" style="162" bestFit="1" customWidth="1"/>
    <col min="11572" max="11572" width="3" style="162" bestFit="1" customWidth="1"/>
    <col min="11573" max="11573" width="13.7109375" style="162" bestFit="1" customWidth="1"/>
    <col min="11574" max="11574" width="13.28515625" style="162" bestFit="1" customWidth="1"/>
    <col min="11575" max="11575" width="12.7109375" style="162" bestFit="1" customWidth="1"/>
    <col min="11576" max="11578" width="0" style="162" hidden="1" customWidth="1"/>
    <col min="11579" max="11579" width="14" style="162" bestFit="1" customWidth="1"/>
    <col min="11580" max="11580" width="3" style="162" bestFit="1" customWidth="1"/>
    <col min="11581" max="11581" width="14" style="162" bestFit="1" customWidth="1"/>
    <col min="11582" max="11582" width="14.42578125" style="162" bestFit="1" customWidth="1"/>
    <col min="11583" max="11583" width="12.7109375" style="162" bestFit="1" customWidth="1"/>
    <col min="11584" max="11586" width="0" style="162" hidden="1" customWidth="1"/>
    <col min="11587" max="11587" width="13.7109375" style="162" bestFit="1" customWidth="1"/>
    <col min="11588" max="11588" width="3" style="162" bestFit="1" customWidth="1"/>
    <col min="11589" max="11589" width="12.7109375" style="162" bestFit="1" customWidth="1"/>
    <col min="11590" max="11590" width="14.42578125" style="162" bestFit="1" customWidth="1"/>
    <col min="11591" max="11591" width="11.42578125" style="162" bestFit="1" customWidth="1"/>
    <col min="11592" max="11594" width="0" style="162" hidden="1" customWidth="1"/>
    <col min="11595" max="11595" width="14" style="162" bestFit="1" customWidth="1"/>
    <col min="11596" max="11596" width="3" style="162" bestFit="1" customWidth="1"/>
    <col min="11597" max="11597" width="12" style="162" bestFit="1" customWidth="1"/>
    <col min="11598" max="11598" width="11.5703125" style="162" bestFit="1" customWidth="1"/>
    <col min="11599" max="11599" width="9.85546875" style="162" bestFit="1" customWidth="1"/>
    <col min="11600" max="11602" width="0" style="162" hidden="1" customWidth="1"/>
    <col min="11603" max="11603" width="12.7109375" style="162" bestFit="1" customWidth="1"/>
    <col min="11604" max="11604" width="3" style="162" bestFit="1" customWidth="1"/>
    <col min="11605" max="11605" width="13.28515625" style="162" bestFit="1" customWidth="1"/>
    <col min="11606" max="11606" width="13.7109375" style="162" bestFit="1" customWidth="1"/>
    <col min="11607" max="11607" width="10.5703125" style="162" bestFit="1" customWidth="1"/>
    <col min="11608" max="11610" width="0" style="162" hidden="1" customWidth="1"/>
    <col min="11611" max="11611" width="13.7109375" style="162" bestFit="1" customWidth="1"/>
    <col min="11612" max="11612" width="3" style="162" bestFit="1" customWidth="1"/>
    <col min="11613" max="11613" width="12.7109375" style="162" bestFit="1" customWidth="1"/>
    <col min="11614" max="11614" width="13.28515625" style="162" bestFit="1" customWidth="1"/>
    <col min="11615" max="11615" width="14" style="162" bestFit="1" customWidth="1"/>
    <col min="11616" max="11618" width="0" style="162" hidden="1" customWidth="1"/>
    <col min="11619" max="11619" width="14" style="162" bestFit="1" customWidth="1"/>
    <col min="11620" max="11620" width="3" style="162" bestFit="1" customWidth="1"/>
    <col min="11621" max="11622" width="12" style="162" bestFit="1" customWidth="1"/>
    <col min="11623" max="11623" width="9.85546875" style="162" bestFit="1" customWidth="1"/>
    <col min="11624" max="11626" width="0" style="162" hidden="1" customWidth="1"/>
    <col min="11627" max="11627" width="12.28515625" style="162" bestFit="1" customWidth="1"/>
    <col min="11628" max="11628" width="3" style="162" bestFit="1" customWidth="1"/>
    <col min="11629" max="11629" width="11.5703125" style="162" bestFit="1" customWidth="1"/>
    <col min="11630" max="11630" width="11.42578125" style="162" bestFit="1" customWidth="1"/>
    <col min="11631" max="11631" width="10.5703125" style="162" bestFit="1" customWidth="1"/>
    <col min="11632" max="11634" width="0" style="162" hidden="1" customWidth="1"/>
    <col min="11635" max="11635" width="12.28515625" style="162" bestFit="1" customWidth="1"/>
    <col min="11636" max="11636" width="3" style="162" bestFit="1" customWidth="1"/>
    <col min="11637" max="11643" width="4" style="162" customWidth="1"/>
    <col min="11644" max="11644" width="3" style="162" bestFit="1" customWidth="1"/>
    <col min="11645" max="11651" width="4" style="162" customWidth="1"/>
    <col min="11652" max="11652" width="3" style="162" bestFit="1" customWidth="1"/>
    <col min="11653" max="11659" width="4" style="162" customWidth="1"/>
    <col min="11660" max="11660" width="3" style="162" bestFit="1" customWidth="1"/>
    <col min="11661" max="11667" width="4" style="162" customWidth="1"/>
    <col min="11668" max="11668" width="3" style="162" bestFit="1" customWidth="1"/>
    <col min="11669" max="11675" width="4" style="162" customWidth="1"/>
    <col min="11676" max="11676" width="3" style="162" bestFit="1" customWidth="1"/>
    <col min="11677" max="11683" width="4" style="162" customWidth="1"/>
    <col min="11684" max="11776" width="9.140625" style="162"/>
    <col min="11777" max="11777" width="12.5703125" style="162" customWidth="1"/>
    <col min="11778" max="11778" width="40" style="162" customWidth="1"/>
    <col min="11779" max="11779" width="16.5703125" style="162" bestFit="1" customWidth="1"/>
    <col min="11780" max="11780" width="6" style="162" bestFit="1" customWidth="1"/>
    <col min="11781" max="11781" width="16.28515625" style="162" bestFit="1" customWidth="1"/>
    <col min="11782" max="11782" width="16.140625" style="162" bestFit="1" customWidth="1"/>
    <col min="11783" max="11783" width="15.42578125" style="162" bestFit="1" customWidth="1"/>
    <col min="11784" max="11786" width="0" style="162" hidden="1" customWidth="1"/>
    <col min="11787" max="11787" width="16.7109375" style="162" bestFit="1" customWidth="1"/>
    <col min="11788" max="11788" width="3" style="162" bestFit="1" customWidth="1"/>
    <col min="11789" max="11789" width="15.28515625" style="162" bestFit="1" customWidth="1"/>
    <col min="11790" max="11790" width="15.140625" style="162" bestFit="1" customWidth="1"/>
    <col min="11791" max="11791" width="14.5703125" style="162" bestFit="1" customWidth="1"/>
    <col min="11792" max="11794" width="0" style="162" hidden="1" customWidth="1"/>
    <col min="11795" max="11795" width="14.85546875" style="162" bestFit="1" customWidth="1"/>
    <col min="11796" max="11796" width="3" style="162" bestFit="1" customWidth="1"/>
    <col min="11797" max="11797" width="14.42578125" style="162" bestFit="1" customWidth="1"/>
    <col min="11798" max="11798" width="15.140625" style="162" bestFit="1" customWidth="1"/>
    <col min="11799" max="11799" width="14" style="162" bestFit="1" customWidth="1"/>
    <col min="11800" max="11802" width="0" style="162" hidden="1" customWidth="1"/>
    <col min="11803" max="11803" width="15.140625" style="162" bestFit="1" customWidth="1"/>
    <col min="11804" max="11804" width="3" style="162" bestFit="1" customWidth="1"/>
    <col min="11805" max="11806" width="14.42578125" style="162" bestFit="1" customWidth="1"/>
    <col min="11807" max="11807" width="12.7109375" style="162" bestFit="1" customWidth="1"/>
    <col min="11808" max="11810" width="0" style="162" hidden="1" customWidth="1"/>
    <col min="11811" max="11811" width="14.42578125" style="162" bestFit="1" customWidth="1"/>
    <col min="11812" max="11812" width="3" style="162" bestFit="1" customWidth="1"/>
    <col min="11813" max="11814" width="14" style="162" bestFit="1" customWidth="1"/>
    <col min="11815" max="11815" width="13.28515625" style="162" bestFit="1" customWidth="1"/>
    <col min="11816" max="11818" width="0" style="162" hidden="1" customWidth="1"/>
    <col min="11819" max="11819" width="14.85546875" style="162" bestFit="1" customWidth="1"/>
    <col min="11820" max="11820" width="3" style="162" bestFit="1" customWidth="1"/>
    <col min="11821" max="11821" width="11.5703125" style="162" bestFit="1" customWidth="1"/>
    <col min="11822" max="11822" width="10.5703125" style="162" bestFit="1" customWidth="1"/>
    <col min="11823" max="11823" width="9.42578125" style="162" bestFit="1" customWidth="1"/>
    <col min="11824" max="11826" width="0" style="162" hidden="1" customWidth="1"/>
    <col min="11827" max="11827" width="11.5703125" style="162" bestFit="1" customWidth="1"/>
    <col min="11828" max="11828" width="3" style="162" bestFit="1" customWidth="1"/>
    <col min="11829" max="11829" width="13.7109375" style="162" bestFit="1" customWidth="1"/>
    <col min="11830" max="11830" width="13.28515625" style="162" bestFit="1" customWidth="1"/>
    <col min="11831" max="11831" width="12.7109375" style="162" bestFit="1" customWidth="1"/>
    <col min="11832" max="11834" width="0" style="162" hidden="1" customWidth="1"/>
    <col min="11835" max="11835" width="14" style="162" bestFit="1" customWidth="1"/>
    <col min="11836" max="11836" width="3" style="162" bestFit="1" customWidth="1"/>
    <col min="11837" max="11837" width="14" style="162" bestFit="1" customWidth="1"/>
    <col min="11838" max="11838" width="14.42578125" style="162" bestFit="1" customWidth="1"/>
    <col min="11839" max="11839" width="12.7109375" style="162" bestFit="1" customWidth="1"/>
    <col min="11840" max="11842" width="0" style="162" hidden="1" customWidth="1"/>
    <col min="11843" max="11843" width="13.7109375" style="162" bestFit="1" customWidth="1"/>
    <col min="11844" max="11844" width="3" style="162" bestFit="1" customWidth="1"/>
    <col min="11845" max="11845" width="12.7109375" style="162" bestFit="1" customWidth="1"/>
    <col min="11846" max="11846" width="14.42578125" style="162" bestFit="1" customWidth="1"/>
    <col min="11847" max="11847" width="11.42578125" style="162" bestFit="1" customWidth="1"/>
    <col min="11848" max="11850" width="0" style="162" hidden="1" customWidth="1"/>
    <col min="11851" max="11851" width="14" style="162" bestFit="1" customWidth="1"/>
    <col min="11852" max="11852" width="3" style="162" bestFit="1" customWidth="1"/>
    <col min="11853" max="11853" width="12" style="162" bestFit="1" customWidth="1"/>
    <col min="11854" max="11854" width="11.5703125" style="162" bestFit="1" customWidth="1"/>
    <col min="11855" max="11855" width="9.85546875" style="162" bestFit="1" customWidth="1"/>
    <col min="11856" max="11858" width="0" style="162" hidden="1" customWidth="1"/>
    <col min="11859" max="11859" width="12.7109375" style="162" bestFit="1" customWidth="1"/>
    <col min="11860" max="11860" width="3" style="162" bestFit="1" customWidth="1"/>
    <col min="11861" max="11861" width="13.28515625" style="162" bestFit="1" customWidth="1"/>
    <col min="11862" max="11862" width="13.7109375" style="162" bestFit="1" customWidth="1"/>
    <col min="11863" max="11863" width="10.5703125" style="162" bestFit="1" customWidth="1"/>
    <col min="11864" max="11866" width="0" style="162" hidden="1" customWidth="1"/>
    <col min="11867" max="11867" width="13.7109375" style="162" bestFit="1" customWidth="1"/>
    <col min="11868" max="11868" width="3" style="162" bestFit="1" customWidth="1"/>
    <col min="11869" max="11869" width="12.7109375" style="162" bestFit="1" customWidth="1"/>
    <col min="11870" max="11870" width="13.28515625" style="162" bestFit="1" customWidth="1"/>
    <col min="11871" max="11871" width="14" style="162" bestFit="1" customWidth="1"/>
    <col min="11872" max="11874" width="0" style="162" hidden="1" customWidth="1"/>
    <col min="11875" max="11875" width="14" style="162" bestFit="1" customWidth="1"/>
    <col min="11876" max="11876" width="3" style="162" bestFit="1" customWidth="1"/>
    <col min="11877" max="11878" width="12" style="162" bestFit="1" customWidth="1"/>
    <col min="11879" max="11879" width="9.85546875" style="162" bestFit="1" customWidth="1"/>
    <col min="11880" max="11882" width="0" style="162" hidden="1" customWidth="1"/>
    <col min="11883" max="11883" width="12.28515625" style="162" bestFit="1" customWidth="1"/>
    <col min="11884" max="11884" width="3" style="162" bestFit="1" customWidth="1"/>
    <col min="11885" max="11885" width="11.5703125" style="162" bestFit="1" customWidth="1"/>
    <col min="11886" max="11886" width="11.42578125" style="162" bestFit="1" customWidth="1"/>
    <col min="11887" max="11887" width="10.5703125" style="162" bestFit="1" customWidth="1"/>
    <col min="11888" max="11890" width="0" style="162" hidden="1" customWidth="1"/>
    <col min="11891" max="11891" width="12.28515625" style="162" bestFit="1" customWidth="1"/>
    <col min="11892" max="11892" width="3" style="162" bestFit="1" customWidth="1"/>
    <col min="11893" max="11899" width="4" style="162" customWidth="1"/>
    <col min="11900" max="11900" width="3" style="162" bestFit="1" customWidth="1"/>
    <col min="11901" max="11907" width="4" style="162" customWidth="1"/>
    <col min="11908" max="11908" width="3" style="162" bestFit="1" customWidth="1"/>
    <col min="11909" max="11915" width="4" style="162" customWidth="1"/>
    <col min="11916" max="11916" width="3" style="162" bestFit="1" customWidth="1"/>
    <col min="11917" max="11923" width="4" style="162" customWidth="1"/>
    <col min="11924" max="11924" width="3" style="162" bestFit="1" customWidth="1"/>
    <col min="11925" max="11931" width="4" style="162" customWidth="1"/>
    <col min="11932" max="11932" width="3" style="162" bestFit="1" customWidth="1"/>
    <col min="11933" max="11939" width="4" style="162" customWidth="1"/>
    <col min="11940" max="12032" width="9.140625" style="162"/>
    <col min="12033" max="12033" width="12.5703125" style="162" customWidth="1"/>
    <col min="12034" max="12034" width="40" style="162" customWidth="1"/>
    <col min="12035" max="12035" width="16.5703125" style="162" bestFit="1" customWidth="1"/>
    <col min="12036" max="12036" width="6" style="162" bestFit="1" customWidth="1"/>
    <col min="12037" max="12037" width="16.28515625" style="162" bestFit="1" customWidth="1"/>
    <col min="12038" max="12038" width="16.140625" style="162" bestFit="1" customWidth="1"/>
    <col min="12039" max="12039" width="15.42578125" style="162" bestFit="1" customWidth="1"/>
    <col min="12040" max="12042" width="0" style="162" hidden="1" customWidth="1"/>
    <col min="12043" max="12043" width="16.7109375" style="162" bestFit="1" customWidth="1"/>
    <col min="12044" max="12044" width="3" style="162" bestFit="1" customWidth="1"/>
    <col min="12045" max="12045" width="15.28515625" style="162" bestFit="1" customWidth="1"/>
    <col min="12046" max="12046" width="15.140625" style="162" bestFit="1" customWidth="1"/>
    <col min="12047" max="12047" width="14.5703125" style="162" bestFit="1" customWidth="1"/>
    <col min="12048" max="12050" width="0" style="162" hidden="1" customWidth="1"/>
    <col min="12051" max="12051" width="14.85546875" style="162" bestFit="1" customWidth="1"/>
    <col min="12052" max="12052" width="3" style="162" bestFit="1" customWidth="1"/>
    <col min="12053" max="12053" width="14.42578125" style="162" bestFit="1" customWidth="1"/>
    <col min="12054" max="12054" width="15.140625" style="162" bestFit="1" customWidth="1"/>
    <col min="12055" max="12055" width="14" style="162" bestFit="1" customWidth="1"/>
    <col min="12056" max="12058" width="0" style="162" hidden="1" customWidth="1"/>
    <col min="12059" max="12059" width="15.140625" style="162" bestFit="1" customWidth="1"/>
    <col min="12060" max="12060" width="3" style="162" bestFit="1" customWidth="1"/>
    <col min="12061" max="12062" width="14.42578125" style="162" bestFit="1" customWidth="1"/>
    <col min="12063" max="12063" width="12.7109375" style="162" bestFit="1" customWidth="1"/>
    <col min="12064" max="12066" width="0" style="162" hidden="1" customWidth="1"/>
    <col min="12067" max="12067" width="14.42578125" style="162" bestFit="1" customWidth="1"/>
    <col min="12068" max="12068" width="3" style="162" bestFit="1" customWidth="1"/>
    <col min="12069" max="12070" width="14" style="162" bestFit="1" customWidth="1"/>
    <col min="12071" max="12071" width="13.28515625" style="162" bestFit="1" customWidth="1"/>
    <col min="12072" max="12074" width="0" style="162" hidden="1" customWidth="1"/>
    <col min="12075" max="12075" width="14.85546875" style="162" bestFit="1" customWidth="1"/>
    <col min="12076" max="12076" width="3" style="162" bestFit="1" customWidth="1"/>
    <col min="12077" max="12077" width="11.5703125" style="162" bestFit="1" customWidth="1"/>
    <col min="12078" max="12078" width="10.5703125" style="162" bestFit="1" customWidth="1"/>
    <col min="12079" max="12079" width="9.42578125" style="162" bestFit="1" customWidth="1"/>
    <col min="12080" max="12082" width="0" style="162" hidden="1" customWidth="1"/>
    <col min="12083" max="12083" width="11.5703125" style="162" bestFit="1" customWidth="1"/>
    <col min="12084" max="12084" width="3" style="162" bestFit="1" customWidth="1"/>
    <col min="12085" max="12085" width="13.7109375" style="162" bestFit="1" customWidth="1"/>
    <col min="12086" max="12086" width="13.28515625" style="162" bestFit="1" customWidth="1"/>
    <col min="12087" max="12087" width="12.7109375" style="162" bestFit="1" customWidth="1"/>
    <col min="12088" max="12090" width="0" style="162" hidden="1" customWidth="1"/>
    <col min="12091" max="12091" width="14" style="162" bestFit="1" customWidth="1"/>
    <col min="12092" max="12092" width="3" style="162" bestFit="1" customWidth="1"/>
    <col min="12093" max="12093" width="14" style="162" bestFit="1" customWidth="1"/>
    <col min="12094" max="12094" width="14.42578125" style="162" bestFit="1" customWidth="1"/>
    <col min="12095" max="12095" width="12.7109375" style="162" bestFit="1" customWidth="1"/>
    <col min="12096" max="12098" width="0" style="162" hidden="1" customWidth="1"/>
    <col min="12099" max="12099" width="13.7109375" style="162" bestFit="1" customWidth="1"/>
    <col min="12100" max="12100" width="3" style="162" bestFit="1" customWidth="1"/>
    <col min="12101" max="12101" width="12.7109375" style="162" bestFit="1" customWidth="1"/>
    <col min="12102" max="12102" width="14.42578125" style="162" bestFit="1" customWidth="1"/>
    <col min="12103" max="12103" width="11.42578125" style="162" bestFit="1" customWidth="1"/>
    <col min="12104" max="12106" width="0" style="162" hidden="1" customWidth="1"/>
    <col min="12107" max="12107" width="14" style="162" bestFit="1" customWidth="1"/>
    <col min="12108" max="12108" width="3" style="162" bestFit="1" customWidth="1"/>
    <col min="12109" max="12109" width="12" style="162" bestFit="1" customWidth="1"/>
    <col min="12110" max="12110" width="11.5703125" style="162" bestFit="1" customWidth="1"/>
    <col min="12111" max="12111" width="9.85546875" style="162" bestFit="1" customWidth="1"/>
    <col min="12112" max="12114" width="0" style="162" hidden="1" customWidth="1"/>
    <col min="12115" max="12115" width="12.7109375" style="162" bestFit="1" customWidth="1"/>
    <col min="12116" max="12116" width="3" style="162" bestFit="1" customWidth="1"/>
    <col min="12117" max="12117" width="13.28515625" style="162" bestFit="1" customWidth="1"/>
    <col min="12118" max="12118" width="13.7109375" style="162" bestFit="1" customWidth="1"/>
    <col min="12119" max="12119" width="10.5703125" style="162" bestFit="1" customWidth="1"/>
    <col min="12120" max="12122" width="0" style="162" hidden="1" customWidth="1"/>
    <col min="12123" max="12123" width="13.7109375" style="162" bestFit="1" customWidth="1"/>
    <col min="12124" max="12124" width="3" style="162" bestFit="1" customWidth="1"/>
    <col min="12125" max="12125" width="12.7109375" style="162" bestFit="1" customWidth="1"/>
    <col min="12126" max="12126" width="13.28515625" style="162" bestFit="1" customWidth="1"/>
    <col min="12127" max="12127" width="14" style="162" bestFit="1" customWidth="1"/>
    <col min="12128" max="12130" width="0" style="162" hidden="1" customWidth="1"/>
    <col min="12131" max="12131" width="14" style="162" bestFit="1" customWidth="1"/>
    <col min="12132" max="12132" width="3" style="162" bestFit="1" customWidth="1"/>
    <col min="12133" max="12134" width="12" style="162" bestFit="1" customWidth="1"/>
    <col min="12135" max="12135" width="9.85546875" style="162" bestFit="1" customWidth="1"/>
    <col min="12136" max="12138" width="0" style="162" hidden="1" customWidth="1"/>
    <col min="12139" max="12139" width="12.28515625" style="162" bestFit="1" customWidth="1"/>
    <col min="12140" max="12140" width="3" style="162" bestFit="1" customWidth="1"/>
    <col min="12141" max="12141" width="11.5703125" style="162" bestFit="1" customWidth="1"/>
    <col min="12142" max="12142" width="11.42578125" style="162" bestFit="1" customWidth="1"/>
    <col min="12143" max="12143" width="10.5703125" style="162" bestFit="1" customWidth="1"/>
    <col min="12144" max="12146" width="0" style="162" hidden="1" customWidth="1"/>
    <col min="12147" max="12147" width="12.28515625" style="162" bestFit="1" customWidth="1"/>
    <col min="12148" max="12148" width="3" style="162" bestFit="1" customWidth="1"/>
    <col min="12149" max="12155" width="4" style="162" customWidth="1"/>
    <col min="12156" max="12156" width="3" style="162" bestFit="1" customWidth="1"/>
    <col min="12157" max="12163" width="4" style="162" customWidth="1"/>
    <col min="12164" max="12164" width="3" style="162" bestFit="1" customWidth="1"/>
    <col min="12165" max="12171" width="4" style="162" customWidth="1"/>
    <col min="12172" max="12172" width="3" style="162" bestFit="1" customWidth="1"/>
    <col min="12173" max="12179" width="4" style="162" customWidth="1"/>
    <col min="12180" max="12180" width="3" style="162" bestFit="1" customWidth="1"/>
    <col min="12181" max="12187" width="4" style="162" customWidth="1"/>
    <col min="12188" max="12188" width="3" style="162" bestFit="1" customWidth="1"/>
    <col min="12189" max="12195" width="4" style="162" customWidth="1"/>
    <col min="12196" max="12288" width="9.140625" style="162"/>
    <col min="12289" max="12289" width="12.5703125" style="162" customWidth="1"/>
    <col min="12290" max="12290" width="40" style="162" customWidth="1"/>
    <col min="12291" max="12291" width="16.5703125" style="162" bestFit="1" customWidth="1"/>
    <col min="12292" max="12292" width="6" style="162" bestFit="1" customWidth="1"/>
    <col min="12293" max="12293" width="16.28515625" style="162" bestFit="1" customWidth="1"/>
    <col min="12294" max="12294" width="16.140625" style="162" bestFit="1" customWidth="1"/>
    <col min="12295" max="12295" width="15.42578125" style="162" bestFit="1" customWidth="1"/>
    <col min="12296" max="12298" width="0" style="162" hidden="1" customWidth="1"/>
    <col min="12299" max="12299" width="16.7109375" style="162" bestFit="1" customWidth="1"/>
    <col min="12300" max="12300" width="3" style="162" bestFit="1" customWidth="1"/>
    <col min="12301" max="12301" width="15.28515625" style="162" bestFit="1" customWidth="1"/>
    <col min="12302" max="12302" width="15.140625" style="162" bestFit="1" customWidth="1"/>
    <col min="12303" max="12303" width="14.5703125" style="162" bestFit="1" customWidth="1"/>
    <col min="12304" max="12306" width="0" style="162" hidden="1" customWidth="1"/>
    <col min="12307" max="12307" width="14.85546875" style="162" bestFit="1" customWidth="1"/>
    <col min="12308" max="12308" width="3" style="162" bestFit="1" customWidth="1"/>
    <col min="12309" max="12309" width="14.42578125" style="162" bestFit="1" customWidth="1"/>
    <col min="12310" max="12310" width="15.140625" style="162" bestFit="1" customWidth="1"/>
    <col min="12311" max="12311" width="14" style="162" bestFit="1" customWidth="1"/>
    <col min="12312" max="12314" width="0" style="162" hidden="1" customWidth="1"/>
    <col min="12315" max="12315" width="15.140625" style="162" bestFit="1" customWidth="1"/>
    <col min="12316" max="12316" width="3" style="162" bestFit="1" customWidth="1"/>
    <col min="12317" max="12318" width="14.42578125" style="162" bestFit="1" customWidth="1"/>
    <col min="12319" max="12319" width="12.7109375" style="162" bestFit="1" customWidth="1"/>
    <col min="12320" max="12322" width="0" style="162" hidden="1" customWidth="1"/>
    <col min="12323" max="12323" width="14.42578125" style="162" bestFit="1" customWidth="1"/>
    <col min="12324" max="12324" width="3" style="162" bestFit="1" customWidth="1"/>
    <col min="12325" max="12326" width="14" style="162" bestFit="1" customWidth="1"/>
    <col min="12327" max="12327" width="13.28515625" style="162" bestFit="1" customWidth="1"/>
    <col min="12328" max="12330" width="0" style="162" hidden="1" customWidth="1"/>
    <col min="12331" max="12331" width="14.85546875" style="162" bestFit="1" customWidth="1"/>
    <col min="12332" max="12332" width="3" style="162" bestFit="1" customWidth="1"/>
    <col min="12333" max="12333" width="11.5703125" style="162" bestFit="1" customWidth="1"/>
    <col min="12334" max="12334" width="10.5703125" style="162" bestFit="1" customWidth="1"/>
    <col min="12335" max="12335" width="9.42578125" style="162" bestFit="1" customWidth="1"/>
    <col min="12336" max="12338" width="0" style="162" hidden="1" customWidth="1"/>
    <col min="12339" max="12339" width="11.5703125" style="162" bestFit="1" customWidth="1"/>
    <col min="12340" max="12340" width="3" style="162" bestFit="1" customWidth="1"/>
    <col min="12341" max="12341" width="13.7109375" style="162" bestFit="1" customWidth="1"/>
    <col min="12342" max="12342" width="13.28515625" style="162" bestFit="1" customWidth="1"/>
    <col min="12343" max="12343" width="12.7109375" style="162" bestFit="1" customWidth="1"/>
    <col min="12344" max="12346" width="0" style="162" hidden="1" customWidth="1"/>
    <col min="12347" max="12347" width="14" style="162" bestFit="1" customWidth="1"/>
    <col min="12348" max="12348" width="3" style="162" bestFit="1" customWidth="1"/>
    <col min="12349" max="12349" width="14" style="162" bestFit="1" customWidth="1"/>
    <col min="12350" max="12350" width="14.42578125" style="162" bestFit="1" customWidth="1"/>
    <col min="12351" max="12351" width="12.7109375" style="162" bestFit="1" customWidth="1"/>
    <col min="12352" max="12354" width="0" style="162" hidden="1" customWidth="1"/>
    <col min="12355" max="12355" width="13.7109375" style="162" bestFit="1" customWidth="1"/>
    <col min="12356" max="12356" width="3" style="162" bestFit="1" customWidth="1"/>
    <col min="12357" max="12357" width="12.7109375" style="162" bestFit="1" customWidth="1"/>
    <col min="12358" max="12358" width="14.42578125" style="162" bestFit="1" customWidth="1"/>
    <col min="12359" max="12359" width="11.42578125" style="162" bestFit="1" customWidth="1"/>
    <col min="12360" max="12362" width="0" style="162" hidden="1" customWidth="1"/>
    <col min="12363" max="12363" width="14" style="162" bestFit="1" customWidth="1"/>
    <col min="12364" max="12364" width="3" style="162" bestFit="1" customWidth="1"/>
    <col min="12365" max="12365" width="12" style="162" bestFit="1" customWidth="1"/>
    <col min="12366" max="12366" width="11.5703125" style="162" bestFit="1" customWidth="1"/>
    <col min="12367" max="12367" width="9.85546875" style="162" bestFit="1" customWidth="1"/>
    <col min="12368" max="12370" width="0" style="162" hidden="1" customWidth="1"/>
    <col min="12371" max="12371" width="12.7109375" style="162" bestFit="1" customWidth="1"/>
    <col min="12372" max="12372" width="3" style="162" bestFit="1" customWidth="1"/>
    <col min="12373" max="12373" width="13.28515625" style="162" bestFit="1" customWidth="1"/>
    <col min="12374" max="12374" width="13.7109375" style="162" bestFit="1" customWidth="1"/>
    <col min="12375" max="12375" width="10.5703125" style="162" bestFit="1" customWidth="1"/>
    <col min="12376" max="12378" width="0" style="162" hidden="1" customWidth="1"/>
    <col min="12379" max="12379" width="13.7109375" style="162" bestFit="1" customWidth="1"/>
    <col min="12380" max="12380" width="3" style="162" bestFit="1" customWidth="1"/>
    <col min="12381" max="12381" width="12.7109375" style="162" bestFit="1" customWidth="1"/>
    <col min="12382" max="12382" width="13.28515625" style="162" bestFit="1" customWidth="1"/>
    <col min="12383" max="12383" width="14" style="162" bestFit="1" customWidth="1"/>
    <col min="12384" max="12386" width="0" style="162" hidden="1" customWidth="1"/>
    <col min="12387" max="12387" width="14" style="162" bestFit="1" customWidth="1"/>
    <col min="12388" max="12388" width="3" style="162" bestFit="1" customWidth="1"/>
    <col min="12389" max="12390" width="12" style="162" bestFit="1" customWidth="1"/>
    <col min="12391" max="12391" width="9.85546875" style="162" bestFit="1" customWidth="1"/>
    <col min="12392" max="12394" width="0" style="162" hidden="1" customWidth="1"/>
    <col min="12395" max="12395" width="12.28515625" style="162" bestFit="1" customWidth="1"/>
    <col min="12396" max="12396" width="3" style="162" bestFit="1" customWidth="1"/>
    <col min="12397" max="12397" width="11.5703125" style="162" bestFit="1" customWidth="1"/>
    <col min="12398" max="12398" width="11.42578125" style="162" bestFit="1" customWidth="1"/>
    <col min="12399" max="12399" width="10.5703125" style="162" bestFit="1" customWidth="1"/>
    <col min="12400" max="12402" width="0" style="162" hidden="1" customWidth="1"/>
    <col min="12403" max="12403" width="12.28515625" style="162" bestFit="1" customWidth="1"/>
    <col min="12404" max="12404" width="3" style="162" bestFit="1" customWidth="1"/>
    <col min="12405" max="12411" width="4" style="162" customWidth="1"/>
    <col min="12412" max="12412" width="3" style="162" bestFit="1" customWidth="1"/>
    <col min="12413" max="12419" width="4" style="162" customWidth="1"/>
    <col min="12420" max="12420" width="3" style="162" bestFit="1" customWidth="1"/>
    <col min="12421" max="12427" width="4" style="162" customWidth="1"/>
    <col min="12428" max="12428" width="3" style="162" bestFit="1" customWidth="1"/>
    <col min="12429" max="12435" width="4" style="162" customWidth="1"/>
    <col min="12436" max="12436" width="3" style="162" bestFit="1" customWidth="1"/>
    <col min="12437" max="12443" width="4" style="162" customWidth="1"/>
    <col min="12444" max="12444" width="3" style="162" bestFit="1" customWidth="1"/>
    <col min="12445" max="12451" width="4" style="162" customWidth="1"/>
    <col min="12452" max="12544" width="9.140625" style="162"/>
    <col min="12545" max="12545" width="12.5703125" style="162" customWidth="1"/>
    <col min="12546" max="12546" width="40" style="162" customWidth="1"/>
    <col min="12547" max="12547" width="16.5703125" style="162" bestFit="1" customWidth="1"/>
    <col min="12548" max="12548" width="6" style="162" bestFit="1" customWidth="1"/>
    <col min="12549" max="12549" width="16.28515625" style="162" bestFit="1" customWidth="1"/>
    <col min="12550" max="12550" width="16.140625" style="162" bestFit="1" customWidth="1"/>
    <col min="12551" max="12551" width="15.42578125" style="162" bestFit="1" customWidth="1"/>
    <col min="12552" max="12554" width="0" style="162" hidden="1" customWidth="1"/>
    <col min="12555" max="12555" width="16.7109375" style="162" bestFit="1" customWidth="1"/>
    <col min="12556" max="12556" width="3" style="162" bestFit="1" customWidth="1"/>
    <col min="12557" max="12557" width="15.28515625" style="162" bestFit="1" customWidth="1"/>
    <col min="12558" max="12558" width="15.140625" style="162" bestFit="1" customWidth="1"/>
    <col min="12559" max="12559" width="14.5703125" style="162" bestFit="1" customWidth="1"/>
    <col min="12560" max="12562" width="0" style="162" hidden="1" customWidth="1"/>
    <col min="12563" max="12563" width="14.85546875" style="162" bestFit="1" customWidth="1"/>
    <col min="12564" max="12564" width="3" style="162" bestFit="1" customWidth="1"/>
    <col min="12565" max="12565" width="14.42578125" style="162" bestFit="1" customWidth="1"/>
    <col min="12566" max="12566" width="15.140625" style="162" bestFit="1" customWidth="1"/>
    <col min="12567" max="12567" width="14" style="162" bestFit="1" customWidth="1"/>
    <col min="12568" max="12570" width="0" style="162" hidden="1" customWidth="1"/>
    <col min="12571" max="12571" width="15.140625" style="162" bestFit="1" customWidth="1"/>
    <col min="12572" max="12572" width="3" style="162" bestFit="1" customWidth="1"/>
    <col min="12573" max="12574" width="14.42578125" style="162" bestFit="1" customWidth="1"/>
    <col min="12575" max="12575" width="12.7109375" style="162" bestFit="1" customWidth="1"/>
    <col min="12576" max="12578" width="0" style="162" hidden="1" customWidth="1"/>
    <col min="12579" max="12579" width="14.42578125" style="162" bestFit="1" customWidth="1"/>
    <col min="12580" max="12580" width="3" style="162" bestFit="1" customWidth="1"/>
    <col min="12581" max="12582" width="14" style="162" bestFit="1" customWidth="1"/>
    <col min="12583" max="12583" width="13.28515625" style="162" bestFit="1" customWidth="1"/>
    <col min="12584" max="12586" width="0" style="162" hidden="1" customWidth="1"/>
    <col min="12587" max="12587" width="14.85546875" style="162" bestFit="1" customWidth="1"/>
    <col min="12588" max="12588" width="3" style="162" bestFit="1" customWidth="1"/>
    <col min="12589" max="12589" width="11.5703125" style="162" bestFit="1" customWidth="1"/>
    <col min="12590" max="12590" width="10.5703125" style="162" bestFit="1" customWidth="1"/>
    <col min="12591" max="12591" width="9.42578125" style="162" bestFit="1" customWidth="1"/>
    <col min="12592" max="12594" width="0" style="162" hidden="1" customWidth="1"/>
    <col min="12595" max="12595" width="11.5703125" style="162" bestFit="1" customWidth="1"/>
    <col min="12596" max="12596" width="3" style="162" bestFit="1" customWidth="1"/>
    <col min="12597" max="12597" width="13.7109375" style="162" bestFit="1" customWidth="1"/>
    <col min="12598" max="12598" width="13.28515625" style="162" bestFit="1" customWidth="1"/>
    <col min="12599" max="12599" width="12.7109375" style="162" bestFit="1" customWidth="1"/>
    <col min="12600" max="12602" width="0" style="162" hidden="1" customWidth="1"/>
    <col min="12603" max="12603" width="14" style="162" bestFit="1" customWidth="1"/>
    <col min="12604" max="12604" width="3" style="162" bestFit="1" customWidth="1"/>
    <col min="12605" max="12605" width="14" style="162" bestFit="1" customWidth="1"/>
    <col min="12606" max="12606" width="14.42578125" style="162" bestFit="1" customWidth="1"/>
    <col min="12607" max="12607" width="12.7109375" style="162" bestFit="1" customWidth="1"/>
    <col min="12608" max="12610" width="0" style="162" hidden="1" customWidth="1"/>
    <col min="12611" max="12611" width="13.7109375" style="162" bestFit="1" customWidth="1"/>
    <col min="12612" max="12612" width="3" style="162" bestFit="1" customWidth="1"/>
    <col min="12613" max="12613" width="12.7109375" style="162" bestFit="1" customWidth="1"/>
    <col min="12614" max="12614" width="14.42578125" style="162" bestFit="1" customWidth="1"/>
    <col min="12615" max="12615" width="11.42578125" style="162" bestFit="1" customWidth="1"/>
    <col min="12616" max="12618" width="0" style="162" hidden="1" customWidth="1"/>
    <col min="12619" max="12619" width="14" style="162" bestFit="1" customWidth="1"/>
    <col min="12620" max="12620" width="3" style="162" bestFit="1" customWidth="1"/>
    <col min="12621" max="12621" width="12" style="162" bestFit="1" customWidth="1"/>
    <col min="12622" max="12622" width="11.5703125" style="162" bestFit="1" customWidth="1"/>
    <col min="12623" max="12623" width="9.85546875" style="162" bestFit="1" customWidth="1"/>
    <col min="12624" max="12626" width="0" style="162" hidden="1" customWidth="1"/>
    <col min="12627" max="12627" width="12.7109375" style="162" bestFit="1" customWidth="1"/>
    <col min="12628" max="12628" width="3" style="162" bestFit="1" customWidth="1"/>
    <col min="12629" max="12629" width="13.28515625" style="162" bestFit="1" customWidth="1"/>
    <col min="12630" max="12630" width="13.7109375" style="162" bestFit="1" customWidth="1"/>
    <col min="12631" max="12631" width="10.5703125" style="162" bestFit="1" customWidth="1"/>
    <col min="12632" max="12634" width="0" style="162" hidden="1" customWidth="1"/>
    <col min="12635" max="12635" width="13.7109375" style="162" bestFit="1" customWidth="1"/>
    <col min="12636" max="12636" width="3" style="162" bestFit="1" customWidth="1"/>
    <col min="12637" max="12637" width="12.7109375" style="162" bestFit="1" customWidth="1"/>
    <col min="12638" max="12638" width="13.28515625" style="162" bestFit="1" customWidth="1"/>
    <col min="12639" max="12639" width="14" style="162" bestFit="1" customWidth="1"/>
    <col min="12640" max="12642" width="0" style="162" hidden="1" customWidth="1"/>
    <col min="12643" max="12643" width="14" style="162" bestFit="1" customWidth="1"/>
    <col min="12644" max="12644" width="3" style="162" bestFit="1" customWidth="1"/>
    <col min="12645" max="12646" width="12" style="162" bestFit="1" customWidth="1"/>
    <col min="12647" max="12647" width="9.85546875" style="162" bestFit="1" customWidth="1"/>
    <col min="12648" max="12650" width="0" style="162" hidden="1" customWidth="1"/>
    <col min="12651" max="12651" width="12.28515625" style="162" bestFit="1" customWidth="1"/>
    <col min="12652" max="12652" width="3" style="162" bestFit="1" customWidth="1"/>
    <col min="12653" max="12653" width="11.5703125" style="162" bestFit="1" customWidth="1"/>
    <col min="12654" max="12654" width="11.42578125" style="162" bestFit="1" customWidth="1"/>
    <col min="12655" max="12655" width="10.5703125" style="162" bestFit="1" customWidth="1"/>
    <col min="12656" max="12658" width="0" style="162" hidden="1" customWidth="1"/>
    <col min="12659" max="12659" width="12.28515625" style="162" bestFit="1" customWidth="1"/>
    <col min="12660" max="12660" width="3" style="162" bestFit="1" customWidth="1"/>
    <col min="12661" max="12667" width="4" style="162" customWidth="1"/>
    <col min="12668" max="12668" width="3" style="162" bestFit="1" customWidth="1"/>
    <col min="12669" max="12675" width="4" style="162" customWidth="1"/>
    <col min="12676" max="12676" width="3" style="162" bestFit="1" customWidth="1"/>
    <col min="12677" max="12683" width="4" style="162" customWidth="1"/>
    <col min="12684" max="12684" width="3" style="162" bestFit="1" customWidth="1"/>
    <col min="12685" max="12691" width="4" style="162" customWidth="1"/>
    <col min="12692" max="12692" width="3" style="162" bestFit="1" customWidth="1"/>
    <col min="12693" max="12699" width="4" style="162" customWidth="1"/>
    <col min="12700" max="12700" width="3" style="162" bestFit="1" customWidth="1"/>
    <col min="12701" max="12707" width="4" style="162" customWidth="1"/>
    <col min="12708" max="12800" width="9.140625" style="162"/>
    <col min="12801" max="12801" width="12.5703125" style="162" customWidth="1"/>
    <col min="12802" max="12802" width="40" style="162" customWidth="1"/>
    <col min="12803" max="12803" width="16.5703125" style="162" bestFit="1" customWidth="1"/>
    <col min="12804" max="12804" width="6" style="162" bestFit="1" customWidth="1"/>
    <col min="12805" max="12805" width="16.28515625" style="162" bestFit="1" customWidth="1"/>
    <col min="12806" max="12806" width="16.140625" style="162" bestFit="1" customWidth="1"/>
    <col min="12807" max="12807" width="15.42578125" style="162" bestFit="1" customWidth="1"/>
    <col min="12808" max="12810" width="0" style="162" hidden="1" customWidth="1"/>
    <col min="12811" max="12811" width="16.7109375" style="162" bestFit="1" customWidth="1"/>
    <col min="12812" max="12812" width="3" style="162" bestFit="1" customWidth="1"/>
    <col min="12813" max="12813" width="15.28515625" style="162" bestFit="1" customWidth="1"/>
    <col min="12814" max="12814" width="15.140625" style="162" bestFit="1" customWidth="1"/>
    <col min="12815" max="12815" width="14.5703125" style="162" bestFit="1" customWidth="1"/>
    <col min="12816" max="12818" width="0" style="162" hidden="1" customWidth="1"/>
    <col min="12819" max="12819" width="14.85546875" style="162" bestFit="1" customWidth="1"/>
    <col min="12820" max="12820" width="3" style="162" bestFit="1" customWidth="1"/>
    <col min="12821" max="12821" width="14.42578125" style="162" bestFit="1" customWidth="1"/>
    <col min="12822" max="12822" width="15.140625" style="162" bestFit="1" customWidth="1"/>
    <col min="12823" max="12823" width="14" style="162" bestFit="1" customWidth="1"/>
    <col min="12824" max="12826" width="0" style="162" hidden="1" customWidth="1"/>
    <col min="12827" max="12827" width="15.140625" style="162" bestFit="1" customWidth="1"/>
    <col min="12828" max="12828" width="3" style="162" bestFit="1" customWidth="1"/>
    <col min="12829" max="12830" width="14.42578125" style="162" bestFit="1" customWidth="1"/>
    <col min="12831" max="12831" width="12.7109375" style="162" bestFit="1" customWidth="1"/>
    <col min="12832" max="12834" width="0" style="162" hidden="1" customWidth="1"/>
    <col min="12835" max="12835" width="14.42578125" style="162" bestFit="1" customWidth="1"/>
    <col min="12836" max="12836" width="3" style="162" bestFit="1" customWidth="1"/>
    <col min="12837" max="12838" width="14" style="162" bestFit="1" customWidth="1"/>
    <col min="12839" max="12839" width="13.28515625" style="162" bestFit="1" customWidth="1"/>
    <col min="12840" max="12842" width="0" style="162" hidden="1" customWidth="1"/>
    <col min="12843" max="12843" width="14.85546875" style="162" bestFit="1" customWidth="1"/>
    <col min="12844" max="12844" width="3" style="162" bestFit="1" customWidth="1"/>
    <col min="12845" max="12845" width="11.5703125" style="162" bestFit="1" customWidth="1"/>
    <col min="12846" max="12846" width="10.5703125" style="162" bestFit="1" customWidth="1"/>
    <col min="12847" max="12847" width="9.42578125" style="162" bestFit="1" customWidth="1"/>
    <col min="12848" max="12850" width="0" style="162" hidden="1" customWidth="1"/>
    <col min="12851" max="12851" width="11.5703125" style="162" bestFit="1" customWidth="1"/>
    <col min="12852" max="12852" width="3" style="162" bestFit="1" customWidth="1"/>
    <col min="12853" max="12853" width="13.7109375" style="162" bestFit="1" customWidth="1"/>
    <col min="12854" max="12854" width="13.28515625" style="162" bestFit="1" customWidth="1"/>
    <col min="12855" max="12855" width="12.7109375" style="162" bestFit="1" customWidth="1"/>
    <col min="12856" max="12858" width="0" style="162" hidden="1" customWidth="1"/>
    <col min="12859" max="12859" width="14" style="162" bestFit="1" customWidth="1"/>
    <col min="12860" max="12860" width="3" style="162" bestFit="1" customWidth="1"/>
    <col min="12861" max="12861" width="14" style="162" bestFit="1" customWidth="1"/>
    <col min="12862" max="12862" width="14.42578125" style="162" bestFit="1" customWidth="1"/>
    <col min="12863" max="12863" width="12.7109375" style="162" bestFit="1" customWidth="1"/>
    <col min="12864" max="12866" width="0" style="162" hidden="1" customWidth="1"/>
    <col min="12867" max="12867" width="13.7109375" style="162" bestFit="1" customWidth="1"/>
    <col min="12868" max="12868" width="3" style="162" bestFit="1" customWidth="1"/>
    <col min="12869" max="12869" width="12.7109375" style="162" bestFit="1" customWidth="1"/>
    <col min="12870" max="12870" width="14.42578125" style="162" bestFit="1" customWidth="1"/>
    <col min="12871" max="12871" width="11.42578125" style="162" bestFit="1" customWidth="1"/>
    <col min="12872" max="12874" width="0" style="162" hidden="1" customWidth="1"/>
    <col min="12875" max="12875" width="14" style="162" bestFit="1" customWidth="1"/>
    <col min="12876" max="12876" width="3" style="162" bestFit="1" customWidth="1"/>
    <col min="12877" max="12877" width="12" style="162" bestFit="1" customWidth="1"/>
    <col min="12878" max="12878" width="11.5703125" style="162" bestFit="1" customWidth="1"/>
    <col min="12879" max="12879" width="9.85546875" style="162" bestFit="1" customWidth="1"/>
    <col min="12880" max="12882" width="0" style="162" hidden="1" customWidth="1"/>
    <col min="12883" max="12883" width="12.7109375" style="162" bestFit="1" customWidth="1"/>
    <col min="12884" max="12884" width="3" style="162" bestFit="1" customWidth="1"/>
    <col min="12885" max="12885" width="13.28515625" style="162" bestFit="1" customWidth="1"/>
    <col min="12886" max="12886" width="13.7109375" style="162" bestFit="1" customWidth="1"/>
    <col min="12887" max="12887" width="10.5703125" style="162" bestFit="1" customWidth="1"/>
    <col min="12888" max="12890" width="0" style="162" hidden="1" customWidth="1"/>
    <col min="12891" max="12891" width="13.7109375" style="162" bestFit="1" customWidth="1"/>
    <col min="12892" max="12892" width="3" style="162" bestFit="1" customWidth="1"/>
    <col min="12893" max="12893" width="12.7109375" style="162" bestFit="1" customWidth="1"/>
    <col min="12894" max="12894" width="13.28515625" style="162" bestFit="1" customWidth="1"/>
    <col min="12895" max="12895" width="14" style="162" bestFit="1" customWidth="1"/>
    <col min="12896" max="12898" width="0" style="162" hidden="1" customWidth="1"/>
    <col min="12899" max="12899" width="14" style="162" bestFit="1" customWidth="1"/>
    <col min="12900" max="12900" width="3" style="162" bestFit="1" customWidth="1"/>
    <col min="12901" max="12902" width="12" style="162" bestFit="1" customWidth="1"/>
    <col min="12903" max="12903" width="9.85546875" style="162" bestFit="1" customWidth="1"/>
    <col min="12904" max="12906" width="0" style="162" hidden="1" customWidth="1"/>
    <col min="12907" max="12907" width="12.28515625" style="162" bestFit="1" customWidth="1"/>
    <col min="12908" max="12908" width="3" style="162" bestFit="1" customWidth="1"/>
    <col min="12909" max="12909" width="11.5703125" style="162" bestFit="1" customWidth="1"/>
    <col min="12910" max="12910" width="11.42578125" style="162" bestFit="1" customWidth="1"/>
    <col min="12911" max="12911" width="10.5703125" style="162" bestFit="1" customWidth="1"/>
    <col min="12912" max="12914" width="0" style="162" hidden="1" customWidth="1"/>
    <col min="12915" max="12915" width="12.28515625" style="162" bestFit="1" customWidth="1"/>
    <col min="12916" max="12916" width="3" style="162" bestFit="1" customWidth="1"/>
    <col min="12917" max="12923" width="4" style="162" customWidth="1"/>
    <col min="12924" max="12924" width="3" style="162" bestFit="1" customWidth="1"/>
    <col min="12925" max="12931" width="4" style="162" customWidth="1"/>
    <col min="12932" max="12932" width="3" style="162" bestFit="1" customWidth="1"/>
    <col min="12933" max="12939" width="4" style="162" customWidth="1"/>
    <col min="12940" max="12940" width="3" style="162" bestFit="1" customWidth="1"/>
    <col min="12941" max="12947" width="4" style="162" customWidth="1"/>
    <col min="12948" max="12948" width="3" style="162" bestFit="1" customWidth="1"/>
    <col min="12949" max="12955" width="4" style="162" customWidth="1"/>
    <col min="12956" max="12956" width="3" style="162" bestFit="1" customWidth="1"/>
    <col min="12957" max="12963" width="4" style="162" customWidth="1"/>
    <col min="12964" max="13056" width="9.140625" style="162"/>
    <col min="13057" max="13057" width="12.5703125" style="162" customWidth="1"/>
    <col min="13058" max="13058" width="40" style="162" customWidth="1"/>
    <col min="13059" max="13059" width="16.5703125" style="162" bestFit="1" customWidth="1"/>
    <col min="13060" max="13060" width="6" style="162" bestFit="1" customWidth="1"/>
    <col min="13061" max="13061" width="16.28515625" style="162" bestFit="1" customWidth="1"/>
    <col min="13062" max="13062" width="16.140625" style="162" bestFit="1" customWidth="1"/>
    <col min="13063" max="13063" width="15.42578125" style="162" bestFit="1" customWidth="1"/>
    <col min="13064" max="13066" width="0" style="162" hidden="1" customWidth="1"/>
    <col min="13067" max="13067" width="16.7109375" style="162" bestFit="1" customWidth="1"/>
    <col min="13068" max="13068" width="3" style="162" bestFit="1" customWidth="1"/>
    <col min="13069" max="13069" width="15.28515625" style="162" bestFit="1" customWidth="1"/>
    <col min="13070" max="13070" width="15.140625" style="162" bestFit="1" customWidth="1"/>
    <col min="13071" max="13071" width="14.5703125" style="162" bestFit="1" customWidth="1"/>
    <col min="13072" max="13074" width="0" style="162" hidden="1" customWidth="1"/>
    <col min="13075" max="13075" width="14.85546875" style="162" bestFit="1" customWidth="1"/>
    <col min="13076" max="13076" width="3" style="162" bestFit="1" customWidth="1"/>
    <col min="13077" max="13077" width="14.42578125" style="162" bestFit="1" customWidth="1"/>
    <col min="13078" max="13078" width="15.140625" style="162" bestFit="1" customWidth="1"/>
    <col min="13079" max="13079" width="14" style="162" bestFit="1" customWidth="1"/>
    <col min="13080" max="13082" width="0" style="162" hidden="1" customWidth="1"/>
    <col min="13083" max="13083" width="15.140625" style="162" bestFit="1" customWidth="1"/>
    <col min="13084" max="13084" width="3" style="162" bestFit="1" customWidth="1"/>
    <col min="13085" max="13086" width="14.42578125" style="162" bestFit="1" customWidth="1"/>
    <col min="13087" max="13087" width="12.7109375" style="162" bestFit="1" customWidth="1"/>
    <col min="13088" max="13090" width="0" style="162" hidden="1" customWidth="1"/>
    <col min="13091" max="13091" width="14.42578125" style="162" bestFit="1" customWidth="1"/>
    <col min="13092" max="13092" width="3" style="162" bestFit="1" customWidth="1"/>
    <col min="13093" max="13094" width="14" style="162" bestFit="1" customWidth="1"/>
    <col min="13095" max="13095" width="13.28515625" style="162" bestFit="1" customWidth="1"/>
    <col min="13096" max="13098" width="0" style="162" hidden="1" customWidth="1"/>
    <col min="13099" max="13099" width="14.85546875" style="162" bestFit="1" customWidth="1"/>
    <col min="13100" max="13100" width="3" style="162" bestFit="1" customWidth="1"/>
    <col min="13101" max="13101" width="11.5703125" style="162" bestFit="1" customWidth="1"/>
    <col min="13102" max="13102" width="10.5703125" style="162" bestFit="1" customWidth="1"/>
    <col min="13103" max="13103" width="9.42578125" style="162" bestFit="1" customWidth="1"/>
    <col min="13104" max="13106" width="0" style="162" hidden="1" customWidth="1"/>
    <col min="13107" max="13107" width="11.5703125" style="162" bestFit="1" customWidth="1"/>
    <col min="13108" max="13108" width="3" style="162" bestFit="1" customWidth="1"/>
    <col min="13109" max="13109" width="13.7109375" style="162" bestFit="1" customWidth="1"/>
    <col min="13110" max="13110" width="13.28515625" style="162" bestFit="1" customWidth="1"/>
    <col min="13111" max="13111" width="12.7109375" style="162" bestFit="1" customWidth="1"/>
    <col min="13112" max="13114" width="0" style="162" hidden="1" customWidth="1"/>
    <col min="13115" max="13115" width="14" style="162" bestFit="1" customWidth="1"/>
    <col min="13116" max="13116" width="3" style="162" bestFit="1" customWidth="1"/>
    <col min="13117" max="13117" width="14" style="162" bestFit="1" customWidth="1"/>
    <col min="13118" max="13118" width="14.42578125" style="162" bestFit="1" customWidth="1"/>
    <col min="13119" max="13119" width="12.7109375" style="162" bestFit="1" customWidth="1"/>
    <col min="13120" max="13122" width="0" style="162" hidden="1" customWidth="1"/>
    <col min="13123" max="13123" width="13.7109375" style="162" bestFit="1" customWidth="1"/>
    <col min="13124" max="13124" width="3" style="162" bestFit="1" customWidth="1"/>
    <col min="13125" max="13125" width="12.7109375" style="162" bestFit="1" customWidth="1"/>
    <col min="13126" max="13126" width="14.42578125" style="162" bestFit="1" customWidth="1"/>
    <col min="13127" max="13127" width="11.42578125" style="162" bestFit="1" customWidth="1"/>
    <col min="13128" max="13130" width="0" style="162" hidden="1" customWidth="1"/>
    <col min="13131" max="13131" width="14" style="162" bestFit="1" customWidth="1"/>
    <col min="13132" max="13132" width="3" style="162" bestFit="1" customWidth="1"/>
    <col min="13133" max="13133" width="12" style="162" bestFit="1" customWidth="1"/>
    <col min="13134" max="13134" width="11.5703125" style="162" bestFit="1" customWidth="1"/>
    <col min="13135" max="13135" width="9.85546875" style="162" bestFit="1" customWidth="1"/>
    <col min="13136" max="13138" width="0" style="162" hidden="1" customWidth="1"/>
    <col min="13139" max="13139" width="12.7109375" style="162" bestFit="1" customWidth="1"/>
    <col min="13140" max="13140" width="3" style="162" bestFit="1" customWidth="1"/>
    <col min="13141" max="13141" width="13.28515625" style="162" bestFit="1" customWidth="1"/>
    <col min="13142" max="13142" width="13.7109375" style="162" bestFit="1" customWidth="1"/>
    <col min="13143" max="13143" width="10.5703125" style="162" bestFit="1" customWidth="1"/>
    <col min="13144" max="13146" width="0" style="162" hidden="1" customWidth="1"/>
    <col min="13147" max="13147" width="13.7109375" style="162" bestFit="1" customWidth="1"/>
    <col min="13148" max="13148" width="3" style="162" bestFit="1" customWidth="1"/>
    <col min="13149" max="13149" width="12.7109375" style="162" bestFit="1" customWidth="1"/>
    <col min="13150" max="13150" width="13.28515625" style="162" bestFit="1" customWidth="1"/>
    <col min="13151" max="13151" width="14" style="162" bestFit="1" customWidth="1"/>
    <col min="13152" max="13154" width="0" style="162" hidden="1" customWidth="1"/>
    <col min="13155" max="13155" width="14" style="162" bestFit="1" customWidth="1"/>
    <col min="13156" max="13156" width="3" style="162" bestFit="1" customWidth="1"/>
    <col min="13157" max="13158" width="12" style="162" bestFit="1" customWidth="1"/>
    <col min="13159" max="13159" width="9.85546875" style="162" bestFit="1" customWidth="1"/>
    <col min="13160" max="13162" width="0" style="162" hidden="1" customWidth="1"/>
    <col min="13163" max="13163" width="12.28515625" style="162" bestFit="1" customWidth="1"/>
    <col min="13164" max="13164" width="3" style="162" bestFit="1" customWidth="1"/>
    <col min="13165" max="13165" width="11.5703125" style="162" bestFit="1" customWidth="1"/>
    <col min="13166" max="13166" width="11.42578125" style="162" bestFit="1" customWidth="1"/>
    <col min="13167" max="13167" width="10.5703125" style="162" bestFit="1" customWidth="1"/>
    <col min="13168" max="13170" width="0" style="162" hidden="1" customWidth="1"/>
    <col min="13171" max="13171" width="12.28515625" style="162" bestFit="1" customWidth="1"/>
    <col min="13172" max="13172" width="3" style="162" bestFit="1" customWidth="1"/>
    <col min="13173" max="13179" width="4" style="162" customWidth="1"/>
    <col min="13180" max="13180" width="3" style="162" bestFit="1" customWidth="1"/>
    <col min="13181" max="13187" width="4" style="162" customWidth="1"/>
    <col min="13188" max="13188" width="3" style="162" bestFit="1" customWidth="1"/>
    <col min="13189" max="13195" width="4" style="162" customWidth="1"/>
    <col min="13196" max="13196" width="3" style="162" bestFit="1" customWidth="1"/>
    <col min="13197" max="13203" width="4" style="162" customWidth="1"/>
    <col min="13204" max="13204" width="3" style="162" bestFit="1" customWidth="1"/>
    <col min="13205" max="13211" width="4" style="162" customWidth="1"/>
    <col min="13212" max="13212" width="3" style="162" bestFit="1" customWidth="1"/>
    <col min="13213" max="13219" width="4" style="162" customWidth="1"/>
    <col min="13220" max="13312" width="9.140625" style="162"/>
    <col min="13313" max="13313" width="12.5703125" style="162" customWidth="1"/>
    <col min="13314" max="13314" width="40" style="162" customWidth="1"/>
    <col min="13315" max="13315" width="16.5703125" style="162" bestFit="1" customWidth="1"/>
    <col min="13316" max="13316" width="6" style="162" bestFit="1" customWidth="1"/>
    <col min="13317" max="13317" width="16.28515625" style="162" bestFit="1" customWidth="1"/>
    <col min="13318" max="13318" width="16.140625" style="162" bestFit="1" customWidth="1"/>
    <col min="13319" max="13319" width="15.42578125" style="162" bestFit="1" customWidth="1"/>
    <col min="13320" max="13322" width="0" style="162" hidden="1" customWidth="1"/>
    <col min="13323" max="13323" width="16.7109375" style="162" bestFit="1" customWidth="1"/>
    <col min="13324" max="13324" width="3" style="162" bestFit="1" customWidth="1"/>
    <col min="13325" max="13325" width="15.28515625" style="162" bestFit="1" customWidth="1"/>
    <col min="13326" max="13326" width="15.140625" style="162" bestFit="1" customWidth="1"/>
    <col min="13327" max="13327" width="14.5703125" style="162" bestFit="1" customWidth="1"/>
    <col min="13328" max="13330" width="0" style="162" hidden="1" customWidth="1"/>
    <col min="13331" max="13331" width="14.85546875" style="162" bestFit="1" customWidth="1"/>
    <col min="13332" max="13332" width="3" style="162" bestFit="1" customWidth="1"/>
    <col min="13333" max="13333" width="14.42578125" style="162" bestFit="1" customWidth="1"/>
    <col min="13334" max="13334" width="15.140625" style="162" bestFit="1" customWidth="1"/>
    <col min="13335" max="13335" width="14" style="162" bestFit="1" customWidth="1"/>
    <col min="13336" max="13338" width="0" style="162" hidden="1" customWidth="1"/>
    <col min="13339" max="13339" width="15.140625" style="162" bestFit="1" customWidth="1"/>
    <col min="13340" max="13340" width="3" style="162" bestFit="1" customWidth="1"/>
    <col min="13341" max="13342" width="14.42578125" style="162" bestFit="1" customWidth="1"/>
    <col min="13343" max="13343" width="12.7109375" style="162" bestFit="1" customWidth="1"/>
    <col min="13344" max="13346" width="0" style="162" hidden="1" customWidth="1"/>
    <col min="13347" max="13347" width="14.42578125" style="162" bestFit="1" customWidth="1"/>
    <col min="13348" max="13348" width="3" style="162" bestFit="1" customWidth="1"/>
    <col min="13349" max="13350" width="14" style="162" bestFit="1" customWidth="1"/>
    <col min="13351" max="13351" width="13.28515625" style="162" bestFit="1" customWidth="1"/>
    <col min="13352" max="13354" width="0" style="162" hidden="1" customWidth="1"/>
    <col min="13355" max="13355" width="14.85546875" style="162" bestFit="1" customWidth="1"/>
    <col min="13356" max="13356" width="3" style="162" bestFit="1" customWidth="1"/>
    <col min="13357" max="13357" width="11.5703125" style="162" bestFit="1" customWidth="1"/>
    <col min="13358" max="13358" width="10.5703125" style="162" bestFit="1" customWidth="1"/>
    <col min="13359" max="13359" width="9.42578125" style="162" bestFit="1" customWidth="1"/>
    <col min="13360" max="13362" width="0" style="162" hidden="1" customWidth="1"/>
    <col min="13363" max="13363" width="11.5703125" style="162" bestFit="1" customWidth="1"/>
    <col min="13364" max="13364" width="3" style="162" bestFit="1" customWidth="1"/>
    <col min="13365" max="13365" width="13.7109375" style="162" bestFit="1" customWidth="1"/>
    <col min="13366" max="13366" width="13.28515625" style="162" bestFit="1" customWidth="1"/>
    <col min="13367" max="13367" width="12.7109375" style="162" bestFit="1" customWidth="1"/>
    <col min="13368" max="13370" width="0" style="162" hidden="1" customWidth="1"/>
    <col min="13371" max="13371" width="14" style="162" bestFit="1" customWidth="1"/>
    <col min="13372" max="13372" width="3" style="162" bestFit="1" customWidth="1"/>
    <col min="13373" max="13373" width="14" style="162" bestFit="1" customWidth="1"/>
    <col min="13374" max="13374" width="14.42578125" style="162" bestFit="1" customWidth="1"/>
    <col min="13375" max="13375" width="12.7109375" style="162" bestFit="1" customWidth="1"/>
    <col min="13376" max="13378" width="0" style="162" hidden="1" customWidth="1"/>
    <col min="13379" max="13379" width="13.7109375" style="162" bestFit="1" customWidth="1"/>
    <col min="13380" max="13380" width="3" style="162" bestFit="1" customWidth="1"/>
    <col min="13381" max="13381" width="12.7109375" style="162" bestFit="1" customWidth="1"/>
    <col min="13382" max="13382" width="14.42578125" style="162" bestFit="1" customWidth="1"/>
    <col min="13383" max="13383" width="11.42578125" style="162" bestFit="1" customWidth="1"/>
    <col min="13384" max="13386" width="0" style="162" hidden="1" customWidth="1"/>
    <col min="13387" max="13387" width="14" style="162" bestFit="1" customWidth="1"/>
    <col min="13388" max="13388" width="3" style="162" bestFit="1" customWidth="1"/>
    <col min="13389" max="13389" width="12" style="162" bestFit="1" customWidth="1"/>
    <col min="13390" max="13390" width="11.5703125" style="162" bestFit="1" customWidth="1"/>
    <col min="13391" max="13391" width="9.85546875" style="162" bestFit="1" customWidth="1"/>
    <col min="13392" max="13394" width="0" style="162" hidden="1" customWidth="1"/>
    <col min="13395" max="13395" width="12.7109375" style="162" bestFit="1" customWidth="1"/>
    <col min="13396" max="13396" width="3" style="162" bestFit="1" customWidth="1"/>
    <col min="13397" max="13397" width="13.28515625" style="162" bestFit="1" customWidth="1"/>
    <col min="13398" max="13398" width="13.7109375" style="162" bestFit="1" customWidth="1"/>
    <col min="13399" max="13399" width="10.5703125" style="162" bestFit="1" customWidth="1"/>
    <col min="13400" max="13402" width="0" style="162" hidden="1" customWidth="1"/>
    <col min="13403" max="13403" width="13.7109375" style="162" bestFit="1" customWidth="1"/>
    <col min="13404" max="13404" width="3" style="162" bestFit="1" customWidth="1"/>
    <col min="13405" max="13405" width="12.7109375" style="162" bestFit="1" customWidth="1"/>
    <col min="13406" max="13406" width="13.28515625" style="162" bestFit="1" customWidth="1"/>
    <col min="13407" max="13407" width="14" style="162" bestFit="1" customWidth="1"/>
    <col min="13408" max="13410" width="0" style="162" hidden="1" customWidth="1"/>
    <col min="13411" max="13411" width="14" style="162" bestFit="1" customWidth="1"/>
    <col min="13412" max="13412" width="3" style="162" bestFit="1" customWidth="1"/>
    <col min="13413" max="13414" width="12" style="162" bestFit="1" customWidth="1"/>
    <col min="13415" max="13415" width="9.85546875" style="162" bestFit="1" customWidth="1"/>
    <col min="13416" max="13418" width="0" style="162" hidden="1" customWidth="1"/>
    <col min="13419" max="13419" width="12.28515625" style="162" bestFit="1" customWidth="1"/>
    <col min="13420" max="13420" width="3" style="162" bestFit="1" customWidth="1"/>
    <col min="13421" max="13421" width="11.5703125" style="162" bestFit="1" customWidth="1"/>
    <col min="13422" max="13422" width="11.42578125" style="162" bestFit="1" customWidth="1"/>
    <col min="13423" max="13423" width="10.5703125" style="162" bestFit="1" customWidth="1"/>
    <col min="13424" max="13426" width="0" style="162" hidden="1" customWidth="1"/>
    <col min="13427" max="13427" width="12.28515625" style="162" bestFit="1" customWidth="1"/>
    <col min="13428" max="13428" width="3" style="162" bestFit="1" customWidth="1"/>
    <col min="13429" max="13435" width="4" style="162" customWidth="1"/>
    <col min="13436" max="13436" width="3" style="162" bestFit="1" customWidth="1"/>
    <col min="13437" max="13443" width="4" style="162" customWidth="1"/>
    <col min="13444" max="13444" width="3" style="162" bestFit="1" customWidth="1"/>
    <col min="13445" max="13451" width="4" style="162" customWidth="1"/>
    <col min="13452" max="13452" width="3" style="162" bestFit="1" customWidth="1"/>
    <col min="13453" max="13459" width="4" style="162" customWidth="1"/>
    <col min="13460" max="13460" width="3" style="162" bestFit="1" customWidth="1"/>
    <col min="13461" max="13467" width="4" style="162" customWidth="1"/>
    <col min="13468" max="13468" width="3" style="162" bestFit="1" customWidth="1"/>
    <col min="13469" max="13475" width="4" style="162" customWidth="1"/>
    <col min="13476" max="13568" width="9.140625" style="162"/>
    <col min="13569" max="13569" width="12.5703125" style="162" customWidth="1"/>
    <col min="13570" max="13570" width="40" style="162" customWidth="1"/>
    <col min="13571" max="13571" width="16.5703125" style="162" bestFit="1" customWidth="1"/>
    <col min="13572" max="13572" width="6" style="162" bestFit="1" customWidth="1"/>
    <col min="13573" max="13573" width="16.28515625" style="162" bestFit="1" customWidth="1"/>
    <col min="13574" max="13574" width="16.140625" style="162" bestFit="1" customWidth="1"/>
    <col min="13575" max="13575" width="15.42578125" style="162" bestFit="1" customWidth="1"/>
    <col min="13576" max="13578" width="0" style="162" hidden="1" customWidth="1"/>
    <col min="13579" max="13579" width="16.7109375" style="162" bestFit="1" customWidth="1"/>
    <col min="13580" max="13580" width="3" style="162" bestFit="1" customWidth="1"/>
    <col min="13581" max="13581" width="15.28515625" style="162" bestFit="1" customWidth="1"/>
    <col min="13582" max="13582" width="15.140625" style="162" bestFit="1" customWidth="1"/>
    <col min="13583" max="13583" width="14.5703125" style="162" bestFit="1" customWidth="1"/>
    <col min="13584" max="13586" width="0" style="162" hidden="1" customWidth="1"/>
    <col min="13587" max="13587" width="14.85546875" style="162" bestFit="1" customWidth="1"/>
    <col min="13588" max="13588" width="3" style="162" bestFit="1" customWidth="1"/>
    <col min="13589" max="13589" width="14.42578125" style="162" bestFit="1" customWidth="1"/>
    <col min="13590" max="13590" width="15.140625" style="162" bestFit="1" customWidth="1"/>
    <col min="13591" max="13591" width="14" style="162" bestFit="1" customWidth="1"/>
    <col min="13592" max="13594" width="0" style="162" hidden="1" customWidth="1"/>
    <col min="13595" max="13595" width="15.140625" style="162" bestFit="1" customWidth="1"/>
    <col min="13596" max="13596" width="3" style="162" bestFit="1" customWidth="1"/>
    <col min="13597" max="13598" width="14.42578125" style="162" bestFit="1" customWidth="1"/>
    <col min="13599" max="13599" width="12.7109375" style="162" bestFit="1" customWidth="1"/>
    <col min="13600" max="13602" width="0" style="162" hidden="1" customWidth="1"/>
    <col min="13603" max="13603" width="14.42578125" style="162" bestFit="1" customWidth="1"/>
    <col min="13604" max="13604" width="3" style="162" bestFit="1" customWidth="1"/>
    <col min="13605" max="13606" width="14" style="162" bestFit="1" customWidth="1"/>
    <col min="13607" max="13607" width="13.28515625" style="162" bestFit="1" customWidth="1"/>
    <col min="13608" max="13610" width="0" style="162" hidden="1" customWidth="1"/>
    <col min="13611" max="13611" width="14.85546875" style="162" bestFit="1" customWidth="1"/>
    <col min="13612" max="13612" width="3" style="162" bestFit="1" customWidth="1"/>
    <col min="13613" max="13613" width="11.5703125" style="162" bestFit="1" customWidth="1"/>
    <col min="13614" max="13614" width="10.5703125" style="162" bestFit="1" customWidth="1"/>
    <col min="13615" max="13615" width="9.42578125" style="162" bestFit="1" customWidth="1"/>
    <col min="13616" max="13618" width="0" style="162" hidden="1" customWidth="1"/>
    <col min="13619" max="13619" width="11.5703125" style="162" bestFit="1" customWidth="1"/>
    <col min="13620" max="13620" width="3" style="162" bestFit="1" customWidth="1"/>
    <col min="13621" max="13621" width="13.7109375" style="162" bestFit="1" customWidth="1"/>
    <col min="13622" max="13622" width="13.28515625" style="162" bestFit="1" customWidth="1"/>
    <col min="13623" max="13623" width="12.7109375" style="162" bestFit="1" customWidth="1"/>
    <col min="13624" max="13626" width="0" style="162" hidden="1" customWidth="1"/>
    <col min="13627" max="13627" width="14" style="162" bestFit="1" customWidth="1"/>
    <col min="13628" max="13628" width="3" style="162" bestFit="1" customWidth="1"/>
    <col min="13629" max="13629" width="14" style="162" bestFit="1" customWidth="1"/>
    <col min="13630" max="13630" width="14.42578125" style="162" bestFit="1" customWidth="1"/>
    <col min="13631" max="13631" width="12.7109375" style="162" bestFit="1" customWidth="1"/>
    <col min="13632" max="13634" width="0" style="162" hidden="1" customWidth="1"/>
    <col min="13635" max="13635" width="13.7109375" style="162" bestFit="1" customWidth="1"/>
    <col min="13636" max="13636" width="3" style="162" bestFit="1" customWidth="1"/>
    <col min="13637" max="13637" width="12.7109375" style="162" bestFit="1" customWidth="1"/>
    <col min="13638" max="13638" width="14.42578125" style="162" bestFit="1" customWidth="1"/>
    <col min="13639" max="13639" width="11.42578125" style="162" bestFit="1" customWidth="1"/>
    <col min="13640" max="13642" width="0" style="162" hidden="1" customWidth="1"/>
    <col min="13643" max="13643" width="14" style="162" bestFit="1" customWidth="1"/>
    <col min="13644" max="13644" width="3" style="162" bestFit="1" customWidth="1"/>
    <col min="13645" max="13645" width="12" style="162" bestFit="1" customWidth="1"/>
    <col min="13646" max="13646" width="11.5703125" style="162" bestFit="1" customWidth="1"/>
    <col min="13647" max="13647" width="9.85546875" style="162" bestFit="1" customWidth="1"/>
    <col min="13648" max="13650" width="0" style="162" hidden="1" customWidth="1"/>
    <col min="13651" max="13651" width="12.7109375" style="162" bestFit="1" customWidth="1"/>
    <col min="13652" max="13652" width="3" style="162" bestFit="1" customWidth="1"/>
    <col min="13653" max="13653" width="13.28515625" style="162" bestFit="1" customWidth="1"/>
    <col min="13654" max="13654" width="13.7109375" style="162" bestFit="1" customWidth="1"/>
    <col min="13655" max="13655" width="10.5703125" style="162" bestFit="1" customWidth="1"/>
    <col min="13656" max="13658" width="0" style="162" hidden="1" customWidth="1"/>
    <col min="13659" max="13659" width="13.7109375" style="162" bestFit="1" customWidth="1"/>
    <col min="13660" max="13660" width="3" style="162" bestFit="1" customWidth="1"/>
    <col min="13661" max="13661" width="12.7109375" style="162" bestFit="1" customWidth="1"/>
    <col min="13662" max="13662" width="13.28515625" style="162" bestFit="1" customWidth="1"/>
    <col min="13663" max="13663" width="14" style="162" bestFit="1" customWidth="1"/>
    <col min="13664" max="13666" width="0" style="162" hidden="1" customWidth="1"/>
    <col min="13667" max="13667" width="14" style="162" bestFit="1" customWidth="1"/>
    <col min="13668" max="13668" width="3" style="162" bestFit="1" customWidth="1"/>
    <col min="13669" max="13670" width="12" style="162" bestFit="1" customWidth="1"/>
    <col min="13671" max="13671" width="9.85546875" style="162" bestFit="1" customWidth="1"/>
    <col min="13672" max="13674" width="0" style="162" hidden="1" customWidth="1"/>
    <col min="13675" max="13675" width="12.28515625" style="162" bestFit="1" customWidth="1"/>
    <col min="13676" max="13676" width="3" style="162" bestFit="1" customWidth="1"/>
    <col min="13677" max="13677" width="11.5703125" style="162" bestFit="1" customWidth="1"/>
    <col min="13678" max="13678" width="11.42578125" style="162" bestFit="1" customWidth="1"/>
    <col min="13679" max="13679" width="10.5703125" style="162" bestFit="1" customWidth="1"/>
    <col min="13680" max="13682" width="0" style="162" hidden="1" customWidth="1"/>
    <col min="13683" max="13683" width="12.28515625" style="162" bestFit="1" customWidth="1"/>
    <col min="13684" max="13684" width="3" style="162" bestFit="1" customWidth="1"/>
    <col min="13685" max="13691" width="4" style="162" customWidth="1"/>
    <col min="13692" max="13692" width="3" style="162" bestFit="1" customWidth="1"/>
    <col min="13693" max="13699" width="4" style="162" customWidth="1"/>
    <col min="13700" max="13700" width="3" style="162" bestFit="1" customWidth="1"/>
    <col min="13701" max="13707" width="4" style="162" customWidth="1"/>
    <col min="13708" max="13708" width="3" style="162" bestFit="1" customWidth="1"/>
    <col min="13709" max="13715" width="4" style="162" customWidth="1"/>
    <col min="13716" max="13716" width="3" style="162" bestFit="1" customWidth="1"/>
    <col min="13717" max="13723" width="4" style="162" customWidth="1"/>
    <col min="13724" max="13724" width="3" style="162" bestFit="1" customWidth="1"/>
    <col min="13725" max="13731" width="4" style="162" customWidth="1"/>
    <col min="13732" max="13824" width="9.140625" style="162"/>
    <col min="13825" max="13825" width="12.5703125" style="162" customWidth="1"/>
    <col min="13826" max="13826" width="40" style="162" customWidth="1"/>
    <col min="13827" max="13827" width="16.5703125" style="162" bestFit="1" customWidth="1"/>
    <col min="13828" max="13828" width="6" style="162" bestFit="1" customWidth="1"/>
    <col min="13829" max="13829" width="16.28515625" style="162" bestFit="1" customWidth="1"/>
    <col min="13830" max="13830" width="16.140625" style="162" bestFit="1" customWidth="1"/>
    <col min="13831" max="13831" width="15.42578125" style="162" bestFit="1" customWidth="1"/>
    <col min="13832" max="13834" width="0" style="162" hidden="1" customWidth="1"/>
    <col min="13835" max="13835" width="16.7109375" style="162" bestFit="1" customWidth="1"/>
    <col min="13836" max="13836" width="3" style="162" bestFit="1" customWidth="1"/>
    <col min="13837" max="13837" width="15.28515625" style="162" bestFit="1" customWidth="1"/>
    <col min="13838" max="13838" width="15.140625" style="162" bestFit="1" customWidth="1"/>
    <col min="13839" max="13839" width="14.5703125" style="162" bestFit="1" customWidth="1"/>
    <col min="13840" max="13842" width="0" style="162" hidden="1" customWidth="1"/>
    <col min="13843" max="13843" width="14.85546875" style="162" bestFit="1" customWidth="1"/>
    <col min="13844" max="13844" width="3" style="162" bestFit="1" customWidth="1"/>
    <col min="13845" max="13845" width="14.42578125" style="162" bestFit="1" customWidth="1"/>
    <col min="13846" max="13846" width="15.140625" style="162" bestFit="1" customWidth="1"/>
    <col min="13847" max="13847" width="14" style="162" bestFit="1" customWidth="1"/>
    <col min="13848" max="13850" width="0" style="162" hidden="1" customWidth="1"/>
    <col min="13851" max="13851" width="15.140625" style="162" bestFit="1" customWidth="1"/>
    <col min="13852" max="13852" width="3" style="162" bestFit="1" customWidth="1"/>
    <col min="13853" max="13854" width="14.42578125" style="162" bestFit="1" customWidth="1"/>
    <col min="13855" max="13855" width="12.7109375" style="162" bestFit="1" customWidth="1"/>
    <col min="13856" max="13858" width="0" style="162" hidden="1" customWidth="1"/>
    <col min="13859" max="13859" width="14.42578125" style="162" bestFit="1" customWidth="1"/>
    <col min="13860" max="13860" width="3" style="162" bestFit="1" customWidth="1"/>
    <col min="13861" max="13862" width="14" style="162" bestFit="1" customWidth="1"/>
    <col min="13863" max="13863" width="13.28515625" style="162" bestFit="1" customWidth="1"/>
    <col min="13864" max="13866" width="0" style="162" hidden="1" customWidth="1"/>
    <col min="13867" max="13867" width="14.85546875" style="162" bestFit="1" customWidth="1"/>
    <col min="13868" max="13868" width="3" style="162" bestFit="1" customWidth="1"/>
    <col min="13869" max="13869" width="11.5703125" style="162" bestFit="1" customWidth="1"/>
    <col min="13870" max="13870" width="10.5703125" style="162" bestFit="1" customWidth="1"/>
    <col min="13871" max="13871" width="9.42578125" style="162" bestFit="1" customWidth="1"/>
    <col min="13872" max="13874" width="0" style="162" hidden="1" customWidth="1"/>
    <col min="13875" max="13875" width="11.5703125" style="162" bestFit="1" customWidth="1"/>
    <col min="13876" max="13876" width="3" style="162" bestFit="1" customWidth="1"/>
    <col min="13877" max="13877" width="13.7109375" style="162" bestFit="1" customWidth="1"/>
    <col min="13878" max="13878" width="13.28515625" style="162" bestFit="1" customWidth="1"/>
    <col min="13879" max="13879" width="12.7109375" style="162" bestFit="1" customWidth="1"/>
    <col min="13880" max="13882" width="0" style="162" hidden="1" customWidth="1"/>
    <col min="13883" max="13883" width="14" style="162" bestFit="1" customWidth="1"/>
    <col min="13884" max="13884" width="3" style="162" bestFit="1" customWidth="1"/>
    <col min="13885" max="13885" width="14" style="162" bestFit="1" customWidth="1"/>
    <col min="13886" max="13886" width="14.42578125" style="162" bestFit="1" customWidth="1"/>
    <col min="13887" max="13887" width="12.7109375" style="162" bestFit="1" customWidth="1"/>
    <col min="13888" max="13890" width="0" style="162" hidden="1" customWidth="1"/>
    <col min="13891" max="13891" width="13.7109375" style="162" bestFit="1" customWidth="1"/>
    <col min="13892" max="13892" width="3" style="162" bestFit="1" customWidth="1"/>
    <col min="13893" max="13893" width="12.7109375" style="162" bestFit="1" customWidth="1"/>
    <col min="13894" max="13894" width="14.42578125" style="162" bestFit="1" customWidth="1"/>
    <col min="13895" max="13895" width="11.42578125" style="162" bestFit="1" customWidth="1"/>
    <col min="13896" max="13898" width="0" style="162" hidden="1" customWidth="1"/>
    <col min="13899" max="13899" width="14" style="162" bestFit="1" customWidth="1"/>
    <col min="13900" max="13900" width="3" style="162" bestFit="1" customWidth="1"/>
    <col min="13901" max="13901" width="12" style="162" bestFit="1" customWidth="1"/>
    <col min="13902" max="13902" width="11.5703125" style="162" bestFit="1" customWidth="1"/>
    <col min="13903" max="13903" width="9.85546875" style="162" bestFit="1" customWidth="1"/>
    <col min="13904" max="13906" width="0" style="162" hidden="1" customWidth="1"/>
    <col min="13907" max="13907" width="12.7109375" style="162" bestFit="1" customWidth="1"/>
    <col min="13908" max="13908" width="3" style="162" bestFit="1" customWidth="1"/>
    <col min="13909" max="13909" width="13.28515625" style="162" bestFit="1" customWidth="1"/>
    <col min="13910" max="13910" width="13.7109375" style="162" bestFit="1" customWidth="1"/>
    <col min="13911" max="13911" width="10.5703125" style="162" bestFit="1" customWidth="1"/>
    <col min="13912" max="13914" width="0" style="162" hidden="1" customWidth="1"/>
    <col min="13915" max="13915" width="13.7109375" style="162" bestFit="1" customWidth="1"/>
    <col min="13916" max="13916" width="3" style="162" bestFit="1" customWidth="1"/>
    <col min="13917" max="13917" width="12.7109375" style="162" bestFit="1" customWidth="1"/>
    <col min="13918" max="13918" width="13.28515625" style="162" bestFit="1" customWidth="1"/>
    <col min="13919" max="13919" width="14" style="162" bestFit="1" customWidth="1"/>
    <col min="13920" max="13922" width="0" style="162" hidden="1" customWidth="1"/>
    <col min="13923" max="13923" width="14" style="162" bestFit="1" customWidth="1"/>
    <col min="13924" max="13924" width="3" style="162" bestFit="1" customWidth="1"/>
    <col min="13925" max="13926" width="12" style="162" bestFit="1" customWidth="1"/>
    <col min="13927" max="13927" width="9.85546875" style="162" bestFit="1" customWidth="1"/>
    <col min="13928" max="13930" width="0" style="162" hidden="1" customWidth="1"/>
    <col min="13931" max="13931" width="12.28515625" style="162" bestFit="1" customWidth="1"/>
    <col min="13932" max="13932" width="3" style="162" bestFit="1" customWidth="1"/>
    <col min="13933" max="13933" width="11.5703125" style="162" bestFit="1" customWidth="1"/>
    <col min="13934" max="13934" width="11.42578125" style="162" bestFit="1" customWidth="1"/>
    <col min="13935" max="13935" width="10.5703125" style="162" bestFit="1" customWidth="1"/>
    <col min="13936" max="13938" width="0" style="162" hidden="1" customWidth="1"/>
    <col min="13939" max="13939" width="12.28515625" style="162" bestFit="1" customWidth="1"/>
    <col min="13940" max="13940" width="3" style="162" bestFit="1" customWidth="1"/>
    <col min="13941" max="13947" width="4" style="162" customWidth="1"/>
    <col min="13948" max="13948" width="3" style="162" bestFit="1" customWidth="1"/>
    <col min="13949" max="13955" width="4" style="162" customWidth="1"/>
    <col min="13956" max="13956" width="3" style="162" bestFit="1" customWidth="1"/>
    <col min="13957" max="13963" width="4" style="162" customWidth="1"/>
    <col min="13964" max="13964" width="3" style="162" bestFit="1" customWidth="1"/>
    <col min="13965" max="13971" width="4" style="162" customWidth="1"/>
    <col min="13972" max="13972" width="3" style="162" bestFit="1" customWidth="1"/>
    <col min="13973" max="13979" width="4" style="162" customWidth="1"/>
    <col min="13980" max="13980" width="3" style="162" bestFit="1" customWidth="1"/>
    <col min="13981" max="13987" width="4" style="162" customWidth="1"/>
    <col min="13988" max="14080" width="9.140625" style="162"/>
    <col min="14081" max="14081" width="12.5703125" style="162" customWidth="1"/>
    <col min="14082" max="14082" width="40" style="162" customWidth="1"/>
    <col min="14083" max="14083" width="16.5703125" style="162" bestFit="1" customWidth="1"/>
    <col min="14084" max="14084" width="6" style="162" bestFit="1" customWidth="1"/>
    <col min="14085" max="14085" width="16.28515625" style="162" bestFit="1" customWidth="1"/>
    <col min="14086" max="14086" width="16.140625" style="162" bestFit="1" customWidth="1"/>
    <col min="14087" max="14087" width="15.42578125" style="162" bestFit="1" customWidth="1"/>
    <col min="14088" max="14090" width="0" style="162" hidden="1" customWidth="1"/>
    <col min="14091" max="14091" width="16.7109375" style="162" bestFit="1" customWidth="1"/>
    <col min="14092" max="14092" width="3" style="162" bestFit="1" customWidth="1"/>
    <col min="14093" max="14093" width="15.28515625" style="162" bestFit="1" customWidth="1"/>
    <col min="14094" max="14094" width="15.140625" style="162" bestFit="1" customWidth="1"/>
    <col min="14095" max="14095" width="14.5703125" style="162" bestFit="1" customWidth="1"/>
    <col min="14096" max="14098" width="0" style="162" hidden="1" customWidth="1"/>
    <col min="14099" max="14099" width="14.85546875" style="162" bestFit="1" customWidth="1"/>
    <col min="14100" max="14100" width="3" style="162" bestFit="1" customWidth="1"/>
    <col min="14101" max="14101" width="14.42578125" style="162" bestFit="1" customWidth="1"/>
    <col min="14102" max="14102" width="15.140625" style="162" bestFit="1" customWidth="1"/>
    <col min="14103" max="14103" width="14" style="162" bestFit="1" customWidth="1"/>
    <col min="14104" max="14106" width="0" style="162" hidden="1" customWidth="1"/>
    <col min="14107" max="14107" width="15.140625" style="162" bestFit="1" customWidth="1"/>
    <col min="14108" max="14108" width="3" style="162" bestFit="1" customWidth="1"/>
    <col min="14109" max="14110" width="14.42578125" style="162" bestFit="1" customWidth="1"/>
    <col min="14111" max="14111" width="12.7109375" style="162" bestFit="1" customWidth="1"/>
    <col min="14112" max="14114" width="0" style="162" hidden="1" customWidth="1"/>
    <col min="14115" max="14115" width="14.42578125" style="162" bestFit="1" customWidth="1"/>
    <col min="14116" max="14116" width="3" style="162" bestFit="1" customWidth="1"/>
    <col min="14117" max="14118" width="14" style="162" bestFit="1" customWidth="1"/>
    <col min="14119" max="14119" width="13.28515625" style="162" bestFit="1" customWidth="1"/>
    <col min="14120" max="14122" width="0" style="162" hidden="1" customWidth="1"/>
    <col min="14123" max="14123" width="14.85546875" style="162" bestFit="1" customWidth="1"/>
    <col min="14124" max="14124" width="3" style="162" bestFit="1" customWidth="1"/>
    <col min="14125" max="14125" width="11.5703125" style="162" bestFit="1" customWidth="1"/>
    <col min="14126" max="14126" width="10.5703125" style="162" bestFit="1" customWidth="1"/>
    <col min="14127" max="14127" width="9.42578125" style="162" bestFit="1" customWidth="1"/>
    <col min="14128" max="14130" width="0" style="162" hidden="1" customWidth="1"/>
    <col min="14131" max="14131" width="11.5703125" style="162" bestFit="1" customWidth="1"/>
    <col min="14132" max="14132" width="3" style="162" bestFit="1" customWidth="1"/>
    <col min="14133" max="14133" width="13.7109375" style="162" bestFit="1" customWidth="1"/>
    <col min="14134" max="14134" width="13.28515625" style="162" bestFit="1" customWidth="1"/>
    <col min="14135" max="14135" width="12.7109375" style="162" bestFit="1" customWidth="1"/>
    <col min="14136" max="14138" width="0" style="162" hidden="1" customWidth="1"/>
    <col min="14139" max="14139" width="14" style="162" bestFit="1" customWidth="1"/>
    <col min="14140" max="14140" width="3" style="162" bestFit="1" customWidth="1"/>
    <col min="14141" max="14141" width="14" style="162" bestFit="1" customWidth="1"/>
    <col min="14142" max="14142" width="14.42578125" style="162" bestFit="1" customWidth="1"/>
    <col min="14143" max="14143" width="12.7109375" style="162" bestFit="1" customWidth="1"/>
    <col min="14144" max="14146" width="0" style="162" hidden="1" customWidth="1"/>
    <col min="14147" max="14147" width="13.7109375" style="162" bestFit="1" customWidth="1"/>
    <col min="14148" max="14148" width="3" style="162" bestFit="1" customWidth="1"/>
    <col min="14149" max="14149" width="12.7109375" style="162" bestFit="1" customWidth="1"/>
    <col min="14150" max="14150" width="14.42578125" style="162" bestFit="1" customWidth="1"/>
    <col min="14151" max="14151" width="11.42578125" style="162" bestFit="1" customWidth="1"/>
    <col min="14152" max="14154" width="0" style="162" hidden="1" customWidth="1"/>
    <col min="14155" max="14155" width="14" style="162" bestFit="1" customWidth="1"/>
    <col min="14156" max="14156" width="3" style="162" bestFit="1" customWidth="1"/>
    <col min="14157" max="14157" width="12" style="162" bestFit="1" customWidth="1"/>
    <col min="14158" max="14158" width="11.5703125" style="162" bestFit="1" customWidth="1"/>
    <col min="14159" max="14159" width="9.85546875" style="162" bestFit="1" customWidth="1"/>
    <col min="14160" max="14162" width="0" style="162" hidden="1" customWidth="1"/>
    <col min="14163" max="14163" width="12.7109375" style="162" bestFit="1" customWidth="1"/>
    <col min="14164" max="14164" width="3" style="162" bestFit="1" customWidth="1"/>
    <col min="14165" max="14165" width="13.28515625" style="162" bestFit="1" customWidth="1"/>
    <col min="14166" max="14166" width="13.7109375" style="162" bestFit="1" customWidth="1"/>
    <col min="14167" max="14167" width="10.5703125" style="162" bestFit="1" customWidth="1"/>
    <col min="14168" max="14170" width="0" style="162" hidden="1" customWidth="1"/>
    <col min="14171" max="14171" width="13.7109375" style="162" bestFit="1" customWidth="1"/>
    <col min="14172" max="14172" width="3" style="162" bestFit="1" customWidth="1"/>
    <col min="14173" max="14173" width="12.7109375" style="162" bestFit="1" customWidth="1"/>
    <col min="14174" max="14174" width="13.28515625" style="162" bestFit="1" customWidth="1"/>
    <col min="14175" max="14175" width="14" style="162" bestFit="1" customWidth="1"/>
    <col min="14176" max="14178" width="0" style="162" hidden="1" customWidth="1"/>
    <col min="14179" max="14179" width="14" style="162" bestFit="1" customWidth="1"/>
    <col min="14180" max="14180" width="3" style="162" bestFit="1" customWidth="1"/>
    <col min="14181" max="14182" width="12" style="162" bestFit="1" customWidth="1"/>
    <col min="14183" max="14183" width="9.85546875" style="162" bestFit="1" customWidth="1"/>
    <col min="14184" max="14186" width="0" style="162" hidden="1" customWidth="1"/>
    <col min="14187" max="14187" width="12.28515625" style="162" bestFit="1" customWidth="1"/>
    <col min="14188" max="14188" width="3" style="162" bestFit="1" customWidth="1"/>
    <col min="14189" max="14189" width="11.5703125" style="162" bestFit="1" customWidth="1"/>
    <col min="14190" max="14190" width="11.42578125" style="162" bestFit="1" customWidth="1"/>
    <col min="14191" max="14191" width="10.5703125" style="162" bestFit="1" customWidth="1"/>
    <col min="14192" max="14194" width="0" style="162" hidden="1" customWidth="1"/>
    <col min="14195" max="14195" width="12.28515625" style="162" bestFit="1" customWidth="1"/>
    <col min="14196" max="14196" width="3" style="162" bestFit="1" customWidth="1"/>
    <col min="14197" max="14203" width="4" style="162" customWidth="1"/>
    <col min="14204" max="14204" width="3" style="162" bestFit="1" customWidth="1"/>
    <col min="14205" max="14211" width="4" style="162" customWidth="1"/>
    <col min="14212" max="14212" width="3" style="162" bestFit="1" customWidth="1"/>
    <col min="14213" max="14219" width="4" style="162" customWidth="1"/>
    <col min="14220" max="14220" width="3" style="162" bestFit="1" customWidth="1"/>
    <col min="14221" max="14227" width="4" style="162" customWidth="1"/>
    <col min="14228" max="14228" width="3" style="162" bestFit="1" customWidth="1"/>
    <col min="14229" max="14235" width="4" style="162" customWidth="1"/>
    <col min="14236" max="14236" width="3" style="162" bestFit="1" customWidth="1"/>
    <col min="14237" max="14243" width="4" style="162" customWidth="1"/>
    <col min="14244" max="14336" width="9.140625" style="162"/>
    <col min="14337" max="14337" width="12.5703125" style="162" customWidth="1"/>
    <col min="14338" max="14338" width="40" style="162" customWidth="1"/>
    <col min="14339" max="14339" width="16.5703125" style="162" bestFit="1" customWidth="1"/>
    <col min="14340" max="14340" width="6" style="162" bestFit="1" customWidth="1"/>
    <col min="14341" max="14341" width="16.28515625" style="162" bestFit="1" customWidth="1"/>
    <col min="14342" max="14342" width="16.140625" style="162" bestFit="1" customWidth="1"/>
    <col min="14343" max="14343" width="15.42578125" style="162" bestFit="1" customWidth="1"/>
    <col min="14344" max="14346" width="0" style="162" hidden="1" customWidth="1"/>
    <col min="14347" max="14347" width="16.7109375" style="162" bestFit="1" customWidth="1"/>
    <col min="14348" max="14348" width="3" style="162" bestFit="1" customWidth="1"/>
    <col min="14349" max="14349" width="15.28515625" style="162" bestFit="1" customWidth="1"/>
    <col min="14350" max="14350" width="15.140625" style="162" bestFit="1" customWidth="1"/>
    <col min="14351" max="14351" width="14.5703125" style="162" bestFit="1" customWidth="1"/>
    <col min="14352" max="14354" width="0" style="162" hidden="1" customWidth="1"/>
    <col min="14355" max="14355" width="14.85546875" style="162" bestFit="1" customWidth="1"/>
    <col min="14356" max="14356" width="3" style="162" bestFit="1" customWidth="1"/>
    <col min="14357" max="14357" width="14.42578125" style="162" bestFit="1" customWidth="1"/>
    <col min="14358" max="14358" width="15.140625" style="162" bestFit="1" customWidth="1"/>
    <col min="14359" max="14359" width="14" style="162" bestFit="1" customWidth="1"/>
    <col min="14360" max="14362" width="0" style="162" hidden="1" customWidth="1"/>
    <col min="14363" max="14363" width="15.140625" style="162" bestFit="1" customWidth="1"/>
    <col min="14364" max="14364" width="3" style="162" bestFit="1" customWidth="1"/>
    <col min="14365" max="14366" width="14.42578125" style="162" bestFit="1" customWidth="1"/>
    <col min="14367" max="14367" width="12.7109375" style="162" bestFit="1" customWidth="1"/>
    <col min="14368" max="14370" width="0" style="162" hidden="1" customWidth="1"/>
    <col min="14371" max="14371" width="14.42578125" style="162" bestFit="1" customWidth="1"/>
    <col min="14372" max="14372" width="3" style="162" bestFit="1" customWidth="1"/>
    <col min="14373" max="14374" width="14" style="162" bestFit="1" customWidth="1"/>
    <col min="14375" max="14375" width="13.28515625" style="162" bestFit="1" customWidth="1"/>
    <col min="14376" max="14378" width="0" style="162" hidden="1" customWidth="1"/>
    <col min="14379" max="14379" width="14.85546875" style="162" bestFit="1" customWidth="1"/>
    <col min="14380" max="14380" width="3" style="162" bestFit="1" customWidth="1"/>
    <col min="14381" max="14381" width="11.5703125" style="162" bestFit="1" customWidth="1"/>
    <col min="14382" max="14382" width="10.5703125" style="162" bestFit="1" customWidth="1"/>
    <col min="14383" max="14383" width="9.42578125" style="162" bestFit="1" customWidth="1"/>
    <col min="14384" max="14386" width="0" style="162" hidden="1" customWidth="1"/>
    <col min="14387" max="14387" width="11.5703125" style="162" bestFit="1" customWidth="1"/>
    <col min="14388" max="14388" width="3" style="162" bestFit="1" customWidth="1"/>
    <col min="14389" max="14389" width="13.7109375" style="162" bestFit="1" customWidth="1"/>
    <col min="14390" max="14390" width="13.28515625" style="162" bestFit="1" customWidth="1"/>
    <col min="14391" max="14391" width="12.7109375" style="162" bestFit="1" customWidth="1"/>
    <col min="14392" max="14394" width="0" style="162" hidden="1" customWidth="1"/>
    <col min="14395" max="14395" width="14" style="162" bestFit="1" customWidth="1"/>
    <col min="14396" max="14396" width="3" style="162" bestFit="1" customWidth="1"/>
    <col min="14397" max="14397" width="14" style="162" bestFit="1" customWidth="1"/>
    <col min="14398" max="14398" width="14.42578125" style="162" bestFit="1" customWidth="1"/>
    <col min="14399" max="14399" width="12.7109375" style="162" bestFit="1" customWidth="1"/>
    <col min="14400" max="14402" width="0" style="162" hidden="1" customWidth="1"/>
    <col min="14403" max="14403" width="13.7109375" style="162" bestFit="1" customWidth="1"/>
    <col min="14404" max="14404" width="3" style="162" bestFit="1" customWidth="1"/>
    <col min="14405" max="14405" width="12.7109375" style="162" bestFit="1" customWidth="1"/>
    <col min="14406" max="14406" width="14.42578125" style="162" bestFit="1" customWidth="1"/>
    <col min="14407" max="14407" width="11.42578125" style="162" bestFit="1" customWidth="1"/>
    <col min="14408" max="14410" width="0" style="162" hidden="1" customWidth="1"/>
    <col min="14411" max="14411" width="14" style="162" bestFit="1" customWidth="1"/>
    <col min="14412" max="14412" width="3" style="162" bestFit="1" customWidth="1"/>
    <col min="14413" max="14413" width="12" style="162" bestFit="1" customWidth="1"/>
    <col min="14414" max="14414" width="11.5703125" style="162" bestFit="1" customWidth="1"/>
    <col min="14415" max="14415" width="9.85546875" style="162" bestFit="1" customWidth="1"/>
    <col min="14416" max="14418" width="0" style="162" hidden="1" customWidth="1"/>
    <col min="14419" max="14419" width="12.7109375" style="162" bestFit="1" customWidth="1"/>
    <col min="14420" max="14420" width="3" style="162" bestFit="1" customWidth="1"/>
    <col min="14421" max="14421" width="13.28515625" style="162" bestFit="1" customWidth="1"/>
    <col min="14422" max="14422" width="13.7109375" style="162" bestFit="1" customWidth="1"/>
    <col min="14423" max="14423" width="10.5703125" style="162" bestFit="1" customWidth="1"/>
    <col min="14424" max="14426" width="0" style="162" hidden="1" customWidth="1"/>
    <col min="14427" max="14427" width="13.7109375" style="162" bestFit="1" customWidth="1"/>
    <col min="14428" max="14428" width="3" style="162" bestFit="1" customWidth="1"/>
    <col min="14429" max="14429" width="12.7109375" style="162" bestFit="1" customWidth="1"/>
    <col min="14430" max="14430" width="13.28515625" style="162" bestFit="1" customWidth="1"/>
    <col min="14431" max="14431" width="14" style="162" bestFit="1" customWidth="1"/>
    <col min="14432" max="14434" width="0" style="162" hidden="1" customWidth="1"/>
    <col min="14435" max="14435" width="14" style="162" bestFit="1" customWidth="1"/>
    <col min="14436" max="14436" width="3" style="162" bestFit="1" customWidth="1"/>
    <col min="14437" max="14438" width="12" style="162" bestFit="1" customWidth="1"/>
    <col min="14439" max="14439" width="9.85546875" style="162" bestFit="1" customWidth="1"/>
    <col min="14440" max="14442" width="0" style="162" hidden="1" customWidth="1"/>
    <col min="14443" max="14443" width="12.28515625" style="162" bestFit="1" customWidth="1"/>
    <col min="14444" max="14444" width="3" style="162" bestFit="1" customWidth="1"/>
    <col min="14445" max="14445" width="11.5703125" style="162" bestFit="1" customWidth="1"/>
    <col min="14446" max="14446" width="11.42578125" style="162" bestFit="1" customWidth="1"/>
    <col min="14447" max="14447" width="10.5703125" style="162" bestFit="1" customWidth="1"/>
    <col min="14448" max="14450" width="0" style="162" hidden="1" customWidth="1"/>
    <col min="14451" max="14451" width="12.28515625" style="162" bestFit="1" customWidth="1"/>
    <col min="14452" max="14452" width="3" style="162" bestFit="1" customWidth="1"/>
    <col min="14453" max="14459" width="4" style="162" customWidth="1"/>
    <col min="14460" max="14460" width="3" style="162" bestFit="1" customWidth="1"/>
    <col min="14461" max="14467" width="4" style="162" customWidth="1"/>
    <col min="14468" max="14468" width="3" style="162" bestFit="1" customWidth="1"/>
    <col min="14469" max="14475" width="4" style="162" customWidth="1"/>
    <col min="14476" max="14476" width="3" style="162" bestFit="1" customWidth="1"/>
    <col min="14477" max="14483" width="4" style="162" customWidth="1"/>
    <col min="14484" max="14484" width="3" style="162" bestFit="1" customWidth="1"/>
    <col min="14485" max="14491" width="4" style="162" customWidth="1"/>
    <col min="14492" max="14492" width="3" style="162" bestFit="1" customWidth="1"/>
    <col min="14493" max="14499" width="4" style="162" customWidth="1"/>
    <col min="14500" max="14592" width="9.140625" style="162"/>
    <col min="14593" max="14593" width="12.5703125" style="162" customWidth="1"/>
    <col min="14594" max="14594" width="40" style="162" customWidth="1"/>
    <col min="14595" max="14595" width="16.5703125" style="162" bestFit="1" customWidth="1"/>
    <col min="14596" max="14596" width="6" style="162" bestFit="1" customWidth="1"/>
    <col min="14597" max="14597" width="16.28515625" style="162" bestFit="1" customWidth="1"/>
    <col min="14598" max="14598" width="16.140625" style="162" bestFit="1" customWidth="1"/>
    <col min="14599" max="14599" width="15.42578125" style="162" bestFit="1" customWidth="1"/>
    <col min="14600" max="14602" width="0" style="162" hidden="1" customWidth="1"/>
    <col min="14603" max="14603" width="16.7109375" style="162" bestFit="1" customWidth="1"/>
    <col min="14604" max="14604" width="3" style="162" bestFit="1" customWidth="1"/>
    <col min="14605" max="14605" width="15.28515625" style="162" bestFit="1" customWidth="1"/>
    <col min="14606" max="14606" width="15.140625" style="162" bestFit="1" customWidth="1"/>
    <col min="14607" max="14607" width="14.5703125" style="162" bestFit="1" customWidth="1"/>
    <col min="14608" max="14610" width="0" style="162" hidden="1" customWidth="1"/>
    <col min="14611" max="14611" width="14.85546875" style="162" bestFit="1" customWidth="1"/>
    <col min="14612" max="14612" width="3" style="162" bestFit="1" customWidth="1"/>
    <col min="14613" max="14613" width="14.42578125" style="162" bestFit="1" customWidth="1"/>
    <col min="14614" max="14614" width="15.140625" style="162" bestFit="1" customWidth="1"/>
    <col min="14615" max="14615" width="14" style="162" bestFit="1" customWidth="1"/>
    <col min="14616" max="14618" width="0" style="162" hidden="1" customWidth="1"/>
    <col min="14619" max="14619" width="15.140625" style="162" bestFit="1" customWidth="1"/>
    <col min="14620" max="14620" width="3" style="162" bestFit="1" customWidth="1"/>
    <col min="14621" max="14622" width="14.42578125" style="162" bestFit="1" customWidth="1"/>
    <col min="14623" max="14623" width="12.7109375" style="162" bestFit="1" customWidth="1"/>
    <col min="14624" max="14626" width="0" style="162" hidden="1" customWidth="1"/>
    <col min="14627" max="14627" width="14.42578125" style="162" bestFit="1" customWidth="1"/>
    <col min="14628" max="14628" width="3" style="162" bestFit="1" customWidth="1"/>
    <col min="14629" max="14630" width="14" style="162" bestFit="1" customWidth="1"/>
    <col min="14631" max="14631" width="13.28515625" style="162" bestFit="1" customWidth="1"/>
    <col min="14632" max="14634" width="0" style="162" hidden="1" customWidth="1"/>
    <col min="14635" max="14635" width="14.85546875" style="162" bestFit="1" customWidth="1"/>
    <col min="14636" max="14636" width="3" style="162" bestFit="1" customWidth="1"/>
    <col min="14637" max="14637" width="11.5703125" style="162" bestFit="1" customWidth="1"/>
    <col min="14638" max="14638" width="10.5703125" style="162" bestFit="1" customWidth="1"/>
    <col min="14639" max="14639" width="9.42578125" style="162" bestFit="1" customWidth="1"/>
    <col min="14640" max="14642" width="0" style="162" hidden="1" customWidth="1"/>
    <col min="14643" max="14643" width="11.5703125" style="162" bestFit="1" customWidth="1"/>
    <col min="14644" max="14644" width="3" style="162" bestFit="1" customWidth="1"/>
    <col min="14645" max="14645" width="13.7109375" style="162" bestFit="1" customWidth="1"/>
    <col min="14646" max="14646" width="13.28515625" style="162" bestFit="1" customWidth="1"/>
    <col min="14647" max="14647" width="12.7109375" style="162" bestFit="1" customWidth="1"/>
    <col min="14648" max="14650" width="0" style="162" hidden="1" customWidth="1"/>
    <col min="14651" max="14651" width="14" style="162" bestFit="1" customWidth="1"/>
    <col min="14652" max="14652" width="3" style="162" bestFit="1" customWidth="1"/>
    <col min="14653" max="14653" width="14" style="162" bestFit="1" customWidth="1"/>
    <col min="14654" max="14654" width="14.42578125" style="162" bestFit="1" customWidth="1"/>
    <col min="14655" max="14655" width="12.7109375" style="162" bestFit="1" customWidth="1"/>
    <col min="14656" max="14658" width="0" style="162" hidden="1" customWidth="1"/>
    <col min="14659" max="14659" width="13.7109375" style="162" bestFit="1" customWidth="1"/>
    <col min="14660" max="14660" width="3" style="162" bestFit="1" customWidth="1"/>
    <col min="14661" max="14661" width="12.7109375" style="162" bestFit="1" customWidth="1"/>
    <col min="14662" max="14662" width="14.42578125" style="162" bestFit="1" customWidth="1"/>
    <col min="14663" max="14663" width="11.42578125" style="162" bestFit="1" customWidth="1"/>
    <col min="14664" max="14666" width="0" style="162" hidden="1" customWidth="1"/>
    <col min="14667" max="14667" width="14" style="162" bestFit="1" customWidth="1"/>
    <col min="14668" max="14668" width="3" style="162" bestFit="1" customWidth="1"/>
    <col min="14669" max="14669" width="12" style="162" bestFit="1" customWidth="1"/>
    <col min="14670" max="14670" width="11.5703125" style="162" bestFit="1" customWidth="1"/>
    <col min="14671" max="14671" width="9.85546875" style="162" bestFit="1" customWidth="1"/>
    <col min="14672" max="14674" width="0" style="162" hidden="1" customWidth="1"/>
    <col min="14675" max="14675" width="12.7109375" style="162" bestFit="1" customWidth="1"/>
    <col min="14676" max="14676" width="3" style="162" bestFit="1" customWidth="1"/>
    <col min="14677" max="14677" width="13.28515625" style="162" bestFit="1" customWidth="1"/>
    <col min="14678" max="14678" width="13.7109375" style="162" bestFit="1" customWidth="1"/>
    <col min="14679" max="14679" width="10.5703125" style="162" bestFit="1" customWidth="1"/>
    <col min="14680" max="14682" width="0" style="162" hidden="1" customWidth="1"/>
    <col min="14683" max="14683" width="13.7109375" style="162" bestFit="1" customWidth="1"/>
    <col min="14684" max="14684" width="3" style="162" bestFit="1" customWidth="1"/>
    <col min="14685" max="14685" width="12.7109375" style="162" bestFit="1" customWidth="1"/>
    <col min="14686" max="14686" width="13.28515625" style="162" bestFit="1" customWidth="1"/>
    <col min="14687" max="14687" width="14" style="162" bestFit="1" customWidth="1"/>
    <col min="14688" max="14690" width="0" style="162" hidden="1" customWidth="1"/>
    <col min="14691" max="14691" width="14" style="162" bestFit="1" customWidth="1"/>
    <col min="14692" max="14692" width="3" style="162" bestFit="1" customWidth="1"/>
    <col min="14693" max="14694" width="12" style="162" bestFit="1" customWidth="1"/>
    <col min="14695" max="14695" width="9.85546875" style="162" bestFit="1" customWidth="1"/>
    <col min="14696" max="14698" width="0" style="162" hidden="1" customWidth="1"/>
    <col min="14699" max="14699" width="12.28515625" style="162" bestFit="1" customWidth="1"/>
    <col min="14700" max="14700" width="3" style="162" bestFit="1" customWidth="1"/>
    <col min="14701" max="14701" width="11.5703125" style="162" bestFit="1" customWidth="1"/>
    <col min="14702" max="14702" width="11.42578125" style="162" bestFit="1" customWidth="1"/>
    <col min="14703" max="14703" width="10.5703125" style="162" bestFit="1" customWidth="1"/>
    <col min="14704" max="14706" width="0" style="162" hidden="1" customWidth="1"/>
    <col min="14707" max="14707" width="12.28515625" style="162" bestFit="1" customWidth="1"/>
    <col min="14708" max="14708" width="3" style="162" bestFit="1" customWidth="1"/>
    <col min="14709" max="14715" width="4" style="162" customWidth="1"/>
    <col min="14716" max="14716" width="3" style="162" bestFit="1" customWidth="1"/>
    <col min="14717" max="14723" width="4" style="162" customWidth="1"/>
    <col min="14724" max="14724" width="3" style="162" bestFit="1" customWidth="1"/>
    <col min="14725" max="14731" width="4" style="162" customWidth="1"/>
    <col min="14732" max="14732" width="3" style="162" bestFit="1" customWidth="1"/>
    <col min="14733" max="14739" width="4" style="162" customWidth="1"/>
    <col min="14740" max="14740" width="3" style="162" bestFit="1" customWidth="1"/>
    <col min="14741" max="14747" width="4" style="162" customWidth="1"/>
    <col min="14748" max="14748" width="3" style="162" bestFit="1" customWidth="1"/>
    <col min="14749" max="14755" width="4" style="162" customWidth="1"/>
    <col min="14756" max="14848" width="9.140625" style="162"/>
    <col min="14849" max="14849" width="12.5703125" style="162" customWidth="1"/>
    <col min="14850" max="14850" width="40" style="162" customWidth="1"/>
    <col min="14851" max="14851" width="16.5703125" style="162" bestFit="1" customWidth="1"/>
    <col min="14852" max="14852" width="6" style="162" bestFit="1" customWidth="1"/>
    <col min="14853" max="14853" width="16.28515625" style="162" bestFit="1" customWidth="1"/>
    <col min="14854" max="14854" width="16.140625" style="162" bestFit="1" customWidth="1"/>
    <col min="14855" max="14855" width="15.42578125" style="162" bestFit="1" customWidth="1"/>
    <col min="14856" max="14858" width="0" style="162" hidden="1" customWidth="1"/>
    <col min="14859" max="14859" width="16.7109375" style="162" bestFit="1" customWidth="1"/>
    <col min="14860" max="14860" width="3" style="162" bestFit="1" customWidth="1"/>
    <col min="14861" max="14861" width="15.28515625" style="162" bestFit="1" customWidth="1"/>
    <col min="14862" max="14862" width="15.140625" style="162" bestFit="1" customWidth="1"/>
    <col min="14863" max="14863" width="14.5703125" style="162" bestFit="1" customWidth="1"/>
    <col min="14864" max="14866" width="0" style="162" hidden="1" customWidth="1"/>
    <col min="14867" max="14867" width="14.85546875" style="162" bestFit="1" customWidth="1"/>
    <col min="14868" max="14868" width="3" style="162" bestFit="1" customWidth="1"/>
    <col min="14869" max="14869" width="14.42578125" style="162" bestFit="1" customWidth="1"/>
    <col min="14870" max="14870" width="15.140625" style="162" bestFit="1" customWidth="1"/>
    <col min="14871" max="14871" width="14" style="162" bestFit="1" customWidth="1"/>
    <col min="14872" max="14874" width="0" style="162" hidden="1" customWidth="1"/>
    <col min="14875" max="14875" width="15.140625" style="162" bestFit="1" customWidth="1"/>
    <col min="14876" max="14876" width="3" style="162" bestFit="1" customWidth="1"/>
    <col min="14877" max="14878" width="14.42578125" style="162" bestFit="1" customWidth="1"/>
    <col min="14879" max="14879" width="12.7109375" style="162" bestFit="1" customWidth="1"/>
    <col min="14880" max="14882" width="0" style="162" hidden="1" customWidth="1"/>
    <col min="14883" max="14883" width="14.42578125" style="162" bestFit="1" customWidth="1"/>
    <col min="14884" max="14884" width="3" style="162" bestFit="1" customWidth="1"/>
    <col min="14885" max="14886" width="14" style="162" bestFit="1" customWidth="1"/>
    <col min="14887" max="14887" width="13.28515625" style="162" bestFit="1" customWidth="1"/>
    <col min="14888" max="14890" width="0" style="162" hidden="1" customWidth="1"/>
    <col min="14891" max="14891" width="14.85546875" style="162" bestFit="1" customWidth="1"/>
    <col min="14892" max="14892" width="3" style="162" bestFit="1" customWidth="1"/>
    <col min="14893" max="14893" width="11.5703125" style="162" bestFit="1" customWidth="1"/>
    <col min="14894" max="14894" width="10.5703125" style="162" bestFit="1" customWidth="1"/>
    <col min="14895" max="14895" width="9.42578125" style="162" bestFit="1" customWidth="1"/>
    <col min="14896" max="14898" width="0" style="162" hidden="1" customWidth="1"/>
    <col min="14899" max="14899" width="11.5703125" style="162" bestFit="1" customWidth="1"/>
    <col min="14900" max="14900" width="3" style="162" bestFit="1" customWidth="1"/>
    <col min="14901" max="14901" width="13.7109375" style="162" bestFit="1" customWidth="1"/>
    <col min="14902" max="14902" width="13.28515625" style="162" bestFit="1" customWidth="1"/>
    <col min="14903" max="14903" width="12.7109375" style="162" bestFit="1" customWidth="1"/>
    <col min="14904" max="14906" width="0" style="162" hidden="1" customWidth="1"/>
    <col min="14907" max="14907" width="14" style="162" bestFit="1" customWidth="1"/>
    <col min="14908" max="14908" width="3" style="162" bestFit="1" customWidth="1"/>
    <col min="14909" max="14909" width="14" style="162" bestFit="1" customWidth="1"/>
    <col min="14910" max="14910" width="14.42578125" style="162" bestFit="1" customWidth="1"/>
    <col min="14911" max="14911" width="12.7109375" style="162" bestFit="1" customWidth="1"/>
    <col min="14912" max="14914" width="0" style="162" hidden="1" customWidth="1"/>
    <col min="14915" max="14915" width="13.7109375" style="162" bestFit="1" customWidth="1"/>
    <col min="14916" max="14916" width="3" style="162" bestFit="1" customWidth="1"/>
    <col min="14917" max="14917" width="12.7109375" style="162" bestFit="1" customWidth="1"/>
    <col min="14918" max="14918" width="14.42578125" style="162" bestFit="1" customWidth="1"/>
    <col min="14919" max="14919" width="11.42578125" style="162" bestFit="1" customWidth="1"/>
    <col min="14920" max="14922" width="0" style="162" hidden="1" customWidth="1"/>
    <col min="14923" max="14923" width="14" style="162" bestFit="1" customWidth="1"/>
    <col min="14924" max="14924" width="3" style="162" bestFit="1" customWidth="1"/>
    <col min="14925" max="14925" width="12" style="162" bestFit="1" customWidth="1"/>
    <col min="14926" max="14926" width="11.5703125" style="162" bestFit="1" customWidth="1"/>
    <col min="14927" max="14927" width="9.85546875" style="162" bestFit="1" customWidth="1"/>
    <col min="14928" max="14930" width="0" style="162" hidden="1" customWidth="1"/>
    <col min="14931" max="14931" width="12.7109375" style="162" bestFit="1" customWidth="1"/>
    <col min="14932" max="14932" width="3" style="162" bestFit="1" customWidth="1"/>
    <col min="14933" max="14933" width="13.28515625" style="162" bestFit="1" customWidth="1"/>
    <col min="14934" max="14934" width="13.7109375" style="162" bestFit="1" customWidth="1"/>
    <col min="14935" max="14935" width="10.5703125" style="162" bestFit="1" customWidth="1"/>
    <col min="14936" max="14938" width="0" style="162" hidden="1" customWidth="1"/>
    <col min="14939" max="14939" width="13.7109375" style="162" bestFit="1" customWidth="1"/>
    <col min="14940" max="14940" width="3" style="162" bestFit="1" customWidth="1"/>
    <col min="14941" max="14941" width="12.7109375" style="162" bestFit="1" customWidth="1"/>
    <col min="14942" max="14942" width="13.28515625" style="162" bestFit="1" customWidth="1"/>
    <col min="14943" max="14943" width="14" style="162" bestFit="1" customWidth="1"/>
    <col min="14944" max="14946" width="0" style="162" hidden="1" customWidth="1"/>
    <col min="14947" max="14947" width="14" style="162" bestFit="1" customWidth="1"/>
    <col min="14948" max="14948" width="3" style="162" bestFit="1" customWidth="1"/>
    <col min="14949" max="14950" width="12" style="162" bestFit="1" customWidth="1"/>
    <col min="14951" max="14951" width="9.85546875" style="162" bestFit="1" customWidth="1"/>
    <col min="14952" max="14954" width="0" style="162" hidden="1" customWidth="1"/>
    <col min="14955" max="14955" width="12.28515625" style="162" bestFit="1" customWidth="1"/>
    <col min="14956" max="14956" width="3" style="162" bestFit="1" customWidth="1"/>
    <col min="14957" max="14957" width="11.5703125" style="162" bestFit="1" customWidth="1"/>
    <col min="14958" max="14958" width="11.42578125" style="162" bestFit="1" customWidth="1"/>
    <col min="14959" max="14959" width="10.5703125" style="162" bestFit="1" customWidth="1"/>
    <col min="14960" max="14962" width="0" style="162" hidden="1" customWidth="1"/>
    <col min="14963" max="14963" width="12.28515625" style="162" bestFit="1" customWidth="1"/>
    <col min="14964" max="14964" width="3" style="162" bestFit="1" customWidth="1"/>
    <col min="14965" max="14971" width="4" style="162" customWidth="1"/>
    <col min="14972" max="14972" width="3" style="162" bestFit="1" customWidth="1"/>
    <col min="14973" max="14979" width="4" style="162" customWidth="1"/>
    <col min="14980" max="14980" width="3" style="162" bestFit="1" customWidth="1"/>
    <col min="14981" max="14987" width="4" style="162" customWidth="1"/>
    <col min="14988" max="14988" width="3" style="162" bestFit="1" customWidth="1"/>
    <col min="14989" max="14995" width="4" style="162" customWidth="1"/>
    <col min="14996" max="14996" width="3" style="162" bestFit="1" customWidth="1"/>
    <col min="14997" max="15003" width="4" style="162" customWidth="1"/>
    <col min="15004" max="15004" width="3" style="162" bestFit="1" customWidth="1"/>
    <col min="15005" max="15011" width="4" style="162" customWidth="1"/>
    <col min="15012" max="15104" width="9.140625" style="162"/>
    <col min="15105" max="15105" width="12.5703125" style="162" customWidth="1"/>
    <col min="15106" max="15106" width="40" style="162" customWidth="1"/>
    <col min="15107" max="15107" width="16.5703125" style="162" bestFit="1" customWidth="1"/>
    <col min="15108" max="15108" width="6" style="162" bestFit="1" customWidth="1"/>
    <col min="15109" max="15109" width="16.28515625" style="162" bestFit="1" customWidth="1"/>
    <col min="15110" max="15110" width="16.140625" style="162" bestFit="1" customWidth="1"/>
    <col min="15111" max="15111" width="15.42578125" style="162" bestFit="1" customWidth="1"/>
    <col min="15112" max="15114" width="0" style="162" hidden="1" customWidth="1"/>
    <col min="15115" max="15115" width="16.7109375" style="162" bestFit="1" customWidth="1"/>
    <col min="15116" max="15116" width="3" style="162" bestFit="1" customWidth="1"/>
    <col min="15117" max="15117" width="15.28515625" style="162" bestFit="1" customWidth="1"/>
    <col min="15118" max="15118" width="15.140625" style="162" bestFit="1" customWidth="1"/>
    <col min="15119" max="15119" width="14.5703125" style="162" bestFit="1" customWidth="1"/>
    <col min="15120" max="15122" width="0" style="162" hidden="1" customWidth="1"/>
    <col min="15123" max="15123" width="14.85546875" style="162" bestFit="1" customWidth="1"/>
    <col min="15124" max="15124" width="3" style="162" bestFit="1" customWidth="1"/>
    <col min="15125" max="15125" width="14.42578125" style="162" bestFit="1" customWidth="1"/>
    <col min="15126" max="15126" width="15.140625" style="162" bestFit="1" customWidth="1"/>
    <col min="15127" max="15127" width="14" style="162" bestFit="1" customWidth="1"/>
    <col min="15128" max="15130" width="0" style="162" hidden="1" customWidth="1"/>
    <col min="15131" max="15131" width="15.140625" style="162" bestFit="1" customWidth="1"/>
    <col min="15132" max="15132" width="3" style="162" bestFit="1" customWidth="1"/>
    <col min="15133" max="15134" width="14.42578125" style="162" bestFit="1" customWidth="1"/>
    <col min="15135" max="15135" width="12.7109375" style="162" bestFit="1" customWidth="1"/>
    <col min="15136" max="15138" width="0" style="162" hidden="1" customWidth="1"/>
    <col min="15139" max="15139" width="14.42578125" style="162" bestFit="1" customWidth="1"/>
    <col min="15140" max="15140" width="3" style="162" bestFit="1" customWidth="1"/>
    <col min="15141" max="15142" width="14" style="162" bestFit="1" customWidth="1"/>
    <col min="15143" max="15143" width="13.28515625" style="162" bestFit="1" customWidth="1"/>
    <col min="15144" max="15146" width="0" style="162" hidden="1" customWidth="1"/>
    <col min="15147" max="15147" width="14.85546875" style="162" bestFit="1" customWidth="1"/>
    <col min="15148" max="15148" width="3" style="162" bestFit="1" customWidth="1"/>
    <col min="15149" max="15149" width="11.5703125" style="162" bestFit="1" customWidth="1"/>
    <col min="15150" max="15150" width="10.5703125" style="162" bestFit="1" customWidth="1"/>
    <col min="15151" max="15151" width="9.42578125" style="162" bestFit="1" customWidth="1"/>
    <col min="15152" max="15154" width="0" style="162" hidden="1" customWidth="1"/>
    <col min="15155" max="15155" width="11.5703125" style="162" bestFit="1" customWidth="1"/>
    <col min="15156" max="15156" width="3" style="162" bestFit="1" customWidth="1"/>
    <col min="15157" max="15157" width="13.7109375" style="162" bestFit="1" customWidth="1"/>
    <col min="15158" max="15158" width="13.28515625" style="162" bestFit="1" customWidth="1"/>
    <col min="15159" max="15159" width="12.7109375" style="162" bestFit="1" customWidth="1"/>
    <col min="15160" max="15162" width="0" style="162" hidden="1" customWidth="1"/>
    <col min="15163" max="15163" width="14" style="162" bestFit="1" customWidth="1"/>
    <col min="15164" max="15164" width="3" style="162" bestFit="1" customWidth="1"/>
    <col min="15165" max="15165" width="14" style="162" bestFit="1" customWidth="1"/>
    <col min="15166" max="15166" width="14.42578125" style="162" bestFit="1" customWidth="1"/>
    <col min="15167" max="15167" width="12.7109375" style="162" bestFit="1" customWidth="1"/>
    <col min="15168" max="15170" width="0" style="162" hidden="1" customWidth="1"/>
    <col min="15171" max="15171" width="13.7109375" style="162" bestFit="1" customWidth="1"/>
    <col min="15172" max="15172" width="3" style="162" bestFit="1" customWidth="1"/>
    <col min="15173" max="15173" width="12.7109375" style="162" bestFit="1" customWidth="1"/>
    <col min="15174" max="15174" width="14.42578125" style="162" bestFit="1" customWidth="1"/>
    <col min="15175" max="15175" width="11.42578125" style="162" bestFit="1" customWidth="1"/>
    <col min="15176" max="15178" width="0" style="162" hidden="1" customWidth="1"/>
    <col min="15179" max="15179" width="14" style="162" bestFit="1" customWidth="1"/>
    <col min="15180" max="15180" width="3" style="162" bestFit="1" customWidth="1"/>
    <col min="15181" max="15181" width="12" style="162" bestFit="1" customWidth="1"/>
    <col min="15182" max="15182" width="11.5703125" style="162" bestFit="1" customWidth="1"/>
    <col min="15183" max="15183" width="9.85546875" style="162" bestFit="1" customWidth="1"/>
    <col min="15184" max="15186" width="0" style="162" hidden="1" customWidth="1"/>
    <col min="15187" max="15187" width="12.7109375" style="162" bestFit="1" customWidth="1"/>
    <col min="15188" max="15188" width="3" style="162" bestFit="1" customWidth="1"/>
    <col min="15189" max="15189" width="13.28515625" style="162" bestFit="1" customWidth="1"/>
    <col min="15190" max="15190" width="13.7109375" style="162" bestFit="1" customWidth="1"/>
    <col min="15191" max="15191" width="10.5703125" style="162" bestFit="1" customWidth="1"/>
    <col min="15192" max="15194" width="0" style="162" hidden="1" customWidth="1"/>
    <col min="15195" max="15195" width="13.7109375" style="162" bestFit="1" customWidth="1"/>
    <col min="15196" max="15196" width="3" style="162" bestFit="1" customWidth="1"/>
    <col min="15197" max="15197" width="12.7109375" style="162" bestFit="1" customWidth="1"/>
    <col min="15198" max="15198" width="13.28515625" style="162" bestFit="1" customWidth="1"/>
    <col min="15199" max="15199" width="14" style="162" bestFit="1" customWidth="1"/>
    <col min="15200" max="15202" width="0" style="162" hidden="1" customWidth="1"/>
    <col min="15203" max="15203" width="14" style="162" bestFit="1" customWidth="1"/>
    <col min="15204" max="15204" width="3" style="162" bestFit="1" customWidth="1"/>
    <col min="15205" max="15206" width="12" style="162" bestFit="1" customWidth="1"/>
    <col min="15207" max="15207" width="9.85546875" style="162" bestFit="1" customWidth="1"/>
    <col min="15208" max="15210" width="0" style="162" hidden="1" customWidth="1"/>
    <col min="15211" max="15211" width="12.28515625" style="162" bestFit="1" customWidth="1"/>
    <col min="15212" max="15212" width="3" style="162" bestFit="1" customWidth="1"/>
    <col min="15213" max="15213" width="11.5703125" style="162" bestFit="1" customWidth="1"/>
    <col min="15214" max="15214" width="11.42578125" style="162" bestFit="1" customWidth="1"/>
    <col min="15215" max="15215" width="10.5703125" style="162" bestFit="1" customWidth="1"/>
    <col min="15216" max="15218" width="0" style="162" hidden="1" customWidth="1"/>
    <col min="15219" max="15219" width="12.28515625" style="162" bestFit="1" customWidth="1"/>
    <col min="15220" max="15220" width="3" style="162" bestFit="1" customWidth="1"/>
    <col min="15221" max="15227" width="4" style="162" customWidth="1"/>
    <col min="15228" max="15228" width="3" style="162" bestFit="1" customWidth="1"/>
    <col min="15229" max="15235" width="4" style="162" customWidth="1"/>
    <col min="15236" max="15236" width="3" style="162" bestFit="1" customWidth="1"/>
    <col min="15237" max="15243" width="4" style="162" customWidth="1"/>
    <col min="15244" max="15244" width="3" style="162" bestFit="1" customWidth="1"/>
    <col min="15245" max="15251" width="4" style="162" customWidth="1"/>
    <col min="15252" max="15252" width="3" style="162" bestFit="1" customWidth="1"/>
    <col min="15253" max="15259" width="4" style="162" customWidth="1"/>
    <col min="15260" max="15260" width="3" style="162" bestFit="1" customWidth="1"/>
    <col min="15261" max="15267" width="4" style="162" customWidth="1"/>
    <col min="15268" max="15360" width="9.140625" style="162"/>
    <col min="15361" max="15361" width="12.5703125" style="162" customWidth="1"/>
    <col min="15362" max="15362" width="40" style="162" customWidth="1"/>
    <col min="15363" max="15363" width="16.5703125" style="162" bestFit="1" customWidth="1"/>
    <col min="15364" max="15364" width="6" style="162" bestFit="1" customWidth="1"/>
    <col min="15365" max="15365" width="16.28515625" style="162" bestFit="1" customWidth="1"/>
    <col min="15366" max="15366" width="16.140625" style="162" bestFit="1" customWidth="1"/>
    <col min="15367" max="15367" width="15.42578125" style="162" bestFit="1" customWidth="1"/>
    <col min="15368" max="15370" width="0" style="162" hidden="1" customWidth="1"/>
    <col min="15371" max="15371" width="16.7109375" style="162" bestFit="1" customWidth="1"/>
    <col min="15372" max="15372" width="3" style="162" bestFit="1" customWidth="1"/>
    <col min="15373" max="15373" width="15.28515625" style="162" bestFit="1" customWidth="1"/>
    <col min="15374" max="15374" width="15.140625" style="162" bestFit="1" customWidth="1"/>
    <col min="15375" max="15375" width="14.5703125" style="162" bestFit="1" customWidth="1"/>
    <col min="15376" max="15378" width="0" style="162" hidden="1" customWidth="1"/>
    <col min="15379" max="15379" width="14.85546875" style="162" bestFit="1" customWidth="1"/>
    <col min="15380" max="15380" width="3" style="162" bestFit="1" customWidth="1"/>
    <col min="15381" max="15381" width="14.42578125" style="162" bestFit="1" customWidth="1"/>
    <col min="15382" max="15382" width="15.140625" style="162" bestFit="1" customWidth="1"/>
    <col min="15383" max="15383" width="14" style="162" bestFit="1" customWidth="1"/>
    <col min="15384" max="15386" width="0" style="162" hidden="1" customWidth="1"/>
    <col min="15387" max="15387" width="15.140625" style="162" bestFit="1" customWidth="1"/>
    <col min="15388" max="15388" width="3" style="162" bestFit="1" customWidth="1"/>
    <col min="15389" max="15390" width="14.42578125" style="162" bestFit="1" customWidth="1"/>
    <col min="15391" max="15391" width="12.7109375" style="162" bestFit="1" customWidth="1"/>
    <col min="15392" max="15394" width="0" style="162" hidden="1" customWidth="1"/>
    <col min="15395" max="15395" width="14.42578125" style="162" bestFit="1" customWidth="1"/>
    <col min="15396" max="15396" width="3" style="162" bestFit="1" customWidth="1"/>
    <col min="15397" max="15398" width="14" style="162" bestFit="1" customWidth="1"/>
    <col min="15399" max="15399" width="13.28515625" style="162" bestFit="1" customWidth="1"/>
    <col min="15400" max="15402" width="0" style="162" hidden="1" customWidth="1"/>
    <col min="15403" max="15403" width="14.85546875" style="162" bestFit="1" customWidth="1"/>
    <col min="15404" max="15404" width="3" style="162" bestFit="1" customWidth="1"/>
    <col min="15405" max="15405" width="11.5703125" style="162" bestFit="1" customWidth="1"/>
    <col min="15406" max="15406" width="10.5703125" style="162" bestFit="1" customWidth="1"/>
    <col min="15407" max="15407" width="9.42578125" style="162" bestFit="1" customWidth="1"/>
    <col min="15408" max="15410" width="0" style="162" hidden="1" customWidth="1"/>
    <col min="15411" max="15411" width="11.5703125" style="162" bestFit="1" customWidth="1"/>
    <col min="15412" max="15412" width="3" style="162" bestFit="1" customWidth="1"/>
    <col min="15413" max="15413" width="13.7109375" style="162" bestFit="1" customWidth="1"/>
    <col min="15414" max="15414" width="13.28515625" style="162" bestFit="1" customWidth="1"/>
    <col min="15415" max="15415" width="12.7109375" style="162" bestFit="1" customWidth="1"/>
    <col min="15416" max="15418" width="0" style="162" hidden="1" customWidth="1"/>
    <col min="15419" max="15419" width="14" style="162" bestFit="1" customWidth="1"/>
    <col min="15420" max="15420" width="3" style="162" bestFit="1" customWidth="1"/>
    <col min="15421" max="15421" width="14" style="162" bestFit="1" customWidth="1"/>
    <col min="15422" max="15422" width="14.42578125" style="162" bestFit="1" customWidth="1"/>
    <col min="15423" max="15423" width="12.7109375" style="162" bestFit="1" customWidth="1"/>
    <col min="15424" max="15426" width="0" style="162" hidden="1" customWidth="1"/>
    <col min="15427" max="15427" width="13.7109375" style="162" bestFit="1" customWidth="1"/>
    <col min="15428" max="15428" width="3" style="162" bestFit="1" customWidth="1"/>
    <col min="15429" max="15429" width="12.7109375" style="162" bestFit="1" customWidth="1"/>
    <col min="15430" max="15430" width="14.42578125" style="162" bestFit="1" customWidth="1"/>
    <col min="15431" max="15431" width="11.42578125" style="162" bestFit="1" customWidth="1"/>
    <col min="15432" max="15434" width="0" style="162" hidden="1" customWidth="1"/>
    <col min="15435" max="15435" width="14" style="162" bestFit="1" customWidth="1"/>
    <col min="15436" max="15436" width="3" style="162" bestFit="1" customWidth="1"/>
    <col min="15437" max="15437" width="12" style="162" bestFit="1" customWidth="1"/>
    <col min="15438" max="15438" width="11.5703125" style="162" bestFit="1" customWidth="1"/>
    <col min="15439" max="15439" width="9.85546875" style="162" bestFit="1" customWidth="1"/>
    <col min="15440" max="15442" width="0" style="162" hidden="1" customWidth="1"/>
    <col min="15443" max="15443" width="12.7109375" style="162" bestFit="1" customWidth="1"/>
    <col min="15444" max="15444" width="3" style="162" bestFit="1" customWidth="1"/>
    <col min="15445" max="15445" width="13.28515625" style="162" bestFit="1" customWidth="1"/>
    <col min="15446" max="15446" width="13.7109375" style="162" bestFit="1" customWidth="1"/>
    <col min="15447" max="15447" width="10.5703125" style="162" bestFit="1" customWidth="1"/>
    <col min="15448" max="15450" width="0" style="162" hidden="1" customWidth="1"/>
    <col min="15451" max="15451" width="13.7109375" style="162" bestFit="1" customWidth="1"/>
    <col min="15452" max="15452" width="3" style="162" bestFit="1" customWidth="1"/>
    <col min="15453" max="15453" width="12.7109375" style="162" bestFit="1" customWidth="1"/>
    <col min="15454" max="15454" width="13.28515625" style="162" bestFit="1" customWidth="1"/>
    <col min="15455" max="15455" width="14" style="162" bestFit="1" customWidth="1"/>
    <col min="15456" max="15458" width="0" style="162" hidden="1" customWidth="1"/>
    <col min="15459" max="15459" width="14" style="162" bestFit="1" customWidth="1"/>
    <col min="15460" max="15460" width="3" style="162" bestFit="1" customWidth="1"/>
    <col min="15461" max="15462" width="12" style="162" bestFit="1" customWidth="1"/>
    <col min="15463" max="15463" width="9.85546875" style="162" bestFit="1" customWidth="1"/>
    <col min="15464" max="15466" width="0" style="162" hidden="1" customWidth="1"/>
    <col min="15467" max="15467" width="12.28515625" style="162" bestFit="1" customWidth="1"/>
    <col min="15468" max="15468" width="3" style="162" bestFit="1" customWidth="1"/>
    <col min="15469" max="15469" width="11.5703125" style="162" bestFit="1" customWidth="1"/>
    <col min="15470" max="15470" width="11.42578125" style="162" bestFit="1" customWidth="1"/>
    <col min="15471" max="15471" width="10.5703125" style="162" bestFit="1" customWidth="1"/>
    <col min="15472" max="15474" width="0" style="162" hidden="1" customWidth="1"/>
    <col min="15475" max="15475" width="12.28515625" style="162" bestFit="1" customWidth="1"/>
    <col min="15476" max="15476" width="3" style="162" bestFit="1" customWidth="1"/>
    <col min="15477" max="15483" width="4" style="162" customWidth="1"/>
    <col min="15484" max="15484" width="3" style="162" bestFit="1" customWidth="1"/>
    <col min="15485" max="15491" width="4" style="162" customWidth="1"/>
    <col min="15492" max="15492" width="3" style="162" bestFit="1" customWidth="1"/>
    <col min="15493" max="15499" width="4" style="162" customWidth="1"/>
    <col min="15500" max="15500" width="3" style="162" bestFit="1" customWidth="1"/>
    <col min="15501" max="15507" width="4" style="162" customWidth="1"/>
    <col min="15508" max="15508" width="3" style="162" bestFit="1" customWidth="1"/>
    <col min="15509" max="15515" width="4" style="162" customWidth="1"/>
    <col min="15516" max="15516" width="3" style="162" bestFit="1" customWidth="1"/>
    <col min="15517" max="15523" width="4" style="162" customWidth="1"/>
    <col min="15524" max="15616" width="9.140625" style="162"/>
    <col min="15617" max="15617" width="12.5703125" style="162" customWidth="1"/>
    <col min="15618" max="15618" width="40" style="162" customWidth="1"/>
    <col min="15619" max="15619" width="16.5703125" style="162" bestFit="1" customWidth="1"/>
    <col min="15620" max="15620" width="6" style="162" bestFit="1" customWidth="1"/>
    <col min="15621" max="15621" width="16.28515625" style="162" bestFit="1" customWidth="1"/>
    <col min="15622" max="15622" width="16.140625" style="162" bestFit="1" customWidth="1"/>
    <col min="15623" max="15623" width="15.42578125" style="162" bestFit="1" customWidth="1"/>
    <col min="15624" max="15626" width="0" style="162" hidden="1" customWidth="1"/>
    <col min="15627" max="15627" width="16.7109375" style="162" bestFit="1" customWidth="1"/>
    <col min="15628" max="15628" width="3" style="162" bestFit="1" customWidth="1"/>
    <col min="15629" max="15629" width="15.28515625" style="162" bestFit="1" customWidth="1"/>
    <col min="15630" max="15630" width="15.140625" style="162" bestFit="1" customWidth="1"/>
    <col min="15631" max="15631" width="14.5703125" style="162" bestFit="1" customWidth="1"/>
    <col min="15632" max="15634" width="0" style="162" hidden="1" customWidth="1"/>
    <col min="15635" max="15635" width="14.85546875" style="162" bestFit="1" customWidth="1"/>
    <col min="15636" max="15636" width="3" style="162" bestFit="1" customWidth="1"/>
    <col min="15637" max="15637" width="14.42578125" style="162" bestFit="1" customWidth="1"/>
    <col min="15638" max="15638" width="15.140625" style="162" bestFit="1" customWidth="1"/>
    <col min="15639" max="15639" width="14" style="162" bestFit="1" customWidth="1"/>
    <col min="15640" max="15642" width="0" style="162" hidden="1" customWidth="1"/>
    <col min="15643" max="15643" width="15.140625" style="162" bestFit="1" customWidth="1"/>
    <col min="15644" max="15644" width="3" style="162" bestFit="1" customWidth="1"/>
    <col min="15645" max="15646" width="14.42578125" style="162" bestFit="1" customWidth="1"/>
    <col min="15647" max="15647" width="12.7109375" style="162" bestFit="1" customWidth="1"/>
    <col min="15648" max="15650" width="0" style="162" hidden="1" customWidth="1"/>
    <col min="15651" max="15651" width="14.42578125" style="162" bestFit="1" customWidth="1"/>
    <col min="15652" max="15652" width="3" style="162" bestFit="1" customWidth="1"/>
    <col min="15653" max="15654" width="14" style="162" bestFit="1" customWidth="1"/>
    <col min="15655" max="15655" width="13.28515625" style="162" bestFit="1" customWidth="1"/>
    <col min="15656" max="15658" width="0" style="162" hidden="1" customWidth="1"/>
    <col min="15659" max="15659" width="14.85546875" style="162" bestFit="1" customWidth="1"/>
    <col min="15660" max="15660" width="3" style="162" bestFit="1" customWidth="1"/>
    <col min="15661" max="15661" width="11.5703125" style="162" bestFit="1" customWidth="1"/>
    <col min="15662" max="15662" width="10.5703125" style="162" bestFit="1" customWidth="1"/>
    <col min="15663" max="15663" width="9.42578125" style="162" bestFit="1" customWidth="1"/>
    <col min="15664" max="15666" width="0" style="162" hidden="1" customWidth="1"/>
    <col min="15667" max="15667" width="11.5703125" style="162" bestFit="1" customWidth="1"/>
    <col min="15668" max="15668" width="3" style="162" bestFit="1" customWidth="1"/>
    <col min="15669" max="15669" width="13.7109375" style="162" bestFit="1" customWidth="1"/>
    <col min="15670" max="15670" width="13.28515625" style="162" bestFit="1" customWidth="1"/>
    <col min="15671" max="15671" width="12.7109375" style="162" bestFit="1" customWidth="1"/>
    <col min="15672" max="15674" width="0" style="162" hidden="1" customWidth="1"/>
    <col min="15675" max="15675" width="14" style="162" bestFit="1" customWidth="1"/>
    <col min="15676" max="15676" width="3" style="162" bestFit="1" customWidth="1"/>
    <col min="15677" max="15677" width="14" style="162" bestFit="1" customWidth="1"/>
    <col min="15678" max="15678" width="14.42578125" style="162" bestFit="1" customWidth="1"/>
    <col min="15679" max="15679" width="12.7109375" style="162" bestFit="1" customWidth="1"/>
    <col min="15680" max="15682" width="0" style="162" hidden="1" customWidth="1"/>
    <col min="15683" max="15683" width="13.7109375" style="162" bestFit="1" customWidth="1"/>
    <col min="15684" max="15684" width="3" style="162" bestFit="1" customWidth="1"/>
    <col min="15685" max="15685" width="12.7109375" style="162" bestFit="1" customWidth="1"/>
    <col min="15686" max="15686" width="14.42578125" style="162" bestFit="1" customWidth="1"/>
    <col min="15687" max="15687" width="11.42578125" style="162" bestFit="1" customWidth="1"/>
    <col min="15688" max="15690" width="0" style="162" hidden="1" customWidth="1"/>
    <col min="15691" max="15691" width="14" style="162" bestFit="1" customWidth="1"/>
    <col min="15692" max="15692" width="3" style="162" bestFit="1" customWidth="1"/>
    <col min="15693" max="15693" width="12" style="162" bestFit="1" customWidth="1"/>
    <col min="15694" max="15694" width="11.5703125" style="162" bestFit="1" customWidth="1"/>
    <col min="15695" max="15695" width="9.85546875" style="162" bestFit="1" customWidth="1"/>
    <col min="15696" max="15698" width="0" style="162" hidden="1" customWidth="1"/>
    <col min="15699" max="15699" width="12.7109375" style="162" bestFit="1" customWidth="1"/>
    <col min="15700" max="15700" width="3" style="162" bestFit="1" customWidth="1"/>
    <col min="15701" max="15701" width="13.28515625" style="162" bestFit="1" customWidth="1"/>
    <col min="15702" max="15702" width="13.7109375" style="162" bestFit="1" customWidth="1"/>
    <col min="15703" max="15703" width="10.5703125" style="162" bestFit="1" customWidth="1"/>
    <col min="15704" max="15706" width="0" style="162" hidden="1" customWidth="1"/>
    <col min="15707" max="15707" width="13.7109375" style="162" bestFit="1" customWidth="1"/>
    <col min="15708" max="15708" width="3" style="162" bestFit="1" customWidth="1"/>
    <col min="15709" max="15709" width="12.7109375" style="162" bestFit="1" customWidth="1"/>
    <col min="15710" max="15710" width="13.28515625" style="162" bestFit="1" customWidth="1"/>
    <col min="15711" max="15711" width="14" style="162" bestFit="1" customWidth="1"/>
    <col min="15712" max="15714" width="0" style="162" hidden="1" customWidth="1"/>
    <col min="15715" max="15715" width="14" style="162" bestFit="1" customWidth="1"/>
    <col min="15716" max="15716" width="3" style="162" bestFit="1" customWidth="1"/>
    <col min="15717" max="15718" width="12" style="162" bestFit="1" customWidth="1"/>
    <col min="15719" max="15719" width="9.85546875" style="162" bestFit="1" customWidth="1"/>
    <col min="15720" max="15722" width="0" style="162" hidden="1" customWidth="1"/>
    <col min="15723" max="15723" width="12.28515625" style="162" bestFit="1" customWidth="1"/>
    <col min="15724" max="15724" width="3" style="162" bestFit="1" customWidth="1"/>
    <col min="15725" max="15725" width="11.5703125" style="162" bestFit="1" customWidth="1"/>
    <col min="15726" max="15726" width="11.42578125" style="162" bestFit="1" customWidth="1"/>
    <col min="15727" max="15727" width="10.5703125" style="162" bestFit="1" customWidth="1"/>
    <col min="15728" max="15730" width="0" style="162" hidden="1" customWidth="1"/>
    <col min="15731" max="15731" width="12.28515625" style="162" bestFit="1" customWidth="1"/>
    <col min="15732" max="15732" width="3" style="162" bestFit="1" customWidth="1"/>
    <col min="15733" max="15739" width="4" style="162" customWidth="1"/>
    <col min="15740" max="15740" width="3" style="162" bestFit="1" customWidth="1"/>
    <col min="15741" max="15747" width="4" style="162" customWidth="1"/>
    <col min="15748" max="15748" width="3" style="162" bestFit="1" customWidth="1"/>
    <col min="15749" max="15755" width="4" style="162" customWidth="1"/>
    <col min="15756" max="15756" width="3" style="162" bestFit="1" customWidth="1"/>
    <col min="15757" max="15763" width="4" style="162" customWidth="1"/>
    <col min="15764" max="15764" width="3" style="162" bestFit="1" customWidth="1"/>
    <col min="15765" max="15771" width="4" style="162" customWidth="1"/>
    <col min="15772" max="15772" width="3" style="162" bestFit="1" customWidth="1"/>
    <col min="15773" max="15779" width="4" style="162" customWidth="1"/>
    <col min="15780" max="15872" width="9.140625" style="162"/>
    <col min="15873" max="15873" width="12.5703125" style="162" customWidth="1"/>
    <col min="15874" max="15874" width="40" style="162" customWidth="1"/>
    <col min="15875" max="15875" width="16.5703125" style="162" bestFit="1" customWidth="1"/>
    <col min="15876" max="15876" width="6" style="162" bestFit="1" customWidth="1"/>
    <col min="15877" max="15877" width="16.28515625" style="162" bestFit="1" customWidth="1"/>
    <col min="15878" max="15878" width="16.140625" style="162" bestFit="1" customWidth="1"/>
    <col min="15879" max="15879" width="15.42578125" style="162" bestFit="1" customWidth="1"/>
    <col min="15880" max="15882" width="0" style="162" hidden="1" customWidth="1"/>
    <col min="15883" max="15883" width="16.7109375" style="162" bestFit="1" customWidth="1"/>
    <col min="15884" max="15884" width="3" style="162" bestFit="1" customWidth="1"/>
    <col min="15885" max="15885" width="15.28515625" style="162" bestFit="1" customWidth="1"/>
    <col min="15886" max="15886" width="15.140625" style="162" bestFit="1" customWidth="1"/>
    <col min="15887" max="15887" width="14.5703125" style="162" bestFit="1" customWidth="1"/>
    <col min="15888" max="15890" width="0" style="162" hidden="1" customWidth="1"/>
    <col min="15891" max="15891" width="14.85546875" style="162" bestFit="1" customWidth="1"/>
    <col min="15892" max="15892" width="3" style="162" bestFit="1" customWidth="1"/>
    <col min="15893" max="15893" width="14.42578125" style="162" bestFit="1" customWidth="1"/>
    <col min="15894" max="15894" width="15.140625" style="162" bestFit="1" customWidth="1"/>
    <col min="15895" max="15895" width="14" style="162" bestFit="1" customWidth="1"/>
    <col min="15896" max="15898" width="0" style="162" hidden="1" customWidth="1"/>
    <col min="15899" max="15899" width="15.140625" style="162" bestFit="1" customWidth="1"/>
    <col min="15900" max="15900" width="3" style="162" bestFit="1" customWidth="1"/>
    <col min="15901" max="15902" width="14.42578125" style="162" bestFit="1" customWidth="1"/>
    <col min="15903" max="15903" width="12.7109375" style="162" bestFit="1" customWidth="1"/>
    <col min="15904" max="15906" width="0" style="162" hidden="1" customWidth="1"/>
    <col min="15907" max="15907" width="14.42578125" style="162" bestFit="1" customWidth="1"/>
    <col min="15908" max="15908" width="3" style="162" bestFit="1" customWidth="1"/>
    <col min="15909" max="15910" width="14" style="162" bestFit="1" customWidth="1"/>
    <col min="15911" max="15911" width="13.28515625" style="162" bestFit="1" customWidth="1"/>
    <col min="15912" max="15914" width="0" style="162" hidden="1" customWidth="1"/>
    <col min="15915" max="15915" width="14.85546875" style="162" bestFit="1" customWidth="1"/>
    <col min="15916" max="15916" width="3" style="162" bestFit="1" customWidth="1"/>
    <col min="15917" max="15917" width="11.5703125" style="162" bestFit="1" customWidth="1"/>
    <col min="15918" max="15918" width="10.5703125" style="162" bestFit="1" customWidth="1"/>
    <col min="15919" max="15919" width="9.42578125" style="162" bestFit="1" customWidth="1"/>
    <col min="15920" max="15922" width="0" style="162" hidden="1" customWidth="1"/>
    <col min="15923" max="15923" width="11.5703125" style="162" bestFit="1" customWidth="1"/>
    <col min="15924" max="15924" width="3" style="162" bestFit="1" customWidth="1"/>
    <col min="15925" max="15925" width="13.7109375" style="162" bestFit="1" customWidth="1"/>
    <col min="15926" max="15926" width="13.28515625" style="162" bestFit="1" customWidth="1"/>
    <col min="15927" max="15927" width="12.7109375" style="162" bestFit="1" customWidth="1"/>
    <col min="15928" max="15930" width="0" style="162" hidden="1" customWidth="1"/>
    <col min="15931" max="15931" width="14" style="162" bestFit="1" customWidth="1"/>
    <col min="15932" max="15932" width="3" style="162" bestFit="1" customWidth="1"/>
    <col min="15933" max="15933" width="14" style="162" bestFit="1" customWidth="1"/>
    <col min="15934" max="15934" width="14.42578125" style="162" bestFit="1" customWidth="1"/>
    <col min="15935" max="15935" width="12.7109375" style="162" bestFit="1" customWidth="1"/>
    <col min="15936" max="15938" width="0" style="162" hidden="1" customWidth="1"/>
    <col min="15939" max="15939" width="13.7109375" style="162" bestFit="1" customWidth="1"/>
    <col min="15940" max="15940" width="3" style="162" bestFit="1" customWidth="1"/>
    <col min="15941" max="15941" width="12.7109375" style="162" bestFit="1" customWidth="1"/>
    <col min="15942" max="15942" width="14.42578125" style="162" bestFit="1" customWidth="1"/>
    <col min="15943" max="15943" width="11.42578125" style="162" bestFit="1" customWidth="1"/>
    <col min="15944" max="15946" width="0" style="162" hidden="1" customWidth="1"/>
    <col min="15947" max="15947" width="14" style="162" bestFit="1" customWidth="1"/>
    <col min="15948" max="15948" width="3" style="162" bestFit="1" customWidth="1"/>
    <col min="15949" max="15949" width="12" style="162" bestFit="1" customWidth="1"/>
    <col min="15950" max="15950" width="11.5703125" style="162" bestFit="1" customWidth="1"/>
    <col min="15951" max="15951" width="9.85546875" style="162" bestFit="1" customWidth="1"/>
    <col min="15952" max="15954" width="0" style="162" hidden="1" customWidth="1"/>
    <col min="15955" max="15955" width="12.7109375" style="162" bestFit="1" customWidth="1"/>
    <col min="15956" max="15956" width="3" style="162" bestFit="1" customWidth="1"/>
    <col min="15957" max="15957" width="13.28515625" style="162" bestFit="1" customWidth="1"/>
    <col min="15958" max="15958" width="13.7109375" style="162" bestFit="1" customWidth="1"/>
    <col min="15959" max="15959" width="10.5703125" style="162" bestFit="1" customWidth="1"/>
    <col min="15960" max="15962" width="0" style="162" hidden="1" customWidth="1"/>
    <col min="15963" max="15963" width="13.7109375" style="162" bestFit="1" customWidth="1"/>
    <col min="15964" max="15964" width="3" style="162" bestFit="1" customWidth="1"/>
    <col min="15965" max="15965" width="12.7109375" style="162" bestFit="1" customWidth="1"/>
    <col min="15966" max="15966" width="13.28515625" style="162" bestFit="1" customWidth="1"/>
    <col min="15967" max="15967" width="14" style="162" bestFit="1" customWidth="1"/>
    <col min="15968" max="15970" width="0" style="162" hidden="1" customWidth="1"/>
    <col min="15971" max="15971" width="14" style="162" bestFit="1" customWidth="1"/>
    <col min="15972" max="15972" width="3" style="162" bestFit="1" customWidth="1"/>
    <col min="15973" max="15974" width="12" style="162" bestFit="1" customWidth="1"/>
    <col min="15975" max="15975" width="9.85546875" style="162" bestFit="1" customWidth="1"/>
    <col min="15976" max="15978" width="0" style="162" hidden="1" customWidth="1"/>
    <col min="15979" max="15979" width="12.28515625" style="162" bestFit="1" customWidth="1"/>
    <col min="15980" max="15980" width="3" style="162" bestFit="1" customWidth="1"/>
    <col min="15981" max="15981" width="11.5703125" style="162" bestFit="1" customWidth="1"/>
    <col min="15982" max="15982" width="11.42578125" style="162" bestFit="1" customWidth="1"/>
    <col min="15983" max="15983" width="10.5703125" style="162" bestFit="1" customWidth="1"/>
    <col min="15984" max="15986" width="0" style="162" hidden="1" customWidth="1"/>
    <col min="15987" max="15987" width="12.28515625" style="162" bestFit="1" customWidth="1"/>
    <col min="15988" max="15988" width="3" style="162" bestFit="1" customWidth="1"/>
    <col min="15989" max="15995" width="4" style="162" customWidth="1"/>
    <col min="15996" max="15996" width="3" style="162" bestFit="1" customWidth="1"/>
    <col min="15997" max="16003" width="4" style="162" customWidth="1"/>
    <col min="16004" max="16004" width="3" style="162" bestFit="1" customWidth="1"/>
    <col min="16005" max="16011" width="4" style="162" customWidth="1"/>
    <col min="16012" max="16012" width="3" style="162" bestFit="1" customWidth="1"/>
    <col min="16013" max="16019" width="4" style="162" customWidth="1"/>
    <col min="16020" max="16020" width="3" style="162" bestFit="1" customWidth="1"/>
    <col min="16021" max="16027" width="4" style="162" customWidth="1"/>
    <col min="16028" max="16028" width="3" style="162" bestFit="1" customWidth="1"/>
    <col min="16029" max="16035" width="4" style="162" customWidth="1"/>
    <col min="16036" max="16128" width="9.140625" style="162"/>
    <col min="16129" max="16129" width="12.5703125" style="162" customWidth="1"/>
    <col min="16130" max="16130" width="40" style="162" customWidth="1"/>
    <col min="16131" max="16131" width="16.5703125" style="162" bestFit="1" customWidth="1"/>
    <col min="16132" max="16132" width="6" style="162" bestFit="1" customWidth="1"/>
    <col min="16133" max="16133" width="16.28515625" style="162" bestFit="1" customWidth="1"/>
    <col min="16134" max="16134" width="16.140625" style="162" bestFit="1" customWidth="1"/>
    <col min="16135" max="16135" width="15.42578125" style="162" bestFit="1" customWidth="1"/>
    <col min="16136" max="16138" width="0" style="162" hidden="1" customWidth="1"/>
    <col min="16139" max="16139" width="16.7109375" style="162" bestFit="1" customWidth="1"/>
    <col min="16140" max="16140" width="3" style="162" bestFit="1" customWidth="1"/>
    <col min="16141" max="16141" width="15.28515625" style="162" bestFit="1" customWidth="1"/>
    <col min="16142" max="16142" width="15.140625" style="162" bestFit="1" customWidth="1"/>
    <col min="16143" max="16143" width="14.5703125" style="162" bestFit="1" customWidth="1"/>
    <col min="16144" max="16146" width="0" style="162" hidden="1" customWidth="1"/>
    <col min="16147" max="16147" width="14.85546875" style="162" bestFit="1" customWidth="1"/>
    <col min="16148" max="16148" width="3" style="162" bestFit="1" customWidth="1"/>
    <col min="16149" max="16149" width="14.42578125" style="162" bestFit="1" customWidth="1"/>
    <col min="16150" max="16150" width="15.140625" style="162" bestFit="1" customWidth="1"/>
    <col min="16151" max="16151" width="14" style="162" bestFit="1" customWidth="1"/>
    <col min="16152" max="16154" width="0" style="162" hidden="1" customWidth="1"/>
    <col min="16155" max="16155" width="15.140625" style="162" bestFit="1" customWidth="1"/>
    <col min="16156" max="16156" width="3" style="162" bestFit="1" customWidth="1"/>
    <col min="16157" max="16158" width="14.42578125" style="162" bestFit="1" customWidth="1"/>
    <col min="16159" max="16159" width="12.7109375" style="162" bestFit="1" customWidth="1"/>
    <col min="16160" max="16162" width="0" style="162" hidden="1" customWidth="1"/>
    <col min="16163" max="16163" width="14.42578125" style="162" bestFit="1" customWidth="1"/>
    <col min="16164" max="16164" width="3" style="162" bestFit="1" customWidth="1"/>
    <col min="16165" max="16166" width="14" style="162" bestFit="1" customWidth="1"/>
    <col min="16167" max="16167" width="13.28515625" style="162" bestFit="1" customWidth="1"/>
    <col min="16168" max="16170" width="0" style="162" hidden="1" customWidth="1"/>
    <col min="16171" max="16171" width="14.85546875" style="162" bestFit="1" customWidth="1"/>
    <col min="16172" max="16172" width="3" style="162" bestFit="1" customWidth="1"/>
    <col min="16173" max="16173" width="11.5703125" style="162" bestFit="1" customWidth="1"/>
    <col min="16174" max="16174" width="10.5703125" style="162" bestFit="1" customWidth="1"/>
    <col min="16175" max="16175" width="9.42578125" style="162" bestFit="1" customWidth="1"/>
    <col min="16176" max="16178" width="0" style="162" hidden="1" customWidth="1"/>
    <col min="16179" max="16179" width="11.5703125" style="162" bestFit="1" customWidth="1"/>
    <col min="16180" max="16180" width="3" style="162" bestFit="1" customWidth="1"/>
    <col min="16181" max="16181" width="13.7109375" style="162" bestFit="1" customWidth="1"/>
    <col min="16182" max="16182" width="13.28515625" style="162" bestFit="1" customWidth="1"/>
    <col min="16183" max="16183" width="12.7109375" style="162" bestFit="1" customWidth="1"/>
    <col min="16184" max="16186" width="0" style="162" hidden="1" customWidth="1"/>
    <col min="16187" max="16187" width="14" style="162" bestFit="1" customWidth="1"/>
    <col min="16188" max="16188" width="3" style="162" bestFit="1" customWidth="1"/>
    <col min="16189" max="16189" width="14" style="162" bestFit="1" customWidth="1"/>
    <col min="16190" max="16190" width="14.42578125" style="162" bestFit="1" customWidth="1"/>
    <col min="16191" max="16191" width="12.7109375" style="162" bestFit="1" customWidth="1"/>
    <col min="16192" max="16194" width="0" style="162" hidden="1" customWidth="1"/>
    <col min="16195" max="16195" width="13.7109375" style="162" bestFit="1" customWidth="1"/>
    <col min="16196" max="16196" width="3" style="162" bestFit="1" customWidth="1"/>
    <col min="16197" max="16197" width="12.7109375" style="162" bestFit="1" customWidth="1"/>
    <col min="16198" max="16198" width="14.42578125" style="162" bestFit="1" customWidth="1"/>
    <col min="16199" max="16199" width="11.42578125" style="162" bestFit="1" customWidth="1"/>
    <col min="16200" max="16202" width="0" style="162" hidden="1" customWidth="1"/>
    <col min="16203" max="16203" width="14" style="162" bestFit="1" customWidth="1"/>
    <col min="16204" max="16204" width="3" style="162" bestFit="1" customWidth="1"/>
    <col min="16205" max="16205" width="12" style="162" bestFit="1" customWidth="1"/>
    <col min="16206" max="16206" width="11.5703125" style="162" bestFit="1" customWidth="1"/>
    <col min="16207" max="16207" width="9.85546875" style="162" bestFit="1" customWidth="1"/>
    <col min="16208" max="16210" width="0" style="162" hidden="1" customWidth="1"/>
    <col min="16211" max="16211" width="12.7109375" style="162" bestFit="1" customWidth="1"/>
    <col min="16212" max="16212" width="3" style="162" bestFit="1" customWidth="1"/>
    <col min="16213" max="16213" width="13.28515625" style="162" bestFit="1" customWidth="1"/>
    <col min="16214" max="16214" width="13.7109375" style="162" bestFit="1" customWidth="1"/>
    <col min="16215" max="16215" width="10.5703125" style="162" bestFit="1" customWidth="1"/>
    <col min="16216" max="16218" width="0" style="162" hidden="1" customWidth="1"/>
    <col min="16219" max="16219" width="13.7109375" style="162" bestFit="1" customWidth="1"/>
    <col min="16220" max="16220" width="3" style="162" bestFit="1" customWidth="1"/>
    <col min="16221" max="16221" width="12.7109375" style="162" bestFit="1" customWidth="1"/>
    <col min="16222" max="16222" width="13.28515625" style="162" bestFit="1" customWidth="1"/>
    <col min="16223" max="16223" width="14" style="162" bestFit="1" customWidth="1"/>
    <col min="16224" max="16226" width="0" style="162" hidden="1" customWidth="1"/>
    <col min="16227" max="16227" width="14" style="162" bestFit="1" customWidth="1"/>
    <col min="16228" max="16228" width="3" style="162" bestFit="1" customWidth="1"/>
    <col min="16229" max="16230" width="12" style="162" bestFit="1" customWidth="1"/>
    <col min="16231" max="16231" width="9.85546875" style="162" bestFit="1" customWidth="1"/>
    <col min="16232" max="16234" width="0" style="162" hidden="1" customWidth="1"/>
    <col min="16235" max="16235" width="12.28515625" style="162" bestFit="1" customWidth="1"/>
    <col min="16236" max="16236" width="3" style="162" bestFit="1" customWidth="1"/>
    <col min="16237" max="16237" width="11.5703125" style="162" bestFit="1" customWidth="1"/>
    <col min="16238" max="16238" width="11.42578125" style="162" bestFit="1" customWidth="1"/>
    <col min="16239" max="16239" width="10.5703125" style="162" bestFit="1" customWidth="1"/>
    <col min="16240" max="16242" width="0" style="162" hidden="1" customWidth="1"/>
    <col min="16243" max="16243" width="12.28515625" style="162" bestFit="1" customWidth="1"/>
    <col min="16244" max="16244" width="3" style="162" bestFit="1" customWidth="1"/>
    <col min="16245" max="16251" width="4" style="162" customWidth="1"/>
    <col min="16252" max="16252" width="3" style="162" bestFit="1" customWidth="1"/>
    <col min="16253" max="16259" width="4" style="162" customWidth="1"/>
    <col min="16260" max="16260" width="3" style="162" bestFit="1" customWidth="1"/>
    <col min="16261" max="16267" width="4" style="162" customWidth="1"/>
    <col min="16268" max="16268" width="3" style="162" bestFit="1" customWidth="1"/>
    <col min="16269" max="16275" width="4" style="162" customWidth="1"/>
    <col min="16276" max="16276" width="3" style="162" bestFit="1" customWidth="1"/>
    <col min="16277" max="16283" width="4" style="162" customWidth="1"/>
    <col min="16284" max="16284" width="3" style="162" bestFit="1" customWidth="1"/>
    <col min="16285" max="16291" width="4" style="162" customWidth="1"/>
    <col min="16292" max="16384" width="9.140625" style="162"/>
  </cols>
  <sheetData>
    <row r="1" spans="1:163">
      <c r="A1" s="345" t="s">
        <v>1200</v>
      </c>
    </row>
    <row r="2" spans="1:163" s="172" customFormat="1">
      <c r="A2" s="172" t="s">
        <v>875</v>
      </c>
      <c r="E2" s="172" t="s">
        <v>1201</v>
      </c>
      <c r="M2" s="172" t="s">
        <v>1202</v>
      </c>
      <c r="U2" s="172" t="s">
        <v>1203</v>
      </c>
      <c r="AC2" s="172" t="s">
        <v>1204</v>
      </c>
      <c r="AK2" s="172" t="s">
        <v>1205</v>
      </c>
      <c r="AS2" s="172" t="s">
        <v>1206</v>
      </c>
      <c r="BA2" s="172" t="s">
        <v>1207</v>
      </c>
      <c r="BI2" s="172" t="s">
        <v>883</v>
      </c>
      <c r="BQ2" s="172" t="s">
        <v>1208</v>
      </c>
      <c r="BY2" s="172" t="s">
        <v>1209</v>
      </c>
      <c r="CG2" s="172" t="s">
        <v>1210</v>
      </c>
      <c r="CO2" s="172" t="s">
        <v>443</v>
      </c>
      <c r="CW2" s="172" t="s">
        <v>45</v>
      </c>
      <c r="DE2" s="172" t="s">
        <v>45</v>
      </c>
      <c r="DM2" s="172" t="s">
        <v>45</v>
      </c>
      <c r="DU2" s="172" t="s">
        <v>45</v>
      </c>
      <c r="EC2" s="172" t="s">
        <v>45</v>
      </c>
      <c r="EK2" s="172" t="s">
        <v>45</v>
      </c>
      <c r="ES2" s="172" t="s">
        <v>45</v>
      </c>
      <c r="FA2" s="172" t="s">
        <v>45</v>
      </c>
    </row>
    <row r="3" spans="1:163" s="172" customFormat="1">
      <c r="E3" s="172" t="s">
        <v>247</v>
      </c>
      <c r="F3" s="172" t="s">
        <v>85</v>
      </c>
      <c r="G3" s="172" t="s">
        <v>248</v>
      </c>
      <c r="H3" s="172" t="s">
        <v>45</v>
      </c>
      <c r="I3" s="172" t="s">
        <v>45</v>
      </c>
      <c r="J3" s="172" t="s">
        <v>45</v>
      </c>
      <c r="K3" s="172" t="s">
        <v>48</v>
      </c>
      <c r="M3" s="172" t="s">
        <v>247</v>
      </c>
      <c r="N3" s="172" t="s">
        <v>85</v>
      </c>
      <c r="O3" s="172" t="s">
        <v>248</v>
      </c>
      <c r="P3" s="172" t="s">
        <v>45</v>
      </c>
      <c r="Q3" s="172" t="s">
        <v>45</v>
      </c>
      <c r="R3" s="172" t="s">
        <v>45</v>
      </c>
      <c r="S3" s="172" t="s">
        <v>48</v>
      </c>
      <c r="U3" s="172" t="s">
        <v>247</v>
      </c>
      <c r="V3" s="172" t="s">
        <v>85</v>
      </c>
      <c r="W3" s="172" t="s">
        <v>248</v>
      </c>
      <c r="X3" s="172" t="s">
        <v>45</v>
      </c>
      <c r="Y3" s="172" t="s">
        <v>45</v>
      </c>
      <c r="Z3" s="172" t="s">
        <v>45</v>
      </c>
      <c r="AA3" s="172" t="s">
        <v>48</v>
      </c>
      <c r="AC3" s="172" t="s">
        <v>247</v>
      </c>
      <c r="AD3" s="172" t="s">
        <v>85</v>
      </c>
      <c r="AE3" s="172" t="s">
        <v>248</v>
      </c>
      <c r="AF3" s="172" t="s">
        <v>45</v>
      </c>
      <c r="AG3" s="172" t="s">
        <v>45</v>
      </c>
      <c r="AH3" s="172" t="s">
        <v>45</v>
      </c>
      <c r="AI3" s="172" t="s">
        <v>48</v>
      </c>
      <c r="AK3" s="172" t="s">
        <v>247</v>
      </c>
      <c r="AL3" s="172" t="s">
        <v>85</v>
      </c>
      <c r="AM3" s="172" t="s">
        <v>248</v>
      </c>
      <c r="AN3" s="172" t="s">
        <v>45</v>
      </c>
      <c r="AO3" s="172" t="s">
        <v>45</v>
      </c>
      <c r="AP3" s="172" t="s">
        <v>45</v>
      </c>
      <c r="AQ3" s="172" t="s">
        <v>48</v>
      </c>
      <c r="AS3" s="172" t="s">
        <v>247</v>
      </c>
      <c r="AT3" s="172" t="s">
        <v>85</v>
      </c>
      <c r="AU3" s="172" t="s">
        <v>248</v>
      </c>
      <c r="AV3" s="172" t="s">
        <v>45</v>
      </c>
      <c r="AW3" s="172" t="s">
        <v>45</v>
      </c>
      <c r="AX3" s="172" t="s">
        <v>45</v>
      </c>
      <c r="AY3" s="172" t="s">
        <v>48</v>
      </c>
      <c r="BA3" s="172" t="s">
        <v>247</v>
      </c>
      <c r="BB3" s="172" t="s">
        <v>85</v>
      </c>
      <c r="BC3" s="172" t="s">
        <v>248</v>
      </c>
      <c r="BD3" s="172" t="s">
        <v>45</v>
      </c>
      <c r="BE3" s="172" t="s">
        <v>45</v>
      </c>
      <c r="BF3" s="172" t="s">
        <v>45</v>
      </c>
      <c r="BG3" s="172" t="s">
        <v>48</v>
      </c>
      <c r="BI3" s="172" t="s">
        <v>247</v>
      </c>
      <c r="BJ3" s="172" t="s">
        <v>85</v>
      </c>
      <c r="BK3" s="172" t="s">
        <v>248</v>
      </c>
      <c r="BL3" s="172" t="s">
        <v>45</v>
      </c>
      <c r="BM3" s="172" t="s">
        <v>45</v>
      </c>
      <c r="BN3" s="172" t="s">
        <v>45</v>
      </c>
      <c r="BO3" s="172" t="s">
        <v>48</v>
      </c>
      <c r="BQ3" s="172" t="s">
        <v>247</v>
      </c>
      <c r="BR3" s="172" t="s">
        <v>85</v>
      </c>
      <c r="BS3" s="172" t="s">
        <v>248</v>
      </c>
      <c r="BT3" s="172" t="s">
        <v>45</v>
      </c>
      <c r="BU3" s="172" t="s">
        <v>45</v>
      </c>
      <c r="BV3" s="172" t="s">
        <v>45</v>
      </c>
      <c r="BW3" s="172" t="s">
        <v>48</v>
      </c>
      <c r="BY3" s="172" t="s">
        <v>247</v>
      </c>
      <c r="BZ3" s="172" t="s">
        <v>85</v>
      </c>
      <c r="CA3" s="172" t="s">
        <v>248</v>
      </c>
      <c r="CB3" s="172" t="s">
        <v>45</v>
      </c>
      <c r="CC3" s="172" t="s">
        <v>45</v>
      </c>
      <c r="CD3" s="172" t="s">
        <v>45</v>
      </c>
      <c r="CE3" s="172" t="s">
        <v>48</v>
      </c>
      <c r="CG3" s="172" t="s">
        <v>247</v>
      </c>
      <c r="CH3" s="172" t="s">
        <v>85</v>
      </c>
      <c r="CI3" s="172" t="s">
        <v>248</v>
      </c>
      <c r="CJ3" s="172" t="s">
        <v>45</v>
      </c>
      <c r="CK3" s="172" t="s">
        <v>45</v>
      </c>
      <c r="CL3" s="172" t="s">
        <v>45</v>
      </c>
      <c r="CM3" s="172" t="s">
        <v>48</v>
      </c>
      <c r="CO3" s="172" t="s">
        <v>247</v>
      </c>
      <c r="CP3" s="172" t="s">
        <v>85</v>
      </c>
      <c r="CQ3" s="172" t="s">
        <v>248</v>
      </c>
      <c r="CR3" s="172" t="s">
        <v>45</v>
      </c>
      <c r="CS3" s="172" t="s">
        <v>45</v>
      </c>
      <c r="CT3" s="172" t="s">
        <v>45</v>
      </c>
      <c r="CU3" s="172" t="s">
        <v>48</v>
      </c>
      <c r="CW3" s="172" t="s">
        <v>247</v>
      </c>
      <c r="CX3" s="172" t="s">
        <v>85</v>
      </c>
      <c r="CY3" s="172" t="s">
        <v>248</v>
      </c>
      <c r="CZ3" s="172" t="s">
        <v>45</v>
      </c>
      <c r="DA3" s="172" t="s">
        <v>45</v>
      </c>
      <c r="DB3" s="172" t="s">
        <v>45</v>
      </c>
      <c r="DC3" s="172" t="s">
        <v>48</v>
      </c>
      <c r="DE3" s="172" t="s">
        <v>45</v>
      </c>
      <c r="DF3" s="172" t="s">
        <v>45</v>
      </c>
      <c r="DG3" s="172" t="s">
        <v>45</v>
      </c>
      <c r="DH3" s="172" t="s">
        <v>45</v>
      </c>
      <c r="DI3" s="172" t="s">
        <v>45</v>
      </c>
      <c r="DJ3" s="172" t="s">
        <v>45</v>
      </c>
      <c r="DK3" s="172" t="s">
        <v>45</v>
      </c>
      <c r="DM3" s="172" t="s">
        <v>45</v>
      </c>
      <c r="DN3" s="172" t="s">
        <v>45</v>
      </c>
      <c r="DO3" s="172" t="s">
        <v>45</v>
      </c>
      <c r="DP3" s="172" t="s">
        <v>45</v>
      </c>
      <c r="DQ3" s="172" t="s">
        <v>45</v>
      </c>
      <c r="DR3" s="172" t="s">
        <v>45</v>
      </c>
      <c r="DS3" s="172" t="s">
        <v>45</v>
      </c>
      <c r="DU3" s="172" t="s">
        <v>45</v>
      </c>
      <c r="DV3" s="172" t="s">
        <v>45</v>
      </c>
      <c r="DW3" s="172" t="s">
        <v>45</v>
      </c>
      <c r="DX3" s="172" t="s">
        <v>45</v>
      </c>
      <c r="DY3" s="172" t="s">
        <v>45</v>
      </c>
      <c r="DZ3" s="172" t="s">
        <v>45</v>
      </c>
      <c r="EA3" s="172" t="s">
        <v>45</v>
      </c>
      <c r="EC3" s="172" t="s">
        <v>45</v>
      </c>
      <c r="ED3" s="172" t="s">
        <v>45</v>
      </c>
      <c r="EE3" s="172" t="s">
        <v>45</v>
      </c>
      <c r="EF3" s="172" t="s">
        <v>45</v>
      </c>
      <c r="EG3" s="172" t="s">
        <v>45</v>
      </c>
      <c r="EH3" s="172" t="s">
        <v>45</v>
      </c>
      <c r="EI3" s="172" t="s">
        <v>45</v>
      </c>
      <c r="EK3" s="172" t="s">
        <v>45</v>
      </c>
      <c r="EL3" s="172" t="s">
        <v>45</v>
      </c>
      <c r="EM3" s="172" t="s">
        <v>45</v>
      </c>
      <c r="EN3" s="172" t="s">
        <v>45</v>
      </c>
      <c r="EO3" s="172" t="s">
        <v>45</v>
      </c>
      <c r="EP3" s="172" t="s">
        <v>45</v>
      </c>
      <c r="EQ3" s="172" t="s">
        <v>45</v>
      </c>
      <c r="ES3" s="172" t="s">
        <v>45</v>
      </c>
      <c r="ET3" s="172" t="s">
        <v>45</v>
      </c>
      <c r="EU3" s="172" t="s">
        <v>45</v>
      </c>
      <c r="EV3" s="172" t="s">
        <v>45</v>
      </c>
      <c r="EW3" s="172" t="s">
        <v>45</v>
      </c>
      <c r="EX3" s="172" t="s">
        <v>45</v>
      </c>
      <c r="EY3" s="172" t="s">
        <v>45</v>
      </c>
      <c r="FA3" s="172" t="s">
        <v>45</v>
      </c>
      <c r="FB3" s="172" t="s">
        <v>45</v>
      </c>
      <c r="FC3" s="172" t="s">
        <v>45</v>
      </c>
      <c r="FD3" s="172" t="s">
        <v>45</v>
      </c>
      <c r="FE3" s="172" t="s">
        <v>45</v>
      </c>
      <c r="FF3" s="172" t="s">
        <v>45</v>
      </c>
      <c r="FG3" s="172" t="s">
        <v>45</v>
      </c>
    </row>
    <row r="4" spans="1:163" s="172" customFormat="1">
      <c r="A4" s="172" t="s">
        <v>246</v>
      </c>
      <c r="B4" s="172" t="s">
        <v>66</v>
      </c>
      <c r="C4" s="172" t="s">
        <v>50</v>
      </c>
    </row>
    <row r="5" spans="1:163">
      <c r="B5" s="172" t="s">
        <v>88</v>
      </c>
      <c r="D5" s="167"/>
      <c r="E5" s="2"/>
      <c r="F5" s="2"/>
      <c r="G5" s="2"/>
      <c r="H5" s="2"/>
      <c r="I5" s="2"/>
      <c r="J5" s="2"/>
      <c r="K5" s="2"/>
      <c r="M5" s="2"/>
      <c r="N5" s="2"/>
      <c r="O5" s="2"/>
      <c r="P5" s="2"/>
      <c r="Q5" s="2"/>
      <c r="R5" s="2"/>
      <c r="S5" s="2"/>
      <c r="U5" s="2"/>
      <c r="V5" s="2"/>
      <c r="W5" s="2"/>
      <c r="X5" s="2"/>
      <c r="Y5" s="2"/>
      <c r="Z5" s="2"/>
      <c r="AA5" s="2"/>
      <c r="AC5" s="2"/>
      <c r="AD5" s="2"/>
      <c r="AE5" s="2"/>
      <c r="AF5" s="2"/>
      <c r="AG5" s="2"/>
      <c r="AH5" s="2"/>
      <c r="AI5" s="2"/>
      <c r="AK5" s="2"/>
      <c r="AL5" s="2"/>
      <c r="AM5" s="2"/>
      <c r="AN5" s="2"/>
      <c r="AO5" s="2"/>
      <c r="AP5" s="2"/>
      <c r="AQ5" s="2"/>
      <c r="AS5" s="2"/>
      <c r="AT5" s="2"/>
      <c r="AU5" s="2"/>
      <c r="AV5" s="2"/>
      <c r="AW5" s="2"/>
      <c r="AX5" s="2"/>
      <c r="AY5" s="2"/>
      <c r="BA5" s="2"/>
      <c r="BB5" s="2"/>
      <c r="BC5" s="2"/>
      <c r="BD5" s="2"/>
      <c r="BE5" s="2"/>
      <c r="BF5" s="2"/>
      <c r="BG5" s="2"/>
      <c r="BI5" s="2"/>
      <c r="BJ5" s="2"/>
      <c r="BK5" s="2"/>
      <c r="BL5" s="2"/>
      <c r="BM5" s="2"/>
      <c r="BN5" s="2"/>
      <c r="BO5" s="2"/>
      <c r="BQ5" s="2"/>
      <c r="BR5" s="2"/>
      <c r="BS5" s="2"/>
      <c r="BT5" s="2"/>
      <c r="BU5" s="2"/>
      <c r="BV5" s="2"/>
      <c r="BW5" s="2"/>
      <c r="BY5" s="2"/>
      <c r="BZ5" s="2"/>
      <c r="CA5" s="2"/>
      <c r="CB5" s="2"/>
      <c r="CC5" s="2"/>
      <c r="CD5" s="2"/>
      <c r="CE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</row>
    <row r="6" spans="1:163">
      <c r="D6" s="167"/>
      <c r="E6" s="2"/>
      <c r="F6" s="2"/>
      <c r="G6" s="2"/>
      <c r="H6" s="2"/>
      <c r="I6" s="2"/>
      <c r="J6" s="2"/>
      <c r="K6" s="2"/>
      <c r="M6" s="2"/>
      <c r="N6" s="2"/>
      <c r="O6" s="2"/>
      <c r="P6" s="2"/>
      <c r="Q6" s="2"/>
      <c r="R6" s="2"/>
      <c r="S6" s="2"/>
      <c r="U6" s="2"/>
      <c r="V6" s="2"/>
      <c r="W6" s="2"/>
      <c r="X6" s="2"/>
      <c r="Y6" s="2"/>
      <c r="Z6" s="2"/>
      <c r="AA6" s="2"/>
      <c r="AC6" s="2"/>
      <c r="AD6" s="2"/>
      <c r="AE6" s="2"/>
      <c r="AF6" s="2"/>
      <c r="AG6" s="2"/>
      <c r="AH6" s="2"/>
      <c r="AI6" s="2"/>
      <c r="AK6" s="2"/>
      <c r="AL6" s="2"/>
      <c r="AM6" s="2"/>
      <c r="AN6" s="2"/>
      <c r="AO6" s="2"/>
      <c r="AP6" s="2"/>
      <c r="AQ6" s="2"/>
      <c r="AS6" s="2"/>
      <c r="AT6" s="2"/>
      <c r="AU6" s="2"/>
      <c r="AV6" s="2"/>
      <c r="AW6" s="2"/>
      <c r="AX6" s="2"/>
      <c r="AY6" s="2"/>
      <c r="BA6" s="2"/>
      <c r="BB6" s="2"/>
      <c r="BC6" s="2"/>
      <c r="BD6" s="2"/>
      <c r="BE6" s="2"/>
      <c r="BF6" s="2"/>
      <c r="BG6" s="2"/>
      <c r="BI6" s="2"/>
      <c r="BJ6" s="2"/>
      <c r="BK6" s="2"/>
      <c r="BL6" s="2"/>
      <c r="BM6" s="2"/>
      <c r="BN6" s="2"/>
      <c r="BO6" s="2"/>
      <c r="BQ6" s="2"/>
      <c r="BR6" s="2"/>
      <c r="BS6" s="2"/>
      <c r="BT6" s="2"/>
      <c r="BU6" s="2"/>
      <c r="BV6" s="2"/>
      <c r="BW6" s="2"/>
      <c r="BY6" s="2"/>
      <c r="BZ6" s="2"/>
      <c r="CA6" s="2"/>
      <c r="CB6" s="2"/>
      <c r="CC6" s="2"/>
      <c r="CD6" s="2"/>
      <c r="CE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</row>
    <row r="7" spans="1:163">
      <c r="B7" s="172" t="s">
        <v>89</v>
      </c>
      <c r="D7" s="167"/>
      <c r="E7" s="2"/>
      <c r="F7" s="2"/>
      <c r="G7" s="2"/>
      <c r="H7" s="2"/>
      <c r="I7" s="2"/>
      <c r="J7" s="2"/>
      <c r="K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</row>
    <row r="8" spans="1:163">
      <c r="D8" s="167"/>
    </row>
    <row r="9" spans="1:163">
      <c r="B9" s="172" t="s">
        <v>90</v>
      </c>
      <c r="D9" s="167"/>
    </row>
    <row r="10" spans="1:163">
      <c r="A10" s="355">
        <v>300</v>
      </c>
      <c r="B10" s="619" t="s">
        <v>1065</v>
      </c>
      <c r="C10" s="619">
        <v>77496384.779840693</v>
      </c>
      <c r="D10" s="167"/>
      <c r="E10" s="356">
        <v>4916352.7787889596</v>
      </c>
      <c r="F10" s="356">
        <v>35931783.281845011</v>
      </c>
      <c r="G10" s="356">
        <v>0</v>
      </c>
      <c r="H10" s="356">
        <v>0</v>
      </c>
      <c r="I10" s="356">
        <v>0</v>
      </c>
      <c r="J10" s="356">
        <v>0</v>
      </c>
      <c r="K10" s="356">
        <v>40848136.060633972</v>
      </c>
      <c r="M10" s="356">
        <v>1133479.8452063992</v>
      </c>
      <c r="N10" s="356">
        <v>9129844.5133092981</v>
      </c>
      <c r="O10" s="356">
        <v>0</v>
      </c>
      <c r="P10" s="356">
        <v>0</v>
      </c>
      <c r="Q10" s="356">
        <v>0</v>
      </c>
      <c r="R10" s="356">
        <v>0</v>
      </c>
      <c r="S10" s="356">
        <v>10263324.358515697</v>
      </c>
      <c r="U10" s="356">
        <v>1213206.5598693441</v>
      </c>
      <c r="V10" s="356">
        <v>10153086.260759488</v>
      </c>
      <c r="W10" s="356">
        <v>0</v>
      </c>
      <c r="X10" s="356">
        <v>0</v>
      </c>
      <c r="Y10" s="356">
        <v>0</v>
      </c>
      <c r="Z10" s="356">
        <v>0</v>
      </c>
      <c r="AA10" s="356">
        <v>11366292.820628831</v>
      </c>
      <c r="AC10" s="356">
        <v>637440.38541675184</v>
      </c>
      <c r="AD10" s="356">
        <v>6552454.8205106165</v>
      </c>
      <c r="AE10" s="356">
        <v>0</v>
      </c>
      <c r="AF10" s="356">
        <v>0</v>
      </c>
      <c r="AG10" s="356">
        <v>0</v>
      </c>
      <c r="AH10" s="356">
        <v>0</v>
      </c>
      <c r="AI10" s="356">
        <v>7189895.2059273683</v>
      </c>
      <c r="AK10" s="356">
        <v>450302.3107764484</v>
      </c>
      <c r="AL10" s="356">
        <v>4558823.1924164612</v>
      </c>
      <c r="AM10" s="356">
        <v>0</v>
      </c>
      <c r="AN10" s="356">
        <v>0</v>
      </c>
      <c r="AO10" s="356">
        <v>0</v>
      </c>
      <c r="AP10" s="356">
        <v>0</v>
      </c>
      <c r="AQ10" s="356">
        <v>5009125.50319291</v>
      </c>
      <c r="AS10" s="356">
        <v>15.388768368174452</v>
      </c>
      <c r="AT10" s="356">
        <v>14394.978239034685</v>
      </c>
      <c r="AU10" s="356">
        <v>0</v>
      </c>
      <c r="AV10" s="356">
        <v>0</v>
      </c>
      <c r="AW10" s="356">
        <v>0</v>
      </c>
      <c r="AX10" s="356">
        <v>0</v>
      </c>
      <c r="AY10" s="356">
        <v>14410.36700740286</v>
      </c>
      <c r="BA10" s="356">
        <v>0</v>
      </c>
      <c r="BB10" s="356">
        <v>397294.414480965</v>
      </c>
      <c r="BC10" s="356">
        <v>0</v>
      </c>
      <c r="BD10" s="356">
        <v>0</v>
      </c>
      <c r="BE10" s="356">
        <v>0</v>
      </c>
      <c r="BF10" s="356">
        <v>0</v>
      </c>
      <c r="BG10" s="356">
        <v>397294.414480965</v>
      </c>
      <c r="BI10" s="356">
        <v>0</v>
      </c>
      <c r="BJ10" s="356">
        <v>0</v>
      </c>
      <c r="BK10" s="356">
        <v>0</v>
      </c>
      <c r="BL10" s="356">
        <v>0</v>
      </c>
      <c r="BM10" s="356">
        <v>0</v>
      </c>
      <c r="BN10" s="356">
        <v>0</v>
      </c>
      <c r="BO10" s="356">
        <v>0</v>
      </c>
      <c r="BQ10" s="356">
        <v>152948.65218668862</v>
      </c>
      <c r="BR10" s="356">
        <v>1973244.0331331671</v>
      </c>
      <c r="BS10" s="356">
        <v>0</v>
      </c>
      <c r="BT10" s="356">
        <v>0</v>
      </c>
      <c r="BU10" s="356">
        <v>0</v>
      </c>
      <c r="BV10" s="356">
        <v>0</v>
      </c>
      <c r="BW10" s="356">
        <v>2126192.6853198558</v>
      </c>
      <c r="BY10" s="356">
        <v>0</v>
      </c>
      <c r="BZ10" s="356">
        <v>0</v>
      </c>
      <c r="CA10" s="356">
        <v>0</v>
      </c>
      <c r="CB10" s="356">
        <v>0</v>
      </c>
      <c r="CC10" s="356">
        <v>0</v>
      </c>
      <c r="CD10" s="356">
        <v>0</v>
      </c>
      <c r="CE10" s="356">
        <v>0</v>
      </c>
      <c r="CG10" s="356">
        <v>17716.378743281828</v>
      </c>
      <c r="CH10" s="356">
        <v>237603.0445181473</v>
      </c>
      <c r="CI10" s="356">
        <v>0</v>
      </c>
      <c r="CJ10" s="356">
        <v>0</v>
      </c>
      <c r="CK10" s="356">
        <v>0</v>
      </c>
      <c r="CL10" s="356">
        <v>0</v>
      </c>
      <c r="CM10" s="356">
        <v>255319.42326142912</v>
      </c>
      <c r="CN10" s="162">
        <v>0</v>
      </c>
      <c r="CO10" s="356">
        <v>3140.0260262352485</v>
      </c>
      <c r="CP10" s="356">
        <v>23253.914846042913</v>
      </c>
      <c r="CQ10" s="356">
        <v>0</v>
      </c>
      <c r="CR10" s="356">
        <v>0</v>
      </c>
      <c r="CS10" s="356">
        <v>0</v>
      </c>
      <c r="CT10" s="356">
        <v>0</v>
      </c>
      <c r="CU10" s="356">
        <v>26393.940872278163</v>
      </c>
      <c r="CV10" s="162">
        <v>0</v>
      </c>
      <c r="CW10" s="356">
        <v>0</v>
      </c>
      <c r="CX10" s="356">
        <v>0</v>
      </c>
      <c r="CY10" s="356">
        <v>0</v>
      </c>
      <c r="CZ10" s="356">
        <v>0</v>
      </c>
      <c r="DA10" s="356">
        <v>0</v>
      </c>
      <c r="DB10" s="356">
        <v>0</v>
      </c>
      <c r="DC10" s="356">
        <v>0</v>
      </c>
      <c r="DE10" s="356">
        <v>0</v>
      </c>
      <c r="DF10" s="356">
        <v>0</v>
      </c>
      <c r="DG10" s="356">
        <v>0</v>
      </c>
      <c r="DH10" s="356">
        <v>0</v>
      </c>
      <c r="DI10" s="356">
        <v>0</v>
      </c>
      <c r="DJ10" s="356">
        <v>0</v>
      </c>
      <c r="DK10" s="356">
        <v>0</v>
      </c>
      <c r="DM10" s="356">
        <v>0</v>
      </c>
      <c r="DN10" s="356">
        <v>0</v>
      </c>
      <c r="DO10" s="356">
        <v>0</v>
      </c>
      <c r="DP10" s="356">
        <v>0</v>
      </c>
      <c r="DQ10" s="356">
        <v>0</v>
      </c>
      <c r="DR10" s="356">
        <v>0</v>
      </c>
      <c r="DS10" s="356">
        <v>0</v>
      </c>
      <c r="DU10" s="356">
        <v>0</v>
      </c>
      <c r="DV10" s="356">
        <v>0</v>
      </c>
      <c r="DW10" s="356">
        <v>0</v>
      </c>
      <c r="DX10" s="356">
        <v>0</v>
      </c>
      <c r="DY10" s="356">
        <v>0</v>
      </c>
      <c r="DZ10" s="356">
        <v>0</v>
      </c>
      <c r="EA10" s="356">
        <v>0</v>
      </c>
      <c r="EC10" s="356">
        <v>0</v>
      </c>
      <c r="ED10" s="356">
        <v>0</v>
      </c>
      <c r="EE10" s="356">
        <v>0</v>
      </c>
      <c r="EF10" s="356">
        <v>0</v>
      </c>
      <c r="EG10" s="356">
        <v>0</v>
      </c>
      <c r="EH10" s="356">
        <v>0</v>
      </c>
      <c r="EI10" s="356">
        <v>0</v>
      </c>
      <c r="EK10" s="356">
        <v>0</v>
      </c>
      <c r="EL10" s="356">
        <v>0</v>
      </c>
      <c r="EM10" s="356">
        <v>0</v>
      </c>
      <c r="EN10" s="356">
        <v>0</v>
      </c>
      <c r="EO10" s="356">
        <v>0</v>
      </c>
      <c r="EP10" s="356">
        <v>0</v>
      </c>
      <c r="EQ10" s="356">
        <v>0</v>
      </c>
      <c r="ES10" s="356">
        <v>0</v>
      </c>
      <c r="ET10" s="356">
        <v>0</v>
      </c>
      <c r="EU10" s="356">
        <v>0</v>
      </c>
      <c r="EV10" s="356">
        <v>0</v>
      </c>
      <c r="EW10" s="356">
        <v>0</v>
      </c>
      <c r="EX10" s="356">
        <v>0</v>
      </c>
      <c r="EY10" s="356">
        <v>0</v>
      </c>
      <c r="FA10" s="356">
        <v>0</v>
      </c>
      <c r="FB10" s="356">
        <v>0</v>
      </c>
      <c r="FC10" s="356">
        <v>0</v>
      </c>
      <c r="FD10" s="356">
        <v>0</v>
      </c>
      <c r="FE10" s="356">
        <v>0</v>
      </c>
      <c r="FF10" s="356">
        <v>0</v>
      </c>
      <c r="FG10" s="356">
        <v>0</v>
      </c>
    </row>
    <row r="11" spans="1:163">
      <c r="A11" s="355">
        <v>300.01</v>
      </c>
      <c r="B11" s="619" t="s">
        <v>47</v>
      </c>
      <c r="C11" s="619">
        <v>48660476.437339872</v>
      </c>
      <c r="D11" s="167"/>
      <c r="E11" s="356">
        <v>28363424.412638105</v>
      </c>
      <c r="F11" s="356">
        <v>0</v>
      </c>
      <c r="G11" s="356">
        <v>4013891.5023822449</v>
      </c>
      <c r="H11" s="356">
        <v>0</v>
      </c>
      <c r="I11" s="356">
        <v>0</v>
      </c>
      <c r="J11" s="356">
        <v>0</v>
      </c>
      <c r="K11" s="356">
        <v>32377315.91502035</v>
      </c>
      <c r="M11" s="356">
        <v>5217030.5622705575</v>
      </c>
      <c r="N11" s="356">
        <v>0</v>
      </c>
      <c r="O11" s="356">
        <v>588754.94122946274</v>
      </c>
      <c r="P11" s="356">
        <v>0</v>
      </c>
      <c r="Q11" s="356">
        <v>0</v>
      </c>
      <c r="R11" s="356">
        <v>0</v>
      </c>
      <c r="S11" s="356">
        <v>5805785.5035000201</v>
      </c>
      <c r="U11" s="356">
        <v>4414502.266867416</v>
      </c>
      <c r="V11" s="356">
        <v>0</v>
      </c>
      <c r="W11" s="356">
        <v>157815.16948907683</v>
      </c>
      <c r="X11" s="356">
        <v>0</v>
      </c>
      <c r="Y11" s="356">
        <v>0</v>
      </c>
      <c r="Z11" s="356">
        <v>0</v>
      </c>
      <c r="AA11" s="356">
        <v>4572317.4363564923</v>
      </c>
      <c r="AC11" s="356">
        <v>1921834.9774357984</v>
      </c>
      <c r="AD11" s="356">
        <v>0</v>
      </c>
      <c r="AE11" s="356">
        <v>17518.374820090703</v>
      </c>
      <c r="AF11" s="356">
        <v>0</v>
      </c>
      <c r="AG11" s="356">
        <v>0</v>
      </c>
      <c r="AH11" s="356">
        <v>0</v>
      </c>
      <c r="AI11" s="356">
        <v>1939353.352255889</v>
      </c>
      <c r="AK11" s="356">
        <v>1533612.7719548636</v>
      </c>
      <c r="AL11" s="356">
        <v>0</v>
      </c>
      <c r="AM11" s="356">
        <v>209206.05413822891</v>
      </c>
      <c r="AN11" s="356">
        <v>0</v>
      </c>
      <c r="AO11" s="356">
        <v>0</v>
      </c>
      <c r="AP11" s="356">
        <v>0</v>
      </c>
      <c r="AQ11" s="356">
        <v>1742818.8260930926</v>
      </c>
      <c r="AS11" s="356">
        <v>18924.3247227354</v>
      </c>
      <c r="AT11" s="356">
        <v>0</v>
      </c>
      <c r="AU11" s="356">
        <v>678.31194446821507</v>
      </c>
      <c r="AV11" s="356">
        <v>0</v>
      </c>
      <c r="AW11" s="356">
        <v>0</v>
      </c>
      <c r="AX11" s="356">
        <v>0</v>
      </c>
      <c r="AY11" s="356">
        <v>19602.636667203617</v>
      </c>
      <c r="BA11" s="356">
        <v>365843.71572299459</v>
      </c>
      <c r="BB11" s="356">
        <v>0</v>
      </c>
      <c r="BC11" s="356">
        <v>67611.565672085577</v>
      </c>
      <c r="BD11" s="356">
        <v>0</v>
      </c>
      <c r="BE11" s="356">
        <v>0</v>
      </c>
      <c r="BF11" s="356">
        <v>0</v>
      </c>
      <c r="BG11" s="356">
        <v>433455.28139508015</v>
      </c>
      <c r="BI11" s="356">
        <v>465744.3854846803</v>
      </c>
      <c r="BJ11" s="356">
        <v>0</v>
      </c>
      <c r="BK11" s="356">
        <v>13674.537424002923</v>
      </c>
      <c r="BL11" s="356">
        <v>0</v>
      </c>
      <c r="BM11" s="356">
        <v>0</v>
      </c>
      <c r="BN11" s="356">
        <v>0</v>
      </c>
      <c r="BO11" s="356">
        <v>479418.92290868325</v>
      </c>
      <c r="BQ11" s="356">
        <v>250169.48156564008</v>
      </c>
      <c r="BR11" s="356">
        <v>0</v>
      </c>
      <c r="BS11" s="356">
        <v>8491.8551652862661</v>
      </c>
      <c r="BT11" s="356">
        <v>0</v>
      </c>
      <c r="BU11" s="356">
        <v>0</v>
      </c>
      <c r="BV11" s="356">
        <v>0</v>
      </c>
      <c r="BW11" s="356">
        <v>258661.33673092636</v>
      </c>
      <c r="BY11" s="356">
        <v>76075.732529283952</v>
      </c>
      <c r="BZ11" s="356">
        <v>0</v>
      </c>
      <c r="CA11" s="356">
        <v>13671.813622857089</v>
      </c>
      <c r="CB11" s="356">
        <v>0</v>
      </c>
      <c r="CC11" s="356">
        <v>0</v>
      </c>
      <c r="CD11" s="356">
        <v>0</v>
      </c>
      <c r="CE11" s="356">
        <v>89747.546152141047</v>
      </c>
      <c r="CG11" s="356">
        <v>258245.92606463603</v>
      </c>
      <c r="CH11" s="356">
        <v>0</v>
      </c>
      <c r="CI11" s="356">
        <v>668829.66887083673</v>
      </c>
      <c r="CJ11" s="356">
        <v>0</v>
      </c>
      <c r="CK11" s="356">
        <v>0</v>
      </c>
      <c r="CL11" s="356">
        <v>0</v>
      </c>
      <c r="CM11" s="356">
        <v>927075.59493547282</v>
      </c>
      <c r="CN11" s="162">
        <v>0</v>
      </c>
      <c r="CO11" s="356">
        <v>14771.646212012718</v>
      </c>
      <c r="CP11" s="356">
        <v>0</v>
      </c>
      <c r="CQ11" s="356">
        <v>152.43911249636557</v>
      </c>
      <c r="CR11" s="356">
        <v>0</v>
      </c>
      <c r="CS11" s="356">
        <v>0</v>
      </c>
      <c r="CT11" s="356">
        <v>0</v>
      </c>
      <c r="CU11" s="356">
        <v>14924.085324509084</v>
      </c>
      <c r="CV11" s="162">
        <v>0</v>
      </c>
      <c r="CW11" s="356">
        <v>0</v>
      </c>
      <c r="CX11" s="356">
        <v>0</v>
      </c>
      <c r="CY11" s="356">
        <v>0</v>
      </c>
      <c r="CZ11" s="356">
        <v>0</v>
      </c>
      <c r="DA11" s="356">
        <v>0</v>
      </c>
      <c r="DB11" s="356">
        <v>0</v>
      </c>
      <c r="DC11" s="356">
        <v>0</v>
      </c>
      <c r="DE11" s="356">
        <v>0</v>
      </c>
      <c r="DF11" s="356">
        <v>0</v>
      </c>
      <c r="DG11" s="356">
        <v>0</v>
      </c>
      <c r="DH11" s="356">
        <v>0</v>
      </c>
      <c r="DI11" s="356">
        <v>0</v>
      </c>
      <c r="DJ11" s="356">
        <v>0</v>
      </c>
      <c r="DK11" s="356">
        <v>0</v>
      </c>
      <c r="DM11" s="356">
        <v>0</v>
      </c>
      <c r="DN11" s="356">
        <v>0</v>
      </c>
      <c r="DO11" s="356">
        <v>0</v>
      </c>
      <c r="DP11" s="356">
        <v>0</v>
      </c>
      <c r="DQ11" s="356">
        <v>0</v>
      </c>
      <c r="DR11" s="356">
        <v>0</v>
      </c>
      <c r="DS11" s="356">
        <v>0</v>
      </c>
      <c r="DU11" s="356">
        <v>0</v>
      </c>
      <c r="DV11" s="356">
        <v>0</v>
      </c>
      <c r="DW11" s="356">
        <v>0</v>
      </c>
      <c r="DX11" s="356">
        <v>0</v>
      </c>
      <c r="DY11" s="356">
        <v>0</v>
      </c>
      <c r="DZ11" s="356">
        <v>0</v>
      </c>
      <c r="EA11" s="356">
        <v>0</v>
      </c>
      <c r="EC11" s="356">
        <v>0</v>
      </c>
      <c r="ED11" s="356">
        <v>0</v>
      </c>
      <c r="EE11" s="356">
        <v>0</v>
      </c>
      <c r="EF11" s="356">
        <v>0</v>
      </c>
      <c r="EG11" s="356">
        <v>0</v>
      </c>
      <c r="EH11" s="356">
        <v>0</v>
      </c>
      <c r="EI11" s="356">
        <v>0</v>
      </c>
      <c r="EK11" s="356">
        <v>0</v>
      </c>
      <c r="EL11" s="356">
        <v>0</v>
      </c>
      <c r="EM11" s="356">
        <v>0</v>
      </c>
      <c r="EN11" s="356">
        <v>0</v>
      </c>
      <c r="EO11" s="356">
        <v>0</v>
      </c>
      <c r="EP11" s="356">
        <v>0</v>
      </c>
      <c r="EQ11" s="356">
        <v>0</v>
      </c>
      <c r="ES11" s="356">
        <v>0</v>
      </c>
      <c r="ET11" s="356">
        <v>0</v>
      </c>
      <c r="EU11" s="356">
        <v>0</v>
      </c>
      <c r="EV11" s="356">
        <v>0</v>
      </c>
      <c r="EW11" s="356">
        <v>0</v>
      </c>
      <c r="EX11" s="356">
        <v>0</v>
      </c>
      <c r="EY11" s="356">
        <v>0</v>
      </c>
      <c r="FA11" s="356">
        <v>0</v>
      </c>
      <c r="FB11" s="356">
        <v>0</v>
      </c>
      <c r="FC11" s="356">
        <v>0</v>
      </c>
      <c r="FD11" s="356">
        <v>0</v>
      </c>
      <c r="FE11" s="356">
        <v>0</v>
      </c>
      <c r="FF11" s="356">
        <v>0</v>
      </c>
      <c r="FG11" s="356">
        <v>0</v>
      </c>
    </row>
    <row r="12" spans="1:163">
      <c r="A12" s="355">
        <v>300.02</v>
      </c>
      <c r="B12" s="619" t="s">
        <v>250</v>
      </c>
      <c r="C12" s="619">
        <v>388247846.93698829</v>
      </c>
      <c r="D12" s="167"/>
      <c r="E12" s="356">
        <v>97847957.79855524</v>
      </c>
      <c r="F12" s="356">
        <v>89807180.653377578</v>
      </c>
      <c r="G12" s="356">
        <v>48878792.051705256</v>
      </c>
      <c r="H12" s="356">
        <v>0</v>
      </c>
      <c r="I12" s="356">
        <v>0</v>
      </c>
      <c r="J12" s="356">
        <v>0</v>
      </c>
      <c r="K12" s="356">
        <v>236533930.50363809</v>
      </c>
      <c r="M12" s="356">
        <v>18573561.122971639</v>
      </c>
      <c r="N12" s="356">
        <v>22818950.818906166</v>
      </c>
      <c r="O12" s="356">
        <v>5691043.2618156048</v>
      </c>
      <c r="P12" s="356">
        <v>0</v>
      </c>
      <c r="Q12" s="356">
        <v>0</v>
      </c>
      <c r="R12" s="356">
        <v>0</v>
      </c>
      <c r="S12" s="356">
        <v>47083555.203693412</v>
      </c>
      <c r="U12" s="356">
        <v>16354862.068253359</v>
      </c>
      <c r="V12" s="356">
        <v>25376420.782045119</v>
      </c>
      <c r="W12" s="356">
        <v>853198.94048747665</v>
      </c>
      <c r="X12" s="356">
        <v>0</v>
      </c>
      <c r="Y12" s="356">
        <v>0</v>
      </c>
      <c r="Z12" s="356">
        <v>0</v>
      </c>
      <c r="AA12" s="356">
        <v>42584481.790785953</v>
      </c>
      <c r="AC12" s="356">
        <v>7394597.1042329418</v>
      </c>
      <c r="AD12" s="356">
        <v>16377074.557443891</v>
      </c>
      <c r="AE12" s="356">
        <v>421552.3909568903</v>
      </c>
      <c r="AF12" s="356">
        <v>0</v>
      </c>
      <c r="AG12" s="356">
        <v>0</v>
      </c>
      <c r="AH12" s="356">
        <v>0</v>
      </c>
      <c r="AI12" s="356">
        <v>24193224.052633721</v>
      </c>
      <c r="AK12" s="356">
        <v>5754175.1326700477</v>
      </c>
      <c r="AL12" s="356">
        <v>11394231.530251235</v>
      </c>
      <c r="AM12" s="356">
        <v>1027539.2920251507</v>
      </c>
      <c r="AN12" s="356">
        <v>0</v>
      </c>
      <c r="AO12" s="356">
        <v>0</v>
      </c>
      <c r="AP12" s="356">
        <v>0</v>
      </c>
      <c r="AQ12" s="356">
        <v>18175945.954946436</v>
      </c>
      <c r="AS12" s="356">
        <v>57081.470012897553</v>
      </c>
      <c r="AT12" s="356">
        <v>35978.520772934098</v>
      </c>
      <c r="AU12" s="356">
        <v>2086.0728332664439</v>
      </c>
      <c r="AV12" s="356">
        <v>0</v>
      </c>
      <c r="AW12" s="356">
        <v>0</v>
      </c>
      <c r="AX12" s="356">
        <v>0</v>
      </c>
      <c r="AY12" s="356">
        <v>95146.063619098088</v>
      </c>
      <c r="BA12" s="356">
        <v>1102747.455484116</v>
      </c>
      <c r="BB12" s="356">
        <v>992989.71537261852</v>
      </c>
      <c r="BC12" s="356">
        <v>215472.10645688212</v>
      </c>
      <c r="BD12" s="356">
        <v>0</v>
      </c>
      <c r="BE12" s="356">
        <v>0</v>
      </c>
      <c r="BF12" s="356">
        <v>0</v>
      </c>
      <c r="BG12" s="356">
        <v>2311209.2773136166</v>
      </c>
      <c r="BI12" s="356">
        <v>1458942.3266500051</v>
      </c>
      <c r="BJ12" s="356">
        <v>505494.0148118675</v>
      </c>
      <c r="BK12" s="356">
        <v>86396.719628476028</v>
      </c>
      <c r="BL12" s="356">
        <v>0</v>
      </c>
      <c r="BM12" s="356">
        <v>0</v>
      </c>
      <c r="BN12" s="356">
        <v>0</v>
      </c>
      <c r="BO12" s="356">
        <v>2050833.0610903488</v>
      </c>
      <c r="BQ12" s="356">
        <v>1138387.983391114</v>
      </c>
      <c r="BR12" s="356">
        <v>4931886.680011455</v>
      </c>
      <c r="BS12" s="356">
        <v>97157.588335494613</v>
      </c>
      <c r="BT12" s="356">
        <v>0</v>
      </c>
      <c r="BU12" s="356">
        <v>0</v>
      </c>
      <c r="BV12" s="356">
        <v>0</v>
      </c>
      <c r="BW12" s="356">
        <v>6167432.2517380631</v>
      </c>
      <c r="BY12" s="356">
        <v>505019.77132885216</v>
      </c>
      <c r="BZ12" s="356">
        <v>2983383.9656845117</v>
      </c>
      <c r="CA12" s="356">
        <v>168869.7932249663</v>
      </c>
      <c r="CB12" s="356">
        <v>0</v>
      </c>
      <c r="CC12" s="356">
        <v>0</v>
      </c>
      <c r="CD12" s="356">
        <v>0</v>
      </c>
      <c r="CE12" s="356">
        <v>3657273.5302383299</v>
      </c>
      <c r="CG12" s="356">
        <v>822935.69287808298</v>
      </c>
      <c r="CH12" s="356">
        <v>593860.29842875327</v>
      </c>
      <c r="CI12" s="356">
        <v>3866920.6727600242</v>
      </c>
      <c r="CJ12" s="356">
        <v>0</v>
      </c>
      <c r="CK12" s="356">
        <v>0</v>
      </c>
      <c r="CL12" s="356">
        <v>0</v>
      </c>
      <c r="CM12" s="356">
        <v>5283716.6640668605</v>
      </c>
      <c r="CN12" s="162">
        <v>0</v>
      </c>
      <c r="CO12" s="356">
        <v>52415.469130493555</v>
      </c>
      <c r="CP12" s="356">
        <v>58120.369787825395</v>
      </c>
      <c r="CQ12" s="356">
        <v>562.74430616601421</v>
      </c>
      <c r="CR12" s="356">
        <v>0</v>
      </c>
      <c r="CS12" s="356">
        <v>0</v>
      </c>
      <c r="CT12" s="356">
        <v>0</v>
      </c>
      <c r="CU12" s="356">
        <v>111098.58322448496</v>
      </c>
      <c r="CV12" s="162">
        <v>0</v>
      </c>
      <c r="CW12" s="356">
        <v>0</v>
      </c>
      <c r="CX12" s="356">
        <v>0</v>
      </c>
      <c r="CY12" s="356">
        <v>0</v>
      </c>
      <c r="CZ12" s="356">
        <v>0</v>
      </c>
      <c r="DA12" s="356">
        <v>0</v>
      </c>
      <c r="DB12" s="356">
        <v>0</v>
      </c>
      <c r="DC12" s="356">
        <v>0</v>
      </c>
      <c r="DE12" s="356">
        <v>0</v>
      </c>
      <c r="DF12" s="356">
        <v>0</v>
      </c>
      <c r="DG12" s="356">
        <v>0</v>
      </c>
      <c r="DH12" s="356">
        <v>0</v>
      </c>
      <c r="DI12" s="356">
        <v>0</v>
      </c>
      <c r="DJ12" s="356">
        <v>0</v>
      </c>
      <c r="DK12" s="356">
        <v>0</v>
      </c>
      <c r="DM12" s="356">
        <v>0</v>
      </c>
      <c r="DN12" s="356">
        <v>0</v>
      </c>
      <c r="DO12" s="356">
        <v>0</v>
      </c>
      <c r="DP12" s="356">
        <v>0</v>
      </c>
      <c r="DQ12" s="356">
        <v>0</v>
      </c>
      <c r="DR12" s="356">
        <v>0</v>
      </c>
      <c r="DS12" s="356">
        <v>0</v>
      </c>
      <c r="DU12" s="356">
        <v>0</v>
      </c>
      <c r="DV12" s="356">
        <v>0</v>
      </c>
      <c r="DW12" s="356">
        <v>0</v>
      </c>
      <c r="DX12" s="356">
        <v>0</v>
      </c>
      <c r="DY12" s="356">
        <v>0</v>
      </c>
      <c r="DZ12" s="356">
        <v>0</v>
      </c>
      <c r="EA12" s="356">
        <v>0</v>
      </c>
      <c r="EC12" s="356">
        <v>0</v>
      </c>
      <c r="ED12" s="356">
        <v>0</v>
      </c>
      <c r="EE12" s="356">
        <v>0</v>
      </c>
      <c r="EF12" s="356">
        <v>0</v>
      </c>
      <c r="EG12" s="356">
        <v>0</v>
      </c>
      <c r="EH12" s="356">
        <v>0</v>
      </c>
      <c r="EI12" s="356">
        <v>0</v>
      </c>
      <c r="EK12" s="356">
        <v>0</v>
      </c>
      <c r="EL12" s="356">
        <v>0</v>
      </c>
      <c r="EM12" s="356">
        <v>0</v>
      </c>
      <c r="EN12" s="356">
        <v>0</v>
      </c>
      <c r="EO12" s="356">
        <v>0</v>
      </c>
      <c r="EP12" s="356">
        <v>0</v>
      </c>
      <c r="EQ12" s="356">
        <v>0</v>
      </c>
      <c r="ES12" s="356">
        <v>0</v>
      </c>
      <c r="ET12" s="356">
        <v>0</v>
      </c>
      <c r="EU12" s="356">
        <v>0</v>
      </c>
      <c r="EV12" s="356">
        <v>0</v>
      </c>
      <c r="EW12" s="356">
        <v>0</v>
      </c>
      <c r="EX12" s="356">
        <v>0</v>
      </c>
      <c r="EY12" s="356">
        <v>0</v>
      </c>
      <c r="FA12" s="356">
        <v>0</v>
      </c>
      <c r="FB12" s="356">
        <v>0</v>
      </c>
      <c r="FC12" s="356">
        <v>0</v>
      </c>
      <c r="FD12" s="356">
        <v>0</v>
      </c>
      <c r="FE12" s="356">
        <v>0</v>
      </c>
      <c r="FF12" s="356">
        <v>0</v>
      </c>
      <c r="FG12" s="356">
        <v>0</v>
      </c>
    </row>
    <row r="13" spans="1:163">
      <c r="A13" s="355"/>
      <c r="B13" s="357" t="s">
        <v>70</v>
      </c>
      <c r="C13" s="357">
        <v>514404708.15416884</v>
      </c>
      <c r="D13" s="167"/>
      <c r="E13" s="357">
        <v>131127734.98998228</v>
      </c>
      <c r="F13" s="357">
        <v>125738963.93522258</v>
      </c>
      <c r="G13" s="357">
        <v>52892683.55408749</v>
      </c>
      <c r="H13" s="357">
        <v>0</v>
      </c>
      <c r="I13" s="357">
        <v>0</v>
      </c>
      <c r="J13" s="357">
        <v>0</v>
      </c>
      <c r="K13" s="357">
        <v>309759382.47929239</v>
      </c>
      <c r="L13" s="357"/>
      <c r="M13" s="357">
        <v>24924071.530448593</v>
      </c>
      <c r="N13" s="357">
        <v>31948795.332215466</v>
      </c>
      <c r="O13" s="357">
        <v>6279798.2030450674</v>
      </c>
      <c r="P13" s="357">
        <v>0</v>
      </c>
      <c r="Q13" s="357">
        <v>0</v>
      </c>
      <c r="R13" s="357">
        <v>0</v>
      </c>
      <c r="S13" s="357">
        <v>63152665.065709129</v>
      </c>
      <c r="T13" s="357"/>
      <c r="U13" s="357">
        <v>21982570.89499012</v>
      </c>
      <c r="V13" s="357">
        <v>35529507.042804606</v>
      </c>
      <c r="W13" s="357">
        <v>1011014.1099765535</v>
      </c>
      <c r="X13" s="357">
        <v>0</v>
      </c>
      <c r="Y13" s="357">
        <v>0</v>
      </c>
      <c r="Z13" s="357">
        <v>0</v>
      </c>
      <c r="AA13" s="357">
        <v>58523092.047771282</v>
      </c>
      <c r="AB13" s="357"/>
      <c r="AC13" s="357">
        <v>9953872.4670854919</v>
      </c>
      <c r="AD13" s="357">
        <v>22929529.377954505</v>
      </c>
      <c r="AE13" s="357">
        <v>439070.76577698096</v>
      </c>
      <c r="AF13" s="357">
        <v>0</v>
      </c>
      <c r="AG13" s="357">
        <v>0</v>
      </c>
      <c r="AH13" s="357">
        <v>0</v>
      </c>
      <c r="AI13" s="357">
        <v>33322472.610816978</v>
      </c>
      <c r="AJ13" s="357"/>
      <c r="AK13" s="357">
        <v>7738090.2154013598</v>
      </c>
      <c r="AL13" s="357">
        <v>15953054.722667696</v>
      </c>
      <c r="AM13" s="357">
        <v>1236745.3461633797</v>
      </c>
      <c r="AN13" s="357">
        <v>0</v>
      </c>
      <c r="AO13" s="357">
        <v>0</v>
      </c>
      <c r="AP13" s="357">
        <v>0</v>
      </c>
      <c r="AQ13" s="357">
        <v>24927890.284232438</v>
      </c>
      <c r="AR13" s="357"/>
      <c r="AS13" s="357">
        <v>76021.183504001121</v>
      </c>
      <c r="AT13" s="357">
        <v>50373.499011968786</v>
      </c>
      <c r="AU13" s="357">
        <v>2764.3847777346591</v>
      </c>
      <c r="AV13" s="357">
        <v>0</v>
      </c>
      <c r="AW13" s="357">
        <v>0</v>
      </c>
      <c r="AX13" s="357">
        <v>0</v>
      </c>
      <c r="AY13" s="357">
        <v>129159.06729370456</v>
      </c>
      <c r="AZ13" s="357"/>
      <c r="BA13" s="357">
        <v>1468591.1712071104</v>
      </c>
      <c r="BB13" s="357">
        <v>1390284.1298535836</v>
      </c>
      <c r="BC13" s="357">
        <v>283083.67212896771</v>
      </c>
      <c r="BD13" s="357">
        <v>0</v>
      </c>
      <c r="BE13" s="357">
        <v>0</v>
      </c>
      <c r="BF13" s="357">
        <v>0</v>
      </c>
      <c r="BG13" s="357">
        <v>3141958.9731896622</v>
      </c>
      <c r="BH13" s="357"/>
      <c r="BI13" s="357">
        <v>1924686.7121346854</v>
      </c>
      <c r="BJ13" s="357">
        <v>505494.0148118675</v>
      </c>
      <c r="BK13" s="357">
        <v>100071.25705247895</v>
      </c>
      <c r="BL13" s="357">
        <v>0</v>
      </c>
      <c r="BM13" s="357">
        <v>0</v>
      </c>
      <c r="BN13" s="357">
        <v>0</v>
      </c>
      <c r="BO13" s="357">
        <v>2530251.9839990316</v>
      </c>
      <c r="BP13" s="357"/>
      <c r="BQ13" s="357">
        <v>1541506.1171434429</v>
      </c>
      <c r="BR13" s="357">
        <v>6905130.7131446218</v>
      </c>
      <c r="BS13" s="357">
        <v>105649.44350078089</v>
      </c>
      <c r="BT13" s="357">
        <v>0</v>
      </c>
      <c r="BU13" s="357">
        <v>0</v>
      </c>
      <c r="BV13" s="357">
        <v>0</v>
      </c>
      <c r="BW13" s="357">
        <v>8552286.2737888452</v>
      </c>
      <c r="BX13" s="357"/>
      <c r="BY13" s="357">
        <v>581095.50385813625</v>
      </c>
      <c r="BZ13" s="357">
        <v>2983383.9656845117</v>
      </c>
      <c r="CA13" s="357">
        <v>182541.60684782336</v>
      </c>
      <c r="CB13" s="357">
        <v>0</v>
      </c>
      <c r="CC13" s="357">
        <v>0</v>
      </c>
      <c r="CD13" s="357">
        <v>0</v>
      </c>
      <c r="CE13" s="357">
        <v>3747021.0763904713</v>
      </c>
      <c r="CF13" s="357"/>
      <c r="CG13" s="357">
        <v>1098897.997686001</v>
      </c>
      <c r="CH13" s="357">
        <v>831463.34294690064</v>
      </c>
      <c r="CI13" s="357">
        <v>4535750.3416308602</v>
      </c>
      <c r="CJ13" s="357">
        <v>0</v>
      </c>
      <c r="CK13" s="357">
        <v>0</v>
      </c>
      <c r="CL13" s="357">
        <v>0</v>
      </c>
      <c r="CM13" s="357">
        <v>6466111.6822637618</v>
      </c>
      <c r="CN13" s="357">
        <v>0</v>
      </c>
      <c r="CO13" s="357">
        <v>70327.141368741519</v>
      </c>
      <c r="CP13" s="357">
        <v>81374.284633868301</v>
      </c>
      <c r="CQ13" s="357">
        <v>715.18341866237972</v>
      </c>
      <c r="CR13" s="357">
        <v>0</v>
      </c>
      <c r="CS13" s="357">
        <v>0</v>
      </c>
      <c r="CT13" s="357">
        <v>0</v>
      </c>
      <c r="CU13" s="357">
        <v>152416.60942127221</v>
      </c>
      <c r="CV13" s="357">
        <v>0</v>
      </c>
      <c r="CW13" s="357">
        <v>0</v>
      </c>
      <c r="CX13" s="357">
        <v>0</v>
      </c>
      <c r="CY13" s="357">
        <v>0</v>
      </c>
      <c r="CZ13" s="357">
        <v>0</v>
      </c>
      <c r="DA13" s="357">
        <v>0</v>
      </c>
      <c r="DB13" s="357">
        <v>0</v>
      </c>
      <c r="DC13" s="357">
        <v>0</v>
      </c>
      <c r="DD13" s="357"/>
      <c r="DE13" s="357">
        <v>0</v>
      </c>
      <c r="DF13" s="357">
        <v>0</v>
      </c>
      <c r="DG13" s="357">
        <v>0</v>
      </c>
      <c r="DH13" s="357">
        <v>0</v>
      </c>
      <c r="DI13" s="357">
        <v>0</v>
      </c>
      <c r="DJ13" s="357">
        <v>0</v>
      </c>
      <c r="DK13" s="357">
        <v>0</v>
      </c>
      <c r="DL13" s="357"/>
      <c r="DM13" s="357">
        <v>0</v>
      </c>
      <c r="DN13" s="357">
        <v>0</v>
      </c>
      <c r="DO13" s="357">
        <v>0</v>
      </c>
      <c r="DP13" s="357">
        <v>0</v>
      </c>
      <c r="DQ13" s="357">
        <v>0</v>
      </c>
      <c r="DR13" s="357">
        <v>0</v>
      </c>
      <c r="DS13" s="357">
        <v>0</v>
      </c>
      <c r="DT13" s="357"/>
      <c r="DU13" s="357">
        <v>0</v>
      </c>
      <c r="DV13" s="357">
        <v>0</v>
      </c>
      <c r="DW13" s="357">
        <v>0</v>
      </c>
      <c r="DX13" s="357">
        <v>0</v>
      </c>
      <c r="DY13" s="357">
        <v>0</v>
      </c>
      <c r="DZ13" s="357">
        <v>0</v>
      </c>
      <c r="EA13" s="357">
        <v>0</v>
      </c>
      <c r="EB13" s="357"/>
      <c r="EC13" s="357">
        <v>0</v>
      </c>
      <c r="ED13" s="357">
        <v>0</v>
      </c>
      <c r="EE13" s="357">
        <v>0</v>
      </c>
      <c r="EF13" s="357">
        <v>0</v>
      </c>
      <c r="EG13" s="357">
        <v>0</v>
      </c>
      <c r="EH13" s="357">
        <v>0</v>
      </c>
      <c r="EI13" s="357">
        <v>0</v>
      </c>
      <c r="EJ13" s="357"/>
      <c r="EK13" s="357">
        <v>0</v>
      </c>
      <c r="EL13" s="357">
        <v>0</v>
      </c>
      <c r="EM13" s="357">
        <v>0</v>
      </c>
      <c r="EN13" s="357">
        <v>0</v>
      </c>
      <c r="EO13" s="357">
        <v>0</v>
      </c>
      <c r="EP13" s="357">
        <v>0</v>
      </c>
      <c r="EQ13" s="357">
        <v>0</v>
      </c>
      <c r="ER13" s="357"/>
      <c r="ES13" s="357">
        <v>0</v>
      </c>
      <c r="ET13" s="357">
        <v>0</v>
      </c>
      <c r="EU13" s="357">
        <v>0</v>
      </c>
      <c r="EV13" s="357">
        <v>0</v>
      </c>
      <c r="EW13" s="357">
        <v>0</v>
      </c>
      <c r="EX13" s="357">
        <v>0</v>
      </c>
      <c r="EY13" s="357">
        <v>0</v>
      </c>
      <c r="EZ13" s="357"/>
      <c r="FA13" s="357">
        <v>0</v>
      </c>
      <c r="FB13" s="357">
        <v>0</v>
      </c>
      <c r="FC13" s="357">
        <v>0</v>
      </c>
      <c r="FD13" s="357">
        <v>0</v>
      </c>
      <c r="FE13" s="357">
        <v>0</v>
      </c>
      <c r="FF13" s="357">
        <v>0</v>
      </c>
      <c r="FG13" s="357">
        <v>0</v>
      </c>
    </row>
    <row r="14" spans="1:163" ht="14.25" customHeight="1">
      <c r="D14" s="167"/>
    </row>
    <row r="15" spans="1:163">
      <c r="B15" s="172" t="s">
        <v>91</v>
      </c>
      <c r="D15" s="167"/>
    </row>
    <row r="16" spans="1:163">
      <c r="A16" s="355">
        <v>310</v>
      </c>
      <c r="B16" s="162" t="s">
        <v>1066</v>
      </c>
      <c r="C16" s="619">
        <v>1396510000</v>
      </c>
      <c r="D16" s="167"/>
      <c r="E16" s="356">
        <v>88594272.347173661</v>
      </c>
      <c r="F16" s="356">
        <v>647502393.99532056</v>
      </c>
      <c r="G16" s="356">
        <v>0</v>
      </c>
      <c r="H16" s="356">
        <v>0</v>
      </c>
      <c r="I16" s="356">
        <v>0</v>
      </c>
      <c r="J16" s="356">
        <v>0</v>
      </c>
      <c r="K16" s="356">
        <v>736096666.34249425</v>
      </c>
      <c r="M16" s="356">
        <v>20425674.605674714</v>
      </c>
      <c r="N16" s="356">
        <v>164522760.61009538</v>
      </c>
      <c r="O16" s="356">
        <v>0</v>
      </c>
      <c r="P16" s="356">
        <v>0</v>
      </c>
      <c r="Q16" s="356">
        <v>0</v>
      </c>
      <c r="R16" s="356">
        <v>0</v>
      </c>
      <c r="S16" s="356">
        <v>184948435.2157701</v>
      </c>
      <c r="U16" s="356">
        <v>21862375.873872612</v>
      </c>
      <c r="V16" s="356">
        <v>182961908.92380336</v>
      </c>
      <c r="W16" s="356">
        <v>0</v>
      </c>
      <c r="X16" s="356">
        <v>0</v>
      </c>
      <c r="Y16" s="356">
        <v>0</v>
      </c>
      <c r="Z16" s="356">
        <v>0</v>
      </c>
      <c r="AA16" s="356">
        <v>204824284.79767597</v>
      </c>
      <c r="AC16" s="356">
        <v>11486882.583843006</v>
      </c>
      <c r="AD16" s="356">
        <v>118077362.02646241</v>
      </c>
      <c r="AE16" s="356">
        <v>0</v>
      </c>
      <c r="AF16" s="356">
        <v>0</v>
      </c>
      <c r="AG16" s="356">
        <v>0</v>
      </c>
      <c r="AH16" s="356">
        <v>0</v>
      </c>
      <c r="AI16" s="356">
        <v>129564244.61030541</v>
      </c>
      <c r="AK16" s="356">
        <v>8114593.7556819115</v>
      </c>
      <c r="AL16" s="356">
        <v>82151473.188432261</v>
      </c>
      <c r="AM16" s="356">
        <v>0</v>
      </c>
      <c r="AN16" s="356">
        <v>0</v>
      </c>
      <c r="AO16" s="356">
        <v>0</v>
      </c>
      <c r="AP16" s="356">
        <v>0</v>
      </c>
      <c r="AQ16" s="356">
        <v>90266066.944114178</v>
      </c>
      <c r="AS16" s="356">
        <v>277.31059938978848</v>
      </c>
      <c r="AT16" s="356">
        <v>259402.17879458677</v>
      </c>
      <c r="AU16" s="356">
        <v>0</v>
      </c>
      <c r="AV16" s="356">
        <v>0</v>
      </c>
      <c r="AW16" s="356">
        <v>0</v>
      </c>
      <c r="AX16" s="356">
        <v>0</v>
      </c>
      <c r="AY16" s="356">
        <v>259679.48939397655</v>
      </c>
      <c r="BA16" s="356">
        <v>0</v>
      </c>
      <c r="BB16" s="356">
        <v>7159374.2642707182</v>
      </c>
      <c r="BC16" s="356">
        <v>0</v>
      </c>
      <c r="BD16" s="356">
        <v>0</v>
      </c>
      <c r="BE16" s="356">
        <v>0</v>
      </c>
      <c r="BF16" s="356">
        <v>0</v>
      </c>
      <c r="BG16" s="356">
        <v>7159374.2642707182</v>
      </c>
      <c r="BI16" s="356">
        <v>0</v>
      </c>
      <c r="BJ16" s="356">
        <v>0</v>
      </c>
      <c r="BK16" s="356">
        <v>0</v>
      </c>
      <c r="BL16" s="356">
        <v>0</v>
      </c>
      <c r="BM16" s="356">
        <v>0</v>
      </c>
      <c r="BN16" s="356">
        <v>0</v>
      </c>
      <c r="BO16" s="356">
        <v>0</v>
      </c>
      <c r="BQ16" s="356">
        <v>2756184.3416571259</v>
      </c>
      <c r="BR16" s="356">
        <v>35558497.761403114</v>
      </c>
      <c r="BS16" s="356">
        <v>0</v>
      </c>
      <c r="BT16" s="356">
        <v>0</v>
      </c>
      <c r="BU16" s="356">
        <v>0</v>
      </c>
      <c r="BV16" s="356">
        <v>0</v>
      </c>
      <c r="BW16" s="356">
        <v>38314682.103060238</v>
      </c>
      <c r="BY16" s="356">
        <v>0</v>
      </c>
      <c r="BZ16" s="356">
        <v>0</v>
      </c>
      <c r="CA16" s="356">
        <v>0</v>
      </c>
      <c r="CB16" s="356">
        <v>0</v>
      </c>
      <c r="CC16" s="356">
        <v>0</v>
      </c>
      <c r="CD16" s="356">
        <v>0</v>
      </c>
      <c r="CE16" s="356">
        <v>0</v>
      </c>
      <c r="CG16" s="356">
        <v>319254.89361945644</v>
      </c>
      <c r="CH16" s="356">
        <v>4281683.9603897715</v>
      </c>
      <c r="CI16" s="356">
        <v>0</v>
      </c>
      <c r="CJ16" s="356">
        <v>0</v>
      </c>
      <c r="CK16" s="356">
        <v>0</v>
      </c>
      <c r="CL16" s="356">
        <v>0</v>
      </c>
      <c r="CM16" s="356">
        <v>4600938.8540092278</v>
      </c>
      <c r="CN16" s="162">
        <v>0</v>
      </c>
      <c r="CO16" s="356">
        <v>56584.287878142248</v>
      </c>
      <c r="CP16" s="356">
        <v>419043.09102809924</v>
      </c>
      <c r="CQ16" s="356">
        <v>0</v>
      </c>
      <c r="CR16" s="356">
        <v>0</v>
      </c>
      <c r="CS16" s="356">
        <v>0</v>
      </c>
      <c r="CT16" s="356">
        <v>0</v>
      </c>
      <c r="CU16" s="356">
        <v>475627.3789062415</v>
      </c>
      <c r="CW16" s="356">
        <v>0</v>
      </c>
      <c r="CX16" s="356">
        <v>0</v>
      </c>
      <c r="CY16" s="356">
        <v>0</v>
      </c>
      <c r="CZ16" s="356">
        <v>0</v>
      </c>
      <c r="DA16" s="356">
        <v>0</v>
      </c>
      <c r="DB16" s="356">
        <v>0</v>
      </c>
      <c r="DC16" s="356">
        <v>0</v>
      </c>
      <c r="DE16" s="356">
        <v>0</v>
      </c>
      <c r="DF16" s="356">
        <v>0</v>
      </c>
      <c r="DG16" s="356">
        <v>0</v>
      </c>
      <c r="DH16" s="356">
        <v>0</v>
      </c>
      <c r="DI16" s="356">
        <v>0</v>
      </c>
      <c r="DJ16" s="356">
        <v>0</v>
      </c>
      <c r="DK16" s="356">
        <v>0</v>
      </c>
      <c r="DM16" s="356">
        <v>0</v>
      </c>
      <c r="DN16" s="356">
        <v>0</v>
      </c>
      <c r="DO16" s="356">
        <v>0</v>
      </c>
      <c r="DP16" s="356">
        <v>0</v>
      </c>
      <c r="DQ16" s="356">
        <v>0</v>
      </c>
      <c r="DR16" s="356">
        <v>0</v>
      </c>
      <c r="DS16" s="356">
        <v>0</v>
      </c>
      <c r="DU16" s="356">
        <v>0</v>
      </c>
      <c r="DV16" s="356">
        <v>0</v>
      </c>
      <c r="DW16" s="356">
        <v>0</v>
      </c>
      <c r="DX16" s="356">
        <v>0</v>
      </c>
      <c r="DY16" s="356">
        <v>0</v>
      </c>
      <c r="DZ16" s="356">
        <v>0</v>
      </c>
      <c r="EA16" s="356">
        <v>0</v>
      </c>
      <c r="EC16" s="356">
        <v>0</v>
      </c>
      <c r="ED16" s="356">
        <v>0</v>
      </c>
      <c r="EE16" s="356">
        <v>0</v>
      </c>
      <c r="EF16" s="356">
        <v>0</v>
      </c>
      <c r="EG16" s="356">
        <v>0</v>
      </c>
      <c r="EH16" s="356">
        <v>0</v>
      </c>
      <c r="EI16" s="356">
        <v>0</v>
      </c>
      <c r="EK16" s="356">
        <v>0</v>
      </c>
      <c r="EL16" s="356">
        <v>0</v>
      </c>
      <c r="EM16" s="356">
        <v>0</v>
      </c>
      <c r="EN16" s="356">
        <v>0</v>
      </c>
      <c r="EO16" s="356">
        <v>0</v>
      </c>
      <c r="EP16" s="356">
        <v>0</v>
      </c>
      <c r="EQ16" s="356">
        <v>0</v>
      </c>
      <c r="ES16" s="356">
        <v>0</v>
      </c>
      <c r="ET16" s="356">
        <v>0</v>
      </c>
      <c r="EU16" s="356">
        <v>0</v>
      </c>
      <c r="EV16" s="356">
        <v>0</v>
      </c>
      <c r="EW16" s="356">
        <v>0</v>
      </c>
      <c r="EX16" s="356">
        <v>0</v>
      </c>
      <c r="EY16" s="356">
        <v>0</v>
      </c>
      <c r="FA16" s="356">
        <v>0</v>
      </c>
      <c r="FB16" s="356">
        <v>0</v>
      </c>
      <c r="FC16" s="356">
        <v>0</v>
      </c>
      <c r="FD16" s="356">
        <v>0</v>
      </c>
      <c r="FE16" s="356">
        <v>0</v>
      </c>
      <c r="FF16" s="356">
        <v>0</v>
      </c>
      <c r="FG16" s="356">
        <v>0</v>
      </c>
    </row>
    <row r="17" spans="1:163">
      <c r="A17" s="355">
        <v>330</v>
      </c>
      <c r="B17" s="162" t="s">
        <v>1067</v>
      </c>
      <c r="C17" s="619">
        <v>729618000</v>
      </c>
      <c r="D17" s="167"/>
      <c r="E17" s="356">
        <v>46286797.660883307</v>
      </c>
      <c r="F17" s="356">
        <v>338292888.48778588</v>
      </c>
      <c r="G17" s="356">
        <v>0</v>
      </c>
      <c r="H17" s="356">
        <v>0</v>
      </c>
      <c r="I17" s="356">
        <v>0</v>
      </c>
      <c r="J17" s="356">
        <v>0</v>
      </c>
      <c r="K17" s="356">
        <v>384579686.14866918</v>
      </c>
      <c r="M17" s="356">
        <v>10671559.71274332</v>
      </c>
      <c r="N17" s="356">
        <v>85956253.482478872</v>
      </c>
      <c r="O17" s="356">
        <v>0</v>
      </c>
      <c r="P17" s="356">
        <v>0</v>
      </c>
      <c r="Q17" s="356">
        <v>0</v>
      </c>
      <c r="R17" s="356">
        <v>0</v>
      </c>
      <c r="S17" s="356">
        <v>96627813.195222199</v>
      </c>
      <c r="U17" s="356">
        <v>11422175.967478348</v>
      </c>
      <c r="V17" s="356">
        <v>95589936.387972549</v>
      </c>
      <c r="W17" s="356">
        <v>0</v>
      </c>
      <c r="X17" s="356">
        <v>0</v>
      </c>
      <c r="Y17" s="356">
        <v>0</v>
      </c>
      <c r="Z17" s="356">
        <v>0</v>
      </c>
      <c r="AA17" s="356">
        <v>107012112.3554509</v>
      </c>
      <c r="AC17" s="356">
        <v>6001415.1685690507</v>
      </c>
      <c r="AD17" s="356">
        <v>61690477.49534443</v>
      </c>
      <c r="AE17" s="356">
        <v>0</v>
      </c>
      <c r="AF17" s="356">
        <v>0</v>
      </c>
      <c r="AG17" s="356">
        <v>0</v>
      </c>
      <c r="AH17" s="356">
        <v>0</v>
      </c>
      <c r="AI17" s="356">
        <v>67691892.663913488</v>
      </c>
      <c r="AK17" s="356">
        <v>4239535.4611374959</v>
      </c>
      <c r="AL17" s="356">
        <v>42920704.874864891</v>
      </c>
      <c r="AM17" s="356">
        <v>0</v>
      </c>
      <c r="AN17" s="356">
        <v>0</v>
      </c>
      <c r="AO17" s="356">
        <v>0</v>
      </c>
      <c r="AP17" s="356">
        <v>0</v>
      </c>
      <c r="AQ17" s="356">
        <v>47160240.336002387</v>
      </c>
      <c r="AS17" s="356">
        <v>144.88317656556609</v>
      </c>
      <c r="AT17" s="356">
        <v>135526.77667023425</v>
      </c>
      <c r="AU17" s="356">
        <v>0</v>
      </c>
      <c r="AV17" s="356">
        <v>0</v>
      </c>
      <c r="AW17" s="356">
        <v>0</v>
      </c>
      <c r="AX17" s="356">
        <v>0</v>
      </c>
      <c r="AY17" s="356">
        <v>135671.65984679983</v>
      </c>
      <c r="BA17" s="356">
        <v>0</v>
      </c>
      <c r="BB17" s="356">
        <v>3740473.2740536574</v>
      </c>
      <c r="BC17" s="356">
        <v>0</v>
      </c>
      <c r="BD17" s="356">
        <v>0</v>
      </c>
      <c r="BE17" s="356">
        <v>0</v>
      </c>
      <c r="BF17" s="356">
        <v>0</v>
      </c>
      <c r="BG17" s="356">
        <v>3740473.2740536574</v>
      </c>
      <c r="BI17" s="356">
        <v>0</v>
      </c>
      <c r="BJ17" s="356">
        <v>0</v>
      </c>
      <c r="BK17" s="356">
        <v>0</v>
      </c>
      <c r="BL17" s="356">
        <v>0</v>
      </c>
      <c r="BM17" s="356">
        <v>0</v>
      </c>
      <c r="BN17" s="356">
        <v>0</v>
      </c>
      <c r="BO17" s="356">
        <v>0</v>
      </c>
      <c r="BQ17" s="356">
        <v>1439990.9109073253</v>
      </c>
      <c r="BR17" s="356">
        <v>18577826.166428752</v>
      </c>
      <c r="BS17" s="356">
        <v>0</v>
      </c>
      <c r="BT17" s="356">
        <v>0</v>
      </c>
      <c r="BU17" s="356">
        <v>0</v>
      </c>
      <c r="BV17" s="356">
        <v>0</v>
      </c>
      <c r="BW17" s="356">
        <v>20017817.077336077</v>
      </c>
      <c r="BY17" s="356">
        <v>0</v>
      </c>
      <c r="BZ17" s="356">
        <v>0</v>
      </c>
      <c r="CA17" s="356">
        <v>0</v>
      </c>
      <c r="CB17" s="356">
        <v>0</v>
      </c>
      <c r="CC17" s="356">
        <v>0</v>
      </c>
      <c r="CD17" s="356">
        <v>0</v>
      </c>
      <c r="CE17" s="356">
        <v>0</v>
      </c>
      <c r="CG17" s="356">
        <v>166797.31399906953</v>
      </c>
      <c r="CH17" s="356">
        <v>2237000.5856110333</v>
      </c>
      <c r="CI17" s="356">
        <v>0</v>
      </c>
      <c r="CJ17" s="356">
        <v>0</v>
      </c>
      <c r="CK17" s="356">
        <v>0</v>
      </c>
      <c r="CL17" s="356">
        <v>0</v>
      </c>
      <c r="CM17" s="356">
        <v>2403797.8996101026</v>
      </c>
      <c r="CN17" s="162">
        <v>0</v>
      </c>
      <c r="CO17" s="356">
        <v>29562.921105523335</v>
      </c>
      <c r="CP17" s="356">
        <v>218932.46878986881</v>
      </c>
      <c r="CQ17" s="356">
        <v>0</v>
      </c>
      <c r="CR17" s="356">
        <v>0</v>
      </c>
      <c r="CS17" s="356">
        <v>0</v>
      </c>
      <c r="CT17" s="356">
        <v>0</v>
      </c>
      <c r="CU17" s="356">
        <v>248495.38989539215</v>
      </c>
      <c r="CW17" s="356">
        <v>0</v>
      </c>
      <c r="CX17" s="356">
        <v>0</v>
      </c>
      <c r="CY17" s="356">
        <v>0</v>
      </c>
      <c r="CZ17" s="356">
        <v>0</v>
      </c>
      <c r="DA17" s="356">
        <v>0</v>
      </c>
      <c r="DB17" s="356">
        <v>0</v>
      </c>
      <c r="DC17" s="356">
        <v>0</v>
      </c>
      <c r="DE17" s="356">
        <v>0</v>
      </c>
      <c r="DF17" s="356">
        <v>0</v>
      </c>
      <c r="DG17" s="356">
        <v>0</v>
      </c>
      <c r="DH17" s="356">
        <v>0</v>
      </c>
      <c r="DI17" s="356">
        <v>0</v>
      </c>
      <c r="DJ17" s="356">
        <v>0</v>
      </c>
      <c r="DK17" s="356">
        <v>0</v>
      </c>
      <c r="DM17" s="356">
        <v>0</v>
      </c>
      <c r="DN17" s="356">
        <v>0</v>
      </c>
      <c r="DO17" s="356">
        <v>0</v>
      </c>
      <c r="DP17" s="356">
        <v>0</v>
      </c>
      <c r="DQ17" s="356">
        <v>0</v>
      </c>
      <c r="DR17" s="356">
        <v>0</v>
      </c>
      <c r="DS17" s="356">
        <v>0</v>
      </c>
      <c r="DU17" s="356">
        <v>0</v>
      </c>
      <c r="DV17" s="356">
        <v>0</v>
      </c>
      <c r="DW17" s="356">
        <v>0</v>
      </c>
      <c r="DX17" s="356">
        <v>0</v>
      </c>
      <c r="DY17" s="356">
        <v>0</v>
      </c>
      <c r="DZ17" s="356">
        <v>0</v>
      </c>
      <c r="EA17" s="356">
        <v>0</v>
      </c>
      <c r="EC17" s="356">
        <v>0</v>
      </c>
      <c r="ED17" s="356">
        <v>0</v>
      </c>
      <c r="EE17" s="356">
        <v>0</v>
      </c>
      <c r="EF17" s="356">
        <v>0</v>
      </c>
      <c r="EG17" s="356">
        <v>0</v>
      </c>
      <c r="EH17" s="356">
        <v>0</v>
      </c>
      <c r="EI17" s="356">
        <v>0</v>
      </c>
      <c r="EK17" s="356">
        <v>0</v>
      </c>
      <c r="EL17" s="356">
        <v>0</v>
      </c>
      <c r="EM17" s="356">
        <v>0</v>
      </c>
      <c r="EN17" s="356">
        <v>0</v>
      </c>
      <c r="EO17" s="356">
        <v>0</v>
      </c>
      <c r="EP17" s="356">
        <v>0</v>
      </c>
      <c r="EQ17" s="356">
        <v>0</v>
      </c>
      <c r="ES17" s="356">
        <v>0</v>
      </c>
      <c r="ET17" s="356">
        <v>0</v>
      </c>
      <c r="EU17" s="356">
        <v>0</v>
      </c>
      <c r="EV17" s="356">
        <v>0</v>
      </c>
      <c r="EW17" s="356">
        <v>0</v>
      </c>
      <c r="EX17" s="356">
        <v>0</v>
      </c>
      <c r="EY17" s="356">
        <v>0</v>
      </c>
      <c r="FA17" s="356">
        <v>0</v>
      </c>
      <c r="FB17" s="356">
        <v>0</v>
      </c>
      <c r="FC17" s="356">
        <v>0</v>
      </c>
      <c r="FD17" s="356">
        <v>0</v>
      </c>
      <c r="FE17" s="356">
        <v>0</v>
      </c>
      <c r="FF17" s="356">
        <v>0</v>
      </c>
      <c r="FG17" s="356">
        <v>0</v>
      </c>
    </row>
    <row r="18" spans="1:163">
      <c r="A18" s="355">
        <v>340</v>
      </c>
      <c r="B18" s="162" t="s">
        <v>1068</v>
      </c>
      <c r="C18" s="619">
        <v>1971707000</v>
      </c>
      <c r="D18" s="167"/>
      <c r="E18" s="356">
        <v>125084637.37948796</v>
      </c>
      <c r="F18" s="356">
        <v>914196821.18805563</v>
      </c>
      <c r="G18" s="356">
        <v>0</v>
      </c>
      <c r="H18" s="356">
        <v>0</v>
      </c>
      <c r="I18" s="356">
        <v>0</v>
      </c>
      <c r="J18" s="356">
        <v>0</v>
      </c>
      <c r="K18" s="356">
        <v>1039281458.5675436</v>
      </c>
      <c r="M18" s="356">
        <v>28838637.460334029</v>
      </c>
      <c r="N18" s="356">
        <v>232286685.20400807</v>
      </c>
      <c r="O18" s="356">
        <v>0</v>
      </c>
      <c r="P18" s="356">
        <v>0</v>
      </c>
      <c r="Q18" s="356">
        <v>0</v>
      </c>
      <c r="R18" s="356">
        <v>0</v>
      </c>
      <c r="S18" s="356">
        <v>261125322.66434211</v>
      </c>
      <c r="U18" s="356">
        <v>30867089.7789101</v>
      </c>
      <c r="V18" s="356">
        <v>258320582.42219928</v>
      </c>
      <c r="W18" s="356">
        <v>0</v>
      </c>
      <c r="X18" s="356">
        <v>0</v>
      </c>
      <c r="Y18" s="356">
        <v>0</v>
      </c>
      <c r="Z18" s="356">
        <v>0</v>
      </c>
      <c r="AA18" s="356">
        <v>289187672.20110941</v>
      </c>
      <c r="AC18" s="356">
        <v>16218120.026882257</v>
      </c>
      <c r="AD18" s="356">
        <v>166711273.99668467</v>
      </c>
      <c r="AE18" s="356">
        <v>0</v>
      </c>
      <c r="AF18" s="356">
        <v>0</v>
      </c>
      <c r="AG18" s="356">
        <v>0</v>
      </c>
      <c r="AH18" s="356">
        <v>0</v>
      </c>
      <c r="AI18" s="356">
        <v>182929394.02356693</v>
      </c>
      <c r="AK18" s="356">
        <v>11456846.932878615</v>
      </c>
      <c r="AL18" s="356">
        <v>115988166.74849747</v>
      </c>
      <c r="AM18" s="356">
        <v>0</v>
      </c>
      <c r="AN18" s="356">
        <v>0</v>
      </c>
      <c r="AO18" s="356">
        <v>0</v>
      </c>
      <c r="AP18" s="356">
        <v>0</v>
      </c>
      <c r="AQ18" s="356">
        <v>127445013.68137608</v>
      </c>
      <c r="AS18" s="356">
        <v>391.52977779682328</v>
      </c>
      <c r="AT18" s="356">
        <v>366245.20536518772</v>
      </c>
      <c r="AU18" s="356">
        <v>0</v>
      </c>
      <c r="AV18" s="356">
        <v>0</v>
      </c>
      <c r="AW18" s="356">
        <v>0</v>
      </c>
      <c r="AX18" s="356">
        <v>0</v>
      </c>
      <c r="AY18" s="356">
        <v>366636.73514298454</v>
      </c>
      <c r="BA18" s="356">
        <v>0</v>
      </c>
      <c r="BB18" s="356">
        <v>10108189.953872457</v>
      </c>
      <c r="BC18" s="356">
        <v>0</v>
      </c>
      <c r="BD18" s="356">
        <v>0</v>
      </c>
      <c r="BE18" s="356">
        <v>0</v>
      </c>
      <c r="BF18" s="356">
        <v>0</v>
      </c>
      <c r="BG18" s="356">
        <v>10108189.953872457</v>
      </c>
      <c r="BI18" s="356">
        <v>0</v>
      </c>
      <c r="BJ18" s="356">
        <v>0</v>
      </c>
      <c r="BK18" s="356">
        <v>0</v>
      </c>
      <c r="BL18" s="356">
        <v>0</v>
      </c>
      <c r="BM18" s="356">
        <v>0</v>
      </c>
      <c r="BN18" s="356">
        <v>0</v>
      </c>
      <c r="BO18" s="356">
        <v>0</v>
      </c>
      <c r="BQ18" s="356">
        <v>3891406.4057799419</v>
      </c>
      <c r="BR18" s="356">
        <v>50204394.487431414</v>
      </c>
      <c r="BS18" s="356">
        <v>0</v>
      </c>
      <c r="BT18" s="356">
        <v>0</v>
      </c>
      <c r="BU18" s="356">
        <v>0</v>
      </c>
      <c r="BV18" s="356">
        <v>0</v>
      </c>
      <c r="BW18" s="356">
        <v>54095800.893211357</v>
      </c>
      <c r="BY18" s="356">
        <v>0</v>
      </c>
      <c r="BZ18" s="356">
        <v>0</v>
      </c>
      <c r="CA18" s="356">
        <v>0</v>
      </c>
      <c r="CB18" s="356">
        <v>0</v>
      </c>
      <c r="CC18" s="356">
        <v>0</v>
      </c>
      <c r="CD18" s="356">
        <v>0</v>
      </c>
      <c r="CE18" s="356">
        <v>0</v>
      </c>
      <c r="CG18" s="356">
        <v>450750.16185615404</v>
      </c>
      <c r="CH18" s="356">
        <v>6045231.4960066415</v>
      </c>
      <c r="CI18" s="356">
        <v>0</v>
      </c>
      <c r="CJ18" s="356">
        <v>0</v>
      </c>
      <c r="CK18" s="356">
        <v>0</v>
      </c>
      <c r="CL18" s="356">
        <v>0</v>
      </c>
      <c r="CM18" s="356">
        <v>6495981.6578627955</v>
      </c>
      <c r="CN18" s="162">
        <v>0</v>
      </c>
      <c r="CO18" s="356">
        <v>79890.324093166695</v>
      </c>
      <c r="CP18" s="356">
        <v>591639.2978795286</v>
      </c>
      <c r="CQ18" s="356">
        <v>0</v>
      </c>
      <c r="CR18" s="356">
        <v>0</v>
      </c>
      <c r="CS18" s="356">
        <v>0</v>
      </c>
      <c r="CT18" s="356">
        <v>0</v>
      </c>
      <c r="CU18" s="356">
        <v>671529.62197269534</v>
      </c>
      <c r="CW18" s="356">
        <v>0</v>
      </c>
      <c r="CX18" s="356">
        <v>0</v>
      </c>
      <c r="CY18" s="356">
        <v>0</v>
      </c>
      <c r="CZ18" s="356">
        <v>0</v>
      </c>
      <c r="DA18" s="356">
        <v>0</v>
      </c>
      <c r="DB18" s="356">
        <v>0</v>
      </c>
      <c r="DC18" s="356">
        <v>0</v>
      </c>
      <c r="DE18" s="356">
        <v>0</v>
      </c>
      <c r="DF18" s="356">
        <v>0</v>
      </c>
      <c r="DG18" s="356">
        <v>0</v>
      </c>
      <c r="DH18" s="356">
        <v>0</v>
      </c>
      <c r="DI18" s="356">
        <v>0</v>
      </c>
      <c r="DJ18" s="356">
        <v>0</v>
      </c>
      <c r="DK18" s="356">
        <v>0</v>
      </c>
      <c r="DM18" s="356">
        <v>0</v>
      </c>
      <c r="DN18" s="356">
        <v>0</v>
      </c>
      <c r="DO18" s="356">
        <v>0</v>
      </c>
      <c r="DP18" s="356">
        <v>0</v>
      </c>
      <c r="DQ18" s="356">
        <v>0</v>
      </c>
      <c r="DR18" s="356">
        <v>0</v>
      </c>
      <c r="DS18" s="356">
        <v>0</v>
      </c>
      <c r="DU18" s="356">
        <v>0</v>
      </c>
      <c r="DV18" s="356">
        <v>0</v>
      </c>
      <c r="DW18" s="356">
        <v>0</v>
      </c>
      <c r="DX18" s="356">
        <v>0</v>
      </c>
      <c r="DY18" s="356">
        <v>0</v>
      </c>
      <c r="DZ18" s="356">
        <v>0</v>
      </c>
      <c r="EA18" s="356">
        <v>0</v>
      </c>
      <c r="EC18" s="356">
        <v>0</v>
      </c>
      <c r="ED18" s="356">
        <v>0</v>
      </c>
      <c r="EE18" s="356">
        <v>0</v>
      </c>
      <c r="EF18" s="356">
        <v>0</v>
      </c>
      <c r="EG18" s="356">
        <v>0</v>
      </c>
      <c r="EH18" s="356">
        <v>0</v>
      </c>
      <c r="EI18" s="356">
        <v>0</v>
      </c>
      <c r="EK18" s="356">
        <v>0</v>
      </c>
      <c r="EL18" s="356">
        <v>0</v>
      </c>
      <c r="EM18" s="356">
        <v>0</v>
      </c>
      <c r="EN18" s="356">
        <v>0</v>
      </c>
      <c r="EO18" s="356">
        <v>0</v>
      </c>
      <c r="EP18" s="356">
        <v>0</v>
      </c>
      <c r="EQ18" s="356">
        <v>0</v>
      </c>
      <c r="ES18" s="356">
        <v>0</v>
      </c>
      <c r="ET18" s="356">
        <v>0</v>
      </c>
      <c r="EU18" s="356">
        <v>0</v>
      </c>
      <c r="EV18" s="356">
        <v>0</v>
      </c>
      <c r="EW18" s="356">
        <v>0</v>
      </c>
      <c r="EX18" s="356">
        <v>0</v>
      </c>
      <c r="EY18" s="356">
        <v>0</v>
      </c>
      <c r="FA18" s="356">
        <v>0</v>
      </c>
      <c r="FB18" s="356">
        <v>0</v>
      </c>
      <c r="FC18" s="356">
        <v>0</v>
      </c>
      <c r="FD18" s="356">
        <v>0</v>
      </c>
      <c r="FE18" s="356">
        <v>0</v>
      </c>
      <c r="FF18" s="356">
        <v>0</v>
      </c>
      <c r="FG18" s="356">
        <v>0</v>
      </c>
    </row>
    <row r="19" spans="1:163">
      <c r="A19" s="355" t="s">
        <v>45</v>
      </c>
      <c r="B19" s="162" t="s">
        <v>45</v>
      </c>
      <c r="C19" s="619">
        <v>0</v>
      </c>
      <c r="D19" s="167"/>
      <c r="E19" s="356">
        <v>0</v>
      </c>
      <c r="F19" s="356">
        <v>0</v>
      </c>
      <c r="G19" s="356">
        <v>0</v>
      </c>
      <c r="H19" s="356">
        <v>0</v>
      </c>
      <c r="I19" s="356">
        <v>0</v>
      </c>
      <c r="J19" s="356">
        <v>0</v>
      </c>
      <c r="K19" s="356">
        <v>0</v>
      </c>
      <c r="M19" s="356">
        <v>0</v>
      </c>
      <c r="N19" s="356">
        <v>0</v>
      </c>
      <c r="O19" s="356">
        <v>0</v>
      </c>
      <c r="P19" s="356">
        <v>0</v>
      </c>
      <c r="Q19" s="356">
        <v>0</v>
      </c>
      <c r="R19" s="356">
        <v>0</v>
      </c>
      <c r="S19" s="356">
        <v>0</v>
      </c>
      <c r="U19" s="356">
        <v>0</v>
      </c>
      <c r="V19" s="356">
        <v>0</v>
      </c>
      <c r="W19" s="356">
        <v>0</v>
      </c>
      <c r="X19" s="356">
        <v>0</v>
      </c>
      <c r="Y19" s="356">
        <v>0</v>
      </c>
      <c r="Z19" s="356">
        <v>0</v>
      </c>
      <c r="AA19" s="356">
        <v>0</v>
      </c>
      <c r="AC19" s="356">
        <v>0</v>
      </c>
      <c r="AD19" s="356">
        <v>0</v>
      </c>
      <c r="AE19" s="356">
        <v>0</v>
      </c>
      <c r="AF19" s="356">
        <v>0</v>
      </c>
      <c r="AG19" s="356">
        <v>0</v>
      </c>
      <c r="AH19" s="356">
        <v>0</v>
      </c>
      <c r="AI19" s="356">
        <v>0</v>
      </c>
      <c r="AK19" s="356">
        <v>0</v>
      </c>
      <c r="AL19" s="356">
        <v>0</v>
      </c>
      <c r="AM19" s="356">
        <v>0</v>
      </c>
      <c r="AN19" s="356">
        <v>0</v>
      </c>
      <c r="AO19" s="356">
        <v>0</v>
      </c>
      <c r="AP19" s="356">
        <v>0</v>
      </c>
      <c r="AQ19" s="356">
        <v>0</v>
      </c>
      <c r="AS19" s="356">
        <v>0</v>
      </c>
      <c r="AT19" s="356">
        <v>0</v>
      </c>
      <c r="AU19" s="356">
        <v>0</v>
      </c>
      <c r="AV19" s="356">
        <v>0</v>
      </c>
      <c r="AW19" s="356">
        <v>0</v>
      </c>
      <c r="AX19" s="356">
        <v>0</v>
      </c>
      <c r="AY19" s="356">
        <v>0</v>
      </c>
      <c r="BA19" s="356">
        <v>0</v>
      </c>
      <c r="BB19" s="356">
        <v>0</v>
      </c>
      <c r="BC19" s="356">
        <v>0</v>
      </c>
      <c r="BD19" s="356">
        <v>0</v>
      </c>
      <c r="BE19" s="356">
        <v>0</v>
      </c>
      <c r="BF19" s="356">
        <v>0</v>
      </c>
      <c r="BG19" s="356">
        <v>0</v>
      </c>
      <c r="BI19" s="356">
        <v>0</v>
      </c>
      <c r="BJ19" s="356">
        <v>0</v>
      </c>
      <c r="BK19" s="356">
        <v>0</v>
      </c>
      <c r="BL19" s="356">
        <v>0</v>
      </c>
      <c r="BM19" s="356">
        <v>0</v>
      </c>
      <c r="BN19" s="356">
        <v>0</v>
      </c>
      <c r="BO19" s="356">
        <v>0</v>
      </c>
      <c r="BQ19" s="356">
        <v>0</v>
      </c>
      <c r="BR19" s="356">
        <v>0</v>
      </c>
      <c r="BS19" s="356">
        <v>0</v>
      </c>
      <c r="BT19" s="356">
        <v>0</v>
      </c>
      <c r="BU19" s="356">
        <v>0</v>
      </c>
      <c r="BV19" s="356">
        <v>0</v>
      </c>
      <c r="BW19" s="356">
        <v>0</v>
      </c>
      <c r="BY19" s="356">
        <v>0</v>
      </c>
      <c r="BZ19" s="356">
        <v>0</v>
      </c>
      <c r="CA19" s="356">
        <v>0</v>
      </c>
      <c r="CB19" s="356">
        <v>0</v>
      </c>
      <c r="CC19" s="356">
        <v>0</v>
      </c>
      <c r="CD19" s="356">
        <v>0</v>
      </c>
      <c r="CE19" s="356">
        <v>0</v>
      </c>
      <c r="CG19" s="356">
        <v>0</v>
      </c>
      <c r="CH19" s="356">
        <v>0</v>
      </c>
      <c r="CI19" s="356">
        <v>0</v>
      </c>
      <c r="CJ19" s="356">
        <v>0</v>
      </c>
      <c r="CK19" s="356">
        <v>0</v>
      </c>
      <c r="CL19" s="356">
        <v>0</v>
      </c>
      <c r="CM19" s="356">
        <v>0</v>
      </c>
      <c r="CN19" s="162">
        <v>0</v>
      </c>
      <c r="CO19" s="356">
        <v>0</v>
      </c>
      <c r="CP19" s="356">
        <v>0</v>
      </c>
      <c r="CQ19" s="356">
        <v>0</v>
      </c>
      <c r="CR19" s="356">
        <v>0</v>
      </c>
      <c r="CS19" s="356">
        <v>0</v>
      </c>
      <c r="CT19" s="356">
        <v>0</v>
      </c>
      <c r="CU19" s="356">
        <v>0</v>
      </c>
      <c r="CW19" s="356">
        <v>0</v>
      </c>
      <c r="CX19" s="356">
        <v>0</v>
      </c>
      <c r="CY19" s="356">
        <v>0</v>
      </c>
      <c r="CZ19" s="356">
        <v>0</v>
      </c>
      <c r="DA19" s="356">
        <v>0</v>
      </c>
      <c r="DB19" s="356">
        <v>0</v>
      </c>
      <c r="DC19" s="356">
        <v>0</v>
      </c>
      <c r="DE19" s="356">
        <v>0</v>
      </c>
      <c r="DF19" s="356">
        <v>0</v>
      </c>
      <c r="DG19" s="356">
        <v>0</v>
      </c>
      <c r="DH19" s="356">
        <v>0</v>
      </c>
      <c r="DI19" s="356">
        <v>0</v>
      </c>
      <c r="DJ19" s="356">
        <v>0</v>
      </c>
      <c r="DK19" s="356">
        <v>0</v>
      </c>
      <c r="DM19" s="356">
        <v>0</v>
      </c>
      <c r="DN19" s="356">
        <v>0</v>
      </c>
      <c r="DO19" s="356">
        <v>0</v>
      </c>
      <c r="DP19" s="356">
        <v>0</v>
      </c>
      <c r="DQ19" s="356">
        <v>0</v>
      </c>
      <c r="DR19" s="356">
        <v>0</v>
      </c>
      <c r="DS19" s="356">
        <v>0</v>
      </c>
      <c r="DU19" s="356">
        <v>0</v>
      </c>
      <c r="DV19" s="356">
        <v>0</v>
      </c>
      <c r="DW19" s="356">
        <v>0</v>
      </c>
      <c r="DX19" s="356">
        <v>0</v>
      </c>
      <c r="DY19" s="356">
        <v>0</v>
      </c>
      <c r="DZ19" s="356">
        <v>0</v>
      </c>
      <c r="EA19" s="356">
        <v>0</v>
      </c>
      <c r="EC19" s="356">
        <v>0</v>
      </c>
      <c r="ED19" s="356">
        <v>0</v>
      </c>
      <c r="EE19" s="356">
        <v>0</v>
      </c>
      <c r="EF19" s="356">
        <v>0</v>
      </c>
      <c r="EG19" s="356">
        <v>0</v>
      </c>
      <c r="EH19" s="356">
        <v>0</v>
      </c>
      <c r="EI19" s="356">
        <v>0</v>
      </c>
      <c r="EK19" s="356">
        <v>0</v>
      </c>
      <c r="EL19" s="356">
        <v>0</v>
      </c>
      <c r="EM19" s="356">
        <v>0</v>
      </c>
      <c r="EN19" s="356">
        <v>0</v>
      </c>
      <c r="EO19" s="356">
        <v>0</v>
      </c>
      <c r="EP19" s="356">
        <v>0</v>
      </c>
      <c r="EQ19" s="356">
        <v>0</v>
      </c>
      <c r="ES19" s="356">
        <v>0</v>
      </c>
      <c r="ET19" s="356">
        <v>0</v>
      </c>
      <c r="EU19" s="356">
        <v>0</v>
      </c>
      <c r="EV19" s="356">
        <v>0</v>
      </c>
      <c r="EW19" s="356">
        <v>0</v>
      </c>
      <c r="EX19" s="356">
        <v>0</v>
      </c>
      <c r="EY19" s="356">
        <v>0</v>
      </c>
      <c r="FA19" s="356">
        <v>0</v>
      </c>
      <c r="FB19" s="356">
        <v>0</v>
      </c>
      <c r="FC19" s="356">
        <v>0</v>
      </c>
      <c r="FD19" s="356">
        <v>0</v>
      </c>
      <c r="FE19" s="356">
        <v>0</v>
      </c>
      <c r="FF19" s="356">
        <v>0</v>
      </c>
      <c r="FG19" s="356">
        <v>0</v>
      </c>
    </row>
    <row r="20" spans="1:163">
      <c r="A20" s="355" t="s">
        <v>45</v>
      </c>
      <c r="B20" s="162" t="s">
        <v>45</v>
      </c>
      <c r="C20" s="619">
        <v>0</v>
      </c>
      <c r="D20" s="167"/>
      <c r="E20" s="356">
        <v>0</v>
      </c>
      <c r="F20" s="356">
        <v>0</v>
      </c>
      <c r="G20" s="356">
        <v>0</v>
      </c>
      <c r="H20" s="356">
        <v>0</v>
      </c>
      <c r="I20" s="356">
        <v>0</v>
      </c>
      <c r="J20" s="356">
        <v>0</v>
      </c>
      <c r="K20" s="356">
        <v>0</v>
      </c>
      <c r="M20" s="356">
        <v>0</v>
      </c>
      <c r="N20" s="356">
        <v>0</v>
      </c>
      <c r="O20" s="356">
        <v>0</v>
      </c>
      <c r="P20" s="356">
        <v>0</v>
      </c>
      <c r="Q20" s="356">
        <v>0</v>
      </c>
      <c r="R20" s="356">
        <v>0</v>
      </c>
      <c r="S20" s="356">
        <v>0</v>
      </c>
      <c r="U20" s="356">
        <v>0</v>
      </c>
      <c r="V20" s="356">
        <v>0</v>
      </c>
      <c r="W20" s="356">
        <v>0</v>
      </c>
      <c r="X20" s="356">
        <v>0</v>
      </c>
      <c r="Y20" s="356">
        <v>0</v>
      </c>
      <c r="Z20" s="356">
        <v>0</v>
      </c>
      <c r="AA20" s="356">
        <v>0</v>
      </c>
      <c r="AC20" s="356">
        <v>0</v>
      </c>
      <c r="AD20" s="356">
        <v>0</v>
      </c>
      <c r="AE20" s="356">
        <v>0</v>
      </c>
      <c r="AF20" s="356">
        <v>0</v>
      </c>
      <c r="AG20" s="356">
        <v>0</v>
      </c>
      <c r="AH20" s="356">
        <v>0</v>
      </c>
      <c r="AI20" s="356">
        <v>0</v>
      </c>
      <c r="AK20" s="356">
        <v>0</v>
      </c>
      <c r="AL20" s="356">
        <v>0</v>
      </c>
      <c r="AM20" s="356">
        <v>0</v>
      </c>
      <c r="AN20" s="356">
        <v>0</v>
      </c>
      <c r="AO20" s="356">
        <v>0</v>
      </c>
      <c r="AP20" s="356">
        <v>0</v>
      </c>
      <c r="AQ20" s="356">
        <v>0</v>
      </c>
      <c r="AS20" s="356">
        <v>0</v>
      </c>
      <c r="AT20" s="356">
        <v>0</v>
      </c>
      <c r="AU20" s="356">
        <v>0</v>
      </c>
      <c r="AV20" s="356">
        <v>0</v>
      </c>
      <c r="AW20" s="356">
        <v>0</v>
      </c>
      <c r="AX20" s="356">
        <v>0</v>
      </c>
      <c r="AY20" s="356">
        <v>0</v>
      </c>
      <c r="BA20" s="356">
        <v>0</v>
      </c>
      <c r="BB20" s="356">
        <v>0</v>
      </c>
      <c r="BC20" s="356">
        <v>0</v>
      </c>
      <c r="BD20" s="356">
        <v>0</v>
      </c>
      <c r="BE20" s="356">
        <v>0</v>
      </c>
      <c r="BF20" s="356">
        <v>0</v>
      </c>
      <c r="BG20" s="356">
        <v>0</v>
      </c>
      <c r="BI20" s="356">
        <v>0</v>
      </c>
      <c r="BJ20" s="356">
        <v>0</v>
      </c>
      <c r="BK20" s="356">
        <v>0</v>
      </c>
      <c r="BL20" s="356">
        <v>0</v>
      </c>
      <c r="BM20" s="356">
        <v>0</v>
      </c>
      <c r="BN20" s="356">
        <v>0</v>
      </c>
      <c r="BO20" s="356">
        <v>0</v>
      </c>
      <c r="BQ20" s="356">
        <v>0</v>
      </c>
      <c r="BR20" s="356">
        <v>0</v>
      </c>
      <c r="BS20" s="356">
        <v>0</v>
      </c>
      <c r="BT20" s="356">
        <v>0</v>
      </c>
      <c r="BU20" s="356">
        <v>0</v>
      </c>
      <c r="BV20" s="356">
        <v>0</v>
      </c>
      <c r="BW20" s="356">
        <v>0</v>
      </c>
      <c r="BY20" s="356">
        <v>0</v>
      </c>
      <c r="BZ20" s="356">
        <v>0</v>
      </c>
      <c r="CA20" s="356">
        <v>0</v>
      </c>
      <c r="CB20" s="356">
        <v>0</v>
      </c>
      <c r="CC20" s="356">
        <v>0</v>
      </c>
      <c r="CD20" s="356">
        <v>0</v>
      </c>
      <c r="CE20" s="356">
        <v>0</v>
      </c>
      <c r="CG20" s="356">
        <v>0</v>
      </c>
      <c r="CH20" s="356">
        <v>0</v>
      </c>
      <c r="CI20" s="356">
        <v>0</v>
      </c>
      <c r="CJ20" s="356">
        <v>0</v>
      </c>
      <c r="CK20" s="356">
        <v>0</v>
      </c>
      <c r="CL20" s="356">
        <v>0</v>
      </c>
      <c r="CM20" s="356">
        <v>0</v>
      </c>
      <c r="CN20" s="162">
        <v>0</v>
      </c>
      <c r="CO20" s="356">
        <v>0</v>
      </c>
      <c r="CP20" s="356">
        <v>0</v>
      </c>
      <c r="CQ20" s="356">
        <v>0</v>
      </c>
      <c r="CR20" s="356">
        <v>0</v>
      </c>
      <c r="CS20" s="356">
        <v>0</v>
      </c>
      <c r="CT20" s="356">
        <v>0</v>
      </c>
      <c r="CU20" s="356">
        <v>0</v>
      </c>
      <c r="CW20" s="356">
        <v>0</v>
      </c>
      <c r="CX20" s="356">
        <v>0</v>
      </c>
      <c r="CY20" s="356">
        <v>0</v>
      </c>
      <c r="CZ20" s="356">
        <v>0</v>
      </c>
      <c r="DA20" s="356">
        <v>0</v>
      </c>
      <c r="DB20" s="356">
        <v>0</v>
      </c>
      <c r="DC20" s="356">
        <v>0</v>
      </c>
      <c r="DE20" s="356">
        <v>0</v>
      </c>
      <c r="DF20" s="356">
        <v>0</v>
      </c>
      <c r="DG20" s="356">
        <v>0</v>
      </c>
      <c r="DH20" s="356">
        <v>0</v>
      </c>
      <c r="DI20" s="356">
        <v>0</v>
      </c>
      <c r="DJ20" s="356">
        <v>0</v>
      </c>
      <c r="DK20" s="356">
        <v>0</v>
      </c>
      <c r="DM20" s="356">
        <v>0</v>
      </c>
      <c r="DN20" s="356">
        <v>0</v>
      </c>
      <c r="DO20" s="356">
        <v>0</v>
      </c>
      <c r="DP20" s="356">
        <v>0</v>
      </c>
      <c r="DQ20" s="356">
        <v>0</v>
      </c>
      <c r="DR20" s="356">
        <v>0</v>
      </c>
      <c r="DS20" s="356">
        <v>0</v>
      </c>
      <c r="DU20" s="356">
        <v>0</v>
      </c>
      <c r="DV20" s="356">
        <v>0</v>
      </c>
      <c r="DW20" s="356">
        <v>0</v>
      </c>
      <c r="DX20" s="356">
        <v>0</v>
      </c>
      <c r="DY20" s="356">
        <v>0</v>
      </c>
      <c r="DZ20" s="356">
        <v>0</v>
      </c>
      <c r="EA20" s="356">
        <v>0</v>
      </c>
      <c r="EC20" s="356">
        <v>0</v>
      </c>
      <c r="ED20" s="356">
        <v>0</v>
      </c>
      <c r="EE20" s="356">
        <v>0</v>
      </c>
      <c r="EF20" s="356">
        <v>0</v>
      </c>
      <c r="EG20" s="356">
        <v>0</v>
      </c>
      <c r="EH20" s="356">
        <v>0</v>
      </c>
      <c r="EI20" s="356">
        <v>0</v>
      </c>
      <c r="EK20" s="356">
        <v>0</v>
      </c>
      <c r="EL20" s="356">
        <v>0</v>
      </c>
      <c r="EM20" s="356">
        <v>0</v>
      </c>
      <c r="EN20" s="356">
        <v>0</v>
      </c>
      <c r="EO20" s="356">
        <v>0</v>
      </c>
      <c r="EP20" s="356">
        <v>0</v>
      </c>
      <c r="EQ20" s="356">
        <v>0</v>
      </c>
      <c r="ES20" s="356">
        <v>0</v>
      </c>
      <c r="ET20" s="356">
        <v>0</v>
      </c>
      <c r="EU20" s="356">
        <v>0</v>
      </c>
      <c r="EV20" s="356">
        <v>0</v>
      </c>
      <c r="EW20" s="356">
        <v>0</v>
      </c>
      <c r="EX20" s="356">
        <v>0</v>
      </c>
      <c r="EY20" s="356">
        <v>0</v>
      </c>
      <c r="FA20" s="356">
        <v>0</v>
      </c>
      <c r="FB20" s="356">
        <v>0</v>
      </c>
      <c r="FC20" s="356">
        <v>0</v>
      </c>
      <c r="FD20" s="356">
        <v>0</v>
      </c>
      <c r="FE20" s="356">
        <v>0</v>
      </c>
      <c r="FF20" s="356">
        <v>0</v>
      </c>
      <c r="FG20" s="356">
        <v>0</v>
      </c>
    </row>
    <row r="21" spans="1:163">
      <c r="A21" s="355" t="s">
        <v>45</v>
      </c>
      <c r="B21" s="162" t="s">
        <v>45</v>
      </c>
      <c r="C21" s="619">
        <v>0</v>
      </c>
      <c r="D21" s="167"/>
      <c r="E21" s="356">
        <v>0</v>
      </c>
      <c r="F21" s="356">
        <v>0</v>
      </c>
      <c r="G21" s="356">
        <v>0</v>
      </c>
      <c r="H21" s="356">
        <v>0</v>
      </c>
      <c r="I21" s="356">
        <v>0</v>
      </c>
      <c r="J21" s="356">
        <v>0</v>
      </c>
      <c r="K21" s="356">
        <v>0</v>
      </c>
      <c r="M21" s="356">
        <v>0</v>
      </c>
      <c r="N21" s="356">
        <v>0</v>
      </c>
      <c r="O21" s="356">
        <v>0</v>
      </c>
      <c r="P21" s="356">
        <v>0</v>
      </c>
      <c r="Q21" s="356">
        <v>0</v>
      </c>
      <c r="R21" s="356">
        <v>0</v>
      </c>
      <c r="S21" s="356">
        <v>0</v>
      </c>
      <c r="U21" s="356">
        <v>0</v>
      </c>
      <c r="V21" s="356">
        <v>0</v>
      </c>
      <c r="W21" s="356">
        <v>0</v>
      </c>
      <c r="X21" s="356">
        <v>0</v>
      </c>
      <c r="Y21" s="356">
        <v>0</v>
      </c>
      <c r="Z21" s="356">
        <v>0</v>
      </c>
      <c r="AA21" s="356">
        <v>0</v>
      </c>
      <c r="AC21" s="356">
        <v>0</v>
      </c>
      <c r="AD21" s="356">
        <v>0</v>
      </c>
      <c r="AE21" s="356">
        <v>0</v>
      </c>
      <c r="AF21" s="356">
        <v>0</v>
      </c>
      <c r="AG21" s="356">
        <v>0</v>
      </c>
      <c r="AH21" s="356">
        <v>0</v>
      </c>
      <c r="AI21" s="356">
        <v>0</v>
      </c>
      <c r="AK21" s="356">
        <v>0</v>
      </c>
      <c r="AL21" s="356">
        <v>0</v>
      </c>
      <c r="AM21" s="356">
        <v>0</v>
      </c>
      <c r="AN21" s="356">
        <v>0</v>
      </c>
      <c r="AO21" s="356">
        <v>0</v>
      </c>
      <c r="AP21" s="356">
        <v>0</v>
      </c>
      <c r="AQ21" s="356">
        <v>0</v>
      </c>
      <c r="AS21" s="356">
        <v>0</v>
      </c>
      <c r="AT21" s="356">
        <v>0</v>
      </c>
      <c r="AU21" s="356">
        <v>0</v>
      </c>
      <c r="AV21" s="356">
        <v>0</v>
      </c>
      <c r="AW21" s="356">
        <v>0</v>
      </c>
      <c r="AX21" s="356">
        <v>0</v>
      </c>
      <c r="AY21" s="356">
        <v>0</v>
      </c>
      <c r="BA21" s="356">
        <v>0</v>
      </c>
      <c r="BB21" s="356">
        <v>0</v>
      </c>
      <c r="BC21" s="356">
        <v>0</v>
      </c>
      <c r="BD21" s="356">
        <v>0</v>
      </c>
      <c r="BE21" s="356">
        <v>0</v>
      </c>
      <c r="BF21" s="356">
        <v>0</v>
      </c>
      <c r="BG21" s="356">
        <v>0</v>
      </c>
      <c r="BI21" s="356">
        <v>0</v>
      </c>
      <c r="BJ21" s="356">
        <v>0</v>
      </c>
      <c r="BK21" s="356">
        <v>0</v>
      </c>
      <c r="BL21" s="356">
        <v>0</v>
      </c>
      <c r="BM21" s="356">
        <v>0</v>
      </c>
      <c r="BN21" s="356">
        <v>0</v>
      </c>
      <c r="BO21" s="356">
        <v>0</v>
      </c>
      <c r="BQ21" s="356">
        <v>0</v>
      </c>
      <c r="BR21" s="356">
        <v>0</v>
      </c>
      <c r="BS21" s="356">
        <v>0</v>
      </c>
      <c r="BT21" s="356">
        <v>0</v>
      </c>
      <c r="BU21" s="356">
        <v>0</v>
      </c>
      <c r="BV21" s="356">
        <v>0</v>
      </c>
      <c r="BW21" s="356">
        <v>0</v>
      </c>
      <c r="BY21" s="356">
        <v>0</v>
      </c>
      <c r="BZ21" s="356">
        <v>0</v>
      </c>
      <c r="CA21" s="356">
        <v>0</v>
      </c>
      <c r="CB21" s="356">
        <v>0</v>
      </c>
      <c r="CC21" s="356">
        <v>0</v>
      </c>
      <c r="CD21" s="356">
        <v>0</v>
      </c>
      <c r="CE21" s="356">
        <v>0</v>
      </c>
      <c r="CG21" s="356">
        <v>0</v>
      </c>
      <c r="CH21" s="356">
        <v>0</v>
      </c>
      <c r="CI21" s="356">
        <v>0</v>
      </c>
      <c r="CJ21" s="356">
        <v>0</v>
      </c>
      <c r="CK21" s="356">
        <v>0</v>
      </c>
      <c r="CL21" s="356">
        <v>0</v>
      </c>
      <c r="CM21" s="356">
        <v>0</v>
      </c>
      <c r="CN21" s="162">
        <v>0</v>
      </c>
      <c r="CO21" s="356">
        <v>0</v>
      </c>
      <c r="CP21" s="356">
        <v>0</v>
      </c>
      <c r="CQ21" s="356">
        <v>0</v>
      </c>
      <c r="CR21" s="356">
        <v>0</v>
      </c>
      <c r="CS21" s="356">
        <v>0</v>
      </c>
      <c r="CT21" s="356">
        <v>0</v>
      </c>
      <c r="CU21" s="356">
        <v>0</v>
      </c>
      <c r="CW21" s="356">
        <v>0</v>
      </c>
      <c r="CX21" s="356">
        <v>0</v>
      </c>
      <c r="CY21" s="356">
        <v>0</v>
      </c>
      <c r="CZ21" s="356">
        <v>0</v>
      </c>
      <c r="DA21" s="356">
        <v>0</v>
      </c>
      <c r="DB21" s="356">
        <v>0</v>
      </c>
      <c r="DC21" s="356">
        <v>0</v>
      </c>
      <c r="DE21" s="356">
        <v>0</v>
      </c>
      <c r="DF21" s="356">
        <v>0</v>
      </c>
      <c r="DG21" s="356">
        <v>0</v>
      </c>
      <c r="DH21" s="356">
        <v>0</v>
      </c>
      <c r="DI21" s="356">
        <v>0</v>
      </c>
      <c r="DJ21" s="356">
        <v>0</v>
      </c>
      <c r="DK21" s="356">
        <v>0</v>
      </c>
      <c r="DM21" s="356">
        <v>0</v>
      </c>
      <c r="DN21" s="356">
        <v>0</v>
      </c>
      <c r="DO21" s="356">
        <v>0</v>
      </c>
      <c r="DP21" s="356">
        <v>0</v>
      </c>
      <c r="DQ21" s="356">
        <v>0</v>
      </c>
      <c r="DR21" s="356">
        <v>0</v>
      </c>
      <c r="DS21" s="356">
        <v>0</v>
      </c>
      <c r="DU21" s="356">
        <v>0</v>
      </c>
      <c r="DV21" s="356">
        <v>0</v>
      </c>
      <c r="DW21" s="356">
        <v>0</v>
      </c>
      <c r="DX21" s="356">
        <v>0</v>
      </c>
      <c r="DY21" s="356">
        <v>0</v>
      </c>
      <c r="DZ21" s="356">
        <v>0</v>
      </c>
      <c r="EA21" s="356">
        <v>0</v>
      </c>
      <c r="EC21" s="356">
        <v>0</v>
      </c>
      <c r="ED21" s="356">
        <v>0</v>
      </c>
      <c r="EE21" s="356">
        <v>0</v>
      </c>
      <c r="EF21" s="356">
        <v>0</v>
      </c>
      <c r="EG21" s="356">
        <v>0</v>
      </c>
      <c r="EH21" s="356">
        <v>0</v>
      </c>
      <c r="EI21" s="356">
        <v>0</v>
      </c>
      <c r="EK21" s="356">
        <v>0</v>
      </c>
      <c r="EL21" s="356">
        <v>0</v>
      </c>
      <c r="EM21" s="356">
        <v>0</v>
      </c>
      <c r="EN21" s="356">
        <v>0</v>
      </c>
      <c r="EO21" s="356">
        <v>0</v>
      </c>
      <c r="EP21" s="356">
        <v>0</v>
      </c>
      <c r="EQ21" s="356">
        <v>0</v>
      </c>
      <c r="ES21" s="356">
        <v>0</v>
      </c>
      <c r="ET21" s="356">
        <v>0</v>
      </c>
      <c r="EU21" s="356">
        <v>0</v>
      </c>
      <c r="EV21" s="356">
        <v>0</v>
      </c>
      <c r="EW21" s="356">
        <v>0</v>
      </c>
      <c r="EX21" s="356">
        <v>0</v>
      </c>
      <c r="EY21" s="356">
        <v>0</v>
      </c>
      <c r="FA21" s="356">
        <v>0</v>
      </c>
      <c r="FB21" s="356">
        <v>0</v>
      </c>
      <c r="FC21" s="356">
        <v>0</v>
      </c>
      <c r="FD21" s="356">
        <v>0</v>
      </c>
      <c r="FE21" s="356">
        <v>0</v>
      </c>
      <c r="FF21" s="356">
        <v>0</v>
      </c>
      <c r="FG21" s="356">
        <v>0</v>
      </c>
    </row>
    <row r="22" spans="1:163">
      <c r="A22" s="355" t="s">
        <v>45</v>
      </c>
      <c r="B22" s="162" t="s">
        <v>45</v>
      </c>
      <c r="C22" s="619">
        <v>0</v>
      </c>
      <c r="D22" s="167"/>
      <c r="E22" s="356">
        <v>0</v>
      </c>
      <c r="F22" s="356">
        <v>0</v>
      </c>
      <c r="G22" s="356">
        <v>0</v>
      </c>
      <c r="H22" s="356">
        <v>0</v>
      </c>
      <c r="I22" s="356">
        <v>0</v>
      </c>
      <c r="J22" s="356">
        <v>0</v>
      </c>
      <c r="K22" s="356">
        <v>0</v>
      </c>
      <c r="M22" s="356">
        <v>0</v>
      </c>
      <c r="N22" s="356">
        <v>0</v>
      </c>
      <c r="O22" s="356">
        <v>0</v>
      </c>
      <c r="P22" s="356">
        <v>0</v>
      </c>
      <c r="Q22" s="356">
        <v>0</v>
      </c>
      <c r="R22" s="356">
        <v>0</v>
      </c>
      <c r="S22" s="356">
        <v>0</v>
      </c>
      <c r="U22" s="356">
        <v>0</v>
      </c>
      <c r="V22" s="356">
        <v>0</v>
      </c>
      <c r="W22" s="356">
        <v>0</v>
      </c>
      <c r="X22" s="356">
        <v>0</v>
      </c>
      <c r="Y22" s="356">
        <v>0</v>
      </c>
      <c r="Z22" s="356">
        <v>0</v>
      </c>
      <c r="AA22" s="356">
        <v>0</v>
      </c>
      <c r="AC22" s="356">
        <v>0</v>
      </c>
      <c r="AD22" s="356">
        <v>0</v>
      </c>
      <c r="AE22" s="356">
        <v>0</v>
      </c>
      <c r="AF22" s="356">
        <v>0</v>
      </c>
      <c r="AG22" s="356">
        <v>0</v>
      </c>
      <c r="AH22" s="356">
        <v>0</v>
      </c>
      <c r="AI22" s="356">
        <v>0</v>
      </c>
      <c r="AK22" s="356">
        <v>0</v>
      </c>
      <c r="AL22" s="356">
        <v>0</v>
      </c>
      <c r="AM22" s="356">
        <v>0</v>
      </c>
      <c r="AN22" s="356">
        <v>0</v>
      </c>
      <c r="AO22" s="356">
        <v>0</v>
      </c>
      <c r="AP22" s="356">
        <v>0</v>
      </c>
      <c r="AQ22" s="356">
        <v>0</v>
      </c>
      <c r="AS22" s="356">
        <v>0</v>
      </c>
      <c r="AT22" s="356">
        <v>0</v>
      </c>
      <c r="AU22" s="356">
        <v>0</v>
      </c>
      <c r="AV22" s="356">
        <v>0</v>
      </c>
      <c r="AW22" s="356">
        <v>0</v>
      </c>
      <c r="AX22" s="356">
        <v>0</v>
      </c>
      <c r="AY22" s="356">
        <v>0</v>
      </c>
      <c r="BA22" s="356">
        <v>0</v>
      </c>
      <c r="BB22" s="356">
        <v>0</v>
      </c>
      <c r="BC22" s="356">
        <v>0</v>
      </c>
      <c r="BD22" s="356">
        <v>0</v>
      </c>
      <c r="BE22" s="356">
        <v>0</v>
      </c>
      <c r="BF22" s="356">
        <v>0</v>
      </c>
      <c r="BG22" s="356">
        <v>0</v>
      </c>
      <c r="BI22" s="356">
        <v>0</v>
      </c>
      <c r="BJ22" s="356">
        <v>0</v>
      </c>
      <c r="BK22" s="356">
        <v>0</v>
      </c>
      <c r="BL22" s="356">
        <v>0</v>
      </c>
      <c r="BM22" s="356">
        <v>0</v>
      </c>
      <c r="BN22" s="356">
        <v>0</v>
      </c>
      <c r="BO22" s="356">
        <v>0</v>
      </c>
      <c r="BQ22" s="356">
        <v>0</v>
      </c>
      <c r="BR22" s="356">
        <v>0</v>
      </c>
      <c r="BS22" s="356">
        <v>0</v>
      </c>
      <c r="BT22" s="356">
        <v>0</v>
      </c>
      <c r="BU22" s="356">
        <v>0</v>
      </c>
      <c r="BV22" s="356">
        <v>0</v>
      </c>
      <c r="BW22" s="356">
        <v>0</v>
      </c>
      <c r="BY22" s="356">
        <v>0</v>
      </c>
      <c r="BZ22" s="356">
        <v>0</v>
      </c>
      <c r="CA22" s="356">
        <v>0</v>
      </c>
      <c r="CB22" s="356">
        <v>0</v>
      </c>
      <c r="CC22" s="356">
        <v>0</v>
      </c>
      <c r="CD22" s="356">
        <v>0</v>
      </c>
      <c r="CE22" s="356">
        <v>0</v>
      </c>
      <c r="CG22" s="356">
        <v>0</v>
      </c>
      <c r="CH22" s="356">
        <v>0</v>
      </c>
      <c r="CI22" s="356">
        <v>0</v>
      </c>
      <c r="CJ22" s="356">
        <v>0</v>
      </c>
      <c r="CK22" s="356">
        <v>0</v>
      </c>
      <c r="CL22" s="356">
        <v>0</v>
      </c>
      <c r="CM22" s="356">
        <v>0</v>
      </c>
      <c r="CN22" s="162">
        <v>0</v>
      </c>
      <c r="CO22" s="356">
        <v>0</v>
      </c>
      <c r="CP22" s="356">
        <v>0</v>
      </c>
      <c r="CQ22" s="356">
        <v>0</v>
      </c>
      <c r="CR22" s="356">
        <v>0</v>
      </c>
      <c r="CS22" s="356">
        <v>0</v>
      </c>
      <c r="CT22" s="356">
        <v>0</v>
      </c>
      <c r="CU22" s="356">
        <v>0</v>
      </c>
      <c r="CW22" s="356">
        <v>0</v>
      </c>
      <c r="CX22" s="356">
        <v>0</v>
      </c>
      <c r="CY22" s="356">
        <v>0</v>
      </c>
      <c r="CZ22" s="356">
        <v>0</v>
      </c>
      <c r="DA22" s="356">
        <v>0</v>
      </c>
      <c r="DB22" s="356">
        <v>0</v>
      </c>
      <c r="DC22" s="356">
        <v>0</v>
      </c>
      <c r="DE22" s="356">
        <v>0</v>
      </c>
      <c r="DF22" s="356">
        <v>0</v>
      </c>
      <c r="DG22" s="356">
        <v>0</v>
      </c>
      <c r="DH22" s="356">
        <v>0</v>
      </c>
      <c r="DI22" s="356">
        <v>0</v>
      </c>
      <c r="DJ22" s="356">
        <v>0</v>
      </c>
      <c r="DK22" s="356">
        <v>0</v>
      </c>
      <c r="DM22" s="356">
        <v>0</v>
      </c>
      <c r="DN22" s="356">
        <v>0</v>
      </c>
      <c r="DO22" s="356">
        <v>0</v>
      </c>
      <c r="DP22" s="356">
        <v>0</v>
      </c>
      <c r="DQ22" s="356">
        <v>0</v>
      </c>
      <c r="DR22" s="356">
        <v>0</v>
      </c>
      <c r="DS22" s="356">
        <v>0</v>
      </c>
      <c r="DU22" s="356">
        <v>0</v>
      </c>
      <c r="DV22" s="356">
        <v>0</v>
      </c>
      <c r="DW22" s="356">
        <v>0</v>
      </c>
      <c r="DX22" s="356">
        <v>0</v>
      </c>
      <c r="DY22" s="356">
        <v>0</v>
      </c>
      <c r="DZ22" s="356">
        <v>0</v>
      </c>
      <c r="EA22" s="356">
        <v>0</v>
      </c>
      <c r="EC22" s="356">
        <v>0</v>
      </c>
      <c r="ED22" s="356">
        <v>0</v>
      </c>
      <c r="EE22" s="356">
        <v>0</v>
      </c>
      <c r="EF22" s="356">
        <v>0</v>
      </c>
      <c r="EG22" s="356">
        <v>0</v>
      </c>
      <c r="EH22" s="356">
        <v>0</v>
      </c>
      <c r="EI22" s="356">
        <v>0</v>
      </c>
      <c r="EK22" s="356">
        <v>0</v>
      </c>
      <c r="EL22" s="356">
        <v>0</v>
      </c>
      <c r="EM22" s="356">
        <v>0</v>
      </c>
      <c r="EN22" s="356">
        <v>0</v>
      </c>
      <c r="EO22" s="356">
        <v>0</v>
      </c>
      <c r="EP22" s="356">
        <v>0</v>
      </c>
      <c r="EQ22" s="356">
        <v>0</v>
      </c>
      <c r="ES22" s="356">
        <v>0</v>
      </c>
      <c r="ET22" s="356">
        <v>0</v>
      </c>
      <c r="EU22" s="356">
        <v>0</v>
      </c>
      <c r="EV22" s="356">
        <v>0</v>
      </c>
      <c r="EW22" s="356">
        <v>0</v>
      </c>
      <c r="EX22" s="356">
        <v>0</v>
      </c>
      <c r="EY22" s="356">
        <v>0</v>
      </c>
      <c r="FA22" s="356">
        <v>0</v>
      </c>
      <c r="FB22" s="356">
        <v>0</v>
      </c>
      <c r="FC22" s="356">
        <v>0</v>
      </c>
      <c r="FD22" s="356">
        <v>0</v>
      </c>
      <c r="FE22" s="356">
        <v>0</v>
      </c>
      <c r="FF22" s="356">
        <v>0</v>
      </c>
      <c r="FG22" s="356">
        <v>0</v>
      </c>
    </row>
    <row r="23" spans="1:163">
      <c r="A23" s="355" t="s">
        <v>45</v>
      </c>
      <c r="B23" s="162" t="s">
        <v>45</v>
      </c>
      <c r="C23" s="619">
        <v>0</v>
      </c>
      <c r="D23" s="167"/>
      <c r="E23" s="356">
        <v>0</v>
      </c>
      <c r="F23" s="356">
        <v>0</v>
      </c>
      <c r="G23" s="356">
        <v>0</v>
      </c>
      <c r="H23" s="356">
        <v>0</v>
      </c>
      <c r="I23" s="356">
        <v>0</v>
      </c>
      <c r="J23" s="356">
        <v>0</v>
      </c>
      <c r="K23" s="356">
        <v>0</v>
      </c>
      <c r="M23" s="356">
        <v>0</v>
      </c>
      <c r="N23" s="356">
        <v>0</v>
      </c>
      <c r="O23" s="356">
        <v>0</v>
      </c>
      <c r="P23" s="356">
        <v>0</v>
      </c>
      <c r="Q23" s="356">
        <v>0</v>
      </c>
      <c r="R23" s="356">
        <v>0</v>
      </c>
      <c r="S23" s="356">
        <v>0</v>
      </c>
      <c r="U23" s="356">
        <v>0</v>
      </c>
      <c r="V23" s="356">
        <v>0</v>
      </c>
      <c r="W23" s="356">
        <v>0</v>
      </c>
      <c r="X23" s="356">
        <v>0</v>
      </c>
      <c r="Y23" s="356">
        <v>0</v>
      </c>
      <c r="Z23" s="356">
        <v>0</v>
      </c>
      <c r="AA23" s="356">
        <v>0</v>
      </c>
      <c r="AC23" s="356">
        <v>0</v>
      </c>
      <c r="AD23" s="356">
        <v>0</v>
      </c>
      <c r="AE23" s="356">
        <v>0</v>
      </c>
      <c r="AF23" s="356">
        <v>0</v>
      </c>
      <c r="AG23" s="356">
        <v>0</v>
      </c>
      <c r="AH23" s="356">
        <v>0</v>
      </c>
      <c r="AI23" s="356">
        <v>0</v>
      </c>
      <c r="AK23" s="356">
        <v>0</v>
      </c>
      <c r="AL23" s="356">
        <v>0</v>
      </c>
      <c r="AM23" s="356">
        <v>0</v>
      </c>
      <c r="AN23" s="356">
        <v>0</v>
      </c>
      <c r="AO23" s="356">
        <v>0</v>
      </c>
      <c r="AP23" s="356">
        <v>0</v>
      </c>
      <c r="AQ23" s="356">
        <v>0</v>
      </c>
      <c r="AS23" s="356">
        <v>0</v>
      </c>
      <c r="AT23" s="356">
        <v>0</v>
      </c>
      <c r="AU23" s="356">
        <v>0</v>
      </c>
      <c r="AV23" s="356">
        <v>0</v>
      </c>
      <c r="AW23" s="356">
        <v>0</v>
      </c>
      <c r="AX23" s="356">
        <v>0</v>
      </c>
      <c r="AY23" s="356">
        <v>0</v>
      </c>
      <c r="BA23" s="356">
        <v>0</v>
      </c>
      <c r="BB23" s="356">
        <v>0</v>
      </c>
      <c r="BC23" s="356">
        <v>0</v>
      </c>
      <c r="BD23" s="356">
        <v>0</v>
      </c>
      <c r="BE23" s="356">
        <v>0</v>
      </c>
      <c r="BF23" s="356">
        <v>0</v>
      </c>
      <c r="BG23" s="356">
        <v>0</v>
      </c>
      <c r="BI23" s="356">
        <v>0</v>
      </c>
      <c r="BJ23" s="356">
        <v>0</v>
      </c>
      <c r="BK23" s="356">
        <v>0</v>
      </c>
      <c r="BL23" s="356">
        <v>0</v>
      </c>
      <c r="BM23" s="356">
        <v>0</v>
      </c>
      <c r="BN23" s="356">
        <v>0</v>
      </c>
      <c r="BO23" s="356">
        <v>0</v>
      </c>
      <c r="BQ23" s="356">
        <v>0</v>
      </c>
      <c r="BR23" s="356">
        <v>0</v>
      </c>
      <c r="BS23" s="356">
        <v>0</v>
      </c>
      <c r="BT23" s="356">
        <v>0</v>
      </c>
      <c r="BU23" s="356">
        <v>0</v>
      </c>
      <c r="BV23" s="356">
        <v>0</v>
      </c>
      <c r="BW23" s="356">
        <v>0</v>
      </c>
      <c r="BY23" s="356">
        <v>0</v>
      </c>
      <c r="BZ23" s="356">
        <v>0</v>
      </c>
      <c r="CA23" s="356">
        <v>0</v>
      </c>
      <c r="CB23" s="356">
        <v>0</v>
      </c>
      <c r="CC23" s="356">
        <v>0</v>
      </c>
      <c r="CD23" s="356">
        <v>0</v>
      </c>
      <c r="CE23" s="356">
        <v>0</v>
      </c>
      <c r="CG23" s="356">
        <v>0</v>
      </c>
      <c r="CH23" s="356">
        <v>0</v>
      </c>
      <c r="CI23" s="356">
        <v>0</v>
      </c>
      <c r="CJ23" s="356">
        <v>0</v>
      </c>
      <c r="CK23" s="356">
        <v>0</v>
      </c>
      <c r="CL23" s="356">
        <v>0</v>
      </c>
      <c r="CM23" s="356">
        <v>0</v>
      </c>
      <c r="CN23" s="162">
        <v>0</v>
      </c>
      <c r="CO23" s="356">
        <v>0</v>
      </c>
      <c r="CP23" s="356">
        <v>0</v>
      </c>
      <c r="CQ23" s="356">
        <v>0</v>
      </c>
      <c r="CR23" s="356">
        <v>0</v>
      </c>
      <c r="CS23" s="356">
        <v>0</v>
      </c>
      <c r="CT23" s="356">
        <v>0</v>
      </c>
      <c r="CU23" s="356">
        <v>0</v>
      </c>
      <c r="CW23" s="356">
        <v>0</v>
      </c>
      <c r="CX23" s="356">
        <v>0</v>
      </c>
      <c r="CY23" s="356">
        <v>0</v>
      </c>
      <c r="CZ23" s="356">
        <v>0</v>
      </c>
      <c r="DA23" s="356">
        <v>0</v>
      </c>
      <c r="DB23" s="356">
        <v>0</v>
      </c>
      <c r="DC23" s="356">
        <v>0</v>
      </c>
      <c r="DE23" s="356">
        <v>0</v>
      </c>
      <c r="DF23" s="356">
        <v>0</v>
      </c>
      <c r="DG23" s="356">
        <v>0</v>
      </c>
      <c r="DH23" s="356">
        <v>0</v>
      </c>
      <c r="DI23" s="356">
        <v>0</v>
      </c>
      <c r="DJ23" s="356">
        <v>0</v>
      </c>
      <c r="DK23" s="356">
        <v>0</v>
      </c>
      <c r="DM23" s="356">
        <v>0</v>
      </c>
      <c r="DN23" s="356">
        <v>0</v>
      </c>
      <c r="DO23" s="356">
        <v>0</v>
      </c>
      <c r="DP23" s="356">
        <v>0</v>
      </c>
      <c r="DQ23" s="356">
        <v>0</v>
      </c>
      <c r="DR23" s="356">
        <v>0</v>
      </c>
      <c r="DS23" s="356">
        <v>0</v>
      </c>
      <c r="DU23" s="356">
        <v>0</v>
      </c>
      <c r="DV23" s="356">
        <v>0</v>
      </c>
      <c r="DW23" s="356">
        <v>0</v>
      </c>
      <c r="DX23" s="356">
        <v>0</v>
      </c>
      <c r="DY23" s="356">
        <v>0</v>
      </c>
      <c r="DZ23" s="356">
        <v>0</v>
      </c>
      <c r="EA23" s="356">
        <v>0</v>
      </c>
      <c r="EC23" s="356">
        <v>0</v>
      </c>
      <c r="ED23" s="356">
        <v>0</v>
      </c>
      <c r="EE23" s="356">
        <v>0</v>
      </c>
      <c r="EF23" s="356">
        <v>0</v>
      </c>
      <c r="EG23" s="356">
        <v>0</v>
      </c>
      <c r="EH23" s="356">
        <v>0</v>
      </c>
      <c r="EI23" s="356">
        <v>0</v>
      </c>
      <c r="EK23" s="356">
        <v>0</v>
      </c>
      <c r="EL23" s="356">
        <v>0</v>
      </c>
      <c r="EM23" s="356">
        <v>0</v>
      </c>
      <c r="EN23" s="356">
        <v>0</v>
      </c>
      <c r="EO23" s="356">
        <v>0</v>
      </c>
      <c r="EP23" s="356">
        <v>0</v>
      </c>
      <c r="EQ23" s="356">
        <v>0</v>
      </c>
      <c r="ES23" s="356">
        <v>0</v>
      </c>
      <c r="ET23" s="356">
        <v>0</v>
      </c>
      <c r="EU23" s="356">
        <v>0</v>
      </c>
      <c r="EV23" s="356">
        <v>0</v>
      </c>
      <c r="EW23" s="356">
        <v>0</v>
      </c>
      <c r="EX23" s="356">
        <v>0</v>
      </c>
      <c r="EY23" s="356">
        <v>0</v>
      </c>
      <c r="FA23" s="356">
        <v>0</v>
      </c>
      <c r="FB23" s="356">
        <v>0</v>
      </c>
      <c r="FC23" s="356">
        <v>0</v>
      </c>
      <c r="FD23" s="356">
        <v>0</v>
      </c>
      <c r="FE23" s="356">
        <v>0</v>
      </c>
      <c r="FF23" s="356">
        <v>0</v>
      </c>
      <c r="FG23" s="356">
        <v>0</v>
      </c>
    </row>
    <row r="24" spans="1:163">
      <c r="A24" s="355" t="s">
        <v>45</v>
      </c>
      <c r="B24" s="162" t="s">
        <v>45</v>
      </c>
      <c r="C24" s="619">
        <v>0</v>
      </c>
      <c r="D24" s="167"/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0</v>
      </c>
      <c r="K24" s="356">
        <v>0</v>
      </c>
      <c r="M24" s="356">
        <v>0</v>
      </c>
      <c r="N24" s="356">
        <v>0</v>
      </c>
      <c r="O24" s="356">
        <v>0</v>
      </c>
      <c r="P24" s="356">
        <v>0</v>
      </c>
      <c r="Q24" s="356">
        <v>0</v>
      </c>
      <c r="R24" s="356">
        <v>0</v>
      </c>
      <c r="S24" s="356">
        <v>0</v>
      </c>
      <c r="U24" s="356">
        <v>0</v>
      </c>
      <c r="V24" s="356">
        <v>0</v>
      </c>
      <c r="W24" s="356">
        <v>0</v>
      </c>
      <c r="X24" s="356">
        <v>0</v>
      </c>
      <c r="Y24" s="356">
        <v>0</v>
      </c>
      <c r="Z24" s="356">
        <v>0</v>
      </c>
      <c r="AA24" s="356">
        <v>0</v>
      </c>
      <c r="AC24" s="356">
        <v>0</v>
      </c>
      <c r="AD24" s="356">
        <v>0</v>
      </c>
      <c r="AE24" s="356">
        <v>0</v>
      </c>
      <c r="AF24" s="356">
        <v>0</v>
      </c>
      <c r="AG24" s="356">
        <v>0</v>
      </c>
      <c r="AH24" s="356">
        <v>0</v>
      </c>
      <c r="AI24" s="356">
        <v>0</v>
      </c>
      <c r="AK24" s="356">
        <v>0</v>
      </c>
      <c r="AL24" s="356">
        <v>0</v>
      </c>
      <c r="AM24" s="356">
        <v>0</v>
      </c>
      <c r="AN24" s="356">
        <v>0</v>
      </c>
      <c r="AO24" s="356">
        <v>0</v>
      </c>
      <c r="AP24" s="356">
        <v>0</v>
      </c>
      <c r="AQ24" s="356">
        <v>0</v>
      </c>
      <c r="AS24" s="356">
        <v>0</v>
      </c>
      <c r="AT24" s="356">
        <v>0</v>
      </c>
      <c r="AU24" s="356">
        <v>0</v>
      </c>
      <c r="AV24" s="356">
        <v>0</v>
      </c>
      <c r="AW24" s="356">
        <v>0</v>
      </c>
      <c r="AX24" s="356">
        <v>0</v>
      </c>
      <c r="AY24" s="356">
        <v>0</v>
      </c>
      <c r="BA24" s="356">
        <v>0</v>
      </c>
      <c r="BB24" s="356">
        <v>0</v>
      </c>
      <c r="BC24" s="356">
        <v>0</v>
      </c>
      <c r="BD24" s="356">
        <v>0</v>
      </c>
      <c r="BE24" s="356">
        <v>0</v>
      </c>
      <c r="BF24" s="356">
        <v>0</v>
      </c>
      <c r="BG24" s="356">
        <v>0</v>
      </c>
      <c r="BI24" s="356">
        <v>0</v>
      </c>
      <c r="BJ24" s="356">
        <v>0</v>
      </c>
      <c r="BK24" s="356">
        <v>0</v>
      </c>
      <c r="BL24" s="356">
        <v>0</v>
      </c>
      <c r="BM24" s="356">
        <v>0</v>
      </c>
      <c r="BN24" s="356">
        <v>0</v>
      </c>
      <c r="BO24" s="356">
        <v>0</v>
      </c>
      <c r="BQ24" s="356">
        <v>0</v>
      </c>
      <c r="BR24" s="356">
        <v>0</v>
      </c>
      <c r="BS24" s="356">
        <v>0</v>
      </c>
      <c r="BT24" s="356">
        <v>0</v>
      </c>
      <c r="BU24" s="356">
        <v>0</v>
      </c>
      <c r="BV24" s="356">
        <v>0</v>
      </c>
      <c r="BW24" s="356">
        <v>0</v>
      </c>
      <c r="BY24" s="356">
        <v>0</v>
      </c>
      <c r="BZ24" s="356">
        <v>0</v>
      </c>
      <c r="CA24" s="356">
        <v>0</v>
      </c>
      <c r="CB24" s="356">
        <v>0</v>
      </c>
      <c r="CC24" s="356">
        <v>0</v>
      </c>
      <c r="CD24" s="356">
        <v>0</v>
      </c>
      <c r="CE24" s="356">
        <v>0</v>
      </c>
      <c r="CG24" s="356">
        <v>0</v>
      </c>
      <c r="CH24" s="356">
        <v>0</v>
      </c>
      <c r="CI24" s="356">
        <v>0</v>
      </c>
      <c r="CJ24" s="356">
        <v>0</v>
      </c>
      <c r="CK24" s="356">
        <v>0</v>
      </c>
      <c r="CL24" s="356">
        <v>0</v>
      </c>
      <c r="CM24" s="356">
        <v>0</v>
      </c>
      <c r="CN24" s="162">
        <v>0</v>
      </c>
      <c r="CO24" s="356">
        <v>0</v>
      </c>
      <c r="CP24" s="356">
        <v>0</v>
      </c>
      <c r="CQ24" s="356">
        <v>0</v>
      </c>
      <c r="CR24" s="356">
        <v>0</v>
      </c>
      <c r="CS24" s="356">
        <v>0</v>
      </c>
      <c r="CT24" s="356">
        <v>0</v>
      </c>
      <c r="CU24" s="356">
        <v>0</v>
      </c>
      <c r="CW24" s="356">
        <v>0</v>
      </c>
      <c r="CX24" s="356">
        <v>0</v>
      </c>
      <c r="CY24" s="356">
        <v>0</v>
      </c>
      <c r="CZ24" s="356">
        <v>0</v>
      </c>
      <c r="DA24" s="356">
        <v>0</v>
      </c>
      <c r="DB24" s="356">
        <v>0</v>
      </c>
      <c r="DC24" s="356">
        <v>0</v>
      </c>
      <c r="DE24" s="356">
        <v>0</v>
      </c>
      <c r="DF24" s="356">
        <v>0</v>
      </c>
      <c r="DG24" s="356">
        <v>0</v>
      </c>
      <c r="DH24" s="356">
        <v>0</v>
      </c>
      <c r="DI24" s="356">
        <v>0</v>
      </c>
      <c r="DJ24" s="356">
        <v>0</v>
      </c>
      <c r="DK24" s="356">
        <v>0</v>
      </c>
      <c r="DM24" s="356">
        <v>0</v>
      </c>
      <c r="DN24" s="356">
        <v>0</v>
      </c>
      <c r="DO24" s="356">
        <v>0</v>
      </c>
      <c r="DP24" s="356">
        <v>0</v>
      </c>
      <c r="DQ24" s="356">
        <v>0</v>
      </c>
      <c r="DR24" s="356">
        <v>0</v>
      </c>
      <c r="DS24" s="356">
        <v>0</v>
      </c>
      <c r="DU24" s="356">
        <v>0</v>
      </c>
      <c r="DV24" s="356">
        <v>0</v>
      </c>
      <c r="DW24" s="356">
        <v>0</v>
      </c>
      <c r="DX24" s="356">
        <v>0</v>
      </c>
      <c r="DY24" s="356">
        <v>0</v>
      </c>
      <c r="DZ24" s="356">
        <v>0</v>
      </c>
      <c r="EA24" s="356">
        <v>0</v>
      </c>
      <c r="EC24" s="356">
        <v>0</v>
      </c>
      <c r="ED24" s="356">
        <v>0</v>
      </c>
      <c r="EE24" s="356">
        <v>0</v>
      </c>
      <c r="EF24" s="356">
        <v>0</v>
      </c>
      <c r="EG24" s="356">
        <v>0</v>
      </c>
      <c r="EH24" s="356">
        <v>0</v>
      </c>
      <c r="EI24" s="356">
        <v>0</v>
      </c>
      <c r="EK24" s="356">
        <v>0</v>
      </c>
      <c r="EL24" s="356">
        <v>0</v>
      </c>
      <c r="EM24" s="356">
        <v>0</v>
      </c>
      <c r="EN24" s="356">
        <v>0</v>
      </c>
      <c r="EO24" s="356">
        <v>0</v>
      </c>
      <c r="EP24" s="356">
        <v>0</v>
      </c>
      <c r="EQ24" s="356">
        <v>0</v>
      </c>
      <c r="ES24" s="356">
        <v>0</v>
      </c>
      <c r="ET24" s="356">
        <v>0</v>
      </c>
      <c r="EU24" s="356">
        <v>0</v>
      </c>
      <c r="EV24" s="356">
        <v>0</v>
      </c>
      <c r="EW24" s="356">
        <v>0</v>
      </c>
      <c r="EX24" s="356">
        <v>0</v>
      </c>
      <c r="EY24" s="356">
        <v>0</v>
      </c>
      <c r="FA24" s="356">
        <v>0</v>
      </c>
      <c r="FB24" s="356">
        <v>0</v>
      </c>
      <c r="FC24" s="356">
        <v>0</v>
      </c>
      <c r="FD24" s="356">
        <v>0</v>
      </c>
      <c r="FE24" s="356">
        <v>0</v>
      </c>
      <c r="FF24" s="356">
        <v>0</v>
      </c>
      <c r="FG24" s="356">
        <v>0</v>
      </c>
    </row>
    <row r="25" spans="1:163">
      <c r="A25" s="355" t="s">
        <v>45</v>
      </c>
      <c r="B25" s="162" t="s">
        <v>45</v>
      </c>
      <c r="C25" s="619">
        <v>0</v>
      </c>
      <c r="D25" s="167"/>
      <c r="E25" s="356">
        <v>0</v>
      </c>
      <c r="F25" s="356">
        <v>0</v>
      </c>
      <c r="G25" s="356">
        <v>0</v>
      </c>
      <c r="H25" s="356">
        <v>0</v>
      </c>
      <c r="I25" s="356">
        <v>0</v>
      </c>
      <c r="J25" s="356">
        <v>0</v>
      </c>
      <c r="K25" s="356">
        <v>0</v>
      </c>
      <c r="M25" s="356">
        <v>0</v>
      </c>
      <c r="N25" s="356">
        <v>0</v>
      </c>
      <c r="O25" s="356">
        <v>0</v>
      </c>
      <c r="P25" s="356">
        <v>0</v>
      </c>
      <c r="Q25" s="356">
        <v>0</v>
      </c>
      <c r="R25" s="356">
        <v>0</v>
      </c>
      <c r="S25" s="356">
        <v>0</v>
      </c>
      <c r="U25" s="356">
        <v>0</v>
      </c>
      <c r="V25" s="356">
        <v>0</v>
      </c>
      <c r="W25" s="356">
        <v>0</v>
      </c>
      <c r="X25" s="356">
        <v>0</v>
      </c>
      <c r="Y25" s="356">
        <v>0</v>
      </c>
      <c r="Z25" s="356">
        <v>0</v>
      </c>
      <c r="AA25" s="356">
        <v>0</v>
      </c>
      <c r="AC25" s="356">
        <v>0</v>
      </c>
      <c r="AD25" s="356">
        <v>0</v>
      </c>
      <c r="AE25" s="356">
        <v>0</v>
      </c>
      <c r="AF25" s="356">
        <v>0</v>
      </c>
      <c r="AG25" s="356">
        <v>0</v>
      </c>
      <c r="AH25" s="356">
        <v>0</v>
      </c>
      <c r="AI25" s="356">
        <v>0</v>
      </c>
      <c r="AK25" s="356">
        <v>0</v>
      </c>
      <c r="AL25" s="356">
        <v>0</v>
      </c>
      <c r="AM25" s="356">
        <v>0</v>
      </c>
      <c r="AN25" s="356">
        <v>0</v>
      </c>
      <c r="AO25" s="356">
        <v>0</v>
      </c>
      <c r="AP25" s="356">
        <v>0</v>
      </c>
      <c r="AQ25" s="356">
        <v>0</v>
      </c>
      <c r="AS25" s="356">
        <v>0</v>
      </c>
      <c r="AT25" s="356">
        <v>0</v>
      </c>
      <c r="AU25" s="356">
        <v>0</v>
      </c>
      <c r="AV25" s="356">
        <v>0</v>
      </c>
      <c r="AW25" s="356">
        <v>0</v>
      </c>
      <c r="AX25" s="356">
        <v>0</v>
      </c>
      <c r="AY25" s="356">
        <v>0</v>
      </c>
      <c r="BA25" s="356">
        <v>0</v>
      </c>
      <c r="BB25" s="356">
        <v>0</v>
      </c>
      <c r="BC25" s="356">
        <v>0</v>
      </c>
      <c r="BD25" s="356">
        <v>0</v>
      </c>
      <c r="BE25" s="356">
        <v>0</v>
      </c>
      <c r="BF25" s="356">
        <v>0</v>
      </c>
      <c r="BG25" s="356">
        <v>0</v>
      </c>
      <c r="BI25" s="356">
        <v>0</v>
      </c>
      <c r="BJ25" s="356">
        <v>0</v>
      </c>
      <c r="BK25" s="356">
        <v>0</v>
      </c>
      <c r="BL25" s="356">
        <v>0</v>
      </c>
      <c r="BM25" s="356">
        <v>0</v>
      </c>
      <c r="BN25" s="356">
        <v>0</v>
      </c>
      <c r="BO25" s="356">
        <v>0</v>
      </c>
      <c r="BQ25" s="356">
        <v>0</v>
      </c>
      <c r="BR25" s="356">
        <v>0</v>
      </c>
      <c r="BS25" s="356">
        <v>0</v>
      </c>
      <c r="BT25" s="356">
        <v>0</v>
      </c>
      <c r="BU25" s="356">
        <v>0</v>
      </c>
      <c r="BV25" s="356">
        <v>0</v>
      </c>
      <c r="BW25" s="356">
        <v>0</v>
      </c>
      <c r="BY25" s="356">
        <v>0</v>
      </c>
      <c r="BZ25" s="356">
        <v>0</v>
      </c>
      <c r="CA25" s="356">
        <v>0</v>
      </c>
      <c r="CB25" s="356">
        <v>0</v>
      </c>
      <c r="CC25" s="356">
        <v>0</v>
      </c>
      <c r="CD25" s="356">
        <v>0</v>
      </c>
      <c r="CE25" s="356">
        <v>0</v>
      </c>
      <c r="CG25" s="356">
        <v>0</v>
      </c>
      <c r="CH25" s="356">
        <v>0</v>
      </c>
      <c r="CI25" s="356">
        <v>0</v>
      </c>
      <c r="CJ25" s="356">
        <v>0</v>
      </c>
      <c r="CK25" s="356">
        <v>0</v>
      </c>
      <c r="CL25" s="356">
        <v>0</v>
      </c>
      <c r="CM25" s="356">
        <v>0</v>
      </c>
      <c r="CN25" s="162">
        <v>0</v>
      </c>
      <c r="CO25" s="356">
        <v>0</v>
      </c>
      <c r="CP25" s="356">
        <v>0</v>
      </c>
      <c r="CQ25" s="356">
        <v>0</v>
      </c>
      <c r="CR25" s="356">
        <v>0</v>
      </c>
      <c r="CS25" s="356">
        <v>0</v>
      </c>
      <c r="CT25" s="356">
        <v>0</v>
      </c>
      <c r="CU25" s="356">
        <v>0</v>
      </c>
      <c r="CW25" s="356">
        <v>0</v>
      </c>
      <c r="CX25" s="356">
        <v>0</v>
      </c>
      <c r="CY25" s="356">
        <v>0</v>
      </c>
      <c r="CZ25" s="356">
        <v>0</v>
      </c>
      <c r="DA25" s="356">
        <v>0</v>
      </c>
      <c r="DB25" s="356">
        <v>0</v>
      </c>
      <c r="DC25" s="356">
        <v>0</v>
      </c>
      <c r="DE25" s="356">
        <v>0</v>
      </c>
      <c r="DF25" s="356">
        <v>0</v>
      </c>
      <c r="DG25" s="356">
        <v>0</v>
      </c>
      <c r="DH25" s="356">
        <v>0</v>
      </c>
      <c r="DI25" s="356">
        <v>0</v>
      </c>
      <c r="DJ25" s="356">
        <v>0</v>
      </c>
      <c r="DK25" s="356">
        <v>0</v>
      </c>
      <c r="DM25" s="356">
        <v>0</v>
      </c>
      <c r="DN25" s="356">
        <v>0</v>
      </c>
      <c r="DO25" s="356">
        <v>0</v>
      </c>
      <c r="DP25" s="356">
        <v>0</v>
      </c>
      <c r="DQ25" s="356">
        <v>0</v>
      </c>
      <c r="DR25" s="356">
        <v>0</v>
      </c>
      <c r="DS25" s="356">
        <v>0</v>
      </c>
      <c r="DU25" s="356">
        <v>0</v>
      </c>
      <c r="DV25" s="356">
        <v>0</v>
      </c>
      <c r="DW25" s="356">
        <v>0</v>
      </c>
      <c r="DX25" s="356">
        <v>0</v>
      </c>
      <c r="DY25" s="356">
        <v>0</v>
      </c>
      <c r="DZ25" s="356">
        <v>0</v>
      </c>
      <c r="EA25" s="356">
        <v>0</v>
      </c>
      <c r="EC25" s="356">
        <v>0</v>
      </c>
      <c r="ED25" s="356">
        <v>0</v>
      </c>
      <c r="EE25" s="356">
        <v>0</v>
      </c>
      <c r="EF25" s="356">
        <v>0</v>
      </c>
      <c r="EG25" s="356">
        <v>0</v>
      </c>
      <c r="EH25" s="356">
        <v>0</v>
      </c>
      <c r="EI25" s="356">
        <v>0</v>
      </c>
      <c r="EK25" s="356">
        <v>0</v>
      </c>
      <c r="EL25" s="356">
        <v>0</v>
      </c>
      <c r="EM25" s="356">
        <v>0</v>
      </c>
      <c r="EN25" s="356">
        <v>0</v>
      </c>
      <c r="EO25" s="356">
        <v>0</v>
      </c>
      <c r="EP25" s="356">
        <v>0</v>
      </c>
      <c r="EQ25" s="356">
        <v>0</v>
      </c>
      <c r="ES25" s="356">
        <v>0</v>
      </c>
      <c r="ET25" s="356">
        <v>0</v>
      </c>
      <c r="EU25" s="356">
        <v>0</v>
      </c>
      <c r="EV25" s="356">
        <v>0</v>
      </c>
      <c r="EW25" s="356">
        <v>0</v>
      </c>
      <c r="EX25" s="356">
        <v>0</v>
      </c>
      <c r="EY25" s="356">
        <v>0</v>
      </c>
      <c r="FA25" s="356">
        <v>0</v>
      </c>
      <c r="FB25" s="356">
        <v>0</v>
      </c>
      <c r="FC25" s="356">
        <v>0</v>
      </c>
      <c r="FD25" s="356">
        <v>0</v>
      </c>
      <c r="FE25" s="356">
        <v>0</v>
      </c>
      <c r="FF25" s="356">
        <v>0</v>
      </c>
      <c r="FG25" s="356">
        <v>0</v>
      </c>
    </row>
    <row r="26" spans="1:163">
      <c r="A26" s="355" t="s">
        <v>45</v>
      </c>
      <c r="B26" s="162" t="s">
        <v>45</v>
      </c>
      <c r="C26" s="619">
        <v>0</v>
      </c>
      <c r="D26" s="167"/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M26" s="356">
        <v>0</v>
      </c>
      <c r="N26" s="356">
        <v>0</v>
      </c>
      <c r="O26" s="356">
        <v>0</v>
      </c>
      <c r="P26" s="356">
        <v>0</v>
      </c>
      <c r="Q26" s="356">
        <v>0</v>
      </c>
      <c r="R26" s="356">
        <v>0</v>
      </c>
      <c r="S26" s="356">
        <v>0</v>
      </c>
      <c r="U26" s="356">
        <v>0</v>
      </c>
      <c r="V26" s="356">
        <v>0</v>
      </c>
      <c r="W26" s="356">
        <v>0</v>
      </c>
      <c r="X26" s="356">
        <v>0</v>
      </c>
      <c r="Y26" s="356">
        <v>0</v>
      </c>
      <c r="Z26" s="356">
        <v>0</v>
      </c>
      <c r="AA26" s="356">
        <v>0</v>
      </c>
      <c r="AC26" s="356">
        <v>0</v>
      </c>
      <c r="AD26" s="356">
        <v>0</v>
      </c>
      <c r="AE26" s="356">
        <v>0</v>
      </c>
      <c r="AF26" s="356">
        <v>0</v>
      </c>
      <c r="AG26" s="356">
        <v>0</v>
      </c>
      <c r="AH26" s="356">
        <v>0</v>
      </c>
      <c r="AI26" s="356">
        <v>0</v>
      </c>
      <c r="AK26" s="356">
        <v>0</v>
      </c>
      <c r="AL26" s="356">
        <v>0</v>
      </c>
      <c r="AM26" s="356">
        <v>0</v>
      </c>
      <c r="AN26" s="356">
        <v>0</v>
      </c>
      <c r="AO26" s="356">
        <v>0</v>
      </c>
      <c r="AP26" s="356">
        <v>0</v>
      </c>
      <c r="AQ26" s="356">
        <v>0</v>
      </c>
      <c r="AS26" s="356">
        <v>0</v>
      </c>
      <c r="AT26" s="356">
        <v>0</v>
      </c>
      <c r="AU26" s="356">
        <v>0</v>
      </c>
      <c r="AV26" s="356">
        <v>0</v>
      </c>
      <c r="AW26" s="356">
        <v>0</v>
      </c>
      <c r="AX26" s="356">
        <v>0</v>
      </c>
      <c r="AY26" s="356">
        <v>0</v>
      </c>
      <c r="BA26" s="356">
        <v>0</v>
      </c>
      <c r="BB26" s="356">
        <v>0</v>
      </c>
      <c r="BC26" s="356">
        <v>0</v>
      </c>
      <c r="BD26" s="356">
        <v>0</v>
      </c>
      <c r="BE26" s="356">
        <v>0</v>
      </c>
      <c r="BF26" s="356">
        <v>0</v>
      </c>
      <c r="BG26" s="356">
        <v>0</v>
      </c>
      <c r="BI26" s="356">
        <v>0</v>
      </c>
      <c r="BJ26" s="356">
        <v>0</v>
      </c>
      <c r="BK26" s="356">
        <v>0</v>
      </c>
      <c r="BL26" s="356">
        <v>0</v>
      </c>
      <c r="BM26" s="356">
        <v>0</v>
      </c>
      <c r="BN26" s="356">
        <v>0</v>
      </c>
      <c r="BO26" s="356">
        <v>0</v>
      </c>
      <c r="BQ26" s="356">
        <v>0</v>
      </c>
      <c r="BR26" s="356">
        <v>0</v>
      </c>
      <c r="BS26" s="356">
        <v>0</v>
      </c>
      <c r="BT26" s="356">
        <v>0</v>
      </c>
      <c r="BU26" s="356">
        <v>0</v>
      </c>
      <c r="BV26" s="356">
        <v>0</v>
      </c>
      <c r="BW26" s="356">
        <v>0</v>
      </c>
      <c r="BY26" s="356">
        <v>0</v>
      </c>
      <c r="BZ26" s="356">
        <v>0</v>
      </c>
      <c r="CA26" s="356">
        <v>0</v>
      </c>
      <c r="CB26" s="356">
        <v>0</v>
      </c>
      <c r="CC26" s="356">
        <v>0</v>
      </c>
      <c r="CD26" s="356">
        <v>0</v>
      </c>
      <c r="CE26" s="356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6">
        <v>0</v>
      </c>
      <c r="CM26" s="356">
        <v>0</v>
      </c>
      <c r="CN26" s="162">
        <v>0</v>
      </c>
      <c r="CO26" s="356">
        <v>0</v>
      </c>
      <c r="CP26" s="356">
        <v>0</v>
      </c>
      <c r="CQ26" s="356">
        <v>0</v>
      </c>
      <c r="CR26" s="356">
        <v>0</v>
      </c>
      <c r="CS26" s="356">
        <v>0</v>
      </c>
      <c r="CT26" s="356">
        <v>0</v>
      </c>
      <c r="CU26" s="356">
        <v>0</v>
      </c>
      <c r="CW26" s="356">
        <v>0</v>
      </c>
      <c r="CX26" s="356">
        <v>0</v>
      </c>
      <c r="CY26" s="356">
        <v>0</v>
      </c>
      <c r="CZ26" s="356">
        <v>0</v>
      </c>
      <c r="DA26" s="356">
        <v>0</v>
      </c>
      <c r="DB26" s="356">
        <v>0</v>
      </c>
      <c r="DC26" s="356">
        <v>0</v>
      </c>
      <c r="DE26" s="356">
        <v>0</v>
      </c>
      <c r="DF26" s="356">
        <v>0</v>
      </c>
      <c r="DG26" s="356">
        <v>0</v>
      </c>
      <c r="DH26" s="356">
        <v>0</v>
      </c>
      <c r="DI26" s="356">
        <v>0</v>
      </c>
      <c r="DJ26" s="356">
        <v>0</v>
      </c>
      <c r="DK26" s="356">
        <v>0</v>
      </c>
      <c r="DM26" s="356">
        <v>0</v>
      </c>
      <c r="DN26" s="356">
        <v>0</v>
      </c>
      <c r="DO26" s="356">
        <v>0</v>
      </c>
      <c r="DP26" s="356">
        <v>0</v>
      </c>
      <c r="DQ26" s="356">
        <v>0</v>
      </c>
      <c r="DR26" s="356">
        <v>0</v>
      </c>
      <c r="DS26" s="356">
        <v>0</v>
      </c>
      <c r="DU26" s="356">
        <v>0</v>
      </c>
      <c r="DV26" s="356">
        <v>0</v>
      </c>
      <c r="DW26" s="356">
        <v>0</v>
      </c>
      <c r="DX26" s="356">
        <v>0</v>
      </c>
      <c r="DY26" s="356">
        <v>0</v>
      </c>
      <c r="DZ26" s="356">
        <v>0</v>
      </c>
      <c r="EA26" s="356">
        <v>0</v>
      </c>
      <c r="EC26" s="356">
        <v>0</v>
      </c>
      <c r="ED26" s="356">
        <v>0</v>
      </c>
      <c r="EE26" s="356">
        <v>0</v>
      </c>
      <c r="EF26" s="356">
        <v>0</v>
      </c>
      <c r="EG26" s="356">
        <v>0</v>
      </c>
      <c r="EH26" s="356">
        <v>0</v>
      </c>
      <c r="EI26" s="356">
        <v>0</v>
      </c>
      <c r="EK26" s="356">
        <v>0</v>
      </c>
      <c r="EL26" s="356">
        <v>0</v>
      </c>
      <c r="EM26" s="356">
        <v>0</v>
      </c>
      <c r="EN26" s="356">
        <v>0</v>
      </c>
      <c r="EO26" s="356">
        <v>0</v>
      </c>
      <c r="EP26" s="356">
        <v>0</v>
      </c>
      <c r="EQ26" s="356">
        <v>0</v>
      </c>
      <c r="ES26" s="356">
        <v>0</v>
      </c>
      <c r="ET26" s="356">
        <v>0</v>
      </c>
      <c r="EU26" s="356">
        <v>0</v>
      </c>
      <c r="EV26" s="356">
        <v>0</v>
      </c>
      <c r="EW26" s="356">
        <v>0</v>
      </c>
      <c r="EX26" s="356">
        <v>0</v>
      </c>
      <c r="EY26" s="356">
        <v>0</v>
      </c>
      <c r="FA26" s="356">
        <v>0</v>
      </c>
      <c r="FB26" s="356">
        <v>0</v>
      </c>
      <c r="FC26" s="356">
        <v>0</v>
      </c>
      <c r="FD26" s="356">
        <v>0</v>
      </c>
      <c r="FE26" s="356">
        <v>0</v>
      </c>
      <c r="FF26" s="356">
        <v>0</v>
      </c>
      <c r="FG26" s="356">
        <v>0</v>
      </c>
    </row>
    <row r="27" spans="1:163">
      <c r="A27" s="355" t="s">
        <v>45</v>
      </c>
      <c r="B27" s="162" t="s">
        <v>45</v>
      </c>
      <c r="C27" s="619">
        <v>0</v>
      </c>
      <c r="D27" s="167"/>
      <c r="E27" s="356">
        <v>0</v>
      </c>
      <c r="F27" s="356">
        <v>0</v>
      </c>
      <c r="G27" s="356">
        <v>0</v>
      </c>
      <c r="H27" s="356">
        <v>0</v>
      </c>
      <c r="I27" s="356">
        <v>0</v>
      </c>
      <c r="J27" s="356">
        <v>0</v>
      </c>
      <c r="K27" s="356">
        <v>0</v>
      </c>
      <c r="M27" s="356">
        <v>0</v>
      </c>
      <c r="N27" s="356">
        <v>0</v>
      </c>
      <c r="O27" s="356">
        <v>0</v>
      </c>
      <c r="P27" s="356">
        <v>0</v>
      </c>
      <c r="Q27" s="356">
        <v>0</v>
      </c>
      <c r="R27" s="356">
        <v>0</v>
      </c>
      <c r="S27" s="356">
        <v>0</v>
      </c>
      <c r="U27" s="356">
        <v>0</v>
      </c>
      <c r="V27" s="356">
        <v>0</v>
      </c>
      <c r="W27" s="356">
        <v>0</v>
      </c>
      <c r="X27" s="356">
        <v>0</v>
      </c>
      <c r="Y27" s="356">
        <v>0</v>
      </c>
      <c r="Z27" s="356">
        <v>0</v>
      </c>
      <c r="AA27" s="356">
        <v>0</v>
      </c>
      <c r="AC27" s="356">
        <v>0</v>
      </c>
      <c r="AD27" s="356">
        <v>0</v>
      </c>
      <c r="AE27" s="356">
        <v>0</v>
      </c>
      <c r="AF27" s="356">
        <v>0</v>
      </c>
      <c r="AG27" s="356">
        <v>0</v>
      </c>
      <c r="AH27" s="356">
        <v>0</v>
      </c>
      <c r="AI27" s="356">
        <v>0</v>
      </c>
      <c r="AK27" s="356">
        <v>0</v>
      </c>
      <c r="AL27" s="356">
        <v>0</v>
      </c>
      <c r="AM27" s="356">
        <v>0</v>
      </c>
      <c r="AN27" s="356">
        <v>0</v>
      </c>
      <c r="AO27" s="356">
        <v>0</v>
      </c>
      <c r="AP27" s="356">
        <v>0</v>
      </c>
      <c r="AQ27" s="356">
        <v>0</v>
      </c>
      <c r="AS27" s="356">
        <v>0</v>
      </c>
      <c r="AT27" s="356">
        <v>0</v>
      </c>
      <c r="AU27" s="356">
        <v>0</v>
      </c>
      <c r="AV27" s="356">
        <v>0</v>
      </c>
      <c r="AW27" s="356">
        <v>0</v>
      </c>
      <c r="AX27" s="356">
        <v>0</v>
      </c>
      <c r="AY27" s="356">
        <v>0</v>
      </c>
      <c r="BA27" s="356">
        <v>0</v>
      </c>
      <c r="BB27" s="356">
        <v>0</v>
      </c>
      <c r="BC27" s="356">
        <v>0</v>
      </c>
      <c r="BD27" s="356">
        <v>0</v>
      </c>
      <c r="BE27" s="356">
        <v>0</v>
      </c>
      <c r="BF27" s="356">
        <v>0</v>
      </c>
      <c r="BG27" s="356">
        <v>0</v>
      </c>
      <c r="BI27" s="356">
        <v>0</v>
      </c>
      <c r="BJ27" s="356">
        <v>0</v>
      </c>
      <c r="BK27" s="356">
        <v>0</v>
      </c>
      <c r="BL27" s="356">
        <v>0</v>
      </c>
      <c r="BM27" s="356">
        <v>0</v>
      </c>
      <c r="BN27" s="356">
        <v>0</v>
      </c>
      <c r="BO27" s="356">
        <v>0</v>
      </c>
      <c r="BQ27" s="356">
        <v>0</v>
      </c>
      <c r="BR27" s="356">
        <v>0</v>
      </c>
      <c r="BS27" s="356">
        <v>0</v>
      </c>
      <c r="BT27" s="356">
        <v>0</v>
      </c>
      <c r="BU27" s="356">
        <v>0</v>
      </c>
      <c r="BV27" s="356">
        <v>0</v>
      </c>
      <c r="BW27" s="356">
        <v>0</v>
      </c>
      <c r="BY27" s="356">
        <v>0</v>
      </c>
      <c r="BZ27" s="356">
        <v>0</v>
      </c>
      <c r="CA27" s="356">
        <v>0</v>
      </c>
      <c r="CB27" s="356">
        <v>0</v>
      </c>
      <c r="CC27" s="356">
        <v>0</v>
      </c>
      <c r="CD27" s="356">
        <v>0</v>
      </c>
      <c r="CE27" s="356">
        <v>0</v>
      </c>
      <c r="CG27" s="356">
        <v>0</v>
      </c>
      <c r="CH27" s="356">
        <v>0</v>
      </c>
      <c r="CI27" s="356">
        <v>0</v>
      </c>
      <c r="CJ27" s="356">
        <v>0</v>
      </c>
      <c r="CK27" s="356">
        <v>0</v>
      </c>
      <c r="CL27" s="356">
        <v>0</v>
      </c>
      <c r="CM27" s="356">
        <v>0</v>
      </c>
      <c r="CN27" s="162">
        <v>0</v>
      </c>
      <c r="CO27" s="356">
        <v>0</v>
      </c>
      <c r="CP27" s="356">
        <v>0</v>
      </c>
      <c r="CQ27" s="356">
        <v>0</v>
      </c>
      <c r="CR27" s="356">
        <v>0</v>
      </c>
      <c r="CS27" s="356">
        <v>0</v>
      </c>
      <c r="CT27" s="356">
        <v>0</v>
      </c>
      <c r="CU27" s="356">
        <v>0</v>
      </c>
      <c r="CW27" s="356">
        <v>0</v>
      </c>
      <c r="CX27" s="356">
        <v>0</v>
      </c>
      <c r="CY27" s="356">
        <v>0</v>
      </c>
      <c r="CZ27" s="356">
        <v>0</v>
      </c>
      <c r="DA27" s="356">
        <v>0</v>
      </c>
      <c r="DB27" s="356">
        <v>0</v>
      </c>
      <c r="DC27" s="356">
        <v>0</v>
      </c>
      <c r="DE27" s="356">
        <v>0</v>
      </c>
      <c r="DF27" s="356">
        <v>0</v>
      </c>
      <c r="DG27" s="356">
        <v>0</v>
      </c>
      <c r="DH27" s="356">
        <v>0</v>
      </c>
      <c r="DI27" s="356">
        <v>0</v>
      </c>
      <c r="DJ27" s="356">
        <v>0</v>
      </c>
      <c r="DK27" s="356">
        <v>0</v>
      </c>
      <c r="DM27" s="356">
        <v>0</v>
      </c>
      <c r="DN27" s="356">
        <v>0</v>
      </c>
      <c r="DO27" s="356">
        <v>0</v>
      </c>
      <c r="DP27" s="356">
        <v>0</v>
      </c>
      <c r="DQ27" s="356">
        <v>0</v>
      </c>
      <c r="DR27" s="356">
        <v>0</v>
      </c>
      <c r="DS27" s="356">
        <v>0</v>
      </c>
      <c r="DU27" s="356">
        <v>0</v>
      </c>
      <c r="DV27" s="356">
        <v>0</v>
      </c>
      <c r="DW27" s="356">
        <v>0</v>
      </c>
      <c r="DX27" s="356">
        <v>0</v>
      </c>
      <c r="DY27" s="356">
        <v>0</v>
      </c>
      <c r="DZ27" s="356">
        <v>0</v>
      </c>
      <c r="EA27" s="356">
        <v>0</v>
      </c>
      <c r="EC27" s="356">
        <v>0</v>
      </c>
      <c r="ED27" s="356">
        <v>0</v>
      </c>
      <c r="EE27" s="356">
        <v>0</v>
      </c>
      <c r="EF27" s="356">
        <v>0</v>
      </c>
      <c r="EG27" s="356">
        <v>0</v>
      </c>
      <c r="EH27" s="356">
        <v>0</v>
      </c>
      <c r="EI27" s="356">
        <v>0</v>
      </c>
      <c r="EK27" s="356">
        <v>0</v>
      </c>
      <c r="EL27" s="356">
        <v>0</v>
      </c>
      <c r="EM27" s="356">
        <v>0</v>
      </c>
      <c r="EN27" s="356">
        <v>0</v>
      </c>
      <c r="EO27" s="356">
        <v>0</v>
      </c>
      <c r="EP27" s="356">
        <v>0</v>
      </c>
      <c r="EQ27" s="356">
        <v>0</v>
      </c>
      <c r="ES27" s="356">
        <v>0</v>
      </c>
      <c r="ET27" s="356">
        <v>0</v>
      </c>
      <c r="EU27" s="356">
        <v>0</v>
      </c>
      <c r="EV27" s="356">
        <v>0</v>
      </c>
      <c r="EW27" s="356">
        <v>0</v>
      </c>
      <c r="EX27" s="356">
        <v>0</v>
      </c>
      <c r="EY27" s="356">
        <v>0</v>
      </c>
      <c r="FA27" s="356">
        <v>0</v>
      </c>
      <c r="FB27" s="356">
        <v>0</v>
      </c>
      <c r="FC27" s="356">
        <v>0</v>
      </c>
      <c r="FD27" s="356">
        <v>0</v>
      </c>
      <c r="FE27" s="356">
        <v>0</v>
      </c>
      <c r="FF27" s="356">
        <v>0</v>
      </c>
      <c r="FG27" s="356">
        <v>0</v>
      </c>
    </row>
    <row r="28" spans="1:163">
      <c r="B28" s="172" t="s">
        <v>70</v>
      </c>
      <c r="C28" s="357">
        <v>4097835000</v>
      </c>
      <c r="D28" s="167"/>
      <c r="E28" s="357">
        <v>259965707.38754493</v>
      </c>
      <c r="F28" s="357">
        <v>1899992103.6711621</v>
      </c>
      <c r="G28" s="357">
        <v>0</v>
      </c>
      <c r="H28" s="357">
        <v>0</v>
      </c>
      <c r="I28" s="357">
        <v>0</v>
      </c>
      <c r="J28" s="357">
        <v>0</v>
      </c>
      <c r="K28" s="357">
        <v>2159957811.0587072</v>
      </c>
      <c r="L28" s="357"/>
      <c r="M28" s="357">
        <v>59935871.778752059</v>
      </c>
      <c r="N28" s="357">
        <v>482765699.29658234</v>
      </c>
      <c r="O28" s="357">
        <v>0</v>
      </c>
      <c r="P28" s="357">
        <v>0</v>
      </c>
      <c r="Q28" s="357">
        <v>0</v>
      </c>
      <c r="R28" s="357">
        <v>0</v>
      </c>
      <c r="S28" s="357">
        <v>542701571.07533443</v>
      </c>
      <c r="T28" s="357"/>
      <c r="U28" s="357">
        <v>64151641.620261058</v>
      </c>
      <c r="V28" s="357">
        <v>536872427.73397517</v>
      </c>
      <c r="W28" s="357">
        <v>0</v>
      </c>
      <c r="X28" s="357">
        <v>0</v>
      </c>
      <c r="Y28" s="357">
        <v>0</v>
      </c>
      <c r="Z28" s="357">
        <v>0</v>
      </c>
      <c r="AA28" s="357">
        <v>601024069.35423625</v>
      </c>
      <c r="AB28" s="357"/>
      <c r="AC28" s="357">
        <v>33706417.779294312</v>
      </c>
      <c r="AD28" s="357">
        <v>346479113.51849151</v>
      </c>
      <c r="AE28" s="357">
        <v>0</v>
      </c>
      <c r="AF28" s="357">
        <v>0</v>
      </c>
      <c r="AG28" s="357">
        <v>0</v>
      </c>
      <c r="AH28" s="357">
        <v>0</v>
      </c>
      <c r="AI28" s="357">
        <v>380185531.29778582</v>
      </c>
      <c r="AJ28" s="357"/>
      <c r="AK28" s="357">
        <v>23810976.149698023</v>
      </c>
      <c r="AL28" s="357">
        <v>241060344.81179464</v>
      </c>
      <c r="AM28" s="357">
        <v>0</v>
      </c>
      <c r="AN28" s="357">
        <v>0</v>
      </c>
      <c r="AO28" s="357">
        <v>0</v>
      </c>
      <c r="AP28" s="357">
        <v>0</v>
      </c>
      <c r="AQ28" s="357">
        <v>264871320.96149266</v>
      </c>
      <c r="AR28" s="357"/>
      <c r="AS28" s="357">
        <v>813.72355375217785</v>
      </c>
      <c r="AT28" s="357">
        <v>761174.16083000868</v>
      </c>
      <c r="AU28" s="357">
        <v>0</v>
      </c>
      <c r="AV28" s="357">
        <v>0</v>
      </c>
      <c r="AW28" s="357">
        <v>0</v>
      </c>
      <c r="AX28" s="357">
        <v>0</v>
      </c>
      <c r="AY28" s="357">
        <v>761987.88438376086</v>
      </c>
      <c r="AZ28" s="357"/>
      <c r="BA28" s="357">
        <v>0</v>
      </c>
      <c r="BB28" s="357">
        <v>21008037.492196832</v>
      </c>
      <c r="BC28" s="357">
        <v>0</v>
      </c>
      <c r="BD28" s="357">
        <v>0</v>
      </c>
      <c r="BE28" s="357">
        <v>0</v>
      </c>
      <c r="BF28" s="357">
        <v>0</v>
      </c>
      <c r="BG28" s="357">
        <v>21008037.492196832</v>
      </c>
      <c r="BH28" s="357"/>
      <c r="BI28" s="357">
        <v>0</v>
      </c>
      <c r="BJ28" s="357">
        <v>0</v>
      </c>
      <c r="BK28" s="357">
        <v>0</v>
      </c>
      <c r="BL28" s="357">
        <v>0</v>
      </c>
      <c r="BM28" s="357">
        <v>0</v>
      </c>
      <c r="BN28" s="357">
        <v>0</v>
      </c>
      <c r="BO28" s="357">
        <v>0</v>
      </c>
      <c r="BP28" s="357"/>
      <c r="BQ28" s="357">
        <v>8087581.6583443936</v>
      </c>
      <c r="BR28" s="357">
        <v>104340718.41526327</v>
      </c>
      <c r="BS28" s="357">
        <v>0</v>
      </c>
      <c r="BT28" s="357">
        <v>0</v>
      </c>
      <c r="BU28" s="357">
        <v>0</v>
      </c>
      <c r="BV28" s="357">
        <v>0</v>
      </c>
      <c r="BW28" s="357">
        <v>112428300.07360765</v>
      </c>
      <c r="BX28" s="357"/>
      <c r="BY28" s="357">
        <v>0</v>
      </c>
      <c r="BZ28" s="357">
        <v>0</v>
      </c>
      <c r="CA28" s="357">
        <v>0</v>
      </c>
      <c r="CB28" s="357">
        <v>0</v>
      </c>
      <c r="CC28" s="357">
        <v>0</v>
      </c>
      <c r="CD28" s="357">
        <v>0</v>
      </c>
      <c r="CE28" s="357">
        <v>0</v>
      </c>
      <c r="CF28" s="357"/>
      <c r="CG28" s="357">
        <v>936802.36947468005</v>
      </c>
      <c r="CH28" s="357">
        <v>12563916.042007446</v>
      </c>
      <c r="CI28" s="357">
        <v>0</v>
      </c>
      <c r="CJ28" s="357">
        <v>0</v>
      </c>
      <c r="CK28" s="357">
        <v>0</v>
      </c>
      <c r="CL28" s="357">
        <v>0</v>
      </c>
      <c r="CM28" s="357">
        <v>13500718.411482126</v>
      </c>
      <c r="CN28" s="357">
        <v>0</v>
      </c>
      <c r="CO28" s="357">
        <v>166037.53307683227</v>
      </c>
      <c r="CP28" s="357">
        <v>1229614.8576974967</v>
      </c>
      <c r="CQ28" s="357">
        <v>0</v>
      </c>
      <c r="CR28" s="357">
        <v>0</v>
      </c>
      <c r="CS28" s="357">
        <v>0</v>
      </c>
      <c r="CT28" s="357">
        <v>0</v>
      </c>
      <c r="CU28" s="357">
        <v>1395652.390774329</v>
      </c>
      <c r="CV28" s="357"/>
      <c r="CW28" s="357">
        <v>0</v>
      </c>
      <c r="CX28" s="357">
        <v>0</v>
      </c>
      <c r="CY28" s="357">
        <v>0</v>
      </c>
      <c r="CZ28" s="357">
        <v>0</v>
      </c>
      <c r="DA28" s="357">
        <v>0</v>
      </c>
      <c r="DB28" s="357">
        <v>0</v>
      </c>
      <c r="DC28" s="357">
        <v>0</v>
      </c>
      <c r="DD28" s="357"/>
      <c r="DE28" s="357">
        <v>0</v>
      </c>
      <c r="DF28" s="357">
        <v>0</v>
      </c>
      <c r="DG28" s="357">
        <v>0</v>
      </c>
      <c r="DH28" s="357">
        <v>0</v>
      </c>
      <c r="DI28" s="357">
        <v>0</v>
      </c>
      <c r="DJ28" s="357">
        <v>0</v>
      </c>
      <c r="DK28" s="357">
        <v>0</v>
      </c>
      <c r="DL28" s="357"/>
      <c r="DM28" s="357">
        <v>0</v>
      </c>
      <c r="DN28" s="357">
        <v>0</v>
      </c>
      <c r="DO28" s="357">
        <v>0</v>
      </c>
      <c r="DP28" s="357">
        <v>0</v>
      </c>
      <c r="DQ28" s="357">
        <v>0</v>
      </c>
      <c r="DR28" s="357">
        <v>0</v>
      </c>
      <c r="DS28" s="357">
        <v>0</v>
      </c>
      <c r="DT28" s="357"/>
      <c r="DU28" s="357">
        <v>0</v>
      </c>
      <c r="DV28" s="357">
        <v>0</v>
      </c>
      <c r="DW28" s="357">
        <v>0</v>
      </c>
      <c r="DX28" s="357">
        <v>0</v>
      </c>
      <c r="DY28" s="357">
        <v>0</v>
      </c>
      <c r="DZ28" s="357">
        <v>0</v>
      </c>
      <c r="EA28" s="357">
        <v>0</v>
      </c>
      <c r="EB28" s="357"/>
      <c r="EC28" s="357">
        <v>0</v>
      </c>
      <c r="ED28" s="357">
        <v>0</v>
      </c>
      <c r="EE28" s="357">
        <v>0</v>
      </c>
      <c r="EF28" s="357">
        <v>0</v>
      </c>
      <c r="EG28" s="357">
        <v>0</v>
      </c>
      <c r="EH28" s="357">
        <v>0</v>
      </c>
      <c r="EI28" s="357">
        <v>0</v>
      </c>
      <c r="EJ28" s="357"/>
      <c r="EK28" s="357">
        <v>0</v>
      </c>
      <c r="EL28" s="357">
        <v>0</v>
      </c>
      <c r="EM28" s="357">
        <v>0</v>
      </c>
      <c r="EN28" s="357">
        <v>0</v>
      </c>
      <c r="EO28" s="357">
        <v>0</v>
      </c>
      <c r="EP28" s="357">
        <v>0</v>
      </c>
      <c r="EQ28" s="357">
        <v>0</v>
      </c>
      <c r="ER28" s="357"/>
      <c r="ES28" s="357">
        <v>0</v>
      </c>
      <c r="ET28" s="357">
        <v>0</v>
      </c>
      <c r="EU28" s="357">
        <v>0</v>
      </c>
      <c r="EV28" s="357">
        <v>0</v>
      </c>
      <c r="EW28" s="357">
        <v>0</v>
      </c>
      <c r="EX28" s="357">
        <v>0</v>
      </c>
      <c r="EY28" s="357">
        <v>0</v>
      </c>
      <c r="EZ28" s="357"/>
      <c r="FA28" s="357">
        <v>0</v>
      </c>
      <c r="FB28" s="357">
        <v>0</v>
      </c>
      <c r="FC28" s="357">
        <v>0</v>
      </c>
      <c r="FD28" s="357">
        <v>0</v>
      </c>
      <c r="FE28" s="357">
        <v>0</v>
      </c>
      <c r="FF28" s="357">
        <v>0</v>
      </c>
      <c r="FG28" s="357">
        <v>0</v>
      </c>
    </row>
    <row r="29" spans="1:163">
      <c r="D29" s="167"/>
      <c r="CW29" s="162">
        <v>0</v>
      </c>
      <c r="CX29" s="162">
        <v>0</v>
      </c>
      <c r="CY29" s="162">
        <v>0</v>
      </c>
      <c r="CZ29" s="162">
        <v>0</v>
      </c>
      <c r="DA29" s="162">
        <v>0</v>
      </c>
      <c r="DB29" s="162">
        <v>0</v>
      </c>
      <c r="DC29" s="162">
        <v>0</v>
      </c>
    </row>
    <row r="30" spans="1:163">
      <c r="B30" s="172" t="s">
        <v>93</v>
      </c>
      <c r="D30" s="167"/>
      <c r="CW30" s="162">
        <v>0</v>
      </c>
      <c r="CX30" s="162">
        <v>0</v>
      </c>
      <c r="CY30" s="162">
        <v>0</v>
      </c>
      <c r="CZ30" s="162">
        <v>0</v>
      </c>
      <c r="DA30" s="162">
        <v>0</v>
      </c>
      <c r="DB30" s="162">
        <v>0</v>
      </c>
      <c r="DC30" s="162">
        <v>0</v>
      </c>
    </row>
    <row r="31" spans="1:163">
      <c r="A31" s="355">
        <v>350</v>
      </c>
      <c r="B31" s="162" t="s">
        <v>1069</v>
      </c>
      <c r="C31" s="619">
        <v>1233537389.476027</v>
      </c>
      <c r="D31" s="167"/>
      <c r="E31" s="356">
        <v>72555562.611282781</v>
      </c>
      <c r="F31" s="356">
        <v>515406268.42707378</v>
      </c>
      <c r="G31" s="356">
        <v>0</v>
      </c>
      <c r="H31" s="356">
        <v>0</v>
      </c>
      <c r="I31" s="356">
        <v>0</v>
      </c>
      <c r="J31" s="356">
        <v>0</v>
      </c>
      <c r="K31" s="356">
        <v>587961831.03835654</v>
      </c>
      <c r="M31" s="356">
        <v>16727902.080647305</v>
      </c>
      <c r="N31" s="356">
        <v>130958685.10098949</v>
      </c>
      <c r="O31" s="356">
        <v>0</v>
      </c>
      <c r="P31" s="356">
        <v>0</v>
      </c>
      <c r="Q31" s="356">
        <v>0</v>
      </c>
      <c r="R31" s="356">
        <v>0</v>
      </c>
      <c r="S31" s="356">
        <v>147686587.18163681</v>
      </c>
      <c r="U31" s="356">
        <v>17904509.39460497</v>
      </c>
      <c r="V31" s="356">
        <v>145636086.62641191</v>
      </c>
      <c r="W31" s="356">
        <v>0</v>
      </c>
      <c r="X31" s="356">
        <v>0</v>
      </c>
      <c r="Y31" s="356">
        <v>0</v>
      </c>
      <c r="Z31" s="356">
        <v>0</v>
      </c>
      <c r="AA31" s="356">
        <v>163540596.0210169</v>
      </c>
      <c r="AC31" s="356">
        <v>9407348.8775266539</v>
      </c>
      <c r="AD31" s="356">
        <v>93988552.184737504</v>
      </c>
      <c r="AE31" s="356">
        <v>0</v>
      </c>
      <c r="AF31" s="356">
        <v>0</v>
      </c>
      <c r="AG31" s="356">
        <v>0</v>
      </c>
      <c r="AH31" s="356">
        <v>0</v>
      </c>
      <c r="AI31" s="356">
        <v>103395901.06226416</v>
      </c>
      <c r="AK31" s="356">
        <v>6645564.0946893087</v>
      </c>
      <c r="AL31" s="356">
        <v>65391857.442526564</v>
      </c>
      <c r="AM31" s="356">
        <v>0</v>
      </c>
      <c r="AN31" s="356">
        <v>0</v>
      </c>
      <c r="AO31" s="356">
        <v>0</v>
      </c>
      <c r="AP31" s="356">
        <v>0</v>
      </c>
      <c r="AQ31" s="356">
        <v>72037421.537215874</v>
      </c>
      <c r="AS31" s="356">
        <v>227.10753216587634</v>
      </c>
      <c r="AT31" s="356">
        <v>206481.87595015561</v>
      </c>
      <c r="AU31" s="356">
        <v>0</v>
      </c>
      <c r="AV31" s="356">
        <v>0</v>
      </c>
      <c r="AW31" s="356">
        <v>0</v>
      </c>
      <c r="AX31" s="356">
        <v>0</v>
      </c>
      <c r="AY31" s="356">
        <v>206708.98348232149</v>
      </c>
      <c r="BA31" s="356">
        <v>0</v>
      </c>
      <c r="BB31" s="356">
        <v>5698799.5844340688</v>
      </c>
      <c r="BC31" s="356">
        <v>0</v>
      </c>
      <c r="BD31" s="356">
        <v>0</v>
      </c>
      <c r="BE31" s="356">
        <v>0</v>
      </c>
      <c r="BF31" s="356">
        <v>0</v>
      </c>
      <c r="BG31" s="356">
        <v>5698799.5844340688</v>
      </c>
      <c r="BI31" s="356">
        <v>1712809.4386876074</v>
      </c>
      <c r="BJ31" s="356">
        <v>15722522.49337735</v>
      </c>
      <c r="BK31" s="356">
        <v>0</v>
      </c>
      <c r="BL31" s="356">
        <v>0</v>
      </c>
      <c r="BM31" s="356">
        <v>0</v>
      </c>
      <c r="BN31" s="356">
        <v>0</v>
      </c>
      <c r="BO31" s="356">
        <v>17435331.932064958</v>
      </c>
      <c r="BQ31" s="356">
        <v>2257217.0894490159</v>
      </c>
      <c r="BR31" s="356">
        <v>28304254.643743727</v>
      </c>
      <c r="BS31" s="356">
        <v>0</v>
      </c>
      <c r="BT31" s="356">
        <v>0</v>
      </c>
      <c r="BU31" s="356">
        <v>0</v>
      </c>
      <c r="BV31" s="356">
        <v>0</v>
      </c>
      <c r="BW31" s="356">
        <v>30561471.733192742</v>
      </c>
      <c r="BY31" s="356">
        <v>8170173.2062908141</v>
      </c>
      <c r="BZ31" s="356">
        <v>92793030.446292117</v>
      </c>
      <c r="CA31" s="356">
        <v>0</v>
      </c>
      <c r="CB31" s="356">
        <v>0</v>
      </c>
      <c r="CC31" s="356">
        <v>0</v>
      </c>
      <c r="CD31" s="356">
        <v>0</v>
      </c>
      <c r="CE31" s="356">
        <v>100963203.65258293</v>
      </c>
      <c r="CG31" s="356">
        <v>261458.41948104071</v>
      </c>
      <c r="CH31" s="356">
        <v>3408183.1558826561</v>
      </c>
      <c r="CI31" s="356">
        <v>0</v>
      </c>
      <c r="CJ31" s="356">
        <v>0</v>
      </c>
      <c r="CK31" s="356">
        <v>0</v>
      </c>
      <c r="CL31" s="356">
        <v>0</v>
      </c>
      <c r="CM31" s="356">
        <v>3669641.575363697</v>
      </c>
      <c r="CN31" s="162">
        <v>0</v>
      </c>
      <c r="CO31" s="356">
        <v>46340.522171333949</v>
      </c>
      <c r="CP31" s="356">
        <v>333554.65224503877</v>
      </c>
      <c r="CQ31" s="356">
        <v>0</v>
      </c>
      <c r="CR31" s="356">
        <v>0</v>
      </c>
      <c r="CS31" s="356">
        <v>0</v>
      </c>
      <c r="CT31" s="356">
        <v>0</v>
      </c>
      <c r="CU31" s="356">
        <v>379895.17441637273</v>
      </c>
      <c r="CW31" s="356">
        <v>0</v>
      </c>
      <c r="CX31" s="356">
        <v>0</v>
      </c>
      <c r="CY31" s="356">
        <v>0</v>
      </c>
      <c r="CZ31" s="356">
        <v>0</v>
      </c>
      <c r="DA31" s="356">
        <v>0</v>
      </c>
      <c r="DB31" s="356">
        <v>0</v>
      </c>
      <c r="DC31" s="356">
        <v>0</v>
      </c>
      <c r="DE31" s="356">
        <v>0</v>
      </c>
      <c r="DF31" s="356">
        <v>0</v>
      </c>
      <c r="DG31" s="356">
        <v>0</v>
      </c>
      <c r="DH31" s="356">
        <v>0</v>
      </c>
      <c r="DI31" s="356">
        <v>0</v>
      </c>
      <c r="DJ31" s="356">
        <v>0</v>
      </c>
      <c r="DK31" s="356">
        <v>0</v>
      </c>
      <c r="DM31" s="356">
        <v>0</v>
      </c>
      <c r="DN31" s="356">
        <v>0</v>
      </c>
      <c r="DO31" s="356">
        <v>0</v>
      </c>
      <c r="DP31" s="356">
        <v>0</v>
      </c>
      <c r="DQ31" s="356">
        <v>0</v>
      </c>
      <c r="DR31" s="356">
        <v>0</v>
      </c>
      <c r="DS31" s="356">
        <v>0</v>
      </c>
      <c r="DU31" s="356">
        <v>0</v>
      </c>
      <c r="DV31" s="356">
        <v>0</v>
      </c>
      <c r="DW31" s="356">
        <v>0</v>
      </c>
      <c r="DX31" s="356">
        <v>0</v>
      </c>
      <c r="DY31" s="356">
        <v>0</v>
      </c>
      <c r="DZ31" s="356">
        <v>0</v>
      </c>
      <c r="EA31" s="356">
        <v>0</v>
      </c>
      <c r="EC31" s="356">
        <v>0</v>
      </c>
      <c r="ED31" s="356">
        <v>0</v>
      </c>
      <c r="EE31" s="356">
        <v>0</v>
      </c>
      <c r="EF31" s="356">
        <v>0</v>
      </c>
      <c r="EG31" s="356">
        <v>0</v>
      </c>
      <c r="EH31" s="356">
        <v>0</v>
      </c>
      <c r="EI31" s="356">
        <v>0</v>
      </c>
      <c r="EK31" s="356">
        <v>0</v>
      </c>
      <c r="EL31" s="356">
        <v>0</v>
      </c>
      <c r="EM31" s="356">
        <v>0</v>
      </c>
      <c r="EN31" s="356">
        <v>0</v>
      </c>
      <c r="EO31" s="356">
        <v>0</v>
      </c>
      <c r="EP31" s="356">
        <v>0</v>
      </c>
      <c r="EQ31" s="356">
        <v>0</v>
      </c>
      <c r="ES31" s="356">
        <v>0</v>
      </c>
      <c r="ET31" s="356">
        <v>0</v>
      </c>
      <c r="EU31" s="356">
        <v>0</v>
      </c>
      <c r="EV31" s="356">
        <v>0</v>
      </c>
      <c r="EW31" s="356">
        <v>0</v>
      </c>
      <c r="EX31" s="356">
        <v>0</v>
      </c>
      <c r="EY31" s="356">
        <v>0</v>
      </c>
      <c r="FA31" s="356">
        <v>0</v>
      </c>
      <c r="FB31" s="356">
        <v>0</v>
      </c>
      <c r="FC31" s="356">
        <v>0</v>
      </c>
      <c r="FD31" s="356">
        <v>0</v>
      </c>
      <c r="FE31" s="356">
        <v>0</v>
      </c>
      <c r="FF31" s="356">
        <v>0</v>
      </c>
      <c r="FG31" s="356">
        <v>0</v>
      </c>
    </row>
    <row r="32" spans="1:163">
      <c r="A32" s="355">
        <v>350.01</v>
      </c>
      <c r="B32" s="162" t="s">
        <v>1070</v>
      </c>
      <c r="C32" s="619">
        <v>176754568</v>
      </c>
      <c r="D32" s="167"/>
      <c r="E32" s="356">
        <v>11213269.032086434</v>
      </c>
      <c r="F32" s="356">
        <v>81953588.538290948</v>
      </c>
      <c r="G32" s="356">
        <v>0</v>
      </c>
      <c r="H32" s="356">
        <v>0</v>
      </c>
      <c r="I32" s="356">
        <v>0</v>
      </c>
      <c r="J32" s="356">
        <v>0</v>
      </c>
      <c r="K32" s="356">
        <v>93166857.57037738</v>
      </c>
      <c r="M32" s="356">
        <v>2585252.7307606852</v>
      </c>
      <c r="N32" s="356">
        <v>20823445.215433348</v>
      </c>
      <c r="O32" s="356">
        <v>0</v>
      </c>
      <c r="P32" s="356">
        <v>0</v>
      </c>
      <c r="Q32" s="356">
        <v>0</v>
      </c>
      <c r="R32" s="356">
        <v>0</v>
      </c>
      <c r="S32" s="356">
        <v>23408697.946194034</v>
      </c>
      <c r="U32" s="356">
        <v>2767094.25857314</v>
      </c>
      <c r="V32" s="356">
        <v>23157265.73549936</v>
      </c>
      <c r="W32" s="356">
        <v>0</v>
      </c>
      <c r="X32" s="356">
        <v>0</v>
      </c>
      <c r="Y32" s="356">
        <v>0</v>
      </c>
      <c r="Z32" s="356">
        <v>0</v>
      </c>
      <c r="AA32" s="356">
        <v>25924359.994072501</v>
      </c>
      <c r="AC32" s="356">
        <v>1453880.7232127907</v>
      </c>
      <c r="AD32" s="356">
        <v>14944907.745427508</v>
      </c>
      <c r="AE32" s="356">
        <v>0</v>
      </c>
      <c r="AF32" s="356">
        <v>0</v>
      </c>
      <c r="AG32" s="356">
        <v>0</v>
      </c>
      <c r="AH32" s="356">
        <v>0</v>
      </c>
      <c r="AI32" s="356">
        <v>16398788.468640298</v>
      </c>
      <c r="AK32" s="356">
        <v>1027054.2379081093</v>
      </c>
      <c r="AL32" s="356">
        <v>10397811.797971319</v>
      </c>
      <c r="AM32" s="356">
        <v>0</v>
      </c>
      <c r="AN32" s="356">
        <v>0</v>
      </c>
      <c r="AO32" s="356">
        <v>0</v>
      </c>
      <c r="AP32" s="356">
        <v>0</v>
      </c>
      <c r="AQ32" s="356">
        <v>11424866.035879429</v>
      </c>
      <c r="AS32" s="356">
        <v>35.098864452788114</v>
      </c>
      <c r="AT32" s="356">
        <v>32832.217492961703</v>
      </c>
      <c r="AU32" s="356">
        <v>0</v>
      </c>
      <c r="AV32" s="356">
        <v>0</v>
      </c>
      <c r="AW32" s="356">
        <v>0</v>
      </c>
      <c r="AX32" s="356">
        <v>0</v>
      </c>
      <c r="AY32" s="356">
        <v>32867.316357414493</v>
      </c>
      <c r="BA32" s="356">
        <v>0</v>
      </c>
      <c r="BB32" s="356">
        <v>906153.27153510449</v>
      </c>
      <c r="BC32" s="356">
        <v>0</v>
      </c>
      <c r="BD32" s="356">
        <v>0</v>
      </c>
      <c r="BE32" s="356">
        <v>0</v>
      </c>
      <c r="BF32" s="356">
        <v>0</v>
      </c>
      <c r="BG32" s="356">
        <v>906153.27153510449</v>
      </c>
      <c r="BI32" s="356">
        <v>0</v>
      </c>
      <c r="BJ32" s="356">
        <v>0</v>
      </c>
      <c r="BK32" s="356">
        <v>0</v>
      </c>
      <c r="BL32" s="356">
        <v>0</v>
      </c>
      <c r="BM32" s="356">
        <v>0</v>
      </c>
      <c r="BN32" s="356">
        <v>0</v>
      </c>
      <c r="BO32" s="356">
        <v>0</v>
      </c>
      <c r="BQ32" s="356">
        <v>348846.8916355556</v>
      </c>
      <c r="BR32" s="356">
        <v>4500595.7068304373</v>
      </c>
      <c r="BS32" s="356">
        <v>0</v>
      </c>
      <c r="BT32" s="356">
        <v>0</v>
      </c>
      <c r="BU32" s="356">
        <v>0</v>
      </c>
      <c r="BV32" s="356">
        <v>0</v>
      </c>
      <c r="BW32" s="356">
        <v>4849442.5984659931</v>
      </c>
      <c r="BY32" s="356">
        <v>0</v>
      </c>
      <c r="BZ32" s="356">
        <v>0</v>
      </c>
      <c r="CA32" s="356">
        <v>0</v>
      </c>
      <c r="CB32" s="356">
        <v>0</v>
      </c>
      <c r="CC32" s="356">
        <v>0</v>
      </c>
      <c r="CD32" s="356">
        <v>0</v>
      </c>
      <c r="CE32" s="356">
        <v>0</v>
      </c>
      <c r="CG32" s="356">
        <v>40407.702632700792</v>
      </c>
      <c r="CH32" s="356">
        <v>541927.5184074752</v>
      </c>
      <c r="CI32" s="356">
        <v>0</v>
      </c>
      <c r="CJ32" s="356">
        <v>0</v>
      </c>
      <c r="CK32" s="356">
        <v>0</v>
      </c>
      <c r="CL32" s="356">
        <v>0</v>
      </c>
      <c r="CM32" s="356">
        <v>582335.22104017599</v>
      </c>
      <c r="CN32" s="162">
        <v>0</v>
      </c>
      <c r="CO32" s="356">
        <v>7161.8043261334833</v>
      </c>
      <c r="CP32" s="356">
        <v>53037.773111582705</v>
      </c>
      <c r="CQ32" s="356">
        <v>0</v>
      </c>
      <c r="CR32" s="356">
        <v>0</v>
      </c>
      <c r="CS32" s="356">
        <v>0</v>
      </c>
      <c r="CT32" s="356">
        <v>0</v>
      </c>
      <c r="CU32" s="356">
        <v>60199.577437716187</v>
      </c>
      <c r="CW32" s="356">
        <v>0</v>
      </c>
      <c r="CX32" s="356">
        <v>0</v>
      </c>
      <c r="CY32" s="356">
        <v>0</v>
      </c>
      <c r="CZ32" s="356">
        <v>0</v>
      </c>
      <c r="DA32" s="356">
        <v>0</v>
      </c>
      <c r="DB32" s="356">
        <v>0</v>
      </c>
      <c r="DC32" s="356">
        <v>0</v>
      </c>
      <c r="DE32" s="356">
        <v>0</v>
      </c>
      <c r="DF32" s="356">
        <v>0</v>
      </c>
      <c r="DG32" s="356">
        <v>0</v>
      </c>
      <c r="DH32" s="356">
        <v>0</v>
      </c>
      <c r="DI32" s="356">
        <v>0</v>
      </c>
      <c r="DJ32" s="356">
        <v>0</v>
      </c>
      <c r="DK32" s="356">
        <v>0</v>
      </c>
      <c r="DM32" s="356">
        <v>0</v>
      </c>
      <c r="DN32" s="356">
        <v>0</v>
      </c>
      <c r="DO32" s="356">
        <v>0</v>
      </c>
      <c r="DP32" s="356">
        <v>0</v>
      </c>
      <c r="DQ32" s="356">
        <v>0</v>
      </c>
      <c r="DR32" s="356">
        <v>0</v>
      </c>
      <c r="DS32" s="356">
        <v>0</v>
      </c>
      <c r="DU32" s="356">
        <v>0</v>
      </c>
      <c r="DV32" s="356">
        <v>0</v>
      </c>
      <c r="DW32" s="356">
        <v>0</v>
      </c>
      <c r="DX32" s="356">
        <v>0</v>
      </c>
      <c r="DY32" s="356">
        <v>0</v>
      </c>
      <c r="DZ32" s="356">
        <v>0</v>
      </c>
      <c r="EA32" s="356">
        <v>0</v>
      </c>
      <c r="EC32" s="356">
        <v>0</v>
      </c>
      <c r="ED32" s="356">
        <v>0</v>
      </c>
      <c r="EE32" s="356">
        <v>0</v>
      </c>
      <c r="EF32" s="356">
        <v>0</v>
      </c>
      <c r="EG32" s="356">
        <v>0</v>
      </c>
      <c r="EH32" s="356">
        <v>0</v>
      </c>
      <c r="EI32" s="356">
        <v>0</v>
      </c>
      <c r="EK32" s="356">
        <v>0</v>
      </c>
      <c r="EL32" s="356">
        <v>0</v>
      </c>
      <c r="EM32" s="356">
        <v>0</v>
      </c>
      <c r="EN32" s="356">
        <v>0</v>
      </c>
      <c r="EO32" s="356">
        <v>0</v>
      </c>
      <c r="EP32" s="356">
        <v>0</v>
      </c>
      <c r="EQ32" s="356">
        <v>0</v>
      </c>
      <c r="ES32" s="356">
        <v>0</v>
      </c>
      <c r="ET32" s="356">
        <v>0</v>
      </c>
      <c r="EU32" s="356">
        <v>0</v>
      </c>
      <c r="EV32" s="356">
        <v>0</v>
      </c>
      <c r="EW32" s="356">
        <v>0</v>
      </c>
      <c r="EX32" s="356">
        <v>0</v>
      </c>
      <c r="EY32" s="356">
        <v>0</v>
      </c>
      <c r="FA32" s="356">
        <v>0</v>
      </c>
      <c r="FB32" s="356">
        <v>0</v>
      </c>
      <c r="FC32" s="356">
        <v>0</v>
      </c>
      <c r="FD32" s="356">
        <v>0</v>
      </c>
      <c r="FE32" s="356">
        <v>0</v>
      </c>
      <c r="FF32" s="356">
        <v>0</v>
      </c>
      <c r="FG32" s="356">
        <v>0</v>
      </c>
    </row>
    <row r="33" spans="1:163">
      <c r="A33" s="355">
        <v>350.02</v>
      </c>
      <c r="B33" s="162" t="s">
        <v>1071</v>
      </c>
      <c r="C33" s="619">
        <v>405246</v>
      </c>
      <c r="D33" s="167"/>
      <c r="E33" s="356">
        <v>0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356">
        <v>0</v>
      </c>
      <c r="M33" s="356">
        <v>0</v>
      </c>
      <c r="N33" s="356">
        <v>0</v>
      </c>
      <c r="O33" s="356">
        <v>0</v>
      </c>
      <c r="P33" s="356">
        <v>0</v>
      </c>
      <c r="Q33" s="356">
        <v>0</v>
      </c>
      <c r="R33" s="356">
        <v>0</v>
      </c>
      <c r="S33" s="356">
        <v>0</v>
      </c>
      <c r="U33" s="356">
        <v>0</v>
      </c>
      <c r="V33" s="356">
        <v>0</v>
      </c>
      <c r="W33" s="356">
        <v>0</v>
      </c>
      <c r="X33" s="356">
        <v>0</v>
      </c>
      <c r="Y33" s="356">
        <v>0</v>
      </c>
      <c r="Z33" s="356">
        <v>0</v>
      </c>
      <c r="AA33" s="356">
        <v>0</v>
      </c>
      <c r="AC33" s="356">
        <v>0</v>
      </c>
      <c r="AD33" s="356">
        <v>0</v>
      </c>
      <c r="AE33" s="356">
        <v>0</v>
      </c>
      <c r="AF33" s="356">
        <v>0</v>
      </c>
      <c r="AG33" s="356">
        <v>0</v>
      </c>
      <c r="AH33" s="356">
        <v>0</v>
      </c>
      <c r="AI33" s="356">
        <v>0</v>
      </c>
      <c r="AK33" s="356">
        <v>0</v>
      </c>
      <c r="AL33" s="356">
        <v>0</v>
      </c>
      <c r="AM33" s="356">
        <v>0</v>
      </c>
      <c r="AN33" s="356">
        <v>0</v>
      </c>
      <c r="AO33" s="356">
        <v>0</v>
      </c>
      <c r="AP33" s="356">
        <v>0</v>
      </c>
      <c r="AQ33" s="356">
        <v>0</v>
      </c>
      <c r="AS33" s="356">
        <v>0</v>
      </c>
      <c r="AT33" s="356">
        <v>0</v>
      </c>
      <c r="AU33" s="356">
        <v>0</v>
      </c>
      <c r="AV33" s="356">
        <v>0</v>
      </c>
      <c r="AW33" s="356">
        <v>0</v>
      </c>
      <c r="AX33" s="356">
        <v>0</v>
      </c>
      <c r="AY33" s="356">
        <v>0</v>
      </c>
      <c r="BA33" s="356">
        <v>0</v>
      </c>
      <c r="BB33" s="356">
        <v>0</v>
      </c>
      <c r="BC33" s="356">
        <v>0</v>
      </c>
      <c r="BD33" s="356">
        <v>0</v>
      </c>
      <c r="BE33" s="356">
        <v>0</v>
      </c>
      <c r="BF33" s="356">
        <v>0</v>
      </c>
      <c r="BG33" s="356">
        <v>0</v>
      </c>
      <c r="BI33" s="356">
        <v>0</v>
      </c>
      <c r="BJ33" s="356">
        <v>0</v>
      </c>
      <c r="BK33" s="356">
        <v>0</v>
      </c>
      <c r="BL33" s="356">
        <v>0</v>
      </c>
      <c r="BM33" s="356">
        <v>0</v>
      </c>
      <c r="BN33" s="356">
        <v>0</v>
      </c>
      <c r="BO33" s="356">
        <v>0</v>
      </c>
      <c r="BQ33" s="356">
        <v>0</v>
      </c>
      <c r="BR33" s="356">
        <v>0</v>
      </c>
      <c r="BS33" s="356">
        <v>0</v>
      </c>
      <c r="BT33" s="356">
        <v>0</v>
      </c>
      <c r="BU33" s="356">
        <v>0</v>
      </c>
      <c r="BV33" s="356">
        <v>0</v>
      </c>
      <c r="BW33" s="356">
        <v>0</v>
      </c>
      <c r="BY33" s="356">
        <v>405246</v>
      </c>
      <c r="BZ33" s="356">
        <v>0</v>
      </c>
      <c r="CA33" s="356">
        <v>0</v>
      </c>
      <c r="CB33" s="356">
        <v>0</v>
      </c>
      <c r="CC33" s="356">
        <v>0</v>
      </c>
      <c r="CD33" s="356">
        <v>0</v>
      </c>
      <c r="CE33" s="356">
        <v>405246</v>
      </c>
      <c r="CG33" s="356">
        <v>0</v>
      </c>
      <c r="CH33" s="356">
        <v>0</v>
      </c>
      <c r="CI33" s="356">
        <v>0</v>
      </c>
      <c r="CJ33" s="356">
        <v>0</v>
      </c>
      <c r="CK33" s="356">
        <v>0</v>
      </c>
      <c r="CL33" s="356">
        <v>0</v>
      </c>
      <c r="CM33" s="356">
        <v>0</v>
      </c>
      <c r="CN33" s="162">
        <v>0</v>
      </c>
      <c r="CO33" s="356">
        <v>0</v>
      </c>
      <c r="CP33" s="356">
        <v>0</v>
      </c>
      <c r="CQ33" s="356">
        <v>0</v>
      </c>
      <c r="CR33" s="356">
        <v>0</v>
      </c>
      <c r="CS33" s="356">
        <v>0</v>
      </c>
      <c r="CT33" s="356">
        <v>0</v>
      </c>
      <c r="CU33" s="356">
        <v>0</v>
      </c>
      <c r="CW33" s="356">
        <v>0</v>
      </c>
      <c r="CX33" s="356">
        <v>0</v>
      </c>
      <c r="CY33" s="356">
        <v>0</v>
      </c>
      <c r="CZ33" s="356">
        <v>0</v>
      </c>
      <c r="DA33" s="356">
        <v>0</v>
      </c>
      <c r="DB33" s="356">
        <v>0</v>
      </c>
      <c r="DC33" s="356">
        <v>0</v>
      </c>
      <c r="DE33" s="356">
        <v>0</v>
      </c>
      <c r="DF33" s="356">
        <v>0</v>
      </c>
      <c r="DG33" s="356">
        <v>0</v>
      </c>
      <c r="DH33" s="356">
        <v>0</v>
      </c>
      <c r="DI33" s="356">
        <v>0</v>
      </c>
      <c r="DJ33" s="356">
        <v>0</v>
      </c>
      <c r="DK33" s="356">
        <v>0</v>
      </c>
      <c r="DM33" s="356">
        <v>0</v>
      </c>
      <c r="DN33" s="356">
        <v>0</v>
      </c>
      <c r="DO33" s="356">
        <v>0</v>
      </c>
      <c r="DP33" s="356">
        <v>0</v>
      </c>
      <c r="DQ33" s="356">
        <v>0</v>
      </c>
      <c r="DR33" s="356">
        <v>0</v>
      </c>
      <c r="DS33" s="356">
        <v>0</v>
      </c>
      <c r="DU33" s="356">
        <v>0</v>
      </c>
      <c r="DV33" s="356">
        <v>0</v>
      </c>
      <c r="DW33" s="356">
        <v>0</v>
      </c>
      <c r="DX33" s="356">
        <v>0</v>
      </c>
      <c r="DY33" s="356">
        <v>0</v>
      </c>
      <c r="DZ33" s="356">
        <v>0</v>
      </c>
      <c r="EA33" s="356">
        <v>0</v>
      </c>
      <c r="EC33" s="356">
        <v>0</v>
      </c>
      <c r="ED33" s="356">
        <v>0</v>
      </c>
      <c r="EE33" s="356">
        <v>0</v>
      </c>
      <c r="EF33" s="356">
        <v>0</v>
      </c>
      <c r="EG33" s="356">
        <v>0</v>
      </c>
      <c r="EH33" s="356">
        <v>0</v>
      </c>
      <c r="EI33" s="356">
        <v>0</v>
      </c>
      <c r="EK33" s="356">
        <v>0</v>
      </c>
      <c r="EL33" s="356">
        <v>0</v>
      </c>
      <c r="EM33" s="356">
        <v>0</v>
      </c>
      <c r="EN33" s="356">
        <v>0</v>
      </c>
      <c r="EO33" s="356">
        <v>0</v>
      </c>
      <c r="EP33" s="356">
        <v>0</v>
      </c>
      <c r="EQ33" s="356">
        <v>0</v>
      </c>
      <c r="ES33" s="356">
        <v>0</v>
      </c>
      <c r="ET33" s="356">
        <v>0</v>
      </c>
      <c r="EU33" s="356">
        <v>0</v>
      </c>
      <c r="EV33" s="356">
        <v>0</v>
      </c>
      <c r="EW33" s="356">
        <v>0</v>
      </c>
      <c r="EX33" s="356">
        <v>0</v>
      </c>
      <c r="EY33" s="356">
        <v>0</v>
      </c>
      <c r="FA33" s="356">
        <v>0</v>
      </c>
      <c r="FB33" s="356">
        <v>0</v>
      </c>
      <c r="FC33" s="356">
        <v>0</v>
      </c>
      <c r="FD33" s="356">
        <v>0</v>
      </c>
      <c r="FE33" s="356">
        <v>0</v>
      </c>
      <c r="FF33" s="356">
        <v>0</v>
      </c>
      <c r="FG33" s="356">
        <v>0</v>
      </c>
    </row>
    <row r="34" spans="1:163">
      <c r="A34" s="355">
        <v>350.03</v>
      </c>
      <c r="B34" s="162" t="s">
        <v>1072</v>
      </c>
      <c r="C34" s="619">
        <v>185680043</v>
      </c>
      <c r="D34" s="167"/>
      <c r="E34" s="356">
        <v>11779499.107759282</v>
      </c>
      <c r="F34" s="356">
        <v>86091952.338081419</v>
      </c>
      <c r="G34" s="356">
        <v>0</v>
      </c>
      <c r="H34" s="356">
        <v>0</v>
      </c>
      <c r="I34" s="356">
        <v>0</v>
      </c>
      <c r="J34" s="356">
        <v>0</v>
      </c>
      <c r="K34" s="356">
        <v>97871451.445840701</v>
      </c>
      <c r="M34" s="356">
        <v>2715798.769135695</v>
      </c>
      <c r="N34" s="356">
        <v>21874954.897967946</v>
      </c>
      <c r="O34" s="356">
        <v>0</v>
      </c>
      <c r="P34" s="356">
        <v>0</v>
      </c>
      <c r="Q34" s="356">
        <v>0</v>
      </c>
      <c r="R34" s="356">
        <v>0</v>
      </c>
      <c r="S34" s="356">
        <v>24590753.667103641</v>
      </c>
      <c r="U34" s="356">
        <v>2906822.6452677241</v>
      </c>
      <c r="V34" s="356">
        <v>24326625.026912726</v>
      </c>
      <c r="W34" s="356">
        <v>0</v>
      </c>
      <c r="X34" s="356">
        <v>0</v>
      </c>
      <c r="Y34" s="356">
        <v>0</v>
      </c>
      <c r="Z34" s="356">
        <v>0</v>
      </c>
      <c r="AA34" s="356">
        <v>27233447.672180451</v>
      </c>
      <c r="AC34" s="356">
        <v>1527296.5120936623</v>
      </c>
      <c r="AD34" s="356">
        <v>15699572.261136768</v>
      </c>
      <c r="AE34" s="356">
        <v>0</v>
      </c>
      <c r="AF34" s="356">
        <v>0</v>
      </c>
      <c r="AG34" s="356">
        <v>0</v>
      </c>
      <c r="AH34" s="356">
        <v>0</v>
      </c>
      <c r="AI34" s="356">
        <v>17226868.77323043</v>
      </c>
      <c r="AK34" s="356">
        <v>1078916.8122552282</v>
      </c>
      <c r="AL34" s="356">
        <v>10922864.192982113</v>
      </c>
      <c r="AM34" s="356">
        <v>0</v>
      </c>
      <c r="AN34" s="356">
        <v>0</v>
      </c>
      <c r="AO34" s="356">
        <v>0</v>
      </c>
      <c r="AP34" s="356">
        <v>0</v>
      </c>
      <c r="AQ34" s="356">
        <v>12001781.005237341</v>
      </c>
      <c r="AS34" s="356">
        <v>36.871231870199068</v>
      </c>
      <c r="AT34" s="356">
        <v>34490.127326601716</v>
      </c>
      <c r="AU34" s="356">
        <v>0</v>
      </c>
      <c r="AV34" s="356">
        <v>0</v>
      </c>
      <c r="AW34" s="356">
        <v>0</v>
      </c>
      <c r="AX34" s="356">
        <v>0</v>
      </c>
      <c r="AY34" s="356">
        <v>34526.998558471918</v>
      </c>
      <c r="BA34" s="356">
        <v>0</v>
      </c>
      <c r="BB34" s="356">
        <v>951910.77847124648</v>
      </c>
      <c r="BC34" s="356">
        <v>0</v>
      </c>
      <c r="BD34" s="356">
        <v>0</v>
      </c>
      <c r="BE34" s="356">
        <v>0</v>
      </c>
      <c r="BF34" s="356">
        <v>0</v>
      </c>
      <c r="BG34" s="356">
        <v>951910.77847124648</v>
      </c>
      <c r="BI34" s="356">
        <v>0</v>
      </c>
      <c r="BJ34" s="356">
        <v>0</v>
      </c>
      <c r="BK34" s="356">
        <v>0</v>
      </c>
      <c r="BL34" s="356">
        <v>0</v>
      </c>
      <c r="BM34" s="356">
        <v>0</v>
      </c>
      <c r="BN34" s="356">
        <v>0</v>
      </c>
      <c r="BO34" s="356">
        <v>0</v>
      </c>
      <c r="BQ34" s="356">
        <v>366462.41493066418</v>
      </c>
      <c r="BR34" s="356">
        <v>4727859.7312963987</v>
      </c>
      <c r="BS34" s="356">
        <v>0</v>
      </c>
      <c r="BT34" s="356">
        <v>0</v>
      </c>
      <c r="BU34" s="356">
        <v>0</v>
      </c>
      <c r="BV34" s="356">
        <v>0</v>
      </c>
      <c r="BW34" s="356">
        <v>5094322.1462270627</v>
      </c>
      <c r="BY34" s="356">
        <v>0</v>
      </c>
      <c r="BZ34" s="356">
        <v>0</v>
      </c>
      <c r="CA34" s="356">
        <v>0</v>
      </c>
      <c r="CB34" s="356">
        <v>0</v>
      </c>
      <c r="CC34" s="356">
        <v>0</v>
      </c>
      <c r="CD34" s="356">
        <v>0</v>
      </c>
      <c r="CE34" s="356">
        <v>0</v>
      </c>
      <c r="CG34" s="356">
        <v>42448.14743555084</v>
      </c>
      <c r="CH34" s="356">
        <v>569292.92441699887</v>
      </c>
      <c r="CI34" s="356">
        <v>0</v>
      </c>
      <c r="CJ34" s="356">
        <v>0</v>
      </c>
      <c r="CK34" s="356">
        <v>0</v>
      </c>
      <c r="CL34" s="356">
        <v>0</v>
      </c>
      <c r="CM34" s="356">
        <v>611741.07185254968</v>
      </c>
      <c r="CN34" s="162">
        <v>0</v>
      </c>
      <c r="CO34" s="356">
        <v>7523.4498903250478</v>
      </c>
      <c r="CP34" s="356">
        <v>55715.991407831229</v>
      </c>
      <c r="CQ34" s="356">
        <v>0</v>
      </c>
      <c r="CR34" s="356">
        <v>0</v>
      </c>
      <c r="CS34" s="356">
        <v>0</v>
      </c>
      <c r="CT34" s="356">
        <v>0</v>
      </c>
      <c r="CU34" s="356">
        <v>63239.441298156278</v>
      </c>
      <c r="CW34" s="356">
        <v>0</v>
      </c>
      <c r="CX34" s="356">
        <v>0</v>
      </c>
      <c r="CY34" s="356">
        <v>0</v>
      </c>
      <c r="CZ34" s="356">
        <v>0</v>
      </c>
      <c r="DA34" s="356">
        <v>0</v>
      </c>
      <c r="DB34" s="356">
        <v>0</v>
      </c>
      <c r="DC34" s="356">
        <v>0</v>
      </c>
      <c r="DE34" s="356">
        <v>0</v>
      </c>
      <c r="DF34" s="356">
        <v>0</v>
      </c>
      <c r="DG34" s="356">
        <v>0</v>
      </c>
      <c r="DH34" s="356">
        <v>0</v>
      </c>
      <c r="DI34" s="356">
        <v>0</v>
      </c>
      <c r="DJ34" s="356">
        <v>0</v>
      </c>
      <c r="DK34" s="356">
        <v>0</v>
      </c>
      <c r="DM34" s="356">
        <v>0</v>
      </c>
      <c r="DN34" s="356">
        <v>0</v>
      </c>
      <c r="DO34" s="356">
        <v>0</v>
      </c>
      <c r="DP34" s="356">
        <v>0</v>
      </c>
      <c r="DQ34" s="356">
        <v>0</v>
      </c>
      <c r="DR34" s="356">
        <v>0</v>
      </c>
      <c r="DS34" s="356">
        <v>0</v>
      </c>
      <c r="DU34" s="356">
        <v>0</v>
      </c>
      <c r="DV34" s="356">
        <v>0</v>
      </c>
      <c r="DW34" s="356">
        <v>0</v>
      </c>
      <c r="DX34" s="356">
        <v>0</v>
      </c>
      <c r="DY34" s="356">
        <v>0</v>
      </c>
      <c r="DZ34" s="356">
        <v>0</v>
      </c>
      <c r="EA34" s="356">
        <v>0</v>
      </c>
      <c r="EC34" s="356">
        <v>0</v>
      </c>
      <c r="ED34" s="356">
        <v>0</v>
      </c>
      <c r="EE34" s="356">
        <v>0</v>
      </c>
      <c r="EF34" s="356">
        <v>0</v>
      </c>
      <c r="EG34" s="356">
        <v>0</v>
      </c>
      <c r="EH34" s="356">
        <v>0</v>
      </c>
      <c r="EI34" s="356">
        <v>0</v>
      </c>
      <c r="EK34" s="356">
        <v>0</v>
      </c>
      <c r="EL34" s="356">
        <v>0</v>
      </c>
      <c r="EM34" s="356">
        <v>0</v>
      </c>
      <c r="EN34" s="356">
        <v>0</v>
      </c>
      <c r="EO34" s="356">
        <v>0</v>
      </c>
      <c r="EP34" s="356">
        <v>0</v>
      </c>
      <c r="EQ34" s="356">
        <v>0</v>
      </c>
      <c r="ES34" s="356">
        <v>0</v>
      </c>
      <c r="ET34" s="356">
        <v>0</v>
      </c>
      <c r="EU34" s="356">
        <v>0</v>
      </c>
      <c r="EV34" s="356">
        <v>0</v>
      </c>
      <c r="EW34" s="356">
        <v>0</v>
      </c>
      <c r="EX34" s="356">
        <v>0</v>
      </c>
      <c r="EY34" s="356">
        <v>0</v>
      </c>
      <c r="FA34" s="356">
        <v>0</v>
      </c>
      <c r="FB34" s="356">
        <v>0</v>
      </c>
      <c r="FC34" s="356">
        <v>0</v>
      </c>
      <c r="FD34" s="356">
        <v>0</v>
      </c>
      <c r="FE34" s="356">
        <v>0</v>
      </c>
      <c r="FF34" s="356">
        <v>0</v>
      </c>
      <c r="FG34" s="356">
        <v>0</v>
      </c>
    </row>
    <row r="35" spans="1:163">
      <c r="A35" s="355" t="s">
        <v>45</v>
      </c>
      <c r="B35" s="162" t="s">
        <v>45</v>
      </c>
      <c r="C35" s="619">
        <v>0</v>
      </c>
      <c r="D35" s="167"/>
      <c r="E35" s="356">
        <v>0</v>
      </c>
      <c r="F35" s="356">
        <v>0</v>
      </c>
      <c r="G35" s="356">
        <v>0</v>
      </c>
      <c r="H35" s="356">
        <v>0</v>
      </c>
      <c r="I35" s="356">
        <v>0</v>
      </c>
      <c r="J35" s="356">
        <v>0</v>
      </c>
      <c r="K35" s="356">
        <v>0</v>
      </c>
      <c r="M35" s="356">
        <v>0</v>
      </c>
      <c r="N35" s="356">
        <v>0</v>
      </c>
      <c r="O35" s="356">
        <v>0</v>
      </c>
      <c r="P35" s="356">
        <v>0</v>
      </c>
      <c r="Q35" s="356">
        <v>0</v>
      </c>
      <c r="R35" s="356">
        <v>0</v>
      </c>
      <c r="S35" s="356">
        <v>0</v>
      </c>
      <c r="U35" s="356">
        <v>0</v>
      </c>
      <c r="V35" s="356">
        <v>0</v>
      </c>
      <c r="W35" s="356">
        <v>0</v>
      </c>
      <c r="X35" s="356">
        <v>0</v>
      </c>
      <c r="Y35" s="356">
        <v>0</v>
      </c>
      <c r="Z35" s="356">
        <v>0</v>
      </c>
      <c r="AA35" s="356">
        <v>0</v>
      </c>
      <c r="AC35" s="356">
        <v>0</v>
      </c>
      <c r="AD35" s="356">
        <v>0</v>
      </c>
      <c r="AE35" s="356">
        <v>0</v>
      </c>
      <c r="AF35" s="356">
        <v>0</v>
      </c>
      <c r="AG35" s="356">
        <v>0</v>
      </c>
      <c r="AH35" s="356">
        <v>0</v>
      </c>
      <c r="AI35" s="356">
        <v>0</v>
      </c>
      <c r="AK35" s="356">
        <v>0</v>
      </c>
      <c r="AL35" s="356">
        <v>0</v>
      </c>
      <c r="AM35" s="356">
        <v>0</v>
      </c>
      <c r="AN35" s="356">
        <v>0</v>
      </c>
      <c r="AO35" s="356">
        <v>0</v>
      </c>
      <c r="AP35" s="356">
        <v>0</v>
      </c>
      <c r="AQ35" s="356">
        <v>0</v>
      </c>
      <c r="AS35" s="356">
        <v>0</v>
      </c>
      <c r="AT35" s="356">
        <v>0</v>
      </c>
      <c r="AU35" s="356">
        <v>0</v>
      </c>
      <c r="AV35" s="356">
        <v>0</v>
      </c>
      <c r="AW35" s="356">
        <v>0</v>
      </c>
      <c r="AX35" s="356">
        <v>0</v>
      </c>
      <c r="AY35" s="356">
        <v>0</v>
      </c>
      <c r="BA35" s="356">
        <v>0</v>
      </c>
      <c r="BB35" s="356">
        <v>0</v>
      </c>
      <c r="BC35" s="356">
        <v>0</v>
      </c>
      <c r="BD35" s="356">
        <v>0</v>
      </c>
      <c r="BE35" s="356">
        <v>0</v>
      </c>
      <c r="BF35" s="356">
        <v>0</v>
      </c>
      <c r="BG35" s="356">
        <v>0</v>
      </c>
      <c r="BI35" s="356">
        <v>0</v>
      </c>
      <c r="BJ35" s="356">
        <v>0</v>
      </c>
      <c r="BK35" s="356">
        <v>0</v>
      </c>
      <c r="BL35" s="356">
        <v>0</v>
      </c>
      <c r="BM35" s="356">
        <v>0</v>
      </c>
      <c r="BN35" s="356">
        <v>0</v>
      </c>
      <c r="BO35" s="356">
        <v>0</v>
      </c>
      <c r="BQ35" s="356">
        <v>0</v>
      </c>
      <c r="BR35" s="356">
        <v>0</v>
      </c>
      <c r="BS35" s="356">
        <v>0</v>
      </c>
      <c r="BT35" s="356">
        <v>0</v>
      </c>
      <c r="BU35" s="356">
        <v>0</v>
      </c>
      <c r="BV35" s="356">
        <v>0</v>
      </c>
      <c r="BW35" s="356">
        <v>0</v>
      </c>
      <c r="BY35" s="356">
        <v>0</v>
      </c>
      <c r="BZ35" s="356">
        <v>0</v>
      </c>
      <c r="CA35" s="356">
        <v>0</v>
      </c>
      <c r="CB35" s="356">
        <v>0</v>
      </c>
      <c r="CC35" s="356">
        <v>0</v>
      </c>
      <c r="CD35" s="356">
        <v>0</v>
      </c>
      <c r="CE35" s="356">
        <v>0</v>
      </c>
      <c r="CG35" s="356">
        <v>0</v>
      </c>
      <c r="CH35" s="356">
        <v>0</v>
      </c>
      <c r="CI35" s="356">
        <v>0</v>
      </c>
      <c r="CJ35" s="356">
        <v>0</v>
      </c>
      <c r="CK35" s="356">
        <v>0</v>
      </c>
      <c r="CL35" s="356">
        <v>0</v>
      </c>
      <c r="CM35" s="356">
        <v>0</v>
      </c>
      <c r="CN35" s="162">
        <v>0</v>
      </c>
      <c r="CO35" s="356">
        <v>0</v>
      </c>
      <c r="CP35" s="356">
        <v>0</v>
      </c>
      <c r="CQ35" s="356">
        <v>0</v>
      </c>
      <c r="CR35" s="356">
        <v>0</v>
      </c>
      <c r="CS35" s="356">
        <v>0</v>
      </c>
      <c r="CT35" s="356">
        <v>0</v>
      </c>
      <c r="CU35" s="356">
        <v>0</v>
      </c>
      <c r="CW35" s="356">
        <v>0</v>
      </c>
      <c r="CX35" s="356">
        <v>0</v>
      </c>
      <c r="CY35" s="356">
        <v>0</v>
      </c>
      <c r="CZ35" s="356">
        <v>0</v>
      </c>
      <c r="DA35" s="356">
        <v>0</v>
      </c>
      <c r="DB35" s="356">
        <v>0</v>
      </c>
      <c r="DC35" s="356">
        <v>0</v>
      </c>
      <c r="DE35" s="356">
        <v>0</v>
      </c>
      <c r="DF35" s="356">
        <v>0</v>
      </c>
      <c r="DG35" s="356">
        <v>0</v>
      </c>
      <c r="DH35" s="356">
        <v>0</v>
      </c>
      <c r="DI35" s="356">
        <v>0</v>
      </c>
      <c r="DJ35" s="356">
        <v>0</v>
      </c>
      <c r="DK35" s="356">
        <v>0</v>
      </c>
      <c r="DM35" s="356">
        <v>0</v>
      </c>
      <c r="DN35" s="356">
        <v>0</v>
      </c>
      <c r="DO35" s="356">
        <v>0</v>
      </c>
      <c r="DP35" s="356">
        <v>0</v>
      </c>
      <c r="DQ35" s="356">
        <v>0</v>
      </c>
      <c r="DR35" s="356">
        <v>0</v>
      </c>
      <c r="DS35" s="356">
        <v>0</v>
      </c>
      <c r="DU35" s="356">
        <v>0</v>
      </c>
      <c r="DV35" s="356">
        <v>0</v>
      </c>
      <c r="DW35" s="356">
        <v>0</v>
      </c>
      <c r="DX35" s="356">
        <v>0</v>
      </c>
      <c r="DY35" s="356">
        <v>0</v>
      </c>
      <c r="DZ35" s="356">
        <v>0</v>
      </c>
      <c r="EA35" s="356">
        <v>0</v>
      </c>
      <c r="EC35" s="356">
        <v>0</v>
      </c>
      <c r="ED35" s="356">
        <v>0</v>
      </c>
      <c r="EE35" s="356">
        <v>0</v>
      </c>
      <c r="EF35" s="356">
        <v>0</v>
      </c>
      <c r="EG35" s="356">
        <v>0</v>
      </c>
      <c r="EH35" s="356">
        <v>0</v>
      </c>
      <c r="EI35" s="356">
        <v>0</v>
      </c>
      <c r="EK35" s="356">
        <v>0</v>
      </c>
      <c r="EL35" s="356">
        <v>0</v>
      </c>
      <c r="EM35" s="356">
        <v>0</v>
      </c>
      <c r="EN35" s="356">
        <v>0</v>
      </c>
      <c r="EO35" s="356">
        <v>0</v>
      </c>
      <c r="EP35" s="356">
        <v>0</v>
      </c>
      <c r="EQ35" s="356">
        <v>0</v>
      </c>
      <c r="ES35" s="356">
        <v>0</v>
      </c>
      <c r="ET35" s="356">
        <v>0</v>
      </c>
      <c r="EU35" s="356">
        <v>0</v>
      </c>
      <c r="EV35" s="356">
        <v>0</v>
      </c>
      <c r="EW35" s="356">
        <v>0</v>
      </c>
      <c r="EX35" s="356">
        <v>0</v>
      </c>
      <c r="EY35" s="356">
        <v>0</v>
      </c>
      <c r="FA35" s="356">
        <v>0</v>
      </c>
      <c r="FB35" s="356">
        <v>0</v>
      </c>
      <c r="FC35" s="356">
        <v>0</v>
      </c>
      <c r="FD35" s="356">
        <v>0</v>
      </c>
      <c r="FE35" s="356">
        <v>0</v>
      </c>
      <c r="FF35" s="356">
        <v>0</v>
      </c>
      <c r="FG35" s="356">
        <v>0</v>
      </c>
    </row>
    <row r="36" spans="1:163">
      <c r="A36" s="355" t="s">
        <v>45</v>
      </c>
      <c r="B36" s="162" t="s">
        <v>45</v>
      </c>
      <c r="C36" s="619">
        <v>0</v>
      </c>
      <c r="D36" s="167"/>
      <c r="E36" s="356">
        <v>0</v>
      </c>
      <c r="F36" s="356">
        <v>0</v>
      </c>
      <c r="G36" s="356">
        <v>0</v>
      </c>
      <c r="H36" s="356">
        <v>0</v>
      </c>
      <c r="I36" s="356">
        <v>0</v>
      </c>
      <c r="J36" s="356">
        <v>0</v>
      </c>
      <c r="K36" s="356">
        <v>0</v>
      </c>
      <c r="M36" s="356">
        <v>0</v>
      </c>
      <c r="N36" s="356">
        <v>0</v>
      </c>
      <c r="O36" s="356">
        <v>0</v>
      </c>
      <c r="P36" s="356">
        <v>0</v>
      </c>
      <c r="Q36" s="356">
        <v>0</v>
      </c>
      <c r="R36" s="356">
        <v>0</v>
      </c>
      <c r="S36" s="356">
        <v>0</v>
      </c>
      <c r="U36" s="356">
        <v>0</v>
      </c>
      <c r="V36" s="356">
        <v>0</v>
      </c>
      <c r="W36" s="356">
        <v>0</v>
      </c>
      <c r="X36" s="356">
        <v>0</v>
      </c>
      <c r="Y36" s="356">
        <v>0</v>
      </c>
      <c r="Z36" s="356">
        <v>0</v>
      </c>
      <c r="AA36" s="356">
        <v>0</v>
      </c>
      <c r="AC36" s="356">
        <v>0</v>
      </c>
      <c r="AD36" s="356">
        <v>0</v>
      </c>
      <c r="AE36" s="356">
        <v>0</v>
      </c>
      <c r="AF36" s="356">
        <v>0</v>
      </c>
      <c r="AG36" s="356">
        <v>0</v>
      </c>
      <c r="AH36" s="356">
        <v>0</v>
      </c>
      <c r="AI36" s="356">
        <v>0</v>
      </c>
      <c r="AK36" s="356">
        <v>0</v>
      </c>
      <c r="AL36" s="356">
        <v>0</v>
      </c>
      <c r="AM36" s="356">
        <v>0</v>
      </c>
      <c r="AN36" s="356">
        <v>0</v>
      </c>
      <c r="AO36" s="356">
        <v>0</v>
      </c>
      <c r="AP36" s="356">
        <v>0</v>
      </c>
      <c r="AQ36" s="356">
        <v>0</v>
      </c>
      <c r="AS36" s="356">
        <v>0</v>
      </c>
      <c r="AT36" s="356">
        <v>0</v>
      </c>
      <c r="AU36" s="356">
        <v>0</v>
      </c>
      <c r="AV36" s="356">
        <v>0</v>
      </c>
      <c r="AW36" s="356">
        <v>0</v>
      </c>
      <c r="AX36" s="356">
        <v>0</v>
      </c>
      <c r="AY36" s="356">
        <v>0</v>
      </c>
      <c r="BA36" s="356">
        <v>0</v>
      </c>
      <c r="BB36" s="356">
        <v>0</v>
      </c>
      <c r="BC36" s="356">
        <v>0</v>
      </c>
      <c r="BD36" s="356">
        <v>0</v>
      </c>
      <c r="BE36" s="356">
        <v>0</v>
      </c>
      <c r="BF36" s="356">
        <v>0</v>
      </c>
      <c r="BG36" s="356">
        <v>0</v>
      </c>
      <c r="BI36" s="356">
        <v>0</v>
      </c>
      <c r="BJ36" s="356">
        <v>0</v>
      </c>
      <c r="BK36" s="356">
        <v>0</v>
      </c>
      <c r="BL36" s="356">
        <v>0</v>
      </c>
      <c r="BM36" s="356">
        <v>0</v>
      </c>
      <c r="BN36" s="356">
        <v>0</v>
      </c>
      <c r="BO36" s="356">
        <v>0</v>
      </c>
      <c r="BQ36" s="356">
        <v>0</v>
      </c>
      <c r="BR36" s="356">
        <v>0</v>
      </c>
      <c r="BS36" s="356">
        <v>0</v>
      </c>
      <c r="BT36" s="356">
        <v>0</v>
      </c>
      <c r="BU36" s="356">
        <v>0</v>
      </c>
      <c r="BV36" s="356">
        <v>0</v>
      </c>
      <c r="BW36" s="356">
        <v>0</v>
      </c>
      <c r="BY36" s="356">
        <v>0</v>
      </c>
      <c r="BZ36" s="356">
        <v>0</v>
      </c>
      <c r="CA36" s="356">
        <v>0</v>
      </c>
      <c r="CB36" s="356">
        <v>0</v>
      </c>
      <c r="CC36" s="356">
        <v>0</v>
      </c>
      <c r="CD36" s="356">
        <v>0</v>
      </c>
      <c r="CE36" s="356">
        <v>0</v>
      </c>
      <c r="CG36" s="356">
        <v>0</v>
      </c>
      <c r="CH36" s="356">
        <v>0</v>
      </c>
      <c r="CI36" s="356">
        <v>0</v>
      </c>
      <c r="CJ36" s="356">
        <v>0</v>
      </c>
      <c r="CK36" s="356">
        <v>0</v>
      </c>
      <c r="CL36" s="356">
        <v>0</v>
      </c>
      <c r="CM36" s="356">
        <v>0</v>
      </c>
      <c r="CN36" s="162">
        <v>0</v>
      </c>
      <c r="CO36" s="356">
        <v>0</v>
      </c>
      <c r="CP36" s="356">
        <v>0</v>
      </c>
      <c r="CQ36" s="356">
        <v>0</v>
      </c>
      <c r="CR36" s="356">
        <v>0</v>
      </c>
      <c r="CS36" s="356">
        <v>0</v>
      </c>
      <c r="CT36" s="356">
        <v>0</v>
      </c>
      <c r="CU36" s="356">
        <v>0</v>
      </c>
      <c r="CW36" s="356">
        <v>0</v>
      </c>
      <c r="CX36" s="356">
        <v>0</v>
      </c>
      <c r="CY36" s="356">
        <v>0</v>
      </c>
      <c r="CZ36" s="356">
        <v>0</v>
      </c>
      <c r="DA36" s="356">
        <v>0</v>
      </c>
      <c r="DB36" s="356">
        <v>0</v>
      </c>
      <c r="DC36" s="356">
        <v>0</v>
      </c>
      <c r="DE36" s="356">
        <v>0</v>
      </c>
      <c r="DF36" s="356">
        <v>0</v>
      </c>
      <c r="DG36" s="356">
        <v>0</v>
      </c>
      <c r="DH36" s="356">
        <v>0</v>
      </c>
      <c r="DI36" s="356">
        <v>0</v>
      </c>
      <c r="DJ36" s="356">
        <v>0</v>
      </c>
      <c r="DK36" s="356">
        <v>0</v>
      </c>
      <c r="DM36" s="356">
        <v>0</v>
      </c>
      <c r="DN36" s="356">
        <v>0</v>
      </c>
      <c r="DO36" s="356">
        <v>0</v>
      </c>
      <c r="DP36" s="356">
        <v>0</v>
      </c>
      <c r="DQ36" s="356">
        <v>0</v>
      </c>
      <c r="DR36" s="356">
        <v>0</v>
      </c>
      <c r="DS36" s="356">
        <v>0</v>
      </c>
      <c r="DU36" s="356">
        <v>0</v>
      </c>
      <c r="DV36" s="356">
        <v>0</v>
      </c>
      <c r="DW36" s="356">
        <v>0</v>
      </c>
      <c r="DX36" s="356">
        <v>0</v>
      </c>
      <c r="DY36" s="356">
        <v>0</v>
      </c>
      <c r="DZ36" s="356">
        <v>0</v>
      </c>
      <c r="EA36" s="356">
        <v>0</v>
      </c>
      <c r="EC36" s="356">
        <v>0</v>
      </c>
      <c r="ED36" s="356">
        <v>0</v>
      </c>
      <c r="EE36" s="356">
        <v>0</v>
      </c>
      <c r="EF36" s="356">
        <v>0</v>
      </c>
      <c r="EG36" s="356">
        <v>0</v>
      </c>
      <c r="EH36" s="356">
        <v>0</v>
      </c>
      <c r="EI36" s="356">
        <v>0</v>
      </c>
      <c r="EK36" s="356">
        <v>0</v>
      </c>
      <c r="EL36" s="356">
        <v>0</v>
      </c>
      <c r="EM36" s="356">
        <v>0</v>
      </c>
      <c r="EN36" s="356">
        <v>0</v>
      </c>
      <c r="EO36" s="356">
        <v>0</v>
      </c>
      <c r="EP36" s="356">
        <v>0</v>
      </c>
      <c r="EQ36" s="356">
        <v>0</v>
      </c>
      <c r="ES36" s="356">
        <v>0</v>
      </c>
      <c r="ET36" s="356">
        <v>0</v>
      </c>
      <c r="EU36" s="356">
        <v>0</v>
      </c>
      <c r="EV36" s="356">
        <v>0</v>
      </c>
      <c r="EW36" s="356">
        <v>0</v>
      </c>
      <c r="EX36" s="356">
        <v>0</v>
      </c>
      <c r="EY36" s="356">
        <v>0</v>
      </c>
      <c r="FA36" s="356">
        <v>0</v>
      </c>
      <c r="FB36" s="356">
        <v>0</v>
      </c>
      <c r="FC36" s="356">
        <v>0</v>
      </c>
      <c r="FD36" s="356">
        <v>0</v>
      </c>
      <c r="FE36" s="356">
        <v>0</v>
      </c>
      <c r="FF36" s="356">
        <v>0</v>
      </c>
      <c r="FG36" s="356">
        <v>0</v>
      </c>
    </row>
    <row r="37" spans="1:163">
      <c r="A37" s="355" t="s">
        <v>45</v>
      </c>
      <c r="B37" s="162" t="s">
        <v>45</v>
      </c>
      <c r="C37" s="619">
        <v>0</v>
      </c>
      <c r="D37" s="167"/>
      <c r="E37" s="356">
        <v>0</v>
      </c>
      <c r="F37" s="356">
        <v>0</v>
      </c>
      <c r="G37" s="356">
        <v>0</v>
      </c>
      <c r="H37" s="356">
        <v>0</v>
      </c>
      <c r="I37" s="356">
        <v>0</v>
      </c>
      <c r="J37" s="356">
        <v>0</v>
      </c>
      <c r="K37" s="356">
        <v>0</v>
      </c>
      <c r="M37" s="356">
        <v>0</v>
      </c>
      <c r="N37" s="356">
        <v>0</v>
      </c>
      <c r="O37" s="356">
        <v>0</v>
      </c>
      <c r="P37" s="356">
        <v>0</v>
      </c>
      <c r="Q37" s="356">
        <v>0</v>
      </c>
      <c r="R37" s="356">
        <v>0</v>
      </c>
      <c r="S37" s="356">
        <v>0</v>
      </c>
      <c r="U37" s="356">
        <v>0</v>
      </c>
      <c r="V37" s="356">
        <v>0</v>
      </c>
      <c r="W37" s="356">
        <v>0</v>
      </c>
      <c r="X37" s="356">
        <v>0</v>
      </c>
      <c r="Y37" s="356">
        <v>0</v>
      </c>
      <c r="Z37" s="356">
        <v>0</v>
      </c>
      <c r="AA37" s="356">
        <v>0</v>
      </c>
      <c r="AC37" s="356">
        <v>0</v>
      </c>
      <c r="AD37" s="356">
        <v>0</v>
      </c>
      <c r="AE37" s="356">
        <v>0</v>
      </c>
      <c r="AF37" s="356">
        <v>0</v>
      </c>
      <c r="AG37" s="356">
        <v>0</v>
      </c>
      <c r="AH37" s="356">
        <v>0</v>
      </c>
      <c r="AI37" s="356">
        <v>0</v>
      </c>
      <c r="AK37" s="356">
        <v>0</v>
      </c>
      <c r="AL37" s="356">
        <v>0</v>
      </c>
      <c r="AM37" s="356">
        <v>0</v>
      </c>
      <c r="AN37" s="356">
        <v>0</v>
      </c>
      <c r="AO37" s="356">
        <v>0</v>
      </c>
      <c r="AP37" s="356">
        <v>0</v>
      </c>
      <c r="AQ37" s="356">
        <v>0</v>
      </c>
      <c r="AS37" s="356">
        <v>0</v>
      </c>
      <c r="AT37" s="356">
        <v>0</v>
      </c>
      <c r="AU37" s="356">
        <v>0</v>
      </c>
      <c r="AV37" s="356">
        <v>0</v>
      </c>
      <c r="AW37" s="356">
        <v>0</v>
      </c>
      <c r="AX37" s="356">
        <v>0</v>
      </c>
      <c r="AY37" s="356">
        <v>0</v>
      </c>
      <c r="BA37" s="356">
        <v>0</v>
      </c>
      <c r="BB37" s="356">
        <v>0</v>
      </c>
      <c r="BC37" s="356">
        <v>0</v>
      </c>
      <c r="BD37" s="356">
        <v>0</v>
      </c>
      <c r="BE37" s="356">
        <v>0</v>
      </c>
      <c r="BF37" s="356">
        <v>0</v>
      </c>
      <c r="BG37" s="356">
        <v>0</v>
      </c>
      <c r="BI37" s="356">
        <v>0</v>
      </c>
      <c r="BJ37" s="356">
        <v>0</v>
      </c>
      <c r="BK37" s="356">
        <v>0</v>
      </c>
      <c r="BL37" s="356">
        <v>0</v>
      </c>
      <c r="BM37" s="356">
        <v>0</v>
      </c>
      <c r="BN37" s="356">
        <v>0</v>
      </c>
      <c r="BO37" s="356">
        <v>0</v>
      </c>
      <c r="BQ37" s="356">
        <v>0</v>
      </c>
      <c r="BR37" s="356">
        <v>0</v>
      </c>
      <c r="BS37" s="356">
        <v>0</v>
      </c>
      <c r="BT37" s="356">
        <v>0</v>
      </c>
      <c r="BU37" s="356">
        <v>0</v>
      </c>
      <c r="BV37" s="356">
        <v>0</v>
      </c>
      <c r="BW37" s="356">
        <v>0</v>
      </c>
      <c r="BY37" s="356">
        <v>0</v>
      </c>
      <c r="BZ37" s="356">
        <v>0</v>
      </c>
      <c r="CA37" s="356">
        <v>0</v>
      </c>
      <c r="CB37" s="356">
        <v>0</v>
      </c>
      <c r="CC37" s="356">
        <v>0</v>
      </c>
      <c r="CD37" s="356">
        <v>0</v>
      </c>
      <c r="CE37" s="356">
        <v>0</v>
      </c>
      <c r="CG37" s="356">
        <v>0</v>
      </c>
      <c r="CH37" s="356">
        <v>0</v>
      </c>
      <c r="CI37" s="356">
        <v>0</v>
      </c>
      <c r="CJ37" s="356">
        <v>0</v>
      </c>
      <c r="CK37" s="356">
        <v>0</v>
      </c>
      <c r="CL37" s="356">
        <v>0</v>
      </c>
      <c r="CM37" s="356">
        <v>0</v>
      </c>
      <c r="CN37" s="162">
        <v>0</v>
      </c>
      <c r="CO37" s="356">
        <v>0</v>
      </c>
      <c r="CP37" s="356">
        <v>0</v>
      </c>
      <c r="CQ37" s="356">
        <v>0</v>
      </c>
      <c r="CR37" s="356">
        <v>0</v>
      </c>
      <c r="CS37" s="356">
        <v>0</v>
      </c>
      <c r="CT37" s="356">
        <v>0</v>
      </c>
      <c r="CU37" s="356">
        <v>0</v>
      </c>
      <c r="CW37" s="356">
        <v>0</v>
      </c>
      <c r="CX37" s="356">
        <v>0</v>
      </c>
      <c r="CY37" s="356">
        <v>0</v>
      </c>
      <c r="CZ37" s="356">
        <v>0</v>
      </c>
      <c r="DA37" s="356">
        <v>0</v>
      </c>
      <c r="DB37" s="356">
        <v>0</v>
      </c>
      <c r="DC37" s="356">
        <v>0</v>
      </c>
      <c r="DE37" s="356">
        <v>0</v>
      </c>
      <c r="DF37" s="356">
        <v>0</v>
      </c>
      <c r="DG37" s="356">
        <v>0</v>
      </c>
      <c r="DH37" s="356">
        <v>0</v>
      </c>
      <c r="DI37" s="356">
        <v>0</v>
      </c>
      <c r="DJ37" s="356">
        <v>0</v>
      </c>
      <c r="DK37" s="356">
        <v>0</v>
      </c>
      <c r="DM37" s="356">
        <v>0</v>
      </c>
      <c r="DN37" s="356">
        <v>0</v>
      </c>
      <c r="DO37" s="356">
        <v>0</v>
      </c>
      <c r="DP37" s="356">
        <v>0</v>
      </c>
      <c r="DQ37" s="356">
        <v>0</v>
      </c>
      <c r="DR37" s="356">
        <v>0</v>
      </c>
      <c r="DS37" s="356">
        <v>0</v>
      </c>
      <c r="DU37" s="356">
        <v>0</v>
      </c>
      <c r="DV37" s="356">
        <v>0</v>
      </c>
      <c r="DW37" s="356">
        <v>0</v>
      </c>
      <c r="DX37" s="356">
        <v>0</v>
      </c>
      <c r="DY37" s="356">
        <v>0</v>
      </c>
      <c r="DZ37" s="356">
        <v>0</v>
      </c>
      <c r="EA37" s="356">
        <v>0</v>
      </c>
      <c r="EC37" s="356">
        <v>0</v>
      </c>
      <c r="ED37" s="356">
        <v>0</v>
      </c>
      <c r="EE37" s="356">
        <v>0</v>
      </c>
      <c r="EF37" s="356">
        <v>0</v>
      </c>
      <c r="EG37" s="356">
        <v>0</v>
      </c>
      <c r="EH37" s="356">
        <v>0</v>
      </c>
      <c r="EI37" s="356">
        <v>0</v>
      </c>
      <c r="EK37" s="356">
        <v>0</v>
      </c>
      <c r="EL37" s="356">
        <v>0</v>
      </c>
      <c r="EM37" s="356">
        <v>0</v>
      </c>
      <c r="EN37" s="356">
        <v>0</v>
      </c>
      <c r="EO37" s="356">
        <v>0</v>
      </c>
      <c r="EP37" s="356">
        <v>0</v>
      </c>
      <c r="EQ37" s="356">
        <v>0</v>
      </c>
      <c r="ES37" s="356">
        <v>0</v>
      </c>
      <c r="ET37" s="356">
        <v>0</v>
      </c>
      <c r="EU37" s="356">
        <v>0</v>
      </c>
      <c r="EV37" s="356">
        <v>0</v>
      </c>
      <c r="EW37" s="356">
        <v>0</v>
      </c>
      <c r="EX37" s="356">
        <v>0</v>
      </c>
      <c r="EY37" s="356">
        <v>0</v>
      </c>
      <c r="FA37" s="356">
        <v>0</v>
      </c>
      <c r="FB37" s="356">
        <v>0</v>
      </c>
      <c r="FC37" s="356">
        <v>0</v>
      </c>
      <c r="FD37" s="356">
        <v>0</v>
      </c>
      <c r="FE37" s="356">
        <v>0</v>
      </c>
      <c r="FF37" s="356">
        <v>0</v>
      </c>
      <c r="FG37" s="356">
        <v>0</v>
      </c>
    </row>
    <row r="38" spans="1:163">
      <c r="A38" s="355" t="s">
        <v>45</v>
      </c>
      <c r="B38" s="162" t="s">
        <v>45</v>
      </c>
      <c r="C38" s="619">
        <v>0</v>
      </c>
      <c r="D38" s="167"/>
      <c r="E38" s="356">
        <v>0</v>
      </c>
      <c r="F38" s="356">
        <v>0</v>
      </c>
      <c r="G38" s="356">
        <v>0</v>
      </c>
      <c r="H38" s="356">
        <v>0</v>
      </c>
      <c r="I38" s="356">
        <v>0</v>
      </c>
      <c r="J38" s="356">
        <v>0</v>
      </c>
      <c r="K38" s="356">
        <v>0</v>
      </c>
      <c r="M38" s="356">
        <v>0</v>
      </c>
      <c r="N38" s="356">
        <v>0</v>
      </c>
      <c r="O38" s="356">
        <v>0</v>
      </c>
      <c r="P38" s="356">
        <v>0</v>
      </c>
      <c r="Q38" s="356">
        <v>0</v>
      </c>
      <c r="R38" s="356">
        <v>0</v>
      </c>
      <c r="S38" s="356">
        <v>0</v>
      </c>
      <c r="U38" s="356">
        <v>0</v>
      </c>
      <c r="V38" s="356">
        <v>0</v>
      </c>
      <c r="W38" s="356">
        <v>0</v>
      </c>
      <c r="X38" s="356">
        <v>0</v>
      </c>
      <c r="Y38" s="356">
        <v>0</v>
      </c>
      <c r="Z38" s="356">
        <v>0</v>
      </c>
      <c r="AA38" s="356">
        <v>0</v>
      </c>
      <c r="AC38" s="356">
        <v>0</v>
      </c>
      <c r="AD38" s="356">
        <v>0</v>
      </c>
      <c r="AE38" s="356">
        <v>0</v>
      </c>
      <c r="AF38" s="356">
        <v>0</v>
      </c>
      <c r="AG38" s="356">
        <v>0</v>
      </c>
      <c r="AH38" s="356">
        <v>0</v>
      </c>
      <c r="AI38" s="356">
        <v>0</v>
      </c>
      <c r="AK38" s="356">
        <v>0</v>
      </c>
      <c r="AL38" s="356">
        <v>0</v>
      </c>
      <c r="AM38" s="356">
        <v>0</v>
      </c>
      <c r="AN38" s="356">
        <v>0</v>
      </c>
      <c r="AO38" s="356">
        <v>0</v>
      </c>
      <c r="AP38" s="356">
        <v>0</v>
      </c>
      <c r="AQ38" s="356">
        <v>0</v>
      </c>
      <c r="AS38" s="356">
        <v>0</v>
      </c>
      <c r="AT38" s="356">
        <v>0</v>
      </c>
      <c r="AU38" s="356">
        <v>0</v>
      </c>
      <c r="AV38" s="356">
        <v>0</v>
      </c>
      <c r="AW38" s="356">
        <v>0</v>
      </c>
      <c r="AX38" s="356">
        <v>0</v>
      </c>
      <c r="AY38" s="356">
        <v>0</v>
      </c>
      <c r="BA38" s="356">
        <v>0</v>
      </c>
      <c r="BB38" s="356">
        <v>0</v>
      </c>
      <c r="BC38" s="356">
        <v>0</v>
      </c>
      <c r="BD38" s="356">
        <v>0</v>
      </c>
      <c r="BE38" s="356">
        <v>0</v>
      </c>
      <c r="BF38" s="356">
        <v>0</v>
      </c>
      <c r="BG38" s="356">
        <v>0</v>
      </c>
      <c r="BI38" s="356">
        <v>0</v>
      </c>
      <c r="BJ38" s="356">
        <v>0</v>
      </c>
      <c r="BK38" s="356">
        <v>0</v>
      </c>
      <c r="BL38" s="356">
        <v>0</v>
      </c>
      <c r="BM38" s="356">
        <v>0</v>
      </c>
      <c r="BN38" s="356">
        <v>0</v>
      </c>
      <c r="BO38" s="356">
        <v>0</v>
      </c>
      <c r="BQ38" s="356">
        <v>0</v>
      </c>
      <c r="BR38" s="356">
        <v>0</v>
      </c>
      <c r="BS38" s="356">
        <v>0</v>
      </c>
      <c r="BT38" s="356">
        <v>0</v>
      </c>
      <c r="BU38" s="356">
        <v>0</v>
      </c>
      <c r="BV38" s="356">
        <v>0</v>
      </c>
      <c r="BW38" s="356">
        <v>0</v>
      </c>
      <c r="BY38" s="356">
        <v>0</v>
      </c>
      <c r="BZ38" s="356">
        <v>0</v>
      </c>
      <c r="CA38" s="356">
        <v>0</v>
      </c>
      <c r="CB38" s="356">
        <v>0</v>
      </c>
      <c r="CC38" s="356">
        <v>0</v>
      </c>
      <c r="CD38" s="356">
        <v>0</v>
      </c>
      <c r="CE38" s="356">
        <v>0</v>
      </c>
      <c r="CG38" s="356">
        <v>0</v>
      </c>
      <c r="CH38" s="356">
        <v>0</v>
      </c>
      <c r="CI38" s="356">
        <v>0</v>
      </c>
      <c r="CJ38" s="356">
        <v>0</v>
      </c>
      <c r="CK38" s="356">
        <v>0</v>
      </c>
      <c r="CL38" s="356">
        <v>0</v>
      </c>
      <c r="CM38" s="356">
        <v>0</v>
      </c>
      <c r="CN38" s="162">
        <v>0</v>
      </c>
      <c r="CO38" s="356">
        <v>0</v>
      </c>
      <c r="CP38" s="356">
        <v>0</v>
      </c>
      <c r="CQ38" s="356">
        <v>0</v>
      </c>
      <c r="CR38" s="356">
        <v>0</v>
      </c>
      <c r="CS38" s="356">
        <v>0</v>
      </c>
      <c r="CT38" s="356">
        <v>0</v>
      </c>
      <c r="CU38" s="356">
        <v>0</v>
      </c>
      <c r="CW38" s="356">
        <v>0</v>
      </c>
      <c r="CX38" s="356">
        <v>0</v>
      </c>
      <c r="CY38" s="356">
        <v>0</v>
      </c>
      <c r="CZ38" s="356">
        <v>0</v>
      </c>
      <c r="DA38" s="356">
        <v>0</v>
      </c>
      <c r="DB38" s="356">
        <v>0</v>
      </c>
      <c r="DC38" s="356">
        <v>0</v>
      </c>
      <c r="DE38" s="356">
        <v>0</v>
      </c>
      <c r="DF38" s="356">
        <v>0</v>
      </c>
      <c r="DG38" s="356">
        <v>0</v>
      </c>
      <c r="DH38" s="356">
        <v>0</v>
      </c>
      <c r="DI38" s="356">
        <v>0</v>
      </c>
      <c r="DJ38" s="356">
        <v>0</v>
      </c>
      <c r="DK38" s="356">
        <v>0</v>
      </c>
      <c r="DM38" s="356">
        <v>0</v>
      </c>
      <c r="DN38" s="356">
        <v>0</v>
      </c>
      <c r="DO38" s="356">
        <v>0</v>
      </c>
      <c r="DP38" s="356">
        <v>0</v>
      </c>
      <c r="DQ38" s="356">
        <v>0</v>
      </c>
      <c r="DR38" s="356">
        <v>0</v>
      </c>
      <c r="DS38" s="356">
        <v>0</v>
      </c>
      <c r="DU38" s="356">
        <v>0</v>
      </c>
      <c r="DV38" s="356">
        <v>0</v>
      </c>
      <c r="DW38" s="356">
        <v>0</v>
      </c>
      <c r="DX38" s="356">
        <v>0</v>
      </c>
      <c r="DY38" s="356">
        <v>0</v>
      </c>
      <c r="DZ38" s="356">
        <v>0</v>
      </c>
      <c r="EA38" s="356">
        <v>0</v>
      </c>
      <c r="EC38" s="356">
        <v>0</v>
      </c>
      <c r="ED38" s="356">
        <v>0</v>
      </c>
      <c r="EE38" s="356">
        <v>0</v>
      </c>
      <c r="EF38" s="356">
        <v>0</v>
      </c>
      <c r="EG38" s="356">
        <v>0</v>
      </c>
      <c r="EH38" s="356">
        <v>0</v>
      </c>
      <c r="EI38" s="356">
        <v>0</v>
      </c>
      <c r="EK38" s="356">
        <v>0</v>
      </c>
      <c r="EL38" s="356">
        <v>0</v>
      </c>
      <c r="EM38" s="356">
        <v>0</v>
      </c>
      <c r="EN38" s="356">
        <v>0</v>
      </c>
      <c r="EO38" s="356">
        <v>0</v>
      </c>
      <c r="EP38" s="356">
        <v>0</v>
      </c>
      <c r="EQ38" s="356">
        <v>0</v>
      </c>
      <c r="ES38" s="356">
        <v>0</v>
      </c>
      <c r="ET38" s="356">
        <v>0</v>
      </c>
      <c r="EU38" s="356">
        <v>0</v>
      </c>
      <c r="EV38" s="356">
        <v>0</v>
      </c>
      <c r="EW38" s="356">
        <v>0</v>
      </c>
      <c r="EX38" s="356">
        <v>0</v>
      </c>
      <c r="EY38" s="356">
        <v>0</v>
      </c>
      <c r="FA38" s="356">
        <v>0</v>
      </c>
      <c r="FB38" s="356">
        <v>0</v>
      </c>
      <c r="FC38" s="356">
        <v>0</v>
      </c>
      <c r="FD38" s="356">
        <v>0</v>
      </c>
      <c r="FE38" s="356">
        <v>0</v>
      </c>
      <c r="FF38" s="356">
        <v>0</v>
      </c>
      <c r="FG38" s="356">
        <v>0</v>
      </c>
    </row>
    <row r="39" spans="1:163">
      <c r="B39" s="172" t="s">
        <v>70</v>
      </c>
      <c r="C39" s="357">
        <v>1596377246.476027</v>
      </c>
      <c r="D39" s="167"/>
      <c r="E39" s="357">
        <v>95548330.751128495</v>
      </c>
      <c r="F39" s="357">
        <v>683451809.30344617</v>
      </c>
      <c r="G39" s="357">
        <v>0</v>
      </c>
      <c r="H39" s="357">
        <v>0</v>
      </c>
      <c r="I39" s="357">
        <v>0</v>
      </c>
      <c r="J39" s="357">
        <v>0</v>
      </c>
      <c r="K39" s="357">
        <v>779000140.05457473</v>
      </c>
      <c r="L39" s="357"/>
      <c r="M39" s="357">
        <v>22028953.580543686</v>
      </c>
      <c r="N39" s="357">
        <v>173657085.21439078</v>
      </c>
      <c r="O39" s="357">
        <v>0</v>
      </c>
      <c r="P39" s="357">
        <v>0</v>
      </c>
      <c r="Q39" s="357">
        <v>0</v>
      </c>
      <c r="R39" s="357">
        <v>0</v>
      </c>
      <c r="S39" s="357">
        <v>195686038.79493448</v>
      </c>
      <c r="T39" s="357"/>
      <c r="U39" s="357">
        <v>23578426.298445836</v>
      </c>
      <c r="V39" s="357">
        <v>193119977.38882399</v>
      </c>
      <c r="W39" s="357">
        <v>0</v>
      </c>
      <c r="X39" s="357">
        <v>0</v>
      </c>
      <c r="Y39" s="357">
        <v>0</v>
      </c>
      <c r="Z39" s="357">
        <v>0</v>
      </c>
      <c r="AA39" s="357">
        <v>216698403.68726981</v>
      </c>
      <c r="AB39" s="357"/>
      <c r="AC39" s="357">
        <v>12388526.112833107</v>
      </c>
      <c r="AD39" s="357">
        <v>124633032.19130178</v>
      </c>
      <c r="AE39" s="357">
        <v>0</v>
      </c>
      <c r="AF39" s="357">
        <v>0</v>
      </c>
      <c r="AG39" s="357">
        <v>0</v>
      </c>
      <c r="AH39" s="357">
        <v>0</v>
      </c>
      <c r="AI39" s="357">
        <v>137021558.30413488</v>
      </c>
      <c r="AJ39" s="357"/>
      <c r="AK39" s="357">
        <v>8751535.1448526457</v>
      </c>
      <c r="AL39" s="357">
        <v>86712533.433479995</v>
      </c>
      <c r="AM39" s="357">
        <v>0</v>
      </c>
      <c r="AN39" s="357">
        <v>0</v>
      </c>
      <c r="AO39" s="357">
        <v>0</v>
      </c>
      <c r="AP39" s="357">
        <v>0</v>
      </c>
      <c r="AQ39" s="357">
        <v>95464068.578332633</v>
      </c>
      <c r="AR39" s="357"/>
      <c r="AS39" s="357">
        <v>299.07762848886352</v>
      </c>
      <c r="AT39" s="357">
        <v>273804.22076971905</v>
      </c>
      <c r="AU39" s="357">
        <v>0</v>
      </c>
      <c r="AV39" s="357">
        <v>0</v>
      </c>
      <c r="AW39" s="357">
        <v>0</v>
      </c>
      <c r="AX39" s="357">
        <v>0</v>
      </c>
      <c r="AY39" s="357">
        <v>274103.29839820793</v>
      </c>
      <c r="AZ39" s="357"/>
      <c r="BA39" s="357">
        <v>0</v>
      </c>
      <c r="BB39" s="357">
        <v>7556863.6344404202</v>
      </c>
      <c r="BC39" s="357">
        <v>0</v>
      </c>
      <c r="BD39" s="357">
        <v>0</v>
      </c>
      <c r="BE39" s="357">
        <v>0</v>
      </c>
      <c r="BF39" s="357">
        <v>0</v>
      </c>
      <c r="BG39" s="357">
        <v>7556863.6344404202</v>
      </c>
      <c r="BH39" s="357"/>
      <c r="BI39" s="357">
        <v>1712809.4386876074</v>
      </c>
      <c r="BJ39" s="357">
        <v>15722522.49337735</v>
      </c>
      <c r="BK39" s="357">
        <v>0</v>
      </c>
      <c r="BL39" s="357">
        <v>0</v>
      </c>
      <c r="BM39" s="357">
        <v>0</v>
      </c>
      <c r="BN39" s="357">
        <v>0</v>
      </c>
      <c r="BO39" s="357">
        <v>17435331.932064958</v>
      </c>
      <c r="BP39" s="357"/>
      <c r="BQ39" s="357">
        <v>2972526.3960152357</v>
      </c>
      <c r="BR39" s="357">
        <v>37532710.081870563</v>
      </c>
      <c r="BS39" s="357">
        <v>0</v>
      </c>
      <c r="BT39" s="357">
        <v>0</v>
      </c>
      <c r="BU39" s="357">
        <v>0</v>
      </c>
      <c r="BV39" s="357">
        <v>0</v>
      </c>
      <c r="BW39" s="357">
        <v>40505236.477885798</v>
      </c>
      <c r="BX39" s="357"/>
      <c r="BY39" s="357">
        <v>8575419.206290815</v>
      </c>
      <c r="BZ39" s="357">
        <v>92793030.446292117</v>
      </c>
      <c r="CA39" s="357">
        <v>0</v>
      </c>
      <c r="CB39" s="357">
        <v>0</v>
      </c>
      <c r="CC39" s="357">
        <v>0</v>
      </c>
      <c r="CD39" s="357">
        <v>0</v>
      </c>
      <c r="CE39" s="357">
        <v>101368449.65258293</v>
      </c>
      <c r="CF39" s="357"/>
      <c r="CG39" s="357">
        <v>344314.26954929234</v>
      </c>
      <c r="CH39" s="357">
        <v>4519403.5987071302</v>
      </c>
      <c r="CI39" s="357">
        <v>0</v>
      </c>
      <c r="CJ39" s="357">
        <v>0</v>
      </c>
      <c r="CK39" s="357">
        <v>0</v>
      </c>
      <c r="CL39" s="357">
        <v>0</v>
      </c>
      <c r="CM39" s="357">
        <v>4863717.8682564227</v>
      </c>
      <c r="CN39" s="357">
        <v>0</v>
      </c>
      <c r="CO39" s="357">
        <v>61025.776387792481</v>
      </c>
      <c r="CP39" s="357">
        <v>442308.4167644527</v>
      </c>
      <c r="CQ39" s="357">
        <v>0</v>
      </c>
      <c r="CR39" s="357">
        <v>0</v>
      </c>
      <c r="CS39" s="357">
        <v>0</v>
      </c>
      <c r="CT39" s="357">
        <v>0</v>
      </c>
      <c r="CU39" s="357">
        <v>503334.19315224519</v>
      </c>
      <c r="CV39" s="357"/>
      <c r="CW39" s="357">
        <v>0</v>
      </c>
      <c r="CX39" s="357">
        <v>0</v>
      </c>
      <c r="CY39" s="357">
        <v>0</v>
      </c>
      <c r="CZ39" s="357">
        <v>0</v>
      </c>
      <c r="DA39" s="357">
        <v>0</v>
      </c>
      <c r="DB39" s="357">
        <v>0</v>
      </c>
      <c r="DC39" s="357">
        <v>0</v>
      </c>
      <c r="DD39" s="357"/>
      <c r="DE39" s="357">
        <v>0</v>
      </c>
      <c r="DF39" s="357">
        <v>0</v>
      </c>
      <c r="DG39" s="357">
        <v>0</v>
      </c>
      <c r="DH39" s="357">
        <v>0</v>
      </c>
      <c r="DI39" s="357">
        <v>0</v>
      </c>
      <c r="DJ39" s="357">
        <v>0</v>
      </c>
      <c r="DK39" s="357">
        <v>0</v>
      </c>
      <c r="DL39" s="357"/>
      <c r="DM39" s="357">
        <v>0</v>
      </c>
      <c r="DN39" s="357">
        <v>0</v>
      </c>
      <c r="DO39" s="357">
        <v>0</v>
      </c>
      <c r="DP39" s="357">
        <v>0</v>
      </c>
      <c r="DQ39" s="357">
        <v>0</v>
      </c>
      <c r="DR39" s="357">
        <v>0</v>
      </c>
      <c r="DS39" s="357">
        <v>0</v>
      </c>
      <c r="DT39" s="357"/>
      <c r="DU39" s="357">
        <v>0</v>
      </c>
      <c r="DV39" s="357">
        <v>0</v>
      </c>
      <c r="DW39" s="357">
        <v>0</v>
      </c>
      <c r="DX39" s="357">
        <v>0</v>
      </c>
      <c r="DY39" s="357">
        <v>0</v>
      </c>
      <c r="DZ39" s="357">
        <v>0</v>
      </c>
      <c r="EA39" s="357">
        <v>0</v>
      </c>
      <c r="EB39" s="357"/>
      <c r="EC39" s="357">
        <v>0</v>
      </c>
      <c r="ED39" s="357">
        <v>0</v>
      </c>
      <c r="EE39" s="357">
        <v>0</v>
      </c>
      <c r="EF39" s="357">
        <v>0</v>
      </c>
      <c r="EG39" s="357">
        <v>0</v>
      </c>
      <c r="EH39" s="357">
        <v>0</v>
      </c>
      <c r="EI39" s="357">
        <v>0</v>
      </c>
      <c r="EJ39" s="357"/>
      <c r="EK39" s="357">
        <v>0</v>
      </c>
      <c r="EL39" s="357">
        <v>0</v>
      </c>
      <c r="EM39" s="357">
        <v>0</v>
      </c>
      <c r="EN39" s="357">
        <v>0</v>
      </c>
      <c r="EO39" s="357">
        <v>0</v>
      </c>
      <c r="EP39" s="357">
        <v>0</v>
      </c>
      <c r="EQ39" s="357">
        <v>0</v>
      </c>
      <c r="ER39" s="357"/>
      <c r="ES39" s="357">
        <v>0</v>
      </c>
      <c r="ET39" s="357">
        <v>0</v>
      </c>
      <c r="EU39" s="357">
        <v>0</v>
      </c>
      <c r="EV39" s="357">
        <v>0</v>
      </c>
      <c r="EW39" s="357">
        <v>0</v>
      </c>
      <c r="EX39" s="357">
        <v>0</v>
      </c>
      <c r="EY39" s="357">
        <v>0</v>
      </c>
      <c r="EZ39" s="357"/>
      <c r="FA39" s="357">
        <v>0</v>
      </c>
      <c r="FB39" s="357">
        <v>0</v>
      </c>
      <c r="FC39" s="357">
        <v>0</v>
      </c>
      <c r="FD39" s="357">
        <v>0</v>
      </c>
      <c r="FE39" s="357">
        <v>0</v>
      </c>
      <c r="FF39" s="357">
        <v>0</v>
      </c>
      <c r="FG39" s="357">
        <v>0</v>
      </c>
    </row>
    <row r="40" spans="1:163">
      <c r="D40" s="167"/>
      <c r="CW40" s="162">
        <v>0</v>
      </c>
      <c r="CX40" s="162">
        <v>0</v>
      </c>
      <c r="CY40" s="162">
        <v>0</v>
      </c>
      <c r="CZ40" s="162">
        <v>0</v>
      </c>
      <c r="DA40" s="162">
        <v>0</v>
      </c>
      <c r="DB40" s="162">
        <v>0</v>
      </c>
      <c r="DC40" s="162">
        <v>0</v>
      </c>
    </row>
    <row r="41" spans="1:163">
      <c r="B41" s="172" t="s">
        <v>94</v>
      </c>
      <c r="D41" s="167"/>
      <c r="CW41" s="162">
        <v>0</v>
      </c>
      <c r="CX41" s="162">
        <v>0</v>
      </c>
      <c r="CY41" s="162">
        <v>0</v>
      </c>
      <c r="CZ41" s="162">
        <v>0</v>
      </c>
      <c r="DA41" s="162">
        <v>0</v>
      </c>
      <c r="DB41" s="162">
        <v>0</v>
      </c>
      <c r="DC41" s="162">
        <v>0</v>
      </c>
    </row>
    <row r="42" spans="1:163">
      <c r="A42" s="355">
        <v>360.01</v>
      </c>
      <c r="B42" s="162" t="s">
        <v>1073</v>
      </c>
      <c r="C42" s="619">
        <v>3584294.5099956198</v>
      </c>
      <c r="D42" s="167"/>
      <c r="E42" s="356">
        <v>0</v>
      </c>
      <c r="F42" s="356">
        <v>0</v>
      </c>
      <c r="G42" s="356">
        <v>0</v>
      </c>
      <c r="H42" s="356">
        <v>0</v>
      </c>
      <c r="I42" s="356">
        <v>0</v>
      </c>
      <c r="J42" s="356">
        <v>0</v>
      </c>
      <c r="K42" s="356">
        <v>0</v>
      </c>
      <c r="M42" s="356">
        <v>0</v>
      </c>
      <c r="N42" s="356">
        <v>0</v>
      </c>
      <c r="O42" s="356">
        <v>0</v>
      </c>
      <c r="P42" s="356">
        <v>0</v>
      </c>
      <c r="Q42" s="356">
        <v>0</v>
      </c>
      <c r="R42" s="356">
        <v>0</v>
      </c>
      <c r="S42" s="356">
        <v>0</v>
      </c>
      <c r="U42" s="356">
        <v>0</v>
      </c>
      <c r="V42" s="356">
        <v>0</v>
      </c>
      <c r="W42" s="356">
        <v>0</v>
      </c>
      <c r="X42" s="356">
        <v>0</v>
      </c>
      <c r="Y42" s="356">
        <v>0</v>
      </c>
      <c r="Z42" s="356">
        <v>0</v>
      </c>
      <c r="AA42" s="356">
        <v>0</v>
      </c>
      <c r="AC42" s="356">
        <v>0</v>
      </c>
      <c r="AD42" s="356">
        <v>0</v>
      </c>
      <c r="AE42" s="356">
        <v>0</v>
      </c>
      <c r="AF42" s="356">
        <v>0</v>
      </c>
      <c r="AG42" s="356">
        <v>0</v>
      </c>
      <c r="AH42" s="356">
        <v>0</v>
      </c>
      <c r="AI42" s="356">
        <v>0</v>
      </c>
      <c r="AK42" s="356">
        <v>0</v>
      </c>
      <c r="AL42" s="356">
        <v>0</v>
      </c>
      <c r="AM42" s="356">
        <v>0</v>
      </c>
      <c r="AN42" s="356">
        <v>0</v>
      </c>
      <c r="AO42" s="356">
        <v>0</v>
      </c>
      <c r="AP42" s="356">
        <v>0</v>
      </c>
      <c r="AQ42" s="356">
        <v>0</v>
      </c>
      <c r="AS42" s="356">
        <v>0</v>
      </c>
      <c r="AT42" s="356">
        <v>0</v>
      </c>
      <c r="AU42" s="356">
        <v>0</v>
      </c>
      <c r="AV42" s="356">
        <v>0</v>
      </c>
      <c r="AW42" s="356">
        <v>0</v>
      </c>
      <c r="AX42" s="356">
        <v>0</v>
      </c>
      <c r="AY42" s="356">
        <v>0</v>
      </c>
      <c r="BA42" s="356">
        <v>0</v>
      </c>
      <c r="BB42" s="356">
        <v>0</v>
      </c>
      <c r="BC42" s="356">
        <v>0</v>
      </c>
      <c r="BD42" s="356">
        <v>0</v>
      </c>
      <c r="BE42" s="356">
        <v>0</v>
      </c>
      <c r="BF42" s="356">
        <v>0</v>
      </c>
      <c r="BG42" s="356">
        <v>0</v>
      </c>
      <c r="BI42" s="356">
        <v>3561622.1547956197</v>
      </c>
      <c r="BJ42" s="356">
        <v>0</v>
      </c>
      <c r="BK42" s="356">
        <v>0</v>
      </c>
      <c r="BL42" s="356">
        <v>0</v>
      </c>
      <c r="BM42" s="356">
        <v>0</v>
      </c>
      <c r="BN42" s="356">
        <v>0</v>
      </c>
      <c r="BO42" s="356">
        <v>3561622.1547956197</v>
      </c>
      <c r="BQ42" s="356">
        <v>22672.355200000002</v>
      </c>
      <c r="BR42" s="356">
        <v>0</v>
      </c>
      <c r="BS42" s="356">
        <v>0</v>
      </c>
      <c r="BT42" s="356">
        <v>0</v>
      </c>
      <c r="BU42" s="356">
        <v>0</v>
      </c>
      <c r="BV42" s="356">
        <v>0</v>
      </c>
      <c r="BW42" s="356">
        <v>22672.355200000002</v>
      </c>
      <c r="BY42" s="356">
        <v>0</v>
      </c>
      <c r="BZ42" s="356">
        <v>0</v>
      </c>
      <c r="CA42" s="356">
        <v>0</v>
      </c>
      <c r="CB42" s="356">
        <v>0</v>
      </c>
      <c r="CC42" s="356">
        <v>0</v>
      </c>
      <c r="CD42" s="356">
        <v>0</v>
      </c>
      <c r="CE42" s="356">
        <v>0</v>
      </c>
      <c r="CG42" s="356">
        <v>0</v>
      </c>
      <c r="CH42" s="356">
        <v>0</v>
      </c>
      <c r="CI42" s="356">
        <v>0</v>
      </c>
      <c r="CJ42" s="356">
        <v>0</v>
      </c>
      <c r="CK42" s="356">
        <v>0</v>
      </c>
      <c r="CL42" s="356">
        <v>0</v>
      </c>
      <c r="CM42" s="356">
        <v>0</v>
      </c>
      <c r="CN42" s="162">
        <v>0</v>
      </c>
      <c r="CO42" s="356">
        <v>0</v>
      </c>
      <c r="CP42" s="356">
        <v>0</v>
      </c>
      <c r="CQ42" s="356">
        <v>0</v>
      </c>
      <c r="CR42" s="356">
        <v>0</v>
      </c>
      <c r="CS42" s="356">
        <v>0</v>
      </c>
      <c r="CT42" s="356">
        <v>0</v>
      </c>
      <c r="CU42" s="356">
        <v>0</v>
      </c>
      <c r="CW42" s="356">
        <v>0</v>
      </c>
      <c r="CX42" s="356">
        <v>0</v>
      </c>
      <c r="CY42" s="356">
        <v>0</v>
      </c>
      <c r="CZ42" s="356">
        <v>0</v>
      </c>
      <c r="DA42" s="356">
        <v>0</v>
      </c>
      <c r="DB42" s="356">
        <v>0</v>
      </c>
      <c r="DC42" s="356">
        <v>0</v>
      </c>
      <c r="DE42" s="356">
        <v>0</v>
      </c>
      <c r="DF42" s="356">
        <v>0</v>
      </c>
      <c r="DG42" s="356">
        <v>0</v>
      </c>
      <c r="DH42" s="356">
        <v>0</v>
      </c>
      <c r="DI42" s="356">
        <v>0</v>
      </c>
      <c r="DJ42" s="356">
        <v>0</v>
      </c>
      <c r="DK42" s="356">
        <v>0</v>
      </c>
      <c r="DM42" s="356">
        <v>0</v>
      </c>
      <c r="DN42" s="356">
        <v>0</v>
      </c>
      <c r="DO42" s="356">
        <v>0</v>
      </c>
      <c r="DP42" s="356">
        <v>0</v>
      </c>
      <c r="DQ42" s="356">
        <v>0</v>
      </c>
      <c r="DR42" s="356">
        <v>0</v>
      </c>
      <c r="DS42" s="356">
        <v>0</v>
      </c>
      <c r="DU42" s="356">
        <v>0</v>
      </c>
      <c r="DV42" s="356">
        <v>0</v>
      </c>
      <c r="DW42" s="356">
        <v>0</v>
      </c>
      <c r="DX42" s="356">
        <v>0</v>
      </c>
      <c r="DY42" s="356">
        <v>0</v>
      </c>
      <c r="DZ42" s="356">
        <v>0</v>
      </c>
      <c r="EA42" s="356">
        <v>0</v>
      </c>
      <c r="EC42" s="356">
        <v>0</v>
      </c>
      <c r="ED42" s="356">
        <v>0</v>
      </c>
      <c r="EE42" s="356">
        <v>0</v>
      </c>
      <c r="EF42" s="356">
        <v>0</v>
      </c>
      <c r="EG42" s="356">
        <v>0</v>
      </c>
      <c r="EH42" s="356">
        <v>0</v>
      </c>
      <c r="EI42" s="356">
        <v>0</v>
      </c>
      <c r="EK42" s="356">
        <v>0</v>
      </c>
      <c r="EL42" s="356">
        <v>0</v>
      </c>
      <c r="EM42" s="356">
        <v>0</v>
      </c>
      <c r="EN42" s="356">
        <v>0</v>
      </c>
      <c r="EO42" s="356">
        <v>0</v>
      </c>
      <c r="EP42" s="356">
        <v>0</v>
      </c>
      <c r="EQ42" s="356">
        <v>0</v>
      </c>
      <c r="ES42" s="356">
        <v>0</v>
      </c>
      <c r="ET42" s="356">
        <v>0</v>
      </c>
      <c r="EU42" s="356">
        <v>0</v>
      </c>
      <c r="EV42" s="356">
        <v>0</v>
      </c>
      <c r="EW42" s="356">
        <v>0</v>
      </c>
      <c r="EX42" s="356">
        <v>0</v>
      </c>
      <c r="EY42" s="356">
        <v>0</v>
      </c>
      <c r="FA42" s="356">
        <v>0</v>
      </c>
      <c r="FB42" s="356">
        <v>0</v>
      </c>
      <c r="FC42" s="356">
        <v>0</v>
      </c>
      <c r="FD42" s="356">
        <v>0</v>
      </c>
      <c r="FE42" s="356">
        <v>0</v>
      </c>
      <c r="FF42" s="356">
        <v>0</v>
      </c>
      <c r="FG42" s="356">
        <v>0</v>
      </c>
    </row>
    <row r="43" spans="1:163">
      <c r="A43" s="355">
        <v>360.02</v>
      </c>
      <c r="B43" s="162" t="s">
        <v>1075</v>
      </c>
      <c r="C43" s="619">
        <v>47903705.490004383</v>
      </c>
      <c r="D43" s="167"/>
      <c r="E43" s="356">
        <v>21741743.528318834</v>
      </c>
      <c r="F43" s="356">
        <v>0</v>
      </c>
      <c r="G43" s="356">
        <v>0</v>
      </c>
      <c r="H43" s="356">
        <v>0</v>
      </c>
      <c r="I43" s="356">
        <v>0</v>
      </c>
      <c r="J43" s="356">
        <v>0</v>
      </c>
      <c r="K43" s="356">
        <v>21741743.528318834</v>
      </c>
      <c r="M43" s="356">
        <v>7009017.0714245131</v>
      </c>
      <c r="N43" s="356">
        <v>0</v>
      </c>
      <c r="O43" s="356">
        <v>0</v>
      </c>
      <c r="P43" s="356">
        <v>0</v>
      </c>
      <c r="Q43" s="356">
        <v>0</v>
      </c>
      <c r="R43" s="356">
        <v>0</v>
      </c>
      <c r="S43" s="356">
        <v>7009017.0714245131</v>
      </c>
      <c r="U43" s="356">
        <v>9118962.3590785321</v>
      </c>
      <c r="V43" s="356">
        <v>0</v>
      </c>
      <c r="W43" s="356">
        <v>0</v>
      </c>
      <c r="X43" s="356">
        <v>0</v>
      </c>
      <c r="Y43" s="356">
        <v>0</v>
      </c>
      <c r="Z43" s="356">
        <v>0</v>
      </c>
      <c r="AA43" s="356">
        <v>9118962.3590785321</v>
      </c>
      <c r="AC43" s="356">
        <v>5359289.5306215016</v>
      </c>
      <c r="AD43" s="356">
        <v>0</v>
      </c>
      <c r="AE43" s="356">
        <v>0</v>
      </c>
      <c r="AF43" s="356">
        <v>0</v>
      </c>
      <c r="AG43" s="356">
        <v>0</v>
      </c>
      <c r="AH43" s="356">
        <v>0</v>
      </c>
      <c r="AI43" s="356">
        <v>5359289.5306215016</v>
      </c>
      <c r="AK43" s="356">
        <v>4414267.9237825638</v>
      </c>
      <c r="AL43" s="356">
        <v>0</v>
      </c>
      <c r="AM43" s="356">
        <v>0</v>
      </c>
      <c r="AN43" s="356">
        <v>0</v>
      </c>
      <c r="AO43" s="356">
        <v>0</v>
      </c>
      <c r="AP43" s="356">
        <v>0</v>
      </c>
      <c r="AQ43" s="356">
        <v>4414267.9237825638</v>
      </c>
      <c r="AS43" s="356">
        <v>966.26645516288909</v>
      </c>
      <c r="AT43" s="356">
        <v>0</v>
      </c>
      <c r="AU43" s="356">
        <v>0</v>
      </c>
      <c r="AV43" s="356">
        <v>0</v>
      </c>
      <c r="AW43" s="356">
        <v>0</v>
      </c>
      <c r="AX43" s="356">
        <v>0</v>
      </c>
      <c r="AY43" s="356">
        <v>966.26645516288909</v>
      </c>
      <c r="BA43" s="356">
        <v>225667.13848304198</v>
      </c>
      <c r="BB43" s="356">
        <v>0</v>
      </c>
      <c r="BC43" s="356">
        <v>0</v>
      </c>
      <c r="BD43" s="356">
        <v>0</v>
      </c>
      <c r="BE43" s="356">
        <v>0</v>
      </c>
      <c r="BF43" s="356">
        <v>0</v>
      </c>
      <c r="BG43" s="356">
        <v>225667.13848304198</v>
      </c>
      <c r="BI43" s="356">
        <v>0</v>
      </c>
      <c r="BJ43" s="356">
        <v>0</v>
      </c>
      <c r="BK43" s="356">
        <v>0</v>
      </c>
      <c r="BL43" s="356">
        <v>0</v>
      </c>
      <c r="BM43" s="356">
        <v>0</v>
      </c>
      <c r="BN43" s="356">
        <v>0</v>
      </c>
      <c r="BO43" s="356">
        <v>0</v>
      </c>
      <c r="BQ43" s="356">
        <v>0</v>
      </c>
      <c r="BR43" s="356">
        <v>0</v>
      </c>
      <c r="BS43" s="356">
        <v>0</v>
      </c>
      <c r="BT43" s="356">
        <v>0</v>
      </c>
      <c r="BU43" s="356">
        <v>0</v>
      </c>
      <c r="BV43" s="356">
        <v>0</v>
      </c>
      <c r="BW43" s="356">
        <v>0</v>
      </c>
      <c r="BY43" s="356">
        <v>0</v>
      </c>
      <c r="BZ43" s="356">
        <v>0</v>
      </c>
      <c r="CA43" s="356">
        <v>0</v>
      </c>
      <c r="CB43" s="356">
        <v>0</v>
      </c>
      <c r="CC43" s="356">
        <v>0</v>
      </c>
      <c r="CD43" s="356">
        <v>0</v>
      </c>
      <c r="CE43" s="356">
        <v>0</v>
      </c>
      <c r="CG43" s="356">
        <v>30858.711539461285</v>
      </c>
      <c r="CH43" s="356">
        <v>0</v>
      </c>
      <c r="CI43" s="356">
        <v>0</v>
      </c>
      <c r="CJ43" s="356">
        <v>0</v>
      </c>
      <c r="CK43" s="356">
        <v>0</v>
      </c>
      <c r="CL43" s="356">
        <v>0</v>
      </c>
      <c r="CM43" s="356">
        <v>30858.711539461285</v>
      </c>
      <c r="CN43" s="162">
        <v>0</v>
      </c>
      <c r="CO43" s="356">
        <v>2932.9603007722035</v>
      </c>
      <c r="CP43" s="356">
        <v>0</v>
      </c>
      <c r="CQ43" s="356">
        <v>0</v>
      </c>
      <c r="CR43" s="356">
        <v>0</v>
      </c>
      <c r="CS43" s="356">
        <v>0</v>
      </c>
      <c r="CT43" s="356">
        <v>0</v>
      </c>
      <c r="CU43" s="356">
        <v>2932.9603007722035</v>
      </c>
      <c r="CW43" s="356">
        <v>0</v>
      </c>
      <c r="CX43" s="356">
        <v>0</v>
      </c>
      <c r="CY43" s="356">
        <v>0</v>
      </c>
      <c r="CZ43" s="356">
        <v>0</v>
      </c>
      <c r="DA43" s="356">
        <v>0</v>
      </c>
      <c r="DB43" s="356">
        <v>0</v>
      </c>
      <c r="DC43" s="356">
        <v>0</v>
      </c>
      <c r="DE43" s="356">
        <v>0</v>
      </c>
      <c r="DF43" s="356">
        <v>0</v>
      </c>
      <c r="DG43" s="356">
        <v>0</v>
      </c>
      <c r="DH43" s="356">
        <v>0</v>
      </c>
      <c r="DI43" s="356">
        <v>0</v>
      </c>
      <c r="DJ43" s="356">
        <v>0</v>
      </c>
      <c r="DK43" s="356">
        <v>0</v>
      </c>
      <c r="DM43" s="356">
        <v>0</v>
      </c>
      <c r="DN43" s="356">
        <v>0</v>
      </c>
      <c r="DO43" s="356">
        <v>0</v>
      </c>
      <c r="DP43" s="356">
        <v>0</v>
      </c>
      <c r="DQ43" s="356">
        <v>0</v>
      </c>
      <c r="DR43" s="356">
        <v>0</v>
      </c>
      <c r="DS43" s="356">
        <v>0</v>
      </c>
      <c r="DU43" s="356">
        <v>0</v>
      </c>
      <c r="DV43" s="356">
        <v>0</v>
      </c>
      <c r="DW43" s="356">
        <v>0</v>
      </c>
      <c r="DX43" s="356">
        <v>0</v>
      </c>
      <c r="DY43" s="356">
        <v>0</v>
      </c>
      <c r="DZ43" s="356">
        <v>0</v>
      </c>
      <c r="EA43" s="356">
        <v>0</v>
      </c>
      <c r="EC43" s="356">
        <v>0</v>
      </c>
      <c r="ED43" s="356">
        <v>0</v>
      </c>
      <c r="EE43" s="356">
        <v>0</v>
      </c>
      <c r="EF43" s="356">
        <v>0</v>
      </c>
      <c r="EG43" s="356">
        <v>0</v>
      </c>
      <c r="EH43" s="356">
        <v>0</v>
      </c>
      <c r="EI43" s="356">
        <v>0</v>
      </c>
      <c r="EK43" s="356">
        <v>0</v>
      </c>
      <c r="EL43" s="356">
        <v>0</v>
      </c>
      <c r="EM43" s="356">
        <v>0</v>
      </c>
      <c r="EN43" s="356">
        <v>0</v>
      </c>
      <c r="EO43" s="356">
        <v>0</v>
      </c>
      <c r="EP43" s="356">
        <v>0</v>
      </c>
      <c r="EQ43" s="356">
        <v>0</v>
      </c>
      <c r="ES43" s="356">
        <v>0</v>
      </c>
      <c r="ET43" s="356">
        <v>0</v>
      </c>
      <c r="EU43" s="356">
        <v>0</v>
      </c>
      <c r="EV43" s="356">
        <v>0</v>
      </c>
      <c r="EW43" s="356">
        <v>0</v>
      </c>
      <c r="EX43" s="356">
        <v>0</v>
      </c>
      <c r="EY43" s="356">
        <v>0</v>
      </c>
      <c r="FA43" s="356">
        <v>0</v>
      </c>
      <c r="FB43" s="356">
        <v>0</v>
      </c>
      <c r="FC43" s="356">
        <v>0</v>
      </c>
      <c r="FD43" s="356">
        <v>0</v>
      </c>
      <c r="FE43" s="356">
        <v>0</v>
      </c>
      <c r="FF43" s="356">
        <v>0</v>
      </c>
      <c r="FG43" s="356">
        <v>0</v>
      </c>
    </row>
    <row r="44" spans="1:163">
      <c r="A44" s="355">
        <v>361.01</v>
      </c>
      <c r="B44" s="162" t="s">
        <v>1077</v>
      </c>
      <c r="C44" s="619">
        <v>598299.79449141794</v>
      </c>
      <c r="D44" s="167"/>
      <c r="E44" s="356">
        <v>0</v>
      </c>
      <c r="F44" s="356">
        <v>0</v>
      </c>
      <c r="G44" s="356">
        <v>0</v>
      </c>
      <c r="H44" s="356">
        <v>0</v>
      </c>
      <c r="I44" s="356">
        <v>0</v>
      </c>
      <c r="J44" s="356">
        <v>0</v>
      </c>
      <c r="K44" s="356">
        <v>0</v>
      </c>
      <c r="M44" s="356">
        <v>0</v>
      </c>
      <c r="N44" s="356">
        <v>0</v>
      </c>
      <c r="O44" s="356">
        <v>0</v>
      </c>
      <c r="P44" s="356">
        <v>0</v>
      </c>
      <c r="Q44" s="356">
        <v>0</v>
      </c>
      <c r="R44" s="356">
        <v>0</v>
      </c>
      <c r="S44" s="356">
        <v>0</v>
      </c>
      <c r="U44" s="356">
        <v>0</v>
      </c>
      <c r="V44" s="356">
        <v>0</v>
      </c>
      <c r="W44" s="356">
        <v>0</v>
      </c>
      <c r="X44" s="356">
        <v>0</v>
      </c>
      <c r="Y44" s="356">
        <v>0</v>
      </c>
      <c r="Z44" s="356">
        <v>0</v>
      </c>
      <c r="AA44" s="356">
        <v>0</v>
      </c>
      <c r="AC44" s="356">
        <v>0</v>
      </c>
      <c r="AD44" s="356">
        <v>0</v>
      </c>
      <c r="AE44" s="356">
        <v>0</v>
      </c>
      <c r="AF44" s="356">
        <v>0</v>
      </c>
      <c r="AG44" s="356">
        <v>0</v>
      </c>
      <c r="AH44" s="356">
        <v>0</v>
      </c>
      <c r="AI44" s="356">
        <v>0</v>
      </c>
      <c r="AK44" s="356">
        <v>0</v>
      </c>
      <c r="AL44" s="356">
        <v>0</v>
      </c>
      <c r="AM44" s="356">
        <v>0</v>
      </c>
      <c r="AN44" s="356">
        <v>0</v>
      </c>
      <c r="AO44" s="356">
        <v>0</v>
      </c>
      <c r="AP44" s="356">
        <v>0</v>
      </c>
      <c r="AQ44" s="356">
        <v>0</v>
      </c>
      <c r="AS44" s="356">
        <v>0</v>
      </c>
      <c r="AT44" s="356">
        <v>0</v>
      </c>
      <c r="AU44" s="356">
        <v>0</v>
      </c>
      <c r="AV44" s="356">
        <v>0</v>
      </c>
      <c r="AW44" s="356">
        <v>0</v>
      </c>
      <c r="AX44" s="356">
        <v>0</v>
      </c>
      <c r="AY44" s="356">
        <v>0</v>
      </c>
      <c r="BA44" s="356">
        <v>0</v>
      </c>
      <c r="BB44" s="356">
        <v>0</v>
      </c>
      <c r="BC44" s="356">
        <v>0</v>
      </c>
      <c r="BD44" s="356">
        <v>0</v>
      </c>
      <c r="BE44" s="356">
        <v>0</v>
      </c>
      <c r="BF44" s="356">
        <v>0</v>
      </c>
      <c r="BG44" s="356">
        <v>0</v>
      </c>
      <c r="BI44" s="356">
        <v>242390.36241461791</v>
      </c>
      <c r="BJ44" s="356">
        <v>0</v>
      </c>
      <c r="BK44" s="356">
        <v>0</v>
      </c>
      <c r="BL44" s="356">
        <v>0</v>
      </c>
      <c r="BM44" s="356">
        <v>0</v>
      </c>
      <c r="BN44" s="356">
        <v>0</v>
      </c>
      <c r="BO44" s="356">
        <v>242390.36241461791</v>
      </c>
      <c r="BQ44" s="356">
        <v>162866.1520768</v>
      </c>
      <c r="BR44" s="356">
        <v>0</v>
      </c>
      <c r="BS44" s="356">
        <v>0</v>
      </c>
      <c r="BT44" s="356">
        <v>0</v>
      </c>
      <c r="BU44" s="356">
        <v>0</v>
      </c>
      <c r="BV44" s="356">
        <v>0</v>
      </c>
      <c r="BW44" s="356">
        <v>162866.1520768</v>
      </c>
      <c r="BY44" s="356">
        <v>193043.28</v>
      </c>
      <c r="BZ44" s="356">
        <v>0</v>
      </c>
      <c r="CA44" s="356">
        <v>0</v>
      </c>
      <c r="CB44" s="356">
        <v>0</v>
      </c>
      <c r="CC44" s="356">
        <v>0</v>
      </c>
      <c r="CD44" s="356">
        <v>0</v>
      </c>
      <c r="CE44" s="356">
        <v>193043.28</v>
      </c>
      <c r="CG44" s="356">
        <v>0</v>
      </c>
      <c r="CH44" s="356">
        <v>0</v>
      </c>
      <c r="CI44" s="356">
        <v>0</v>
      </c>
      <c r="CJ44" s="356">
        <v>0</v>
      </c>
      <c r="CK44" s="356">
        <v>0</v>
      </c>
      <c r="CL44" s="356">
        <v>0</v>
      </c>
      <c r="CM44" s="356">
        <v>0</v>
      </c>
      <c r="CN44" s="162">
        <v>0</v>
      </c>
      <c r="CO44" s="356">
        <v>0</v>
      </c>
      <c r="CP44" s="356">
        <v>0</v>
      </c>
      <c r="CQ44" s="356">
        <v>0</v>
      </c>
      <c r="CR44" s="356">
        <v>0</v>
      </c>
      <c r="CS44" s="356">
        <v>0</v>
      </c>
      <c r="CT44" s="356">
        <v>0</v>
      </c>
      <c r="CU44" s="356">
        <v>0</v>
      </c>
      <c r="CW44" s="356">
        <v>0</v>
      </c>
      <c r="CX44" s="356">
        <v>0</v>
      </c>
      <c r="CY44" s="356">
        <v>0</v>
      </c>
      <c r="CZ44" s="356">
        <v>0</v>
      </c>
      <c r="DA44" s="356">
        <v>0</v>
      </c>
      <c r="DB44" s="356">
        <v>0</v>
      </c>
      <c r="DC44" s="356">
        <v>0</v>
      </c>
      <c r="DE44" s="356">
        <v>0</v>
      </c>
      <c r="DF44" s="356">
        <v>0</v>
      </c>
      <c r="DG44" s="356">
        <v>0</v>
      </c>
      <c r="DH44" s="356">
        <v>0</v>
      </c>
      <c r="DI44" s="356">
        <v>0</v>
      </c>
      <c r="DJ44" s="356">
        <v>0</v>
      </c>
      <c r="DK44" s="356">
        <v>0</v>
      </c>
      <c r="DM44" s="356">
        <v>0</v>
      </c>
      <c r="DN44" s="356">
        <v>0</v>
      </c>
      <c r="DO44" s="356">
        <v>0</v>
      </c>
      <c r="DP44" s="356">
        <v>0</v>
      </c>
      <c r="DQ44" s="356">
        <v>0</v>
      </c>
      <c r="DR44" s="356">
        <v>0</v>
      </c>
      <c r="DS44" s="356">
        <v>0</v>
      </c>
      <c r="DU44" s="356">
        <v>0</v>
      </c>
      <c r="DV44" s="356">
        <v>0</v>
      </c>
      <c r="DW44" s="356">
        <v>0</v>
      </c>
      <c r="DX44" s="356">
        <v>0</v>
      </c>
      <c r="DY44" s="356">
        <v>0</v>
      </c>
      <c r="DZ44" s="356">
        <v>0</v>
      </c>
      <c r="EA44" s="356">
        <v>0</v>
      </c>
      <c r="EC44" s="356">
        <v>0</v>
      </c>
      <c r="ED44" s="356">
        <v>0</v>
      </c>
      <c r="EE44" s="356">
        <v>0</v>
      </c>
      <c r="EF44" s="356">
        <v>0</v>
      </c>
      <c r="EG44" s="356">
        <v>0</v>
      </c>
      <c r="EH44" s="356">
        <v>0</v>
      </c>
      <c r="EI44" s="356">
        <v>0</v>
      </c>
      <c r="EK44" s="356">
        <v>0</v>
      </c>
      <c r="EL44" s="356">
        <v>0</v>
      </c>
      <c r="EM44" s="356">
        <v>0</v>
      </c>
      <c r="EN44" s="356">
        <v>0</v>
      </c>
      <c r="EO44" s="356">
        <v>0</v>
      </c>
      <c r="EP44" s="356">
        <v>0</v>
      </c>
      <c r="EQ44" s="356">
        <v>0</v>
      </c>
      <c r="ES44" s="356">
        <v>0</v>
      </c>
      <c r="ET44" s="356">
        <v>0</v>
      </c>
      <c r="EU44" s="356">
        <v>0</v>
      </c>
      <c r="EV44" s="356">
        <v>0</v>
      </c>
      <c r="EW44" s="356">
        <v>0</v>
      </c>
      <c r="EX44" s="356">
        <v>0</v>
      </c>
      <c r="EY44" s="356">
        <v>0</v>
      </c>
      <c r="FA44" s="356">
        <v>0</v>
      </c>
      <c r="FB44" s="356">
        <v>0</v>
      </c>
      <c r="FC44" s="356">
        <v>0</v>
      </c>
      <c r="FD44" s="356">
        <v>0</v>
      </c>
      <c r="FE44" s="356">
        <v>0</v>
      </c>
      <c r="FF44" s="356">
        <v>0</v>
      </c>
      <c r="FG44" s="356">
        <v>0</v>
      </c>
    </row>
    <row r="45" spans="1:163">
      <c r="A45" s="355">
        <v>361.02</v>
      </c>
      <c r="B45" s="162" t="s">
        <v>1079</v>
      </c>
      <c r="C45" s="619">
        <v>7504700.2055085823</v>
      </c>
      <c r="D45" s="167"/>
      <c r="E45" s="356">
        <v>3820437.6002308587</v>
      </c>
      <c r="F45" s="356">
        <v>0</v>
      </c>
      <c r="G45" s="356">
        <v>0</v>
      </c>
      <c r="H45" s="356">
        <v>0</v>
      </c>
      <c r="I45" s="356">
        <v>0</v>
      </c>
      <c r="J45" s="356">
        <v>0</v>
      </c>
      <c r="K45" s="356">
        <v>3820437.6002308587</v>
      </c>
      <c r="M45" s="356">
        <v>1051706.37135761</v>
      </c>
      <c r="N45" s="356">
        <v>0</v>
      </c>
      <c r="O45" s="356">
        <v>0</v>
      </c>
      <c r="P45" s="356">
        <v>0</v>
      </c>
      <c r="Q45" s="356">
        <v>0</v>
      </c>
      <c r="R45" s="356">
        <v>0</v>
      </c>
      <c r="S45" s="356">
        <v>1051706.37135761</v>
      </c>
      <c r="U45" s="356">
        <v>1306197.3366424269</v>
      </c>
      <c r="V45" s="356">
        <v>0</v>
      </c>
      <c r="W45" s="356">
        <v>0</v>
      </c>
      <c r="X45" s="356">
        <v>0</v>
      </c>
      <c r="Y45" s="356">
        <v>0</v>
      </c>
      <c r="Z45" s="356">
        <v>0</v>
      </c>
      <c r="AA45" s="356">
        <v>1306197.3366424269</v>
      </c>
      <c r="AC45" s="356">
        <v>759664.43838272104</v>
      </c>
      <c r="AD45" s="356">
        <v>0</v>
      </c>
      <c r="AE45" s="356">
        <v>0</v>
      </c>
      <c r="AF45" s="356">
        <v>0</v>
      </c>
      <c r="AG45" s="356">
        <v>0</v>
      </c>
      <c r="AH45" s="356">
        <v>0</v>
      </c>
      <c r="AI45" s="356">
        <v>759664.43838272104</v>
      </c>
      <c r="AK45" s="356">
        <v>498719.75639976206</v>
      </c>
      <c r="AL45" s="356">
        <v>0</v>
      </c>
      <c r="AM45" s="356">
        <v>0</v>
      </c>
      <c r="AN45" s="356">
        <v>0</v>
      </c>
      <c r="AO45" s="356">
        <v>0</v>
      </c>
      <c r="AP45" s="356">
        <v>0</v>
      </c>
      <c r="AQ45" s="356">
        <v>498719.75639976206</v>
      </c>
      <c r="AS45" s="356">
        <v>1.0845671285004819</v>
      </c>
      <c r="AT45" s="356">
        <v>0</v>
      </c>
      <c r="AU45" s="356">
        <v>0</v>
      </c>
      <c r="AV45" s="356">
        <v>0</v>
      </c>
      <c r="AW45" s="356">
        <v>0</v>
      </c>
      <c r="AX45" s="356">
        <v>0</v>
      </c>
      <c r="AY45" s="356">
        <v>1.0845671285004819</v>
      </c>
      <c r="BA45" s="356">
        <v>61314.375759082002</v>
      </c>
      <c r="BB45" s="356">
        <v>0</v>
      </c>
      <c r="BC45" s="356">
        <v>0</v>
      </c>
      <c r="BD45" s="356">
        <v>0</v>
      </c>
      <c r="BE45" s="356">
        <v>0</v>
      </c>
      <c r="BF45" s="356">
        <v>0</v>
      </c>
      <c r="BG45" s="356">
        <v>61314.375759082002</v>
      </c>
      <c r="BI45" s="356">
        <v>0</v>
      </c>
      <c r="BJ45" s="356">
        <v>0</v>
      </c>
      <c r="BK45" s="356">
        <v>0</v>
      </c>
      <c r="BL45" s="356">
        <v>0</v>
      </c>
      <c r="BM45" s="356">
        <v>0</v>
      </c>
      <c r="BN45" s="356">
        <v>0</v>
      </c>
      <c r="BO45" s="356">
        <v>0</v>
      </c>
      <c r="BQ45" s="356">
        <v>0</v>
      </c>
      <c r="BR45" s="356">
        <v>0</v>
      </c>
      <c r="BS45" s="356">
        <v>0</v>
      </c>
      <c r="BT45" s="356">
        <v>0</v>
      </c>
      <c r="BU45" s="356">
        <v>0</v>
      </c>
      <c r="BV45" s="356">
        <v>0</v>
      </c>
      <c r="BW45" s="356">
        <v>0</v>
      </c>
      <c r="BY45" s="356">
        <v>0</v>
      </c>
      <c r="BZ45" s="356">
        <v>0</v>
      </c>
      <c r="CA45" s="356">
        <v>0</v>
      </c>
      <c r="CB45" s="356">
        <v>0</v>
      </c>
      <c r="CC45" s="356">
        <v>0</v>
      </c>
      <c r="CD45" s="356">
        <v>0</v>
      </c>
      <c r="CE45" s="356">
        <v>0</v>
      </c>
      <c r="CG45" s="356">
        <v>5805.14555529883</v>
      </c>
      <c r="CH45" s="356">
        <v>0</v>
      </c>
      <c r="CI45" s="356">
        <v>0</v>
      </c>
      <c r="CJ45" s="356">
        <v>0</v>
      </c>
      <c r="CK45" s="356">
        <v>0</v>
      </c>
      <c r="CL45" s="356">
        <v>0</v>
      </c>
      <c r="CM45" s="356">
        <v>5805.14555529883</v>
      </c>
      <c r="CN45" s="162">
        <v>0</v>
      </c>
      <c r="CO45" s="356">
        <v>854.09661369412947</v>
      </c>
      <c r="CP45" s="356">
        <v>0</v>
      </c>
      <c r="CQ45" s="356">
        <v>0</v>
      </c>
      <c r="CR45" s="356">
        <v>0</v>
      </c>
      <c r="CS45" s="356">
        <v>0</v>
      </c>
      <c r="CT45" s="356">
        <v>0</v>
      </c>
      <c r="CU45" s="356">
        <v>854.09661369412947</v>
      </c>
      <c r="CW45" s="356">
        <v>0</v>
      </c>
      <c r="CX45" s="356">
        <v>0</v>
      </c>
      <c r="CY45" s="356">
        <v>0</v>
      </c>
      <c r="CZ45" s="356">
        <v>0</v>
      </c>
      <c r="DA45" s="356">
        <v>0</v>
      </c>
      <c r="DB45" s="356">
        <v>0</v>
      </c>
      <c r="DC45" s="356">
        <v>0</v>
      </c>
      <c r="DE45" s="356">
        <v>0</v>
      </c>
      <c r="DF45" s="356">
        <v>0</v>
      </c>
      <c r="DG45" s="356">
        <v>0</v>
      </c>
      <c r="DH45" s="356">
        <v>0</v>
      </c>
      <c r="DI45" s="356">
        <v>0</v>
      </c>
      <c r="DJ45" s="356">
        <v>0</v>
      </c>
      <c r="DK45" s="356">
        <v>0</v>
      </c>
      <c r="DM45" s="356">
        <v>0</v>
      </c>
      <c r="DN45" s="356">
        <v>0</v>
      </c>
      <c r="DO45" s="356">
        <v>0</v>
      </c>
      <c r="DP45" s="356">
        <v>0</v>
      </c>
      <c r="DQ45" s="356">
        <v>0</v>
      </c>
      <c r="DR45" s="356">
        <v>0</v>
      </c>
      <c r="DS45" s="356">
        <v>0</v>
      </c>
      <c r="DU45" s="356">
        <v>0</v>
      </c>
      <c r="DV45" s="356">
        <v>0</v>
      </c>
      <c r="DW45" s="356">
        <v>0</v>
      </c>
      <c r="DX45" s="356">
        <v>0</v>
      </c>
      <c r="DY45" s="356">
        <v>0</v>
      </c>
      <c r="DZ45" s="356">
        <v>0</v>
      </c>
      <c r="EA45" s="356">
        <v>0</v>
      </c>
      <c r="EC45" s="356">
        <v>0</v>
      </c>
      <c r="ED45" s="356">
        <v>0</v>
      </c>
      <c r="EE45" s="356">
        <v>0</v>
      </c>
      <c r="EF45" s="356">
        <v>0</v>
      </c>
      <c r="EG45" s="356">
        <v>0</v>
      </c>
      <c r="EH45" s="356">
        <v>0</v>
      </c>
      <c r="EI45" s="356">
        <v>0</v>
      </c>
      <c r="EK45" s="356">
        <v>0</v>
      </c>
      <c r="EL45" s="356">
        <v>0</v>
      </c>
      <c r="EM45" s="356">
        <v>0</v>
      </c>
      <c r="EN45" s="356">
        <v>0</v>
      </c>
      <c r="EO45" s="356">
        <v>0</v>
      </c>
      <c r="EP45" s="356">
        <v>0</v>
      </c>
      <c r="EQ45" s="356">
        <v>0</v>
      </c>
      <c r="ES45" s="356">
        <v>0</v>
      </c>
      <c r="ET45" s="356">
        <v>0</v>
      </c>
      <c r="EU45" s="356">
        <v>0</v>
      </c>
      <c r="EV45" s="356">
        <v>0</v>
      </c>
      <c r="EW45" s="356">
        <v>0</v>
      </c>
      <c r="EX45" s="356">
        <v>0</v>
      </c>
      <c r="EY45" s="356">
        <v>0</v>
      </c>
      <c r="FA45" s="356">
        <v>0</v>
      </c>
      <c r="FB45" s="356">
        <v>0</v>
      </c>
      <c r="FC45" s="356">
        <v>0</v>
      </c>
      <c r="FD45" s="356">
        <v>0</v>
      </c>
      <c r="FE45" s="356">
        <v>0</v>
      </c>
      <c r="FF45" s="356">
        <v>0</v>
      </c>
      <c r="FG45" s="356">
        <v>0</v>
      </c>
    </row>
    <row r="46" spans="1:163">
      <c r="A46" s="355">
        <v>362.01</v>
      </c>
      <c r="B46" s="162" t="s">
        <v>1081</v>
      </c>
      <c r="C46" s="619">
        <v>31963716.521255195</v>
      </c>
      <c r="D46" s="167"/>
      <c r="E46" s="356">
        <v>0</v>
      </c>
      <c r="F46" s="356">
        <v>0</v>
      </c>
      <c r="G46" s="356">
        <v>0</v>
      </c>
      <c r="H46" s="356">
        <v>0</v>
      </c>
      <c r="I46" s="356">
        <v>0</v>
      </c>
      <c r="J46" s="356">
        <v>0</v>
      </c>
      <c r="K46" s="356">
        <v>0</v>
      </c>
      <c r="M46" s="356">
        <v>0</v>
      </c>
      <c r="N46" s="356">
        <v>0</v>
      </c>
      <c r="O46" s="356">
        <v>0</v>
      </c>
      <c r="P46" s="356">
        <v>0</v>
      </c>
      <c r="Q46" s="356">
        <v>0</v>
      </c>
      <c r="R46" s="356">
        <v>0</v>
      </c>
      <c r="S46" s="356">
        <v>0</v>
      </c>
      <c r="U46" s="356">
        <v>0</v>
      </c>
      <c r="V46" s="356">
        <v>0</v>
      </c>
      <c r="W46" s="356">
        <v>0</v>
      </c>
      <c r="X46" s="356">
        <v>0</v>
      </c>
      <c r="Y46" s="356">
        <v>0</v>
      </c>
      <c r="Z46" s="356">
        <v>0</v>
      </c>
      <c r="AA46" s="356">
        <v>0</v>
      </c>
      <c r="AC46" s="356">
        <v>0</v>
      </c>
      <c r="AD46" s="356">
        <v>0</v>
      </c>
      <c r="AE46" s="356">
        <v>0</v>
      </c>
      <c r="AF46" s="356">
        <v>0</v>
      </c>
      <c r="AG46" s="356">
        <v>0</v>
      </c>
      <c r="AH46" s="356">
        <v>0</v>
      </c>
      <c r="AI46" s="356">
        <v>0</v>
      </c>
      <c r="AK46" s="356">
        <v>775891.62600000005</v>
      </c>
      <c r="AL46" s="356">
        <v>0</v>
      </c>
      <c r="AM46" s="356">
        <v>0</v>
      </c>
      <c r="AN46" s="356">
        <v>0</v>
      </c>
      <c r="AO46" s="356">
        <v>0</v>
      </c>
      <c r="AP46" s="356">
        <v>0</v>
      </c>
      <c r="AQ46" s="356">
        <v>775891.62600000005</v>
      </c>
      <c r="AS46" s="356">
        <v>0</v>
      </c>
      <c r="AT46" s="356">
        <v>0</v>
      </c>
      <c r="AU46" s="356">
        <v>0</v>
      </c>
      <c r="AV46" s="356">
        <v>0</v>
      </c>
      <c r="AW46" s="356">
        <v>0</v>
      </c>
      <c r="AX46" s="356">
        <v>0</v>
      </c>
      <c r="AY46" s="356">
        <v>0</v>
      </c>
      <c r="BA46" s="356">
        <v>0</v>
      </c>
      <c r="BB46" s="356">
        <v>0</v>
      </c>
      <c r="BC46" s="356">
        <v>0</v>
      </c>
      <c r="BD46" s="356">
        <v>0</v>
      </c>
      <c r="BE46" s="356">
        <v>0</v>
      </c>
      <c r="BF46" s="356">
        <v>0</v>
      </c>
      <c r="BG46" s="356">
        <v>0</v>
      </c>
      <c r="BI46" s="356">
        <v>10309974.6572004</v>
      </c>
      <c r="BJ46" s="356">
        <v>0</v>
      </c>
      <c r="BK46" s="356">
        <v>0</v>
      </c>
      <c r="BL46" s="356">
        <v>0</v>
      </c>
      <c r="BM46" s="356">
        <v>0</v>
      </c>
      <c r="BN46" s="356">
        <v>0</v>
      </c>
      <c r="BO46" s="356">
        <v>10309974.6572004</v>
      </c>
      <c r="BQ46" s="356">
        <v>14591388.153054798</v>
      </c>
      <c r="BR46" s="356">
        <v>0</v>
      </c>
      <c r="BS46" s="356">
        <v>0</v>
      </c>
      <c r="BT46" s="356">
        <v>0</v>
      </c>
      <c r="BU46" s="356">
        <v>0</v>
      </c>
      <c r="BV46" s="356">
        <v>0</v>
      </c>
      <c r="BW46" s="356">
        <v>14591388.153054798</v>
      </c>
      <c r="BY46" s="356">
        <v>6286462.084999999</v>
      </c>
      <c r="BZ46" s="356">
        <v>0</v>
      </c>
      <c r="CA46" s="356">
        <v>0</v>
      </c>
      <c r="CB46" s="356">
        <v>0</v>
      </c>
      <c r="CC46" s="356">
        <v>0</v>
      </c>
      <c r="CD46" s="356">
        <v>0</v>
      </c>
      <c r="CE46" s="356">
        <v>6286462.084999999</v>
      </c>
      <c r="CG46" s="356">
        <v>0</v>
      </c>
      <c r="CH46" s="356">
        <v>0</v>
      </c>
      <c r="CI46" s="356">
        <v>0</v>
      </c>
      <c r="CJ46" s="356">
        <v>0</v>
      </c>
      <c r="CK46" s="356">
        <v>0</v>
      </c>
      <c r="CL46" s="356">
        <v>0</v>
      </c>
      <c r="CM46" s="356">
        <v>0</v>
      </c>
      <c r="CN46" s="162">
        <v>0</v>
      </c>
      <c r="CO46" s="356">
        <v>0</v>
      </c>
      <c r="CP46" s="356">
        <v>0</v>
      </c>
      <c r="CQ46" s="356">
        <v>0</v>
      </c>
      <c r="CR46" s="356">
        <v>0</v>
      </c>
      <c r="CS46" s="356">
        <v>0</v>
      </c>
      <c r="CT46" s="356">
        <v>0</v>
      </c>
      <c r="CU46" s="356">
        <v>0</v>
      </c>
      <c r="CW46" s="356">
        <v>0</v>
      </c>
      <c r="CX46" s="356">
        <v>0</v>
      </c>
      <c r="CY46" s="356">
        <v>0</v>
      </c>
      <c r="CZ46" s="356">
        <v>0</v>
      </c>
      <c r="DA46" s="356">
        <v>0</v>
      </c>
      <c r="DB46" s="356">
        <v>0</v>
      </c>
      <c r="DC46" s="356">
        <v>0</v>
      </c>
      <c r="DE46" s="356">
        <v>0</v>
      </c>
      <c r="DF46" s="356">
        <v>0</v>
      </c>
      <c r="DG46" s="356">
        <v>0</v>
      </c>
      <c r="DH46" s="356">
        <v>0</v>
      </c>
      <c r="DI46" s="356">
        <v>0</v>
      </c>
      <c r="DJ46" s="356">
        <v>0</v>
      </c>
      <c r="DK46" s="356">
        <v>0</v>
      </c>
      <c r="DM46" s="356">
        <v>0</v>
      </c>
      <c r="DN46" s="356">
        <v>0</v>
      </c>
      <c r="DO46" s="356">
        <v>0</v>
      </c>
      <c r="DP46" s="356">
        <v>0</v>
      </c>
      <c r="DQ46" s="356">
        <v>0</v>
      </c>
      <c r="DR46" s="356">
        <v>0</v>
      </c>
      <c r="DS46" s="356">
        <v>0</v>
      </c>
      <c r="DU46" s="356">
        <v>0</v>
      </c>
      <c r="DV46" s="356">
        <v>0</v>
      </c>
      <c r="DW46" s="356">
        <v>0</v>
      </c>
      <c r="DX46" s="356">
        <v>0</v>
      </c>
      <c r="DY46" s="356">
        <v>0</v>
      </c>
      <c r="DZ46" s="356">
        <v>0</v>
      </c>
      <c r="EA46" s="356">
        <v>0</v>
      </c>
      <c r="EC46" s="356">
        <v>0</v>
      </c>
      <c r="ED46" s="356">
        <v>0</v>
      </c>
      <c r="EE46" s="356">
        <v>0</v>
      </c>
      <c r="EF46" s="356">
        <v>0</v>
      </c>
      <c r="EG46" s="356">
        <v>0</v>
      </c>
      <c r="EH46" s="356">
        <v>0</v>
      </c>
      <c r="EI46" s="356">
        <v>0</v>
      </c>
      <c r="EK46" s="356">
        <v>0</v>
      </c>
      <c r="EL46" s="356">
        <v>0</v>
      </c>
      <c r="EM46" s="356">
        <v>0</v>
      </c>
      <c r="EN46" s="356">
        <v>0</v>
      </c>
      <c r="EO46" s="356">
        <v>0</v>
      </c>
      <c r="EP46" s="356">
        <v>0</v>
      </c>
      <c r="EQ46" s="356">
        <v>0</v>
      </c>
      <c r="ES46" s="356">
        <v>0</v>
      </c>
      <c r="ET46" s="356">
        <v>0</v>
      </c>
      <c r="EU46" s="356">
        <v>0</v>
      </c>
      <c r="EV46" s="356">
        <v>0</v>
      </c>
      <c r="EW46" s="356">
        <v>0</v>
      </c>
      <c r="EX46" s="356">
        <v>0</v>
      </c>
      <c r="EY46" s="356">
        <v>0</v>
      </c>
      <c r="FA46" s="356">
        <v>0</v>
      </c>
      <c r="FB46" s="356">
        <v>0</v>
      </c>
      <c r="FC46" s="356">
        <v>0</v>
      </c>
      <c r="FD46" s="356">
        <v>0</v>
      </c>
      <c r="FE46" s="356">
        <v>0</v>
      </c>
      <c r="FF46" s="356">
        <v>0</v>
      </c>
      <c r="FG46" s="356">
        <v>0</v>
      </c>
    </row>
    <row r="47" spans="1:163">
      <c r="A47" s="355">
        <v>362.02</v>
      </c>
      <c r="B47" s="162" t="s">
        <v>1083</v>
      </c>
      <c r="C47" s="619">
        <v>439222283.4787448</v>
      </c>
      <c r="D47" s="167"/>
      <c r="E47" s="356">
        <v>245172012.49877518</v>
      </c>
      <c r="F47" s="356">
        <v>0</v>
      </c>
      <c r="G47" s="356">
        <v>0</v>
      </c>
      <c r="H47" s="356">
        <v>0</v>
      </c>
      <c r="I47" s="356">
        <v>0</v>
      </c>
      <c r="J47" s="356">
        <v>0</v>
      </c>
      <c r="K47" s="356">
        <v>245172012.49877518</v>
      </c>
      <c r="M47" s="356">
        <v>59276205.92702511</v>
      </c>
      <c r="N47" s="356">
        <v>0</v>
      </c>
      <c r="O47" s="356">
        <v>0</v>
      </c>
      <c r="P47" s="356">
        <v>0</v>
      </c>
      <c r="Q47" s="356">
        <v>0</v>
      </c>
      <c r="R47" s="356">
        <v>0</v>
      </c>
      <c r="S47" s="356">
        <v>59276205.92702511</v>
      </c>
      <c r="U47" s="356">
        <v>65132080.749197923</v>
      </c>
      <c r="V47" s="356">
        <v>0</v>
      </c>
      <c r="W47" s="356">
        <v>0</v>
      </c>
      <c r="X47" s="356">
        <v>0</v>
      </c>
      <c r="Y47" s="356">
        <v>0</v>
      </c>
      <c r="Z47" s="356">
        <v>0</v>
      </c>
      <c r="AA47" s="356">
        <v>65132080.749197923</v>
      </c>
      <c r="AC47" s="356">
        <v>34656237.881569348</v>
      </c>
      <c r="AD47" s="356">
        <v>0</v>
      </c>
      <c r="AE47" s="356">
        <v>0</v>
      </c>
      <c r="AF47" s="356">
        <v>0</v>
      </c>
      <c r="AG47" s="356">
        <v>0</v>
      </c>
      <c r="AH47" s="356">
        <v>0</v>
      </c>
      <c r="AI47" s="356">
        <v>34656237.881569348</v>
      </c>
      <c r="AK47" s="356">
        <v>30853949.816595841</v>
      </c>
      <c r="AL47" s="356">
        <v>0</v>
      </c>
      <c r="AM47" s="356">
        <v>0</v>
      </c>
      <c r="AN47" s="356">
        <v>0</v>
      </c>
      <c r="AO47" s="356">
        <v>0</v>
      </c>
      <c r="AP47" s="356">
        <v>0</v>
      </c>
      <c r="AQ47" s="356">
        <v>30853949.816595841</v>
      </c>
      <c r="AS47" s="356">
        <v>113449.85596689511</v>
      </c>
      <c r="AT47" s="356">
        <v>0</v>
      </c>
      <c r="AU47" s="356">
        <v>0</v>
      </c>
      <c r="AV47" s="356">
        <v>0</v>
      </c>
      <c r="AW47" s="356">
        <v>0</v>
      </c>
      <c r="AX47" s="356">
        <v>0</v>
      </c>
      <c r="AY47" s="356">
        <v>113449.85596689511</v>
      </c>
      <c r="BA47" s="356">
        <v>3543234.4091005395</v>
      </c>
      <c r="BB47" s="356">
        <v>0</v>
      </c>
      <c r="BC47" s="356">
        <v>0</v>
      </c>
      <c r="BD47" s="356">
        <v>0</v>
      </c>
      <c r="BE47" s="356">
        <v>0</v>
      </c>
      <c r="BF47" s="356">
        <v>0</v>
      </c>
      <c r="BG47" s="356">
        <v>3543234.4091005395</v>
      </c>
      <c r="BI47" s="356">
        <v>0</v>
      </c>
      <c r="BJ47" s="356">
        <v>0</v>
      </c>
      <c r="BK47" s="356">
        <v>0</v>
      </c>
      <c r="BL47" s="356">
        <v>0</v>
      </c>
      <c r="BM47" s="356">
        <v>0</v>
      </c>
      <c r="BN47" s="356">
        <v>0</v>
      </c>
      <c r="BO47" s="356">
        <v>0</v>
      </c>
      <c r="BQ47" s="356">
        <v>0</v>
      </c>
      <c r="BR47" s="356">
        <v>0</v>
      </c>
      <c r="BS47" s="356">
        <v>0</v>
      </c>
      <c r="BT47" s="356">
        <v>0</v>
      </c>
      <c r="BU47" s="356">
        <v>0</v>
      </c>
      <c r="BV47" s="356">
        <v>0</v>
      </c>
      <c r="BW47" s="356">
        <v>0</v>
      </c>
      <c r="BY47" s="356">
        <v>0</v>
      </c>
      <c r="BZ47" s="356">
        <v>0</v>
      </c>
      <c r="CA47" s="356">
        <v>0</v>
      </c>
      <c r="CB47" s="356">
        <v>0</v>
      </c>
      <c r="CC47" s="356">
        <v>0</v>
      </c>
      <c r="CD47" s="356">
        <v>0</v>
      </c>
      <c r="CE47" s="356">
        <v>0</v>
      </c>
      <c r="CG47" s="356">
        <v>354330.73590944649</v>
      </c>
      <c r="CH47" s="356">
        <v>0</v>
      </c>
      <c r="CI47" s="356">
        <v>0</v>
      </c>
      <c r="CJ47" s="356">
        <v>0</v>
      </c>
      <c r="CK47" s="356">
        <v>0</v>
      </c>
      <c r="CL47" s="356">
        <v>0</v>
      </c>
      <c r="CM47" s="356">
        <v>354330.73590944649</v>
      </c>
      <c r="CN47" s="162">
        <v>0</v>
      </c>
      <c r="CO47" s="356">
        <v>120781.60460452207</v>
      </c>
      <c r="CP47" s="356">
        <v>0</v>
      </c>
      <c r="CQ47" s="356">
        <v>0</v>
      </c>
      <c r="CR47" s="356">
        <v>0</v>
      </c>
      <c r="CS47" s="356">
        <v>0</v>
      </c>
      <c r="CT47" s="356">
        <v>0</v>
      </c>
      <c r="CU47" s="356">
        <v>120781.60460452207</v>
      </c>
      <c r="CW47" s="356">
        <v>0</v>
      </c>
      <c r="CX47" s="356">
        <v>0</v>
      </c>
      <c r="CY47" s="356">
        <v>0</v>
      </c>
      <c r="CZ47" s="356">
        <v>0</v>
      </c>
      <c r="DA47" s="356">
        <v>0</v>
      </c>
      <c r="DB47" s="356">
        <v>0</v>
      </c>
      <c r="DC47" s="356">
        <v>0</v>
      </c>
      <c r="DE47" s="356">
        <v>0</v>
      </c>
      <c r="DF47" s="356">
        <v>0</v>
      </c>
      <c r="DG47" s="356">
        <v>0</v>
      </c>
      <c r="DH47" s="356">
        <v>0</v>
      </c>
      <c r="DI47" s="356">
        <v>0</v>
      </c>
      <c r="DJ47" s="356">
        <v>0</v>
      </c>
      <c r="DK47" s="356">
        <v>0</v>
      </c>
      <c r="DM47" s="356">
        <v>0</v>
      </c>
      <c r="DN47" s="356">
        <v>0</v>
      </c>
      <c r="DO47" s="356">
        <v>0</v>
      </c>
      <c r="DP47" s="356">
        <v>0</v>
      </c>
      <c r="DQ47" s="356">
        <v>0</v>
      </c>
      <c r="DR47" s="356">
        <v>0</v>
      </c>
      <c r="DS47" s="356">
        <v>0</v>
      </c>
      <c r="DU47" s="356">
        <v>0</v>
      </c>
      <c r="DV47" s="356">
        <v>0</v>
      </c>
      <c r="DW47" s="356">
        <v>0</v>
      </c>
      <c r="DX47" s="356">
        <v>0</v>
      </c>
      <c r="DY47" s="356">
        <v>0</v>
      </c>
      <c r="DZ47" s="356">
        <v>0</v>
      </c>
      <c r="EA47" s="356">
        <v>0</v>
      </c>
      <c r="EC47" s="356">
        <v>0</v>
      </c>
      <c r="ED47" s="356">
        <v>0</v>
      </c>
      <c r="EE47" s="356">
        <v>0</v>
      </c>
      <c r="EF47" s="356">
        <v>0</v>
      </c>
      <c r="EG47" s="356">
        <v>0</v>
      </c>
      <c r="EH47" s="356">
        <v>0</v>
      </c>
      <c r="EI47" s="356">
        <v>0</v>
      </c>
      <c r="EK47" s="356">
        <v>0</v>
      </c>
      <c r="EL47" s="356">
        <v>0</v>
      </c>
      <c r="EM47" s="356">
        <v>0</v>
      </c>
      <c r="EN47" s="356">
        <v>0</v>
      </c>
      <c r="EO47" s="356">
        <v>0</v>
      </c>
      <c r="EP47" s="356">
        <v>0</v>
      </c>
      <c r="EQ47" s="356">
        <v>0</v>
      </c>
      <c r="ES47" s="356">
        <v>0</v>
      </c>
      <c r="ET47" s="356">
        <v>0</v>
      </c>
      <c r="EU47" s="356">
        <v>0</v>
      </c>
      <c r="EV47" s="356">
        <v>0</v>
      </c>
      <c r="EW47" s="356">
        <v>0</v>
      </c>
      <c r="EX47" s="356">
        <v>0</v>
      </c>
      <c r="EY47" s="356">
        <v>0</v>
      </c>
      <c r="FA47" s="356">
        <v>0</v>
      </c>
      <c r="FB47" s="356">
        <v>0</v>
      </c>
      <c r="FC47" s="356">
        <v>0</v>
      </c>
      <c r="FD47" s="356">
        <v>0</v>
      </c>
      <c r="FE47" s="356">
        <v>0</v>
      </c>
      <c r="FF47" s="356">
        <v>0</v>
      </c>
      <c r="FG47" s="356">
        <v>0</v>
      </c>
    </row>
    <row r="48" spans="1:163">
      <c r="A48" s="355">
        <v>363.01</v>
      </c>
      <c r="B48" s="162" t="s">
        <v>1084</v>
      </c>
      <c r="C48" s="619">
        <v>1101000</v>
      </c>
      <c r="D48" s="167"/>
      <c r="E48" s="356">
        <v>614573.52214283624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614573.52214283624</v>
      </c>
      <c r="M48" s="356">
        <v>148587.86810349277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148587.86810349277</v>
      </c>
      <c r="U48" s="356">
        <v>163266.80954550701</v>
      </c>
      <c r="V48" s="356">
        <v>0</v>
      </c>
      <c r="W48" s="356">
        <v>0</v>
      </c>
      <c r="X48" s="356">
        <v>0</v>
      </c>
      <c r="Y48" s="356">
        <v>0</v>
      </c>
      <c r="Z48" s="356">
        <v>0</v>
      </c>
      <c r="AA48" s="356">
        <v>163266.80954550701</v>
      </c>
      <c r="AC48" s="356">
        <v>86872.910011302622</v>
      </c>
      <c r="AD48" s="356">
        <v>0</v>
      </c>
      <c r="AE48" s="356">
        <v>0</v>
      </c>
      <c r="AF48" s="356">
        <v>0</v>
      </c>
      <c r="AG48" s="356">
        <v>0</v>
      </c>
      <c r="AH48" s="356">
        <v>0</v>
      </c>
      <c r="AI48" s="356">
        <v>86872.910011302622</v>
      </c>
      <c r="AK48" s="356">
        <v>77341.701516188972</v>
      </c>
      <c r="AL48" s="356">
        <v>0</v>
      </c>
      <c r="AM48" s="356">
        <v>0</v>
      </c>
      <c r="AN48" s="356">
        <v>0</v>
      </c>
      <c r="AO48" s="356">
        <v>0</v>
      </c>
      <c r="AP48" s="356">
        <v>0</v>
      </c>
      <c r="AQ48" s="356">
        <v>77341.701516188972</v>
      </c>
      <c r="AS48" s="356">
        <v>284.38514191549706</v>
      </c>
      <c r="AT48" s="356">
        <v>0</v>
      </c>
      <c r="AU48" s="356">
        <v>0</v>
      </c>
      <c r="AV48" s="356">
        <v>0</v>
      </c>
      <c r="AW48" s="356">
        <v>0</v>
      </c>
      <c r="AX48" s="356">
        <v>0</v>
      </c>
      <c r="AY48" s="356">
        <v>284.38514191549706</v>
      </c>
      <c r="BA48" s="356">
        <v>8881.837810053823</v>
      </c>
      <c r="BB48" s="356">
        <v>0</v>
      </c>
      <c r="BC48" s="356">
        <v>0</v>
      </c>
      <c r="BD48" s="356">
        <v>0</v>
      </c>
      <c r="BE48" s="356">
        <v>0</v>
      </c>
      <c r="BF48" s="356">
        <v>0</v>
      </c>
      <c r="BG48" s="356">
        <v>8881.837810053823</v>
      </c>
      <c r="BI48" s="356">
        <v>0</v>
      </c>
      <c r="BJ48" s="356">
        <v>0</v>
      </c>
      <c r="BK48" s="356">
        <v>0</v>
      </c>
      <c r="BL48" s="356">
        <v>0</v>
      </c>
      <c r="BM48" s="356">
        <v>0</v>
      </c>
      <c r="BN48" s="356">
        <v>0</v>
      </c>
      <c r="BO48" s="356">
        <v>0</v>
      </c>
      <c r="BQ48" s="356">
        <v>0</v>
      </c>
      <c r="BR48" s="356">
        <v>0</v>
      </c>
      <c r="BS48" s="356">
        <v>0</v>
      </c>
      <c r="BT48" s="356">
        <v>0</v>
      </c>
      <c r="BU48" s="356">
        <v>0</v>
      </c>
      <c r="BV48" s="356">
        <v>0</v>
      </c>
      <c r="BW48" s="356">
        <v>0</v>
      </c>
      <c r="BY48" s="356">
        <v>0</v>
      </c>
      <c r="BZ48" s="356">
        <v>0</v>
      </c>
      <c r="CA48" s="356">
        <v>0</v>
      </c>
      <c r="CB48" s="356">
        <v>0</v>
      </c>
      <c r="CC48" s="356">
        <v>0</v>
      </c>
      <c r="CD48" s="356">
        <v>0</v>
      </c>
      <c r="CE48" s="356">
        <v>0</v>
      </c>
      <c r="CG48" s="356">
        <v>888.20206740530625</v>
      </c>
      <c r="CH48" s="356">
        <v>0</v>
      </c>
      <c r="CI48" s="356">
        <v>0</v>
      </c>
      <c r="CJ48" s="356">
        <v>0</v>
      </c>
      <c r="CK48" s="356">
        <v>0</v>
      </c>
      <c r="CL48" s="356">
        <v>0</v>
      </c>
      <c r="CM48" s="356">
        <v>888.20206740530625</v>
      </c>
      <c r="CN48" s="162">
        <v>0</v>
      </c>
      <c r="CO48" s="356">
        <v>302.76366129774038</v>
      </c>
      <c r="CP48" s="356">
        <v>0</v>
      </c>
      <c r="CQ48" s="356">
        <v>0</v>
      </c>
      <c r="CR48" s="356">
        <v>0</v>
      </c>
      <c r="CS48" s="356">
        <v>0</v>
      </c>
      <c r="CT48" s="356">
        <v>0</v>
      </c>
      <c r="CU48" s="356">
        <v>302.76366129774038</v>
      </c>
      <c r="CW48" s="356">
        <v>0</v>
      </c>
      <c r="CX48" s="356">
        <v>0</v>
      </c>
      <c r="CY48" s="356">
        <v>0</v>
      </c>
      <c r="CZ48" s="356">
        <v>0</v>
      </c>
      <c r="DA48" s="356">
        <v>0</v>
      </c>
      <c r="DB48" s="356">
        <v>0</v>
      </c>
      <c r="DC48" s="356">
        <v>0</v>
      </c>
      <c r="DE48" s="356">
        <v>0</v>
      </c>
      <c r="DF48" s="356">
        <v>0</v>
      </c>
      <c r="DG48" s="356">
        <v>0</v>
      </c>
      <c r="DH48" s="356">
        <v>0</v>
      </c>
      <c r="DI48" s="356">
        <v>0</v>
      </c>
      <c r="DJ48" s="356">
        <v>0</v>
      </c>
      <c r="DK48" s="356">
        <v>0</v>
      </c>
      <c r="DM48" s="356">
        <v>0</v>
      </c>
      <c r="DN48" s="356">
        <v>0</v>
      </c>
      <c r="DO48" s="356">
        <v>0</v>
      </c>
      <c r="DP48" s="356">
        <v>0</v>
      </c>
      <c r="DQ48" s="356">
        <v>0</v>
      </c>
      <c r="DR48" s="356">
        <v>0</v>
      </c>
      <c r="DS48" s="356">
        <v>0</v>
      </c>
      <c r="DU48" s="356">
        <v>0</v>
      </c>
      <c r="DV48" s="356">
        <v>0</v>
      </c>
      <c r="DW48" s="356">
        <v>0</v>
      </c>
      <c r="DX48" s="356">
        <v>0</v>
      </c>
      <c r="DY48" s="356">
        <v>0</v>
      </c>
      <c r="DZ48" s="356">
        <v>0</v>
      </c>
      <c r="EA48" s="356">
        <v>0</v>
      </c>
      <c r="EC48" s="356">
        <v>0</v>
      </c>
      <c r="ED48" s="356">
        <v>0</v>
      </c>
      <c r="EE48" s="356">
        <v>0</v>
      </c>
      <c r="EF48" s="356">
        <v>0</v>
      </c>
      <c r="EG48" s="356">
        <v>0</v>
      </c>
      <c r="EH48" s="356">
        <v>0</v>
      </c>
      <c r="EI48" s="356">
        <v>0</v>
      </c>
      <c r="EK48" s="356">
        <v>0</v>
      </c>
      <c r="EL48" s="356">
        <v>0</v>
      </c>
      <c r="EM48" s="356">
        <v>0</v>
      </c>
      <c r="EN48" s="356">
        <v>0</v>
      </c>
      <c r="EO48" s="356">
        <v>0</v>
      </c>
      <c r="EP48" s="356">
        <v>0</v>
      </c>
      <c r="EQ48" s="356">
        <v>0</v>
      </c>
      <c r="ES48" s="356">
        <v>0</v>
      </c>
      <c r="ET48" s="356">
        <v>0</v>
      </c>
      <c r="EU48" s="356">
        <v>0</v>
      </c>
      <c r="EV48" s="356">
        <v>0</v>
      </c>
      <c r="EW48" s="356">
        <v>0</v>
      </c>
      <c r="EX48" s="356">
        <v>0</v>
      </c>
      <c r="EY48" s="356">
        <v>0</v>
      </c>
      <c r="FA48" s="356">
        <v>0</v>
      </c>
      <c r="FB48" s="356">
        <v>0</v>
      </c>
      <c r="FC48" s="356">
        <v>0</v>
      </c>
      <c r="FD48" s="356">
        <v>0</v>
      </c>
      <c r="FE48" s="356">
        <v>0</v>
      </c>
      <c r="FF48" s="356">
        <v>0</v>
      </c>
      <c r="FG48" s="356">
        <v>0</v>
      </c>
    </row>
    <row r="49" spans="1:163">
      <c r="A49" s="355">
        <v>364.01</v>
      </c>
      <c r="B49" s="162" t="s">
        <v>1085</v>
      </c>
      <c r="C49" s="619">
        <v>391509930.108778</v>
      </c>
      <c r="D49" s="167"/>
      <c r="E49" s="356">
        <v>269833753.4777205</v>
      </c>
      <c r="F49" s="356">
        <v>0</v>
      </c>
      <c r="G49" s="356">
        <v>0</v>
      </c>
      <c r="H49" s="356">
        <v>0</v>
      </c>
      <c r="I49" s="356">
        <v>0</v>
      </c>
      <c r="J49" s="356">
        <v>0</v>
      </c>
      <c r="K49" s="356">
        <v>269833753.4777205</v>
      </c>
      <c r="M49" s="356">
        <v>49303277.846063584</v>
      </c>
      <c r="N49" s="356">
        <v>0</v>
      </c>
      <c r="O49" s="356">
        <v>0</v>
      </c>
      <c r="P49" s="356">
        <v>0</v>
      </c>
      <c r="Q49" s="356">
        <v>0</v>
      </c>
      <c r="R49" s="356">
        <v>0</v>
      </c>
      <c r="S49" s="356">
        <v>49303277.846063584</v>
      </c>
      <c r="U49" s="356">
        <v>38329822.254128896</v>
      </c>
      <c r="V49" s="356">
        <v>0</v>
      </c>
      <c r="W49" s="356">
        <v>0</v>
      </c>
      <c r="X49" s="356">
        <v>0</v>
      </c>
      <c r="Y49" s="356">
        <v>0</v>
      </c>
      <c r="Z49" s="356">
        <v>0</v>
      </c>
      <c r="AA49" s="356">
        <v>38329822.254128896</v>
      </c>
      <c r="AC49" s="356">
        <v>15162676.965196848</v>
      </c>
      <c r="AD49" s="356">
        <v>0</v>
      </c>
      <c r="AE49" s="356">
        <v>0</v>
      </c>
      <c r="AF49" s="356">
        <v>0</v>
      </c>
      <c r="AG49" s="356">
        <v>0</v>
      </c>
      <c r="AH49" s="356">
        <v>0</v>
      </c>
      <c r="AI49" s="356">
        <v>15162676.965196848</v>
      </c>
      <c r="AK49" s="356">
        <v>14192938.872033939</v>
      </c>
      <c r="AL49" s="356">
        <v>0</v>
      </c>
      <c r="AM49" s="356">
        <v>0</v>
      </c>
      <c r="AN49" s="356">
        <v>0</v>
      </c>
      <c r="AO49" s="356">
        <v>0</v>
      </c>
      <c r="AP49" s="356">
        <v>0</v>
      </c>
      <c r="AQ49" s="356">
        <v>14192938.872033939</v>
      </c>
      <c r="AS49" s="356">
        <v>355491.98549037683</v>
      </c>
      <c r="AT49" s="356">
        <v>0</v>
      </c>
      <c r="AU49" s="356">
        <v>0</v>
      </c>
      <c r="AV49" s="356">
        <v>0</v>
      </c>
      <c r="AW49" s="356">
        <v>0</v>
      </c>
      <c r="AX49" s="356">
        <v>0</v>
      </c>
      <c r="AY49" s="356">
        <v>355491.98549037683</v>
      </c>
      <c r="BA49" s="356">
        <v>3824684.7907958021</v>
      </c>
      <c r="BB49" s="356">
        <v>0</v>
      </c>
      <c r="BC49" s="356">
        <v>0</v>
      </c>
      <c r="BD49" s="356">
        <v>0</v>
      </c>
      <c r="BE49" s="356">
        <v>0</v>
      </c>
      <c r="BF49" s="356">
        <v>0</v>
      </c>
      <c r="BG49" s="356">
        <v>3824684.7907958021</v>
      </c>
      <c r="BI49" s="356">
        <v>0</v>
      </c>
      <c r="BJ49" s="356">
        <v>0</v>
      </c>
      <c r="BK49" s="356">
        <v>0</v>
      </c>
      <c r="BL49" s="356">
        <v>0</v>
      </c>
      <c r="BM49" s="356">
        <v>0</v>
      </c>
      <c r="BN49" s="356">
        <v>0</v>
      </c>
      <c r="BO49" s="356">
        <v>0</v>
      </c>
      <c r="BQ49" s="356">
        <v>0</v>
      </c>
      <c r="BR49" s="356">
        <v>0</v>
      </c>
      <c r="BS49" s="356">
        <v>0</v>
      </c>
      <c r="BT49" s="356">
        <v>0</v>
      </c>
      <c r="BU49" s="356">
        <v>0</v>
      </c>
      <c r="BV49" s="356">
        <v>0</v>
      </c>
      <c r="BW49" s="356">
        <v>0</v>
      </c>
      <c r="BY49" s="356">
        <v>0</v>
      </c>
      <c r="BZ49" s="356">
        <v>0</v>
      </c>
      <c r="CA49" s="356">
        <v>0</v>
      </c>
      <c r="CB49" s="356">
        <v>0</v>
      </c>
      <c r="CC49" s="356">
        <v>0</v>
      </c>
      <c r="CD49" s="356">
        <v>0</v>
      </c>
      <c r="CE49" s="356">
        <v>0</v>
      </c>
      <c r="CG49" s="356">
        <v>237125.73810917835</v>
      </c>
      <c r="CH49" s="356">
        <v>0</v>
      </c>
      <c r="CI49" s="356">
        <v>0</v>
      </c>
      <c r="CJ49" s="356">
        <v>0</v>
      </c>
      <c r="CK49" s="356">
        <v>0</v>
      </c>
      <c r="CL49" s="356">
        <v>0</v>
      </c>
      <c r="CM49" s="356">
        <v>237125.73810917835</v>
      </c>
      <c r="CN49" s="162">
        <v>0</v>
      </c>
      <c r="CO49" s="356">
        <v>270158.17923881515</v>
      </c>
      <c r="CP49" s="356">
        <v>0</v>
      </c>
      <c r="CQ49" s="356">
        <v>0</v>
      </c>
      <c r="CR49" s="356">
        <v>0</v>
      </c>
      <c r="CS49" s="356">
        <v>0</v>
      </c>
      <c r="CT49" s="356">
        <v>0</v>
      </c>
      <c r="CU49" s="356">
        <v>270158.17923881515</v>
      </c>
      <c r="CW49" s="356">
        <v>0</v>
      </c>
      <c r="CX49" s="356">
        <v>0</v>
      </c>
      <c r="CY49" s="356">
        <v>0</v>
      </c>
      <c r="CZ49" s="356">
        <v>0</v>
      </c>
      <c r="DA49" s="356">
        <v>0</v>
      </c>
      <c r="DB49" s="356">
        <v>0</v>
      </c>
      <c r="DC49" s="356">
        <v>0</v>
      </c>
      <c r="DE49" s="356">
        <v>0</v>
      </c>
      <c r="DF49" s="356">
        <v>0</v>
      </c>
      <c r="DG49" s="356">
        <v>0</v>
      </c>
      <c r="DH49" s="356">
        <v>0</v>
      </c>
      <c r="DI49" s="356">
        <v>0</v>
      </c>
      <c r="DJ49" s="356">
        <v>0</v>
      </c>
      <c r="DK49" s="356">
        <v>0</v>
      </c>
      <c r="DM49" s="356">
        <v>0</v>
      </c>
      <c r="DN49" s="356">
        <v>0</v>
      </c>
      <c r="DO49" s="356">
        <v>0</v>
      </c>
      <c r="DP49" s="356">
        <v>0</v>
      </c>
      <c r="DQ49" s="356">
        <v>0</v>
      </c>
      <c r="DR49" s="356">
        <v>0</v>
      </c>
      <c r="DS49" s="356">
        <v>0</v>
      </c>
      <c r="DU49" s="356">
        <v>0</v>
      </c>
      <c r="DV49" s="356">
        <v>0</v>
      </c>
      <c r="DW49" s="356">
        <v>0</v>
      </c>
      <c r="DX49" s="356">
        <v>0</v>
      </c>
      <c r="DY49" s="356">
        <v>0</v>
      </c>
      <c r="DZ49" s="356">
        <v>0</v>
      </c>
      <c r="EA49" s="356">
        <v>0</v>
      </c>
      <c r="EC49" s="356">
        <v>0</v>
      </c>
      <c r="ED49" s="356">
        <v>0</v>
      </c>
      <c r="EE49" s="356">
        <v>0</v>
      </c>
      <c r="EF49" s="356">
        <v>0</v>
      </c>
      <c r="EG49" s="356">
        <v>0</v>
      </c>
      <c r="EH49" s="356">
        <v>0</v>
      </c>
      <c r="EI49" s="356">
        <v>0</v>
      </c>
      <c r="EK49" s="356">
        <v>0</v>
      </c>
      <c r="EL49" s="356">
        <v>0</v>
      </c>
      <c r="EM49" s="356">
        <v>0</v>
      </c>
      <c r="EN49" s="356">
        <v>0</v>
      </c>
      <c r="EO49" s="356">
        <v>0</v>
      </c>
      <c r="EP49" s="356">
        <v>0</v>
      </c>
      <c r="EQ49" s="356">
        <v>0</v>
      </c>
      <c r="ES49" s="356">
        <v>0</v>
      </c>
      <c r="ET49" s="356">
        <v>0</v>
      </c>
      <c r="EU49" s="356">
        <v>0</v>
      </c>
      <c r="EV49" s="356">
        <v>0</v>
      </c>
      <c r="EW49" s="356">
        <v>0</v>
      </c>
      <c r="EX49" s="356">
        <v>0</v>
      </c>
      <c r="EY49" s="356">
        <v>0</v>
      </c>
      <c r="FA49" s="356">
        <v>0</v>
      </c>
      <c r="FB49" s="356">
        <v>0</v>
      </c>
      <c r="FC49" s="356">
        <v>0</v>
      </c>
      <c r="FD49" s="356">
        <v>0</v>
      </c>
      <c r="FE49" s="356">
        <v>0</v>
      </c>
      <c r="FF49" s="356">
        <v>0</v>
      </c>
      <c r="FG49" s="356">
        <v>0</v>
      </c>
    </row>
    <row r="50" spans="1:163">
      <c r="A50" s="355">
        <v>365.01</v>
      </c>
      <c r="B50" s="162" t="s">
        <v>1086</v>
      </c>
      <c r="C50" s="619">
        <v>67009.356344389787</v>
      </c>
      <c r="D50" s="167"/>
      <c r="E50" s="356">
        <v>0</v>
      </c>
      <c r="F50" s="356">
        <v>0</v>
      </c>
      <c r="G50" s="356">
        <v>0</v>
      </c>
      <c r="H50" s="356">
        <v>0</v>
      </c>
      <c r="I50" s="356">
        <v>0</v>
      </c>
      <c r="J50" s="356">
        <v>0</v>
      </c>
      <c r="K50" s="356">
        <v>0</v>
      </c>
      <c r="M50" s="356">
        <v>0</v>
      </c>
      <c r="N50" s="356">
        <v>0</v>
      </c>
      <c r="O50" s="356">
        <v>0</v>
      </c>
      <c r="P50" s="356">
        <v>0</v>
      </c>
      <c r="Q50" s="356">
        <v>0</v>
      </c>
      <c r="R50" s="356">
        <v>0</v>
      </c>
      <c r="S50" s="356">
        <v>0</v>
      </c>
      <c r="U50" s="356">
        <v>0</v>
      </c>
      <c r="V50" s="356">
        <v>0</v>
      </c>
      <c r="W50" s="356">
        <v>0</v>
      </c>
      <c r="X50" s="356">
        <v>0</v>
      </c>
      <c r="Y50" s="356">
        <v>0</v>
      </c>
      <c r="Z50" s="356">
        <v>0</v>
      </c>
      <c r="AA50" s="356">
        <v>0</v>
      </c>
      <c r="AC50" s="356">
        <v>0</v>
      </c>
      <c r="AD50" s="356">
        <v>0</v>
      </c>
      <c r="AE50" s="356">
        <v>0</v>
      </c>
      <c r="AF50" s="356">
        <v>0</v>
      </c>
      <c r="AG50" s="356">
        <v>0</v>
      </c>
      <c r="AH50" s="356">
        <v>0</v>
      </c>
      <c r="AI50" s="356">
        <v>0</v>
      </c>
      <c r="AK50" s="356">
        <v>0</v>
      </c>
      <c r="AL50" s="356">
        <v>0</v>
      </c>
      <c r="AM50" s="356">
        <v>0</v>
      </c>
      <c r="AN50" s="356">
        <v>0</v>
      </c>
      <c r="AO50" s="356">
        <v>0</v>
      </c>
      <c r="AP50" s="356">
        <v>0</v>
      </c>
      <c r="AQ50" s="356">
        <v>0</v>
      </c>
      <c r="AS50" s="356">
        <v>0</v>
      </c>
      <c r="AT50" s="356">
        <v>0</v>
      </c>
      <c r="AU50" s="356">
        <v>0</v>
      </c>
      <c r="AV50" s="356">
        <v>0</v>
      </c>
      <c r="AW50" s="356">
        <v>0</v>
      </c>
      <c r="AX50" s="356">
        <v>0</v>
      </c>
      <c r="AY50" s="356">
        <v>0</v>
      </c>
      <c r="BA50" s="356">
        <v>0</v>
      </c>
      <c r="BB50" s="356">
        <v>0</v>
      </c>
      <c r="BC50" s="356">
        <v>0</v>
      </c>
      <c r="BD50" s="356">
        <v>0</v>
      </c>
      <c r="BE50" s="356">
        <v>0</v>
      </c>
      <c r="BF50" s="356">
        <v>0</v>
      </c>
      <c r="BG50" s="356">
        <v>0</v>
      </c>
      <c r="BI50" s="356">
        <v>67009.356344389787</v>
      </c>
      <c r="BJ50" s="356">
        <v>0</v>
      </c>
      <c r="BK50" s="356">
        <v>0</v>
      </c>
      <c r="BL50" s="356">
        <v>0</v>
      </c>
      <c r="BM50" s="356">
        <v>0</v>
      </c>
      <c r="BN50" s="356">
        <v>0</v>
      </c>
      <c r="BO50" s="356">
        <v>67009.356344389787</v>
      </c>
      <c r="BQ50" s="356">
        <v>0</v>
      </c>
      <c r="BR50" s="356">
        <v>0</v>
      </c>
      <c r="BS50" s="356">
        <v>0</v>
      </c>
      <c r="BT50" s="356">
        <v>0</v>
      </c>
      <c r="BU50" s="356">
        <v>0</v>
      </c>
      <c r="BV50" s="356">
        <v>0</v>
      </c>
      <c r="BW50" s="356">
        <v>0</v>
      </c>
      <c r="BY50" s="356">
        <v>0</v>
      </c>
      <c r="BZ50" s="356">
        <v>0</v>
      </c>
      <c r="CA50" s="356">
        <v>0</v>
      </c>
      <c r="CB50" s="356">
        <v>0</v>
      </c>
      <c r="CC50" s="356">
        <v>0</v>
      </c>
      <c r="CD50" s="356">
        <v>0</v>
      </c>
      <c r="CE50" s="356">
        <v>0</v>
      </c>
      <c r="CG50" s="356">
        <v>0</v>
      </c>
      <c r="CH50" s="356">
        <v>0</v>
      </c>
      <c r="CI50" s="356">
        <v>0</v>
      </c>
      <c r="CJ50" s="356">
        <v>0</v>
      </c>
      <c r="CK50" s="356">
        <v>0</v>
      </c>
      <c r="CL50" s="356">
        <v>0</v>
      </c>
      <c r="CM50" s="356">
        <v>0</v>
      </c>
      <c r="CN50" s="162">
        <v>0</v>
      </c>
      <c r="CO50" s="356">
        <v>0</v>
      </c>
      <c r="CP50" s="356">
        <v>0</v>
      </c>
      <c r="CQ50" s="356">
        <v>0</v>
      </c>
      <c r="CR50" s="356">
        <v>0</v>
      </c>
      <c r="CS50" s="356">
        <v>0</v>
      </c>
      <c r="CT50" s="356">
        <v>0</v>
      </c>
      <c r="CU50" s="356">
        <v>0</v>
      </c>
      <c r="CW50" s="356">
        <v>0</v>
      </c>
      <c r="CX50" s="356">
        <v>0</v>
      </c>
      <c r="CY50" s="356">
        <v>0</v>
      </c>
      <c r="CZ50" s="356">
        <v>0</v>
      </c>
      <c r="DA50" s="356">
        <v>0</v>
      </c>
      <c r="DB50" s="356">
        <v>0</v>
      </c>
      <c r="DC50" s="356">
        <v>0</v>
      </c>
      <c r="DE50" s="356">
        <v>0</v>
      </c>
      <c r="DF50" s="356">
        <v>0</v>
      </c>
      <c r="DG50" s="356">
        <v>0</v>
      </c>
      <c r="DH50" s="356">
        <v>0</v>
      </c>
      <c r="DI50" s="356">
        <v>0</v>
      </c>
      <c r="DJ50" s="356">
        <v>0</v>
      </c>
      <c r="DK50" s="356">
        <v>0</v>
      </c>
      <c r="DM50" s="356">
        <v>0</v>
      </c>
      <c r="DN50" s="356">
        <v>0</v>
      </c>
      <c r="DO50" s="356">
        <v>0</v>
      </c>
      <c r="DP50" s="356">
        <v>0</v>
      </c>
      <c r="DQ50" s="356">
        <v>0</v>
      </c>
      <c r="DR50" s="356">
        <v>0</v>
      </c>
      <c r="DS50" s="356">
        <v>0</v>
      </c>
      <c r="DU50" s="356">
        <v>0</v>
      </c>
      <c r="DV50" s="356">
        <v>0</v>
      </c>
      <c r="DW50" s="356">
        <v>0</v>
      </c>
      <c r="DX50" s="356">
        <v>0</v>
      </c>
      <c r="DY50" s="356">
        <v>0</v>
      </c>
      <c r="DZ50" s="356">
        <v>0</v>
      </c>
      <c r="EA50" s="356">
        <v>0</v>
      </c>
      <c r="EC50" s="356">
        <v>0</v>
      </c>
      <c r="ED50" s="356">
        <v>0</v>
      </c>
      <c r="EE50" s="356">
        <v>0</v>
      </c>
      <c r="EF50" s="356">
        <v>0</v>
      </c>
      <c r="EG50" s="356">
        <v>0</v>
      </c>
      <c r="EH50" s="356">
        <v>0</v>
      </c>
      <c r="EI50" s="356">
        <v>0</v>
      </c>
      <c r="EK50" s="356">
        <v>0</v>
      </c>
      <c r="EL50" s="356">
        <v>0</v>
      </c>
      <c r="EM50" s="356">
        <v>0</v>
      </c>
      <c r="EN50" s="356">
        <v>0</v>
      </c>
      <c r="EO50" s="356">
        <v>0</v>
      </c>
      <c r="EP50" s="356">
        <v>0</v>
      </c>
      <c r="EQ50" s="356">
        <v>0</v>
      </c>
      <c r="ES50" s="356">
        <v>0</v>
      </c>
      <c r="ET50" s="356">
        <v>0</v>
      </c>
      <c r="EU50" s="356">
        <v>0</v>
      </c>
      <c r="EV50" s="356">
        <v>0</v>
      </c>
      <c r="EW50" s="356">
        <v>0</v>
      </c>
      <c r="EX50" s="356">
        <v>0</v>
      </c>
      <c r="EY50" s="356">
        <v>0</v>
      </c>
      <c r="FA50" s="356">
        <v>0</v>
      </c>
      <c r="FB50" s="356">
        <v>0</v>
      </c>
      <c r="FC50" s="356">
        <v>0</v>
      </c>
      <c r="FD50" s="356">
        <v>0</v>
      </c>
      <c r="FE50" s="356">
        <v>0</v>
      </c>
      <c r="FF50" s="356">
        <v>0</v>
      </c>
      <c r="FG50" s="356">
        <v>0</v>
      </c>
    </row>
    <row r="51" spans="1:163">
      <c r="A51" s="355">
        <v>365.02</v>
      </c>
      <c r="B51" s="162" t="s">
        <v>1088</v>
      </c>
      <c r="C51" s="619">
        <v>473766801.08175522</v>
      </c>
      <c r="D51" s="167"/>
      <c r="E51" s="356">
        <v>326526262.49736166</v>
      </c>
      <c r="F51" s="356">
        <v>0</v>
      </c>
      <c r="G51" s="356">
        <v>0</v>
      </c>
      <c r="H51" s="356">
        <v>0</v>
      </c>
      <c r="I51" s="356">
        <v>0</v>
      </c>
      <c r="J51" s="356">
        <v>0</v>
      </c>
      <c r="K51" s="356">
        <v>326526262.49736166</v>
      </c>
      <c r="M51" s="356">
        <v>59661976.444593899</v>
      </c>
      <c r="N51" s="356">
        <v>0</v>
      </c>
      <c r="O51" s="356">
        <v>0</v>
      </c>
      <c r="P51" s="356">
        <v>0</v>
      </c>
      <c r="Q51" s="356">
        <v>0</v>
      </c>
      <c r="R51" s="356">
        <v>0</v>
      </c>
      <c r="S51" s="356">
        <v>59661976.444593899</v>
      </c>
      <c r="U51" s="356">
        <v>46382980.044274919</v>
      </c>
      <c r="V51" s="356">
        <v>0</v>
      </c>
      <c r="W51" s="356">
        <v>0</v>
      </c>
      <c r="X51" s="356">
        <v>0</v>
      </c>
      <c r="Y51" s="356">
        <v>0</v>
      </c>
      <c r="Z51" s="356">
        <v>0</v>
      </c>
      <c r="AA51" s="356">
        <v>46382980.044274919</v>
      </c>
      <c r="AC51" s="356">
        <v>18348379.975040294</v>
      </c>
      <c r="AD51" s="356">
        <v>0</v>
      </c>
      <c r="AE51" s="356">
        <v>0</v>
      </c>
      <c r="AF51" s="356">
        <v>0</v>
      </c>
      <c r="AG51" s="356">
        <v>0</v>
      </c>
      <c r="AH51" s="356">
        <v>0</v>
      </c>
      <c r="AI51" s="356">
        <v>18348379.975040294</v>
      </c>
      <c r="AK51" s="356">
        <v>17174898.336510044</v>
      </c>
      <c r="AL51" s="356">
        <v>0</v>
      </c>
      <c r="AM51" s="356">
        <v>0</v>
      </c>
      <c r="AN51" s="356">
        <v>0</v>
      </c>
      <c r="AO51" s="356">
        <v>0</v>
      </c>
      <c r="AP51" s="356">
        <v>0</v>
      </c>
      <c r="AQ51" s="356">
        <v>17174898.336510044</v>
      </c>
      <c r="AS51" s="356">
        <v>430181.42791214335</v>
      </c>
      <c r="AT51" s="356">
        <v>0</v>
      </c>
      <c r="AU51" s="356">
        <v>0</v>
      </c>
      <c r="AV51" s="356">
        <v>0</v>
      </c>
      <c r="AW51" s="356">
        <v>0</v>
      </c>
      <c r="AX51" s="356">
        <v>0</v>
      </c>
      <c r="AY51" s="356">
        <v>430181.42791214335</v>
      </c>
      <c r="BA51" s="356">
        <v>4628257.265346799</v>
      </c>
      <c r="BB51" s="356">
        <v>0</v>
      </c>
      <c r="BC51" s="356">
        <v>0</v>
      </c>
      <c r="BD51" s="356">
        <v>0</v>
      </c>
      <c r="BE51" s="356">
        <v>0</v>
      </c>
      <c r="BF51" s="356">
        <v>0</v>
      </c>
      <c r="BG51" s="356">
        <v>4628257.265346799</v>
      </c>
      <c r="BI51" s="356">
        <v>0</v>
      </c>
      <c r="BJ51" s="356">
        <v>0</v>
      </c>
      <c r="BK51" s="356">
        <v>0</v>
      </c>
      <c r="BL51" s="356">
        <v>0</v>
      </c>
      <c r="BM51" s="356">
        <v>0</v>
      </c>
      <c r="BN51" s="356">
        <v>0</v>
      </c>
      <c r="BO51" s="356">
        <v>0</v>
      </c>
      <c r="BQ51" s="356">
        <v>0</v>
      </c>
      <c r="BR51" s="356">
        <v>0</v>
      </c>
      <c r="BS51" s="356">
        <v>0</v>
      </c>
      <c r="BT51" s="356">
        <v>0</v>
      </c>
      <c r="BU51" s="356">
        <v>0</v>
      </c>
      <c r="BV51" s="356">
        <v>0</v>
      </c>
      <c r="BW51" s="356">
        <v>0</v>
      </c>
      <c r="BY51" s="356">
        <v>0</v>
      </c>
      <c r="BZ51" s="356">
        <v>0</v>
      </c>
      <c r="CA51" s="356">
        <v>0</v>
      </c>
      <c r="CB51" s="356">
        <v>0</v>
      </c>
      <c r="CC51" s="356">
        <v>0</v>
      </c>
      <c r="CD51" s="356">
        <v>0</v>
      </c>
      <c r="CE51" s="356">
        <v>0</v>
      </c>
      <c r="CG51" s="356">
        <v>286946.24007856468</v>
      </c>
      <c r="CH51" s="356">
        <v>0</v>
      </c>
      <c r="CI51" s="356">
        <v>0</v>
      </c>
      <c r="CJ51" s="356">
        <v>0</v>
      </c>
      <c r="CK51" s="356">
        <v>0</v>
      </c>
      <c r="CL51" s="356">
        <v>0</v>
      </c>
      <c r="CM51" s="356">
        <v>286946.24007856468</v>
      </c>
      <c r="CN51" s="162">
        <v>0</v>
      </c>
      <c r="CO51" s="356">
        <v>326918.85063677264</v>
      </c>
      <c r="CP51" s="356">
        <v>0</v>
      </c>
      <c r="CQ51" s="356">
        <v>0</v>
      </c>
      <c r="CR51" s="356">
        <v>0</v>
      </c>
      <c r="CS51" s="356">
        <v>0</v>
      </c>
      <c r="CT51" s="356">
        <v>0</v>
      </c>
      <c r="CU51" s="356">
        <v>326918.85063677264</v>
      </c>
      <c r="CW51" s="356">
        <v>0</v>
      </c>
      <c r="CX51" s="356">
        <v>0</v>
      </c>
      <c r="CY51" s="356">
        <v>0</v>
      </c>
      <c r="CZ51" s="356">
        <v>0</v>
      </c>
      <c r="DA51" s="356">
        <v>0</v>
      </c>
      <c r="DB51" s="356">
        <v>0</v>
      </c>
      <c r="DC51" s="356">
        <v>0</v>
      </c>
      <c r="DE51" s="356">
        <v>0</v>
      </c>
      <c r="DF51" s="356">
        <v>0</v>
      </c>
      <c r="DG51" s="356">
        <v>0</v>
      </c>
      <c r="DH51" s="356">
        <v>0</v>
      </c>
      <c r="DI51" s="356">
        <v>0</v>
      </c>
      <c r="DJ51" s="356">
        <v>0</v>
      </c>
      <c r="DK51" s="356">
        <v>0</v>
      </c>
      <c r="DM51" s="356">
        <v>0</v>
      </c>
      <c r="DN51" s="356">
        <v>0</v>
      </c>
      <c r="DO51" s="356">
        <v>0</v>
      </c>
      <c r="DP51" s="356">
        <v>0</v>
      </c>
      <c r="DQ51" s="356">
        <v>0</v>
      </c>
      <c r="DR51" s="356">
        <v>0</v>
      </c>
      <c r="DS51" s="356">
        <v>0</v>
      </c>
      <c r="DU51" s="356">
        <v>0</v>
      </c>
      <c r="DV51" s="356">
        <v>0</v>
      </c>
      <c r="DW51" s="356">
        <v>0</v>
      </c>
      <c r="DX51" s="356">
        <v>0</v>
      </c>
      <c r="DY51" s="356">
        <v>0</v>
      </c>
      <c r="DZ51" s="356">
        <v>0</v>
      </c>
      <c r="EA51" s="356">
        <v>0</v>
      </c>
      <c r="EC51" s="356">
        <v>0</v>
      </c>
      <c r="ED51" s="356">
        <v>0</v>
      </c>
      <c r="EE51" s="356">
        <v>0</v>
      </c>
      <c r="EF51" s="356">
        <v>0</v>
      </c>
      <c r="EG51" s="356">
        <v>0</v>
      </c>
      <c r="EH51" s="356">
        <v>0</v>
      </c>
      <c r="EI51" s="356">
        <v>0</v>
      </c>
      <c r="EK51" s="356">
        <v>0</v>
      </c>
      <c r="EL51" s="356">
        <v>0</v>
      </c>
      <c r="EM51" s="356">
        <v>0</v>
      </c>
      <c r="EN51" s="356">
        <v>0</v>
      </c>
      <c r="EO51" s="356">
        <v>0</v>
      </c>
      <c r="EP51" s="356">
        <v>0</v>
      </c>
      <c r="EQ51" s="356">
        <v>0</v>
      </c>
      <c r="ES51" s="356">
        <v>0</v>
      </c>
      <c r="ET51" s="356">
        <v>0</v>
      </c>
      <c r="EU51" s="356">
        <v>0</v>
      </c>
      <c r="EV51" s="356">
        <v>0</v>
      </c>
      <c r="EW51" s="356">
        <v>0</v>
      </c>
      <c r="EX51" s="356">
        <v>0</v>
      </c>
      <c r="EY51" s="356">
        <v>0</v>
      </c>
      <c r="FA51" s="356">
        <v>0</v>
      </c>
      <c r="FB51" s="356">
        <v>0</v>
      </c>
      <c r="FC51" s="356">
        <v>0</v>
      </c>
      <c r="FD51" s="356">
        <v>0</v>
      </c>
      <c r="FE51" s="356">
        <v>0</v>
      </c>
      <c r="FF51" s="356">
        <v>0</v>
      </c>
      <c r="FG51" s="356">
        <v>0</v>
      </c>
    </row>
    <row r="52" spans="1:163">
      <c r="A52" s="355">
        <v>366.01</v>
      </c>
      <c r="B52" s="162" t="s">
        <v>1089</v>
      </c>
      <c r="C52" s="619">
        <v>27766610.698247954</v>
      </c>
      <c r="D52" s="167"/>
      <c r="E52" s="356">
        <v>0</v>
      </c>
      <c r="F52" s="356">
        <v>0</v>
      </c>
      <c r="G52" s="356">
        <v>0</v>
      </c>
      <c r="H52" s="356">
        <v>0</v>
      </c>
      <c r="I52" s="356">
        <v>0</v>
      </c>
      <c r="J52" s="356">
        <v>0</v>
      </c>
      <c r="K52" s="356">
        <v>0</v>
      </c>
      <c r="M52" s="356">
        <v>0</v>
      </c>
      <c r="N52" s="356">
        <v>0</v>
      </c>
      <c r="O52" s="356">
        <v>0</v>
      </c>
      <c r="P52" s="356">
        <v>0</v>
      </c>
      <c r="Q52" s="356">
        <v>0</v>
      </c>
      <c r="R52" s="356">
        <v>0</v>
      </c>
      <c r="S52" s="356">
        <v>0</v>
      </c>
      <c r="U52" s="356">
        <v>0</v>
      </c>
      <c r="V52" s="356">
        <v>0</v>
      </c>
      <c r="W52" s="356">
        <v>0</v>
      </c>
      <c r="X52" s="356">
        <v>0</v>
      </c>
      <c r="Y52" s="356">
        <v>0</v>
      </c>
      <c r="Z52" s="356">
        <v>0</v>
      </c>
      <c r="AA52" s="356">
        <v>0</v>
      </c>
      <c r="AC52" s="356">
        <v>0</v>
      </c>
      <c r="AD52" s="356">
        <v>0</v>
      </c>
      <c r="AE52" s="356">
        <v>0</v>
      </c>
      <c r="AF52" s="356">
        <v>0</v>
      </c>
      <c r="AG52" s="356">
        <v>0</v>
      </c>
      <c r="AH52" s="356">
        <v>0</v>
      </c>
      <c r="AI52" s="356">
        <v>0</v>
      </c>
      <c r="AK52" s="356">
        <v>0</v>
      </c>
      <c r="AL52" s="356">
        <v>0</v>
      </c>
      <c r="AM52" s="356">
        <v>0</v>
      </c>
      <c r="AN52" s="356">
        <v>0</v>
      </c>
      <c r="AO52" s="356">
        <v>0</v>
      </c>
      <c r="AP52" s="356">
        <v>0</v>
      </c>
      <c r="AQ52" s="356">
        <v>0</v>
      </c>
      <c r="AS52" s="356">
        <v>0</v>
      </c>
      <c r="AT52" s="356">
        <v>0</v>
      </c>
      <c r="AU52" s="356">
        <v>0</v>
      </c>
      <c r="AV52" s="356">
        <v>0</v>
      </c>
      <c r="AW52" s="356">
        <v>0</v>
      </c>
      <c r="AX52" s="356">
        <v>0</v>
      </c>
      <c r="AY52" s="356">
        <v>0</v>
      </c>
      <c r="BA52" s="356">
        <v>0</v>
      </c>
      <c r="BB52" s="356">
        <v>0</v>
      </c>
      <c r="BC52" s="356">
        <v>0</v>
      </c>
      <c r="BD52" s="356">
        <v>0</v>
      </c>
      <c r="BE52" s="356">
        <v>0</v>
      </c>
      <c r="BF52" s="356">
        <v>0</v>
      </c>
      <c r="BG52" s="356">
        <v>0</v>
      </c>
      <c r="BI52" s="356">
        <v>21070405.608247954</v>
      </c>
      <c r="BJ52" s="356">
        <v>0</v>
      </c>
      <c r="BK52" s="356">
        <v>0</v>
      </c>
      <c r="BL52" s="356">
        <v>0</v>
      </c>
      <c r="BM52" s="356">
        <v>0</v>
      </c>
      <c r="BN52" s="356">
        <v>0</v>
      </c>
      <c r="BO52" s="356">
        <v>21070405.608247954</v>
      </c>
      <c r="BQ52" s="356">
        <v>6656205.0899999999</v>
      </c>
      <c r="BR52" s="356">
        <v>0</v>
      </c>
      <c r="BS52" s="356">
        <v>0</v>
      </c>
      <c r="BT52" s="356">
        <v>0</v>
      </c>
      <c r="BU52" s="356">
        <v>0</v>
      </c>
      <c r="BV52" s="356">
        <v>0</v>
      </c>
      <c r="BW52" s="356">
        <v>6656205.0899999999</v>
      </c>
      <c r="BY52" s="356">
        <v>40000</v>
      </c>
      <c r="BZ52" s="356">
        <v>0</v>
      </c>
      <c r="CA52" s="356">
        <v>0</v>
      </c>
      <c r="CB52" s="356">
        <v>0</v>
      </c>
      <c r="CC52" s="356">
        <v>0</v>
      </c>
      <c r="CD52" s="356">
        <v>0</v>
      </c>
      <c r="CE52" s="356">
        <v>40000</v>
      </c>
      <c r="CG52" s="356">
        <v>0</v>
      </c>
      <c r="CH52" s="356">
        <v>0</v>
      </c>
      <c r="CI52" s="356">
        <v>0</v>
      </c>
      <c r="CJ52" s="356">
        <v>0</v>
      </c>
      <c r="CK52" s="356">
        <v>0</v>
      </c>
      <c r="CL52" s="356">
        <v>0</v>
      </c>
      <c r="CM52" s="356">
        <v>0</v>
      </c>
      <c r="CN52" s="162">
        <v>0</v>
      </c>
      <c r="CO52" s="356">
        <v>0</v>
      </c>
      <c r="CP52" s="356">
        <v>0</v>
      </c>
      <c r="CQ52" s="356">
        <v>0</v>
      </c>
      <c r="CR52" s="356">
        <v>0</v>
      </c>
      <c r="CS52" s="356">
        <v>0</v>
      </c>
      <c r="CT52" s="356">
        <v>0</v>
      </c>
      <c r="CU52" s="356">
        <v>0</v>
      </c>
      <c r="CW52" s="356">
        <v>0</v>
      </c>
      <c r="CX52" s="356">
        <v>0</v>
      </c>
      <c r="CY52" s="356">
        <v>0</v>
      </c>
      <c r="CZ52" s="356">
        <v>0</v>
      </c>
      <c r="DA52" s="356">
        <v>0</v>
      </c>
      <c r="DB52" s="356">
        <v>0</v>
      </c>
      <c r="DC52" s="356">
        <v>0</v>
      </c>
      <c r="DE52" s="356">
        <v>0</v>
      </c>
      <c r="DF52" s="356">
        <v>0</v>
      </c>
      <c r="DG52" s="356">
        <v>0</v>
      </c>
      <c r="DH52" s="356">
        <v>0</v>
      </c>
      <c r="DI52" s="356">
        <v>0</v>
      </c>
      <c r="DJ52" s="356">
        <v>0</v>
      </c>
      <c r="DK52" s="356">
        <v>0</v>
      </c>
      <c r="DM52" s="356">
        <v>0</v>
      </c>
      <c r="DN52" s="356">
        <v>0</v>
      </c>
      <c r="DO52" s="356">
        <v>0</v>
      </c>
      <c r="DP52" s="356">
        <v>0</v>
      </c>
      <c r="DQ52" s="356">
        <v>0</v>
      </c>
      <c r="DR52" s="356">
        <v>0</v>
      </c>
      <c r="DS52" s="356">
        <v>0</v>
      </c>
      <c r="DU52" s="356">
        <v>0</v>
      </c>
      <c r="DV52" s="356">
        <v>0</v>
      </c>
      <c r="DW52" s="356">
        <v>0</v>
      </c>
      <c r="DX52" s="356">
        <v>0</v>
      </c>
      <c r="DY52" s="356">
        <v>0</v>
      </c>
      <c r="DZ52" s="356">
        <v>0</v>
      </c>
      <c r="EA52" s="356">
        <v>0</v>
      </c>
      <c r="EC52" s="356">
        <v>0</v>
      </c>
      <c r="ED52" s="356">
        <v>0</v>
      </c>
      <c r="EE52" s="356">
        <v>0</v>
      </c>
      <c r="EF52" s="356">
        <v>0</v>
      </c>
      <c r="EG52" s="356">
        <v>0</v>
      </c>
      <c r="EH52" s="356">
        <v>0</v>
      </c>
      <c r="EI52" s="356">
        <v>0</v>
      </c>
      <c r="EK52" s="356">
        <v>0</v>
      </c>
      <c r="EL52" s="356">
        <v>0</v>
      </c>
      <c r="EM52" s="356">
        <v>0</v>
      </c>
      <c r="EN52" s="356">
        <v>0</v>
      </c>
      <c r="EO52" s="356">
        <v>0</v>
      </c>
      <c r="EP52" s="356">
        <v>0</v>
      </c>
      <c r="EQ52" s="356">
        <v>0</v>
      </c>
      <c r="ES52" s="356">
        <v>0</v>
      </c>
      <c r="ET52" s="356">
        <v>0</v>
      </c>
      <c r="EU52" s="356">
        <v>0</v>
      </c>
      <c r="EV52" s="356">
        <v>0</v>
      </c>
      <c r="EW52" s="356">
        <v>0</v>
      </c>
      <c r="EX52" s="356">
        <v>0</v>
      </c>
      <c r="EY52" s="356">
        <v>0</v>
      </c>
      <c r="FA52" s="356">
        <v>0</v>
      </c>
      <c r="FB52" s="356">
        <v>0</v>
      </c>
      <c r="FC52" s="356">
        <v>0</v>
      </c>
      <c r="FD52" s="356">
        <v>0</v>
      </c>
      <c r="FE52" s="356">
        <v>0</v>
      </c>
      <c r="FF52" s="356">
        <v>0</v>
      </c>
      <c r="FG52" s="356">
        <v>0</v>
      </c>
    </row>
    <row r="53" spans="1:163">
      <c r="A53" s="355">
        <v>366.02</v>
      </c>
      <c r="B53" s="162" t="s">
        <v>1091</v>
      </c>
      <c r="C53" s="619">
        <v>723354758.19607222</v>
      </c>
      <c r="D53" s="167"/>
      <c r="E53" s="356">
        <v>486813798.12785774</v>
      </c>
      <c r="F53" s="356">
        <v>0</v>
      </c>
      <c r="G53" s="356">
        <v>0</v>
      </c>
      <c r="H53" s="356">
        <v>0</v>
      </c>
      <c r="I53" s="356">
        <v>0</v>
      </c>
      <c r="J53" s="356">
        <v>0</v>
      </c>
      <c r="K53" s="356">
        <v>486813798.12785774</v>
      </c>
      <c r="M53" s="356">
        <v>86744263.228688866</v>
      </c>
      <c r="N53" s="356">
        <v>0</v>
      </c>
      <c r="O53" s="356">
        <v>0</v>
      </c>
      <c r="P53" s="356">
        <v>0</v>
      </c>
      <c r="Q53" s="356">
        <v>0</v>
      </c>
      <c r="R53" s="356">
        <v>0</v>
      </c>
      <c r="S53" s="356">
        <v>86744263.228688866</v>
      </c>
      <c r="U53" s="356">
        <v>80947921.458197594</v>
      </c>
      <c r="V53" s="356">
        <v>0</v>
      </c>
      <c r="W53" s="356">
        <v>0</v>
      </c>
      <c r="X53" s="356">
        <v>0</v>
      </c>
      <c r="Y53" s="356">
        <v>0</v>
      </c>
      <c r="Z53" s="356">
        <v>0</v>
      </c>
      <c r="AA53" s="356">
        <v>80947921.458197594</v>
      </c>
      <c r="AC53" s="356">
        <v>35145343.56682042</v>
      </c>
      <c r="AD53" s="356">
        <v>0</v>
      </c>
      <c r="AE53" s="356">
        <v>0</v>
      </c>
      <c r="AF53" s="356">
        <v>0</v>
      </c>
      <c r="AG53" s="356">
        <v>0</v>
      </c>
      <c r="AH53" s="356">
        <v>0</v>
      </c>
      <c r="AI53" s="356">
        <v>35145343.56682042</v>
      </c>
      <c r="AK53" s="356">
        <v>25068460.788343806</v>
      </c>
      <c r="AL53" s="356">
        <v>0</v>
      </c>
      <c r="AM53" s="356">
        <v>0</v>
      </c>
      <c r="AN53" s="356">
        <v>0</v>
      </c>
      <c r="AO53" s="356">
        <v>0</v>
      </c>
      <c r="AP53" s="356">
        <v>0</v>
      </c>
      <c r="AQ53" s="356">
        <v>25068460.788343806</v>
      </c>
      <c r="AS53" s="356">
        <v>297708.14786557958</v>
      </c>
      <c r="AT53" s="356">
        <v>0</v>
      </c>
      <c r="AU53" s="356">
        <v>0</v>
      </c>
      <c r="AV53" s="356">
        <v>0</v>
      </c>
      <c r="AW53" s="356">
        <v>0</v>
      </c>
      <c r="AX53" s="356">
        <v>0</v>
      </c>
      <c r="AY53" s="356">
        <v>297708.14786557958</v>
      </c>
      <c r="BA53" s="356">
        <v>7805692.4263261957</v>
      </c>
      <c r="BB53" s="356">
        <v>0</v>
      </c>
      <c r="BC53" s="356">
        <v>0</v>
      </c>
      <c r="BD53" s="356">
        <v>0</v>
      </c>
      <c r="BE53" s="356">
        <v>0</v>
      </c>
      <c r="BF53" s="356">
        <v>0</v>
      </c>
      <c r="BG53" s="356">
        <v>7805692.4263261957</v>
      </c>
      <c r="BI53" s="356">
        <v>0</v>
      </c>
      <c r="BJ53" s="356">
        <v>0</v>
      </c>
      <c r="BK53" s="356">
        <v>0</v>
      </c>
      <c r="BL53" s="356">
        <v>0</v>
      </c>
      <c r="BM53" s="356">
        <v>0</v>
      </c>
      <c r="BN53" s="356">
        <v>0</v>
      </c>
      <c r="BO53" s="356">
        <v>0</v>
      </c>
      <c r="BQ53" s="356">
        <v>0</v>
      </c>
      <c r="BR53" s="356">
        <v>0</v>
      </c>
      <c r="BS53" s="356">
        <v>0</v>
      </c>
      <c r="BT53" s="356">
        <v>0</v>
      </c>
      <c r="BU53" s="356">
        <v>0</v>
      </c>
      <c r="BV53" s="356">
        <v>0</v>
      </c>
      <c r="BW53" s="356">
        <v>0</v>
      </c>
      <c r="BY53" s="356">
        <v>0</v>
      </c>
      <c r="BZ53" s="356">
        <v>0</v>
      </c>
      <c r="CA53" s="356">
        <v>0</v>
      </c>
      <c r="CB53" s="356">
        <v>0</v>
      </c>
      <c r="CC53" s="356">
        <v>0</v>
      </c>
      <c r="CD53" s="356">
        <v>0</v>
      </c>
      <c r="CE53" s="356">
        <v>0</v>
      </c>
      <c r="CG53" s="356">
        <v>333576.59941564943</v>
      </c>
      <c r="CH53" s="356">
        <v>0</v>
      </c>
      <c r="CI53" s="356">
        <v>0</v>
      </c>
      <c r="CJ53" s="356">
        <v>0</v>
      </c>
      <c r="CK53" s="356">
        <v>0</v>
      </c>
      <c r="CL53" s="356">
        <v>0</v>
      </c>
      <c r="CM53" s="356">
        <v>333576.59941564943</v>
      </c>
      <c r="CN53" s="162">
        <v>0</v>
      </c>
      <c r="CO53" s="356">
        <v>197993.85255638545</v>
      </c>
      <c r="CP53" s="356">
        <v>0</v>
      </c>
      <c r="CQ53" s="356">
        <v>0</v>
      </c>
      <c r="CR53" s="356">
        <v>0</v>
      </c>
      <c r="CS53" s="356">
        <v>0</v>
      </c>
      <c r="CT53" s="356">
        <v>0</v>
      </c>
      <c r="CU53" s="356">
        <v>197993.85255638545</v>
      </c>
      <c r="CW53" s="356">
        <v>0</v>
      </c>
      <c r="CX53" s="356">
        <v>0</v>
      </c>
      <c r="CY53" s="356">
        <v>0</v>
      </c>
      <c r="CZ53" s="356">
        <v>0</v>
      </c>
      <c r="DA53" s="356">
        <v>0</v>
      </c>
      <c r="DB53" s="356">
        <v>0</v>
      </c>
      <c r="DC53" s="356">
        <v>0</v>
      </c>
      <c r="DE53" s="356">
        <v>0</v>
      </c>
      <c r="DF53" s="356">
        <v>0</v>
      </c>
      <c r="DG53" s="356">
        <v>0</v>
      </c>
      <c r="DH53" s="356">
        <v>0</v>
      </c>
      <c r="DI53" s="356">
        <v>0</v>
      </c>
      <c r="DJ53" s="356">
        <v>0</v>
      </c>
      <c r="DK53" s="356">
        <v>0</v>
      </c>
      <c r="DM53" s="356">
        <v>0</v>
      </c>
      <c r="DN53" s="356">
        <v>0</v>
      </c>
      <c r="DO53" s="356">
        <v>0</v>
      </c>
      <c r="DP53" s="356">
        <v>0</v>
      </c>
      <c r="DQ53" s="356">
        <v>0</v>
      </c>
      <c r="DR53" s="356">
        <v>0</v>
      </c>
      <c r="DS53" s="356">
        <v>0</v>
      </c>
      <c r="DU53" s="356">
        <v>0</v>
      </c>
      <c r="DV53" s="356">
        <v>0</v>
      </c>
      <c r="DW53" s="356">
        <v>0</v>
      </c>
      <c r="DX53" s="356">
        <v>0</v>
      </c>
      <c r="DY53" s="356">
        <v>0</v>
      </c>
      <c r="DZ53" s="356">
        <v>0</v>
      </c>
      <c r="EA53" s="356">
        <v>0</v>
      </c>
      <c r="EC53" s="356">
        <v>0</v>
      </c>
      <c r="ED53" s="356">
        <v>0</v>
      </c>
      <c r="EE53" s="356">
        <v>0</v>
      </c>
      <c r="EF53" s="356">
        <v>0</v>
      </c>
      <c r="EG53" s="356">
        <v>0</v>
      </c>
      <c r="EH53" s="356">
        <v>0</v>
      </c>
      <c r="EI53" s="356">
        <v>0</v>
      </c>
      <c r="EK53" s="356">
        <v>0</v>
      </c>
      <c r="EL53" s="356">
        <v>0</v>
      </c>
      <c r="EM53" s="356">
        <v>0</v>
      </c>
      <c r="EN53" s="356">
        <v>0</v>
      </c>
      <c r="EO53" s="356">
        <v>0</v>
      </c>
      <c r="EP53" s="356">
        <v>0</v>
      </c>
      <c r="EQ53" s="356">
        <v>0</v>
      </c>
      <c r="ES53" s="356">
        <v>0</v>
      </c>
      <c r="ET53" s="356">
        <v>0</v>
      </c>
      <c r="EU53" s="356">
        <v>0</v>
      </c>
      <c r="EV53" s="356">
        <v>0</v>
      </c>
      <c r="EW53" s="356">
        <v>0</v>
      </c>
      <c r="EX53" s="356">
        <v>0</v>
      </c>
      <c r="EY53" s="356">
        <v>0</v>
      </c>
      <c r="FA53" s="356">
        <v>0</v>
      </c>
      <c r="FB53" s="356">
        <v>0</v>
      </c>
      <c r="FC53" s="356">
        <v>0</v>
      </c>
      <c r="FD53" s="356">
        <v>0</v>
      </c>
      <c r="FE53" s="356">
        <v>0</v>
      </c>
      <c r="FF53" s="356">
        <v>0</v>
      </c>
      <c r="FG53" s="356">
        <v>0</v>
      </c>
    </row>
    <row r="54" spans="1:163">
      <c r="A54" s="355">
        <v>367.01</v>
      </c>
      <c r="B54" s="162" t="s">
        <v>1092</v>
      </c>
      <c r="C54" s="619">
        <v>1026225254.2519155</v>
      </c>
      <c r="D54" s="167"/>
      <c r="E54" s="356">
        <v>690643986.36565733</v>
      </c>
      <c r="F54" s="356">
        <v>0</v>
      </c>
      <c r="G54" s="356">
        <v>0</v>
      </c>
      <c r="H54" s="356">
        <v>0</v>
      </c>
      <c r="I54" s="356">
        <v>0</v>
      </c>
      <c r="J54" s="356">
        <v>0</v>
      </c>
      <c r="K54" s="356">
        <v>690643986.36565733</v>
      </c>
      <c r="M54" s="356">
        <v>123064309.14860564</v>
      </c>
      <c r="N54" s="356">
        <v>0</v>
      </c>
      <c r="O54" s="356">
        <v>0</v>
      </c>
      <c r="P54" s="356">
        <v>0</v>
      </c>
      <c r="Q54" s="356">
        <v>0</v>
      </c>
      <c r="R54" s="356">
        <v>0</v>
      </c>
      <c r="S54" s="356">
        <v>123064309.14860564</v>
      </c>
      <c r="U54" s="356">
        <v>114841024.18399489</v>
      </c>
      <c r="V54" s="356">
        <v>0</v>
      </c>
      <c r="W54" s="356">
        <v>0</v>
      </c>
      <c r="X54" s="356">
        <v>0</v>
      </c>
      <c r="Y54" s="356">
        <v>0</v>
      </c>
      <c r="Z54" s="356">
        <v>0</v>
      </c>
      <c r="AA54" s="356">
        <v>114841024.18399489</v>
      </c>
      <c r="AC54" s="356">
        <v>49860789.230966657</v>
      </c>
      <c r="AD54" s="356">
        <v>0</v>
      </c>
      <c r="AE54" s="356">
        <v>0</v>
      </c>
      <c r="AF54" s="356">
        <v>0</v>
      </c>
      <c r="AG54" s="356">
        <v>0</v>
      </c>
      <c r="AH54" s="356">
        <v>0</v>
      </c>
      <c r="AI54" s="356">
        <v>49860789.230966657</v>
      </c>
      <c r="AK54" s="356">
        <v>35564689.738653861</v>
      </c>
      <c r="AL54" s="356">
        <v>0</v>
      </c>
      <c r="AM54" s="356">
        <v>0</v>
      </c>
      <c r="AN54" s="356">
        <v>0</v>
      </c>
      <c r="AO54" s="356">
        <v>0</v>
      </c>
      <c r="AP54" s="356">
        <v>0</v>
      </c>
      <c r="AQ54" s="356">
        <v>35564689.738653861</v>
      </c>
      <c r="AS54" s="356">
        <v>422359.31439523114</v>
      </c>
      <c r="AT54" s="356">
        <v>0</v>
      </c>
      <c r="AU54" s="356">
        <v>0</v>
      </c>
      <c r="AV54" s="356">
        <v>0</v>
      </c>
      <c r="AW54" s="356">
        <v>0</v>
      </c>
      <c r="AX54" s="356">
        <v>0</v>
      </c>
      <c r="AY54" s="356">
        <v>422359.31439523114</v>
      </c>
      <c r="BA54" s="356">
        <v>11073955.903456649</v>
      </c>
      <c r="BB54" s="356">
        <v>0</v>
      </c>
      <c r="BC54" s="356">
        <v>0</v>
      </c>
      <c r="BD54" s="356">
        <v>0</v>
      </c>
      <c r="BE54" s="356">
        <v>0</v>
      </c>
      <c r="BF54" s="356">
        <v>0</v>
      </c>
      <c r="BG54" s="356">
        <v>11073955.903456649</v>
      </c>
      <c r="BI54" s="356">
        <v>0</v>
      </c>
      <c r="BJ54" s="356">
        <v>0</v>
      </c>
      <c r="BK54" s="356">
        <v>0</v>
      </c>
      <c r="BL54" s="356">
        <v>0</v>
      </c>
      <c r="BM54" s="356">
        <v>0</v>
      </c>
      <c r="BN54" s="356">
        <v>0</v>
      </c>
      <c r="BO54" s="356">
        <v>0</v>
      </c>
      <c r="BQ54" s="356">
        <v>0</v>
      </c>
      <c r="BR54" s="356">
        <v>0</v>
      </c>
      <c r="BS54" s="356">
        <v>0</v>
      </c>
      <c r="BT54" s="356">
        <v>0</v>
      </c>
      <c r="BU54" s="356">
        <v>0</v>
      </c>
      <c r="BV54" s="356">
        <v>0</v>
      </c>
      <c r="BW54" s="356">
        <v>0</v>
      </c>
      <c r="BY54" s="356">
        <v>0</v>
      </c>
      <c r="BZ54" s="356">
        <v>0</v>
      </c>
      <c r="CA54" s="356">
        <v>0</v>
      </c>
      <c r="CB54" s="356">
        <v>0</v>
      </c>
      <c r="CC54" s="356">
        <v>0</v>
      </c>
      <c r="CD54" s="356">
        <v>0</v>
      </c>
      <c r="CE54" s="356">
        <v>0</v>
      </c>
      <c r="CG54" s="356">
        <v>473245.97878019873</v>
      </c>
      <c r="CH54" s="356">
        <v>0</v>
      </c>
      <c r="CI54" s="356">
        <v>0</v>
      </c>
      <c r="CJ54" s="356">
        <v>0</v>
      </c>
      <c r="CK54" s="356">
        <v>0</v>
      </c>
      <c r="CL54" s="356">
        <v>0</v>
      </c>
      <c r="CM54" s="356">
        <v>473245.97878019873</v>
      </c>
      <c r="CN54" s="162">
        <v>0</v>
      </c>
      <c r="CO54" s="356">
        <v>280894.38740502117</v>
      </c>
      <c r="CP54" s="356">
        <v>0</v>
      </c>
      <c r="CQ54" s="356">
        <v>0</v>
      </c>
      <c r="CR54" s="356">
        <v>0</v>
      </c>
      <c r="CS54" s="356">
        <v>0</v>
      </c>
      <c r="CT54" s="356">
        <v>0</v>
      </c>
      <c r="CU54" s="356">
        <v>280894.38740502117</v>
      </c>
      <c r="CW54" s="356">
        <v>0</v>
      </c>
      <c r="CX54" s="356">
        <v>0</v>
      </c>
      <c r="CY54" s="356">
        <v>0</v>
      </c>
      <c r="CZ54" s="356">
        <v>0</v>
      </c>
      <c r="DA54" s="356">
        <v>0</v>
      </c>
      <c r="DB54" s="356">
        <v>0</v>
      </c>
      <c r="DC54" s="356">
        <v>0</v>
      </c>
      <c r="DE54" s="356">
        <v>0</v>
      </c>
      <c r="DF54" s="356">
        <v>0</v>
      </c>
      <c r="DG54" s="356">
        <v>0</v>
      </c>
      <c r="DH54" s="356">
        <v>0</v>
      </c>
      <c r="DI54" s="356">
        <v>0</v>
      </c>
      <c r="DJ54" s="356">
        <v>0</v>
      </c>
      <c r="DK54" s="356">
        <v>0</v>
      </c>
      <c r="DM54" s="356">
        <v>0</v>
      </c>
      <c r="DN54" s="356">
        <v>0</v>
      </c>
      <c r="DO54" s="356">
        <v>0</v>
      </c>
      <c r="DP54" s="356">
        <v>0</v>
      </c>
      <c r="DQ54" s="356">
        <v>0</v>
      </c>
      <c r="DR54" s="356">
        <v>0</v>
      </c>
      <c r="DS54" s="356">
        <v>0</v>
      </c>
      <c r="DU54" s="356">
        <v>0</v>
      </c>
      <c r="DV54" s="356">
        <v>0</v>
      </c>
      <c r="DW54" s="356">
        <v>0</v>
      </c>
      <c r="DX54" s="356">
        <v>0</v>
      </c>
      <c r="DY54" s="356">
        <v>0</v>
      </c>
      <c r="DZ54" s="356">
        <v>0</v>
      </c>
      <c r="EA54" s="356">
        <v>0</v>
      </c>
      <c r="EC54" s="356">
        <v>0</v>
      </c>
      <c r="ED54" s="356">
        <v>0</v>
      </c>
      <c r="EE54" s="356">
        <v>0</v>
      </c>
      <c r="EF54" s="356">
        <v>0</v>
      </c>
      <c r="EG54" s="356">
        <v>0</v>
      </c>
      <c r="EH54" s="356">
        <v>0</v>
      </c>
      <c r="EI54" s="356">
        <v>0</v>
      </c>
      <c r="EK54" s="356">
        <v>0</v>
      </c>
      <c r="EL54" s="356">
        <v>0</v>
      </c>
      <c r="EM54" s="356">
        <v>0</v>
      </c>
      <c r="EN54" s="356">
        <v>0</v>
      </c>
      <c r="EO54" s="356">
        <v>0</v>
      </c>
      <c r="EP54" s="356">
        <v>0</v>
      </c>
      <c r="EQ54" s="356">
        <v>0</v>
      </c>
      <c r="ES54" s="356">
        <v>0</v>
      </c>
      <c r="ET54" s="356">
        <v>0</v>
      </c>
      <c r="EU54" s="356">
        <v>0</v>
      </c>
      <c r="EV54" s="356">
        <v>0</v>
      </c>
      <c r="EW54" s="356">
        <v>0</v>
      </c>
      <c r="EX54" s="356">
        <v>0</v>
      </c>
      <c r="EY54" s="356">
        <v>0</v>
      </c>
      <c r="FA54" s="356">
        <v>0</v>
      </c>
      <c r="FB54" s="356">
        <v>0</v>
      </c>
      <c r="FC54" s="356">
        <v>0</v>
      </c>
      <c r="FD54" s="356">
        <v>0</v>
      </c>
      <c r="FE54" s="356">
        <v>0</v>
      </c>
      <c r="FF54" s="356">
        <v>0</v>
      </c>
      <c r="FG54" s="356">
        <v>0</v>
      </c>
    </row>
    <row r="55" spans="1:163">
      <c r="A55" s="355" t="s">
        <v>1093</v>
      </c>
      <c r="B55" s="162" t="s">
        <v>1094</v>
      </c>
      <c r="C55" s="619">
        <v>173605063.30048591</v>
      </c>
      <c r="D55" s="167"/>
      <c r="E55" s="356">
        <v>129622783.85526644</v>
      </c>
      <c r="F55" s="356">
        <v>0</v>
      </c>
      <c r="G55" s="356">
        <v>0</v>
      </c>
      <c r="H55" s="356">
        <v>0</v>
      </c>
      <c r="I55" s="356">
        <v>0</v>
      </c>
      <c r="J55" s="356">
        <v>0</v>
      </c>
      <c r="K55" s="356">
        <v>129622783.85526644</v>
      </c>
      <c r="M55" s="356">
        <v>21229564.703891553</v>
      </c>
      <c r="N55" s="356">
        <v>0</v>
      </c>
      <c r="O55" s="356">
        <v>0</v>
      </c>
      <c r="P55" s="356">
        <v>0</v>
      </c>
      <c r="Q55" s="356">
        <v>0</v>
      </c>
      <c r="R55" s="356">
        <v>0</v>
      </c>
      <c r="S55" s="356">
        <v>21229564.703891553</v>
      </c>
      <c r="U55" s="356">
        <v>3103642.0998950875</v>
      </c>
      <c r="V55" s="356">
        <v>0</v>
      </c>
      <c r="W55" s="356">
        <v>0</v>
      </c>
      <c r="X55" s="356">
        <v>0</v>
      </c>
      <c r="Y55" s="356">
        <v>0</v>
      </c>
      <c r="Z55" s="356">
        <v>0</v>
      </c>
      <c r="AA55" s="356">
        <v>3103642.0998950875</v>
      </c>
      <c r="AC55" s="356">
        <v>34997.8638195979</v>
      </c>
      <c r="AD55" s="356">
        <v>0</v>
      </c>
      <c r="AE55" s="356">
        <v>0</v>
      </c>
      <c r="AF55" s="356">
        <v>0</v>
      </c>
      <c r="AG55" s="356">
        <v>0</v>
      </c>
      <c r="AH55" s="356">
        <v>0</v>
      </c>
      <c r="AI55" s="356">
        <v>34997.8638195979</v>
      </c>
      <c r="AK55" s="356">
        <v>0</v>
      </c>
      <c r="AL55" s="356">
        <v>0</v>
      </c>
      <c r="AM55" s="356">
        <v>0</v>
      </c>
      <c r="AN55" s="356">
        <v>0</v>
      </c>
      <c r="AO55" s="356">
        <v>0</v>
      </c>
      <c r="AP55" s="356">
        <v>0</v>
      </c>
      <c r="AQ55" s="356">
        <v>0</v>
      </c>
      <c r="AS55" s="356">
        <v>0</v>
      </c>
      <c r="AT55" s="356">
        <v>0</v>
      </c>
      <c r="AU55" s="356">
        <v>0</v>
      </c>
      <c r="AV55" s="356">
        <v>0</v>
      </c>
      <c r="AW55" s="356">
        <v>0</v>
      </c>
      <c r="AX55" s="356">
        <v>0</v>
      </c>
      <c r="AY55" s="356">
        <v>0</v>
      </c>
      <c r="BA55" s="356">
        <v>0</v>
      </c>
      <c r="BB55" s="356">
        <v>0</v>
      </c>
      <c r="BC55" s="356">
        <v>0</v>
      </c>
      <c r="BD55" s="356">
        <v>0</v>
      </c>
      <c r="BE55" s="356">
        <v>0</v>
      </c>
      <c r="BF55" s="356">
        <v>0</v>
      </c>
      <c r="BG55" s="356">
        <v>0</v>
      </c>
      <c r="BI55" s="356">
        <v>0</v>
      </c>
      <c r="BJ55" s="356">
        <v>0</v>
      </c>
      <c r="BK55" s="356">
        <v>0</v>
      </c>
      <c r="BL55" s="356">
        <v>0</v>
      </c>
      <c r="BM55" s="356">
        <v>0</v>
      </c>
      <c r="BN55" s="356">
        <v>0</v>
      </c>
      <c r="BO55" s="356">
        <v>0</v>
      </c>
      <c r="BQ55" s="356">
        <v>0</v>
      </c>
      <c r="BR55" s="356">
        <v>0</v>
      </c>
      <c r="BS55" s="356">
        <v>0</v>
      </c>
      <c r="BT55" s="356">
        <v>0</v>
      </c>
      <c r="BU55" s="356">
        <v>0</v>
      </c>
      <c r="BV55" s="356">
        <v>0</v>
      </c>
      <c r="BW55" s="356">
        <v>0</v>
      </c>
      <c r="BY55" s="356">
        <v>0</v>
      </c>
      <c r="BZ55" s="356">
        <v>0</v>
      </c>
      <c r="CA55" s="356">
        <v>0</v>
      </c>
      <c r="CB55" s="356">
        <v>0</v>
      </c>
      <c r="CC55" s="356">
        <v>0</v>
      </c>
      <c r="CD55" s="356">
        <v>0</v>
      </c>
      <c r="CE55" s="356">
        <v>0</v>
      </c>
      <c r="CG55" s="356">
        <v>19614074.777613256</v>
      </c>
      <c r="CH55" s="356">
        <v>0</v>
      </c>
      <c r="CI55" s="356">
        <v>0</v>
      </c>
      <c r="CJ55" s="356">
        <v>0</v>
      </c>
      <c r="CK55" s="356">
        <v>0</v>
      </c>
      <c r="CL55" s="356">
        <v>0</v>
      </c>
      <c r="CM55" s="356">
        <v>19614074.777613256</v>
      </c>
      <c r="CN55" s="162">
        <v>0</v>
      </c>
      <c r="CO55" s="356">
        <v>0</v>
      </c>
      <c r="CP55" s="356">
        <v>0</v>
      </c>
      <c r="CQ55" s="356">
        <v>0</v>
      </c>
      <c r="CR55" s="356">
        <v>0</v>
      </c>
      <c r="CS55" s="356">
        <v>0</v>
      </c>
      <c r="CT55" s="356">
        <v>0</v>
      </c>
      <c r="CU55" s="356">
        <v>0</v>
      </c>
      <c r="CW55" s="356">
        <v>0</v>
      </c>
      <c r="CX55" s="356">
        <v>0</v>
      </c>
      <c r="CY55" s="356">
        <v>0</v>
      </c>
      <c r="CZ55" s="356">
        <v>0</v>
      </c>
      <c r="DA55" s="356">
        <v>0</v>
      </c>
      <c r="DB55" s="356">
        <v>0</v>
      </c>
      <c r="DC55" s="356">
        <v>0</v>
      </c>
      <c r="DE55" s="356">
        <v>0</v>
      </c>
      <c r="DF55" s="356">
        <v>0</v>
      </c>
      <c r="DG55" s="356">
        <v>0</v>
      </c>
      <c r="DH55" s="356">
        <v>0</v>
      </c>
      <c r="DI55" s="356">
        <v>0</v>
      </c>
      <c r="DJ55" s="356">
        <v>0</v>
      </c>
      <c r="DK55" s="356">
        <v>0</v>
      </c>
      <c r="DM55" s="356">
        <v>0</v>
      </c>
      <c r="DN55" s="356">
        <v>0</v>
      </c>
      <c r="DO55" s="356">
        <v>0</v>
      </c>
      <c r="DP55" s="356">
        <v>0</v>
      </c>
      <c r="DQ55" s="356">
        <v>0</v>
      </c>
      <c r="DR55" s="356">
        <v>0</v>
      </c>
      <c r="DS55" s="356">
        <v>0</v>
      </c>
      <c r="DU55" s="356">
        <v>0</v>
      </c>
      <c r="DV55" s="356">
        <v>0</v>
      </c>
      <c r="DW55" s="356">
        <v>0</v>
      </c>
      <c r="DX55" s="356">
        <v>0</v>
      </c>
      <c r="DY55" s="356">
        <v>0</v>
      </c>
      <c r="DZ55" s="356">
        <v>0</v>
      </c>
      <c r="EA55" s="356">
        <v>0</v>
      </c>
      <c r="EC55" s="356">
        <v>0</v>
      </c>
      <c r="ED55" s="356">
        <v>0</v>
      </c>
      <c r="EE55" s="356">
        <v>0</v>
      </c>
      <c r="EF55" s="356">
        <v>0</v>
      </c>
      <c r="EG55" s="356">
        <v>0</v>
      </c>
      <c r="EH55" s="356">
        <v>0</v>
      </c>
      <c r="EI55" s="356">
        <v>0</v>
      </c>
      <c r="EK55" s="356">
        <v>0</v>
      </c>
      <c r="EL55" s="356">
        <v>0</v>
      </c>
      <c r="EM55" s="356">
        <v>0</v>
      </c>
      <c r="EN55" s="356">
        <v>0</v>
      </c>
      <c r="EO55" s="356">
        <v>0</v>
      </c>
      <c r="EP55" s="356">
        <v>0</v>
      </c>
      <c r="EQ55" s="356">
        <v>0</v>
      </c>
      <c r="ES55" s="356">
        <v>0</v>
      </c>
      <c r="ET55" s="356">
        <v>0</v>
      </c>
      <c r="EU55" s="356">
        <v>0</v>
      </c>
      <c r="EV55" s="356">
        <v>0</v>
      </c>
      <c r="EW55" s="356">
        <v>0</v>
      </c>
      <c r="EX55" s="356">
        <v>0</v>
      </c>
      <c r="EY55" s="356">
        <v>0</v>
      </c>
      <c r="FA55" s="356">
        <v>0</v>
      </c>
      <c r="FB55" s="356">
        <v>0</v>
      </c>
      <c r="FC55" s="356">
        <v>0</v>
      </c>
      <c r="FD55" s="356">
        <v>0</v>
      </c>
      <c r="FE55" s="356">
        <v>0</v>
      </c>
      <c r="FF55" s="356">
        <v>0</v>
      </c>
      <c r="FG55" s="356">
        <v>0</v>
      </c>
    </row>
    <row r="56" spans="1:163">
      <c r="A56" s="355" t="s">
        <v>1096</v>
      </c>
      <c r="B56" s="162" t="s">
        <v>1097</v>
      </c>
      <c r="C56" s="619">
        <v>318356351.16211182</v>
      </c>
      <c r="D56" s="167"/>
      <c r="E56" s="356">
        <v>254327740.80673003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254327740.80673003</v>
      </c>
      <c r="M56" s="356">
        <v>39317738.093223535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6">
        <v>39317738.093223535</v>
      </c>
      <c r="U56" s="356">
        <v>18739582.929669607</v>
      </c>
      <c r="V56" s="356">
        <v>0</v>
      </c>
      <c r="W56" s="356">
        <v>0</v>
      </c>
      <c r="X56" s="356">
        <v>0</v>
      </c>
      <c r="Y56" s="356">
        <v>0</v>
      </c>
      <c r="Z56" s="356">
        <v>0</v>
      </c>
      <c r="AA56" s="356">
        <v>18739582.929669607</v>
      </c>
      <c r="AC56" s="356">
        <v>5178152.8820115114</v>
      </c>
      <c r="AD56" s="356">
        <v>0</v>
      </c>
      <c r="AE56" s="356">
        <v>0</v>
      </c>
      <c r="AF56" s="356">
        <v>0</v>
      </c>
      <c r="AG56" s="356">
        <v>0</v>
      </c>
      <c r="AH56" s="356">
        <v>0</v>
      </c>
      <c r="AI56" s="356">
        <v>5178152.8820115114</v>
      </c>
      <c r="AK56" s="356">
        <v>0</v>
      </c>
      <c r="AL56" s="356">
        <v>0</v>
      </c>
      <c r="AM56" s="356">
        <v>0</v>
      </c>
      <c r="AN56" s="356">
        <v>0</v>
      </c>
      <c r="AO56" s="356">
        <v>0</v>
      </c>
      <c r="AP56" s="356">
        <v>0</v>
      </c>
      <c r="AQ56" s="356">
        <v>0</v>
      </c>
      <c r="AS56" s="356">
        <v>0</v>
      </c>
      <c r="AT56" s="356">
        <v>0</v>
      </c>
      <c r="AU56" s="356">
        <v>0</v>
      </c>
      <c r="AV56" s="356">
        <v>0</v>
      </c>
      <c r="AW56" s="356">
        <v>0</v>
      </c>
      <c r="AX56" s="356">
        <v>0</v>
      </c>
      <c r="AY56" s="356">
        <v>0</v>
      </c>
      <c r="BA56" s="356">
        <v>0</v>
      </c>
      <c r="BB56" s="356">
        <v>0</v>
      </c>
      <c r="BC56" s="356">
        <v>0</v>
      </c>
      <c r="BD56" s="356">
        <v>0</v>
      </c>
      <c r="BE56" s="356">
        <v>0</v>
      </c>
      <c r="BF56" s="356">
        <v>0</v>
      </c>
      <c r="BG56" s="356">
        <v>0</v>
      </c>
      <c r="BI56" s="356">
        <v>0</v>
      </c>
      <c r="BJ56" s="356">
        <v>0</v>
      </c>
      <c r="BK56" s="356">
        <v>0</v>
      </c>
      <c r="BL56" s="356">
        <v>0</v>
      </c>
      <c r="BM56" s="356">
        <v>0</v>
      </c>
      <c r="BN56" s="356">
        <v>0</v>
      </c>
      <c r="BO56" s="356">
        <v>0</v>
      </c>
      <c r="BQ56" s="356">
        <v>0</v>
      </c>
      <c r="BR56" s="356">
        <v>0</v>
      </c>
      <c r="BS56" s="356">
        <v>0</v>
      </c>
      <c r="BT56" s="356">
        <v>0</v>
      </c>
      <c r="BU56" s="356">
        <v>0</v>
      </c>
      <c r="BV56" s="356">
        <v>0</v>
      </c>
      <c r="BW56" s="356">
        <v>0</v>
      </c>
      <c r="BY56" s="356">
        <v>0</v>
      </c>
      <c r="BZ56" s="356">
        <v>0</v>
      </c>
      <c r="CA56" s="356">
        <v>0</v>
      </c>
      <c r="CB56" s="356">
        <v>0</v>
      </c>
      <c r="CC56" s="356">
        <v>0</v>
      </c>
      <c r="CD56" s="356">
        <v>0</v>
      </c>
      <c r="CE56" s="356">
        <v>0</v>
      </c>
      <c r="CG56" s="356">
        <v>793136.45047712862</v>
      </c>
      <c r="CH56" s="356">
        <v>0</v>
      </c>
      <c r="CI56" s="356">
        <v>0</v>
      </c>
      <c r="CJ56" s="356">
        <v>0</v>
      </c>
      <c r="CK56" s="356">
        <v>0</v>
      </c>
      <c r="CL56" s="356">
        <v>0</v>
      </c>
      <c r="CM56" s="356">
        <v>793136.45047712862</v>
      </c>
      <c r="CN56" s="162">
        <v>0</v>
      </c>
      <c r="CO56" s="356">
        <v>0</v>
      </c>
      <c r="CP56" s="356">
        <v>0</v>
      </c>
      <c r="CQ56" s="356">
        <v>0</v>
      </c>
      <c r="CR56" s="356">
        <v>0</v>
      </c>
      <c r="CS56" s="356">
        <v>0</v>
      </c>
      <c r="CT56" s="356">
        <v>0</v>
      </c>
      <c r="CU56" s="356">
        <v>0</v>
      </c>
      <c r="CW56" s="356">
        <v>0</v>
      </c>
      <c r="CX56" s="356">
        <v>0</v>
      </c>
      <c r="CY56" s="356">
        <v>0</v>
      </c>
      <c r="CZ56" s="356">
        <v>0</v>
      </c>
      <c r="DA56" s="356">
        <v>0</v>
      </c>
      <c r="DB56" s="356">
        <v>0</v>
      </c>
      <c r="DC56" s="356">
        <v>0</v>
      </c>
      <c r="DE56" s="356">
        <v>0</v>
      </c>
      <c r="DF56" s="356">
        <v>0</v>
      </c>
      <c r="DG56" s="356">
        <v>0</v>
      </c>
      <c r="DH56" s="356">
        <v>0</v>
      </c>
      <c r="DI56" s="356">
        <v>0</v>
      </c>
      <c r="DJ56" s="356">
        <v>0</v>
      </c>
      <c r="DK56" s="356">
        <v>0</v>
      </c>
      <c r="DM56" s="356">
        <v>0</v>
      </c>
      <c r="DN56" s="356">
        <v>0</v>
      </c>
      <c r="DO56" s="356">
        <v>0</v>
      </c>
      <c r="DP56" s="356">
        <v>0</v>
      </c>
      <c r="DQ56" s="356">
        <v>0</v>
      </c>
      <c r="DR56" s="356">
        <v>0</v>
      </c>
      <c r="DS56" s="356">
        <v>0</v>
      </c>
      <c r="DU56" s="356">
        <v>0</v>
      </c>
      <c r="DV56" s="356">
        <v>0</v>
      </c>
      <c r="DW56" s="356">
        <v>0</v>
      </c>
      <c r="DX56" s="356">
        <v>0</v>
      </c>
      <c r="DY56" s="356">
        <v>0</v>
      </c>
      <c r="DZ56" s="356">
        <v>0</v>
      </c>
      <c r="EA56" s="356">
        <v>0</v>
      </c>
      <c r="EC56" s="356">
        <v>0</v>
      </c>
      <c r="ED56" s="356">
        <v>0</v>
      </c>
      <c r="EE56" s="356">
        <v>0</v>
      </c>
      <c r="EF56" s="356">
        <v>0</v>
      </c>
      <c r="EG56" s="356">
        <v>0</v>
      </c>
      <c r="EH56" s="356">
        <v>0</v>
      </c>
      <c r="EI56" s="356">
        <v>0</v>
      </c>
      <c r="EK56" s="356">
        <v>0</v>
      </c>
      <c r="EL56" s="356">
        <v>0</v>
      </c>
      <c r="EM56" s="356">
        <v>0</v>
      </c>
      <c r="EN56" s="356">
        <v>0</v>
      </c>
      <c r="EO56" s="356">
        <v>0</v>
      </c>
      <c r="EP56" s="356">
        <v>0</v>
      </c>
      <c r="EQ56" s="356">
        <v>0</v>
      </c>
      <c r="ES56" s="356">
        <v>0</v>
      </c>
      <c r="ET56" s="356">
        <v>0</v>
      </c>
      <c r="EU56" s="356">
        <v>0</v>
      </c>
      <c r="EV56" s="356">
        <v>0</v>
      </c>
      <c r="EW56" s="356">
        <v>0</v>
      </c>
      <c r="EX56" s="356">
        <v>0</v>
      </c>
      <c r="EY56" s="356">
        <v>0</v>
      </c>
      <c r="FA56" s="356">
        <v>0</v>
      </c>
      <c r="FB56" s="356">
        <v>0</v>
      </c>
      <c r="FC56" s="356">
        <v>0</v>
      </c>
      <c r="FD56" s="356">
        <v>0</v>
      </c>
      <c r="FE56" s="356">
        <v>0</v>
      </c>
      <c r="FF56" s="356">
        <v>0</v>
      </c>
      <c r="FG56" s="356">
        <v>0</v>
      </c>
    </row>
    <row r="57" spans="1:163">
      <c r="A57" s="355">
        <v>368.03</v>
      </c>
      <c r="B57" s="162" t="s">
        <v>1099</v>
      </c>
      <c r="C57" s="619">
        <v>7588388.9357394706</v>
      </c>
      <c r="D57" s="167"/>
      <c r="E57" s="356">
        <v>0</v>
      </c>
      <c r="F57" s="356">
        <v>0</v>
      </c>
      <c r="G57" s="356">
        <v>0</v>
      </c>
      <c r="H57" s="356">
        <v>0</v>
      </c>
      <c r="I57" s="356">
        <v>0</v>
      </c>
      <c r="J57" s="356">
        <v>0</v>
      </c>
      <c r="K57" s="356">
        <v>0</v>
      </c>
      <c r="M57" s="356">
        <v>0</v>
      </c>
      <c r="N57" s="356">
        <v>0</v>
      </c>
      <c r="O57" s="356">
        <v>0</v>
      </c>
      <c r="P57" s="356">
        <v>0</v>
      </c>
      <c r="Q57" s="356">
        <v>0</v>
      </c>
      <c r="R57" s="356">
        <v>0</v>
      </c>
      <c r="S57" s="356">
        <v>0</v>
      </c>
      <c r="U57" s="356">
        <v>0</v>
      </c>
      <c r="V57" s="356">
        <v>0</v>
      </c>
      <c r="W57" s="356">
        <v>0</v>
      </c>
      <c r="X57" s="356">
        <v>0</v>
      </c>
      <c r="Y57" s="356">
        <v>0</v>
      </c>
      <c r="Z57" s="356">
        <v>0</v>
      </c>
      <c r="AA57" s="356">
        <v>0</v>
      </c>
      <c r="AC57" s="356">
        <v>0</v>
      </c>
      <c r="AD57" s="356">
        <v>0</v>
      </c>
      <c r="AE57" s="356">
        <v>0</v>
      </c>
      <c r="AF57" s="356">
        <v>0</v>
      </c>
      <c r="AG57" s="356">
        <v>0</v>
      </c>
      <c r="AH57" s="356">
        <v>0</v>
      </c>
      <c r="AI57" s="356">
        <v>0</v>
      </c>
      <c r="AK57" s="356">
        <v>2724875.4994521518</v>
      </c>
      <c r="AL57" s="356">
        <v>0</v>
      </c>
      <c r="AM57" s="356">
        <v>0</v>
      </c>
      <c r="AN57" s="356">
        <v>0</v>
      </c>
      <c r="AO57" s="356">
        <v>0</v>
      </c>
      <c r="AP57" s="356">
        <v>0</v>
      </c>
      <c r="AQ57" s="356">
        <v>2724875.4994521518</v>
      </c>
      <c r="AS57" s="356">
        <v>0</v>
      </c>
      <c r="AT57" s="356">
        <v>0</v>
      </c>
      <c r="AU57" s="356">
        <v>0</v>
      </c>
      <c r="AV57" s="356">
        <v>0</v>
      </c>
      <c r="AW57" s="356">
        <v>0</v>
      </c>
      <c r="AX57" s="356">
        <v>0</v>
      </c>
      <c r="AY57" s="356">
        <v>0</v>
      </c>
      <c r="BA57" s="356">
        <v>156166.6207344642</v>
      </c>
      <c r="BB57" s="356">
        <v>0</v>
      </c>
      <c r="BC57" s="356">
        <v>0</v>
      </c>
      <c r="BD57" s="356">
        <v>0</v>
      </c>
      <c r="BE57" s="356">
        <v>0</v>
      </c>
      <c r="BF57" s="356">
        <v>0</v>
      </c>
      <c r="BG57" s="356">
        <v>156166.6207344642</v>
      </c>
      <c r="BI57" s="356">
        <v>4643236.3957666187</v>
      </c>
      <c r="BJ57" s="356">
        <v>0</v>
      </c>
      <c r="BK57" s="356">
        <v>0</v>
      </c>
      <c r="BL57" s="356">
        <v>0</v>
      </c>
      <c r="BM57" s="356">
        <v>0</v>
      </c>
      <c r="BN57" s="356">
        <v>0</v>
      </c>
      <c r="BO57" s="356">
        <v>4643236.3957666187</v>
      </c>
      <c r="BQ57" s="356">
        <v>0</v>
      </c>
      <c r="BR57" s="356">
        <v>0</v>
      </c>
      <c r="BS57" s="356">
        <v>0</v>
      </c>
      <c r="BT57" s="356">
        <v>0</v>
      </c>
      <c r="BU57" s="356">
        <v>0</v>
      </c>
      <c r="BV57" s="356">
        <v>0</v>
      </c>
      <c r="BW57" s="356">
        <v>0</v>
      </c>
      <c r="BY57" s="356">
        <v>0</v>
      </c>
      <c r="BZ57" s="356">
        <v>0</v>
      </c>
      <c r="CA57" s="356">
        <v>0</v>
      </c>
      <c r="CB57" s="356">
        <v>0</v>
      </c>
      <c r="CC57" s="356">
        <v>0</v>
      </c>
      <c r="CD57" s="356">
        <v>0</v>
      </c>
      <c r="CE57" s="356">
        <v>0</v>
      </c>
      <c r="CG57" s="356">
        <v>0</v>
      </c>
      <c r="CH57" s="356">
        <v>0</v>
      </c>
      <c r="CI57" s="356">
        <v>0</v>
      </c>
      <c r="CJ57" s="356">
        <v>0</v>
      </c>
      <c r="CK57" s="356">
        <v>0</v>
      </c>
      <c r="CL57" s="356">
        <v>0</v>
      </c>
      <c r="CM57" s="356">
        <v>0</v>
      </c>
      <c r="CN57" s="162">
        <v>0</v>
      </c>
      <c r="CO57" s="356">
        <v>64110.419786236234</v>
      </c>
      <c r="CP57" s="356">
        <v>0</v>
      </c>
      <c r="CQ57" s="356">
        <v>0</v>
      </c>
      <c r="CR57" s="356">
        <v>0</v>
      </c>
      <c r="CS57" s="356">
        <v>0</v>
      </c>
      <c r="CT57" s="356">
        <v>0</v>
      </c>
      <c r="CU57" s="356">
        <v>64110.419786236234</v>
      </c>
      <c r="CW57" s="356">
        <v>0</v>
      </c>
      <c r="CX57" s="356">
        <v>0</v>
      </c>
      <c r="CY57" s="356">
        <v>0</v>
      </c>
      <c r="CZ57" s="356">
        <v>0</v>
      </c>
      <c r="DA57" s="356">
        <v>0</v>
      </c>
      <c r="DB57" s="356">
        <v>0</v>
      </c>
      <c r="DC57" s="356">
        <v>0</v>
      </c>
      <c r="DE57" s="356">
        <v>0</v>
      </c>
      <c r="DF57" s="356">
        <v>0</v>
      </c>
      <c r="DG57" s="356">
        <v>0</v>
      </c>
      <c r="DH57" s="356">
        <v>0</v>
      </c>
      <c r="DI57" s="356">
        <v>0</v>
      </c>
      <c r="DJ57" s="356">
        <v>0</v>
      </c>
      <c r="DK57" s="356">
        <v>0</v>
      </c>
      <c r="DM57" s="356">
        <v>0</v>
      </c>
      <c r="DN57" s="356">
        <v>0</v>
      </c>
      <c r="DO57" s="356">
        <v>0</v>
      </c>
      <c r="DP57" s="356">
        <v>0</v>
      </c>
      <c r="DQ57" s="356">
        <v>0</v>
      </c>
      <c r="DR57" s="356">
        <v>0</v>
      </c>
      <c r="DS57" s="356">
        <v>0</v>
      </c>
      <c r="DU57" s="356">
        <v>0</v>
      </c>
      <c r="DV57" s="356">
        <v>0</v>
      </c>
      <c r="DW57" s="356">
        <v>0</v>
      </c>
      <c r="DX57" s="356">
        <v>0</v>
      </c>
      <c r="DY57" s="356">
        <v>0</v>
      </c>
      <c r="DZ57" s="356">
        <v>0</v>
      </c>
      <c r="EA57" s="356">
        <v>0</v>
      </c>
      <c r="EC57" s="356">
        <v>0</v>
      </c>
      <c r="ED57" s="356">
        <v>0</v>
      </c>
      <c r="EE57" s="356">
        <v>0</v>
      </c>
      <c r="EF57" s="356">
        <v>0</v>
      </c>
      <c r="EG57" s="356">
        <v>0</v>
      </c>
      <c r="EH57" s="356">
        <v>0</v>
      </c>
      <c r="EI57" s="356">
        <v>0</v>
      </c>
      <c r="EK57" s="356">
        <v>0</v>
      </c>
      <c r="EL57" s="356">
        <v>0</v>
      </c>
      <c r="EM57" s="356">
        <v>0</v>
      </c>
      <c r="EN57" s="356">
        <v>0</v>
      </c>
      <c r="EO57" s="356">
        <v>0</v>
      </c>
      <c r="EP57" s="356">
        <v>0</v>
      </c>
      <c r="EQ57" s="356">
        <v>0</v>
      </c>
      <c r="ES57" s="356">
        <v>0</v>
      </c>
      <c r="ET57" s="356">
        <v>0</v>
      </c>
      <c r="EU57" s="356">
        <v>0</v>
      </c>
      <c r="EV57" s="356">
        <v>0</v>
      </c>
      <c r="EW57" s="356">
        <v>0</v>
      </c>
      <c r="EX57" s="356">
        <v>0</v>
      </c>
      <c r="EY57" s="356">
        <v>0</v>
      </c>
      <c r="FA57" s="356">
        <v>0</v>
      </c>
      <c r="FB57" s="356">
        <v>0</v>
      </c>
      <c r="FC57" s="356">
        <v>0</v>
      </c>
      <c r="FD57" s="356">
        <v>0</v>
      </c>
      <c r="FE57" s="356">
        <v>0</v>
      </c>
      <c r="FF57" s="356">
        <v>0</v>
      </c>
      <c r="FG57" s="356">
        <v>0</v>
      </c>
    </row>
    <row r="58" spans="1:163">
      <c r="A58" s="355" t="s">
        <v>1101</v>
      </c>
      <c r="B58" s="162" t="s">
        <v>1102</v>
      </c>
      <c r="C58" s="619">
        <v>40891220.469543234</v>
      </c>
      <c r="D58" s="167"/>
      <c r="E58" s="356">
        <v>0</v>
      </c>
      <c r="F58" s="356">
        <v>0</v>
      </c>
      <c r="G58" s="356">
        <v>35288462.6545965</v>
      </c>
      <c r="H58" s="356">
        <v>0</v>
      </c>
      <c r="I58" s="356">
        <v>0</v>
      </c>
      <c r="J58" s="356">
        <v>0</v>
      </c>
      <c r="K58" s="356">
        <v>35288462.6545965</v>
      </c>
      <c r="M58" s="356">
        <v>0</v>
      </c>
      <c r="N58" s="356">
        <v>0</v>
      </c>
      <c r="O58" s="356">
        <v>5391704.5577693377</v>
      </c>
      <c r="P58" s="356">
        <v>0</v>
      </c>
      <c r="Q58" s="356">
        <v>0</v>
      </c>
      <c r="R58" s="356">
        <v>0</v>
      </c>
      <c r="S58" s="356">
        <v>5391704.5577693377</v>
      </c>
      <c r="U58" s="356">
        <v>0</v>
      </c>
      <c r="V58" s="356">
        <v>0</v>
      </c>
      <c r="W58" s="356">
        <v>206577.5754747632</v>
      </c>
      <c r="X58" s="356">
        <v>0</v>
      </c>
      <c r="Y58" s="356">
        <v>0</v>
      </c>
      <c r="Z58" s="356">
        <v>0</v>
      </c>
      <c r="AA58" s="356">
        <v>206577.5754747632</v>
      </c>
      <c r="AC58" s="356">
        <v>0</v>
      </c>
      <c r="AD58" s="356">
        <v>0</v>
      </c>
      <c r="AE58" s="356">
        <v>4475.6817026308827</v>
      </c>
      <c r="AF58" s="356">
        <v>0</v>
      </c>
      <c r="AG58" s="356">
        <v>0</v>
      </c>
      <c r="AH58" s="356">
        <v>0</v>
      </c>
      <c r="AI58" s="356">
        <v>4475.6817026308827</v>
      </c>
      <c r="AK58" s="356">
        <v>0</v>
      </c>
      <c r="AL58" s="356">
        <v>0</v>
      </c>
      <c r="AM58" s="356">
        <v>0</v>
      </c>
      <c r="AN58" s="356">
        <v>0</v>
      </c>
      <c r="AO58" s="356">
        <v>0</v>
      </c>
      <c r="AP58" s="356">
        <v>0</v>
      </c>
      <c r="AQ58" s="356">
        <v>0</v>
      </c>
      <c r="AS58" s="356">
        <v>0</v>
      </c>
      <c r="AT58" s="356">
        <v>0</v>
      </c>
      <c r="AU58" s="356">
        <v>0</v>
      </c>
      <c r="AV58" s="356">
        <v>0</v>
      </c>
      <c r="AW58" s="356">
        <v>0</v>
      </c>
      <c r="AX58" s="356">
        <v>0</v>
      </c>
      <c r="AY58" s="356">
        <v>0</v>
      </c>
      <c r="BA58" s="356">
        <v>0</v>
      </c>
      <c r="BB58" s="356">
        <v>0</v>
      </c>
      <c r="BC58" s="356">
        <v>0</v>
      </c>
      <c r="BD58" s="356">
        <v>0</v>
      </c>
      <c r="BE58" s="356">
        <v>0</v>
      </c>
      <c r="BF58" s="356">
        <v>0</v>
      </c>
      <c r="BG58" s="356">
        <v>0</v>
      </c>
      <c r="BI58" s="356">
        <v>0</v>
      </c>
      <c r="BJ58" s="356">
        <v>0</v>
      </c>
      <c r="BK58" s="356">
        <v>0</v>
      </c>
      <c r="BL58" s="356">
        <v>0</v>
      </c>
      <c r="BM58" s="356">
        <v>0</v>
      </c>
      <c r="BN58" s="356">
        <v>0</v>
      </c>
      <c r="BO58" s="356">
        <v>0</v>
      </c>
      <c r="BQ58" s="356">
        <v>0</v>
      </c>
      <c r="BR58" s="356">
        <v>0</v>
      </c>
      <c r="BS58" s="356">
        <v>0</v>
      </c>
      <c r="BT58" s="356">
        <v>0</v>
      </c>
      <c r="BU58" s="356">
        <v>0</v>
      </c>
      <c r="BV58" s="356">
        <v>0</v>
      </c>
      <c r="BW58" s="356">
        <v>0</v>
      </c>
      <c r="BY58" s="356">
        <v>0</v>
      </c>
      <c r="BZ58" s="356">
        <v>0</v>
      </c>
      <c r="CA58" s="356">
        <v>0</v>
      </c>
      <c r="CB58" s="356">
        <v>0</v>
      </c>
      <c r="CC58" s="356">
        <v>0</v>
      </c>
      <c r="CD58" s="356">
        <v>0</v>
      </c>
      <c r="CE58" s="356">
        <v>0</v>
      </c>
      <c r="CG58" s="356">
        <v>0</v>
      </c>
      <c r="CH58" s="356">
        <v>0</v>
      </c>
      <c r="CI58" s="356">
        <v>0</v>
      </c>
      <c r="CJ58" s="356">
        <v>0</v>
      </c>
      <c r="CK58" s="356">
        <v>0</v>
      </c>
      <c r="CL58" s="356">
        <v>0</v>
      </c>
      <c r="CM58" s="356">
        <v>0</v>
      </c>
      <c r="CN58" s="162">
        <v>0</v>
      </c>
      <c r="CO58" s="356">
        <v>0</v>
      </c>
      <c r="CP58" s="356">
        <v>0</v>
      </c>
      <c r="CQ58" s="356">
        <v>0</v>
      </c>
      <c r="CR58" s="356">
        <v>0</v>
      </c>
      <c r="CS58" s="356">
        <v>0</v>
      </c>
      <c r="CT58" s="356">
        <v>0</v>
      </c>
      <c r="CU58" s="356">
        <v>0</v>
      </c>
      <c r="CW58" s="356">
        <v>0</v>
      </c>
      <c r="CX58" s="356">
        <v>0</v>
      </c>
      <c r="CY58" s="356">
        <v>0</v>
      </c>
      <c r="CZ58" s="356">
        <v>0</v>
      </c>
      <c r="DA58" s="356">
        <v>0</v>
      </c>
      <c r="DB58" s="356">
        <v>0</v>
      </c>
      <c r="DC58" s="356">
        <v>0</v>
      </c>
      <c r="DE58" s="356">
        <v>0</v>
      </c>
      <c r="DF58" s="356">
        <v>0</v>
      </c>
      <c r="DG58" s="356">
        <v>0</v>
      </c>
      <c r="DH58" s="356">
        <v>0</v>
      </c>
      <c r="DI58" s="356">
        <v>0</v>
      </c>
      <c r="DJ58" s="356">
        <v>0</v>
      </c>
      <c r="DK58" s="356">
        <v>0</v>
      </c>
      <c r="DM58" s="356">
        <v>0</v>
      </c>
      <c r="DN58" s="356">
        <v>0</v>
      </c>
      <c r="DO58" s="356">
        <v>0</v>
      </c>
      <c r="DP58" s="356">
        <v>0</v>
      </c>
      <c r="DQ58" s="356">
        <v>0</v>
      </c>
      <c r="DR58" s="356">
        <v>0</v>
      </c>
      <c r="DS58" s="356">
        <v>0</v>
      </c>
      <c r="DU58" s="356">
        <v>0</v>
      </c>
      <c r="DV58" s="356">
        <v>0</v>
      </c>
      <c r="DW58" s="356">
        <v>0</v>
      </c>
      <c r="DX58" s="356">
        <v>0</v>
      </c>
      <c r="DY58" s="356">
        <v>0</v>
      </c>
      <c r="DZ58" s="356">
        <v>0</v>
      </c>
      <c r="EA58" s="356">
        <v>0</v>
      </c>
      <c r="EC58" s="356">
        <v>0</v>
      </c>
      <c r="ED58" s="356">
        <v>0</v>
      </c>
      <c r="EE58" s="356">
        <v>0</v>
      </c>
      <c r="EF58" s="356">
        <v>0</v>
      </c>
      <c r="EG58" s="356">
        <v>0</v>
      </c>
      <c r="EH58" s="356">
        <v>0</v>
      </c>
      <c r="EI58" s="356">
        <v>0</v>
      </c>
      <c r="EK58" s="356">
        <v>0</v>
      </c>
      <c r="EL58" s="356">
        <v>0</v>
      </c>
      <c r="EM58" s="356">
        <v>0</v>
      </c>
      <c r="EN58" s="356">
        <v>0</v>
      </c>
      <c r="EO58" s="356">
        <v>0</v>
      </c>
      <c r="EP58" s="356">
        <v>0</v>
      </c>
      <c r="EQ58" s="356">
        <v>0</v>
      </c>
      <c r="ES58" s="356">
        <v>0</v>
      </c>
      <c r="ET58" s="356">
        <v>0</v>
      </c>
      <c r="EU58" s="356">
        <v>0</v>
      </c>
      <c r="EV58" s="356">
        <v>0</v>
      </c>
      <c r="EW58" s="356">
        <v>0</v>
      </c>
      <c r="EX58" s="356">
        <v>0</v>
      </c>
      <c r="EY58" s="356">
        <v>0</v>
      </c>
      <c r="FA58" s="356">
        <v>0</v>
      </c>
      <c r="FB58" s="356">
        <v>0</v>
      </c>
      <c r="FC58" s="356">
        <v>0</v>
      </c>
      <c r="FD58" s="356">
        <v>0</v>
      </c>
      <c r="FE58" s="356">
        <v>0</v>
      </c>
      <c r="FF58" s="356">
        <v>0</v>
      </c>
      <c r="FG58" s="356">
        <v>0</v>
      </c>
    </row>
    <row r="59" spans="1:163">
      <c r="A59" s="355" t="s">
        <v>1104</v>
      </c>
      <c r="B59" s="162" t="s">
        <v>1105</v>
      </c>
      <c r="C59" s="619">
        <v>148146329.43013555</v>
      </c>
      <c r="D59" s="167"/>
      <c r="E59" s="356">
        <v>0</v>
      </c>
      <c r="F59" s="356">
        <v>0</v>
      </c>
      <c r="G59" s="356">
        <v>148146329.43013555</v>
      </c>
      <c r="H59" s="356">
        <v>0</v>
      </c>
      <c r="I59" s="356">
        <v>0</v>
      </c>
      <c r="J59" s="356">
        <v>0</v>
      </c>
      <c r="K59" s="356">
        <v>148146329.43013555</v>
      </c>
      <c r="M59" s="356">
        <v>0</v>
      </c>
      <c r="N59" s="356">
        <v>0</v>
      </c>
      <c r="O59" s="356">
        <v>0</v>
      </c>
      <c r="P59" s="356">
        <v>0</v>
      </c>
      <c r="Q59" s="356">
        <v>0</v>
      </c>
      <c r="R59" s="356">
        <v>0</v>
      </c>
      <c r="S59" s="356">
        <v>0</v>
      </c>
      <c r="U59" s="356">
        <v>0</v>
      </c>
      <c r="V59" s="356">
        <v>0</v>
      </c>
      <c r="W59" s="356">
        <v>0</v>
      </c>
      <c r="X59" s="356">
        <v>0</v>
      </c>
      <c r="Y59" s="356">
        <v>0</v>
      </c>
      <c r="Z59" s="356">
        <v>0</v>
      </c>
      <c r="AA59" s="356">
        <v>0</v>
      </c>
      <c r="AC59" s="356">
        <v>0</v>
      </c>
      <c r="AD59" s="356">
        <v>0</v>
      </c>
      <c r="AE59" s="356">
        <v>0</v>
      </c>
      <c r="AF59" s="356">
        <v>0</v>
      </c>
      <c r="AG59" s="356">
        <v>0</v>
      </c>
      <c r="AH59" s="356">
        <v>0</v>
      </c>
      <c r="AI59" s="356">
        <v>0</v>
      </c>
      <c r="AK59" s="356">
        <v>0</v>
      </c>
      <c r="AL59" s="356">
        <v>0</v>
      </c>
      <c r="AM59" s="356">
        <v>0</v>
      </c>
      <c r="AN59" s="356">
        <v>0</v>
      </c>
      <c r="AO59" s="356">
        <v>0</v>
      </c>
      <c r="AP59" s="356">
        <v>0</v>
      </c>
      <c r="AQ59" s="356">
        <v>0</v>
      </c>
      <c r="AS59" s="356">
        <v>0</v>
      </c>
      <c r="AT59" s="356">
        <v>0</v>
      </c>
      <c r="AU59" s="356">
        <v>0</v>
      </c>
      <c r="AV59" s="356">
        <v>0</v>
      </c>
      <c r="AW59" s="356">
        <v>0</v>
      </c>
      <c r="AX59" s="356">
        <v>0</v>
      </c>
      <c r="AY59" s="356">
        <v>0</v>
      </c>
      <c r="BA59" s="356">
        <v>0</v>
      </c>
      <c r="BB59" s="356">
        <v>0</v>
      </c>
      <c r="BC59" s="356">
        <v>0</v>
      </c>
      <c r="BD59" s="356">
        <v>0</v>
      </c>
      <c r="BE59" s="356">
        <v>0</v>
      </c>
      <c r="BF59" s="356">
        <v>0</v>
      </c>
      <c r="BG59" s="356">
        <v>0</v>
      </c>
      <c r="BI59" s="356">
        <v>0</v>
      </c>
      <c r="BJ59" s="356">
        <v>0</v>
      </c>
      <c r="BK59" s="356">
        <v>0</v>
      </c>
      <c r="BL59" s="356">
        <v>0</v>
      </c>
      <c r="BM59" s="356">
        <v>0</v>
      </c>
      <c r="BN59" s="356">
        <v>0</v>
      </c>
      <c r="BO59" s="356">
        <v>0</v>
      </c>
      <c r="BQ59" s="356">
        <v>0</v>
      </c>
      <c r="BR59" s="356">
        <v>0</v>
      </c>
      <c r="BS59" s="356">
        <v>0</v>
      </c>
      <c r="BT59" s="356">
        <v>0</v>
      </c>
      <c r="BU59" s="356">
        <v>0</v>
      </c>
      <c r="BV59" s="356">
        <v>0</v>
      </c>
      <c r="BW59" s="356">
        <v>0</v>
      </c>
      <c r="BY59" s="356">
        <v>0</v>
      </c>
      <c r="BZ59" s="356">
        <v>0</v>
      </c>
      <c r="CA59" s="356">
        <v>0</v>
      </c>
      <c r="CB59" s="356">
        <v>0</v>
      </c>
      <c r="CC59" s="356">
        <v>0</v>
      </c>
      <c r="CD59" s="356">
        <v>0</v>
      </c>
      <c r="CE59" s="356">
        <v>0</v>
      </c>
      <c r="CG59" s="356">
        <v>0</v>
      </c>
      <c r="CH59" s="356">
        <v>0</v>
      </c>
      <c r="CI59" s="356">
        <v>0</v>
      </c>
      <c r="CJ59" s="356">
        <v>0</v>
      </c>
      <c r="CK59" s="356">
        <v>0</v>
      </c>
      <c r="CL59" s="356">
        <v>0</v>
      </c>
      <c r="CM59" s="356">
        <v>0</v>
      </c>
      <c r="CN59" s="162">
        <v>0</v>
      </c>
      <c r="CO59" s="356">
        <v>0</v>
      </c>
      <c r="CP59" s="356">
        <v>0</v>
      </c>
      <c r="CQ59" s="356">
        <v>0</v>
      </c>
      <c r="CR59" s="356">
        <v>0</v>
      </c>
      <c r="CS59" s="356">
        <v>0</v>
      </c>
      <c r="CT59" s="356">
        <v>0</v>
      </c>
      <c r="CU59" s="356">
        <v>0</v>
      </c>
      <c r="CW59" s="356">
        <v>0</v>
      </c>
      <c r="CX59" s="356">
        <v>0</v>
      </c>
      <c r="CY59" s="356">
        <v>0</v>
      </c>
      <c r="CZ59" s="356">
        <v>0</v>
      </c>
      <c r="DA59" s="356">
        <v>0</v>
      </c>
      <c r="DB59" s="356">
        <v>0</v>
      </c>
      <c r="DC59" s="356">
        <v>0</v>
      </c>
      <c r="DE59" s="356">
        <v>0</v>
      </c>
      <c r="DF59" s="356">
        <v>0</v>
      </c>
      <c r="DG59" s="356">
        <v>0</v>
      </c>
      <c r="DH59" s="356">
        <v>0</v>
      </c>
      <c r="DI59" s="356">
        <v>0</v>
      </c>
      <c r="DJ59" s="356">
        <v>0</v>
      </c>
      <c r="DK59" s="356">
        <v>0</v>
      </c>
      <c r="DM59" s="356">
        <v>0</v>
      </c>
      <c r="DN59" s="356">
        <v>0</v>
      </c>
      <c r="DO59" s="356">
        <v>0</v>
      </c>
      <c r="DP59" s="356">
        <v>0</v>
      </c>
      <c r="DQ59" s="356">
        <v>0</v>
      </c>
      <c r="DR59" s="356">
        <v>0</v>
      </c>
      <c r="DS59" s="356">
        <v>0</v>
      </c>
      <c r="DU59" s="356">
        <v>0</v>
      </c>
      <c r="DV59" s="356">
        <v>0</v>
      </c>
      <c r="DW59" s="356">
        <v>0</v>
      </c>
      <c r="DX59" s="356">
        <v>0</v>
      </c>
      <c r="DY59" s="356">
        <v>0</v>
      </c>
      <c r="DZ59" s="356">
        <v>0</v>
      </c>
      <c r="EA59" s="356">
        <v>0</v>
      </c>
      <c r="EC59" s="356">
        <v>0</v>
      </c>
      <c r="ED59" s="356">
        <v>0</v>
      </c>
      <c r="EE59" s="356">
        <v>0</v>
      </c>
      <c r="EF59" s="356">
        <v>0</v>
      </c>
      <c r="EG59" s="356">
        <v>0</v>
      </c>
      <c r="EH59" s="356">
        <v>0</v>
      </c>
      <c r="EI59" s="356">
        <v>0</v>
      </c>
      <c r="EK59" s="356">
        <v>0</v>
      </c>
      <c r="EL59" s="356">
        <v>0</v>
      </c>
      <c r="EM59" s="356">
        <v>0</v>
      </c>
      <c r="EN59" s="356">
        <v>0</v>
      </c>
      <c r="EO59" s="356">
        <v>0</v>
      </c>
      <c r="EP59" s="356">
        <v>0</v>
      </c>
      <c r="EQ59" s="356">
        <v>0</v>
      </c>
      <c r="ES59" s="356">
        <v>0</v>
      </c>
      <c r="ET59" s="356">
        <v>0</v>
      </c>
      <c r="EU59" s="356">
        <v>0</v>
      </c>
      <c r="EV59" s="356">
        <v>0</v>
      </c>
      <c r="EW59" s="356">
        <v>0</v>
      </c>
      <c r="EX59" s="356">
        <v>0</v>
      </c>
      <c r="EY59" s="356">
        <v>0</v>
      </c>
      <c r="FA59" s="356">
        <v>0</v>
      </c>
      <c r="FB59" s="356">
        <v>0</v>
      </c>
      <c r="FC59" s="356">
        <v>0</v>
      </c>
      <c r="FD59" s="356">
        <v>0</v>
      </c>
      <c r="FE59" s="356">
        <v>0</v>
      </c>
      <c r="FF59" s="356">
        <v>0</v>
      </c>
      <c r="FG59" s="356">
        <v>0</v>
      </c>
    </row>
    <row r="60" spans="1:163">
      <c r="A60" s="355">
        <v>370.01</v>
      </c>
      <c r="B60" s="162" t="s">
        <v>1106</v>
      </c>
      <c r="C60" s="619">
        <v>247291132.66036785</v>
      </c>
      <c r="D60" s="167"/>
      <c r="E60" s="356">
        <v>0</v>
      </c>
      <c r="F60" s="356">
        <v>0</v>
      </c>
      <c r="G60" s="356">
        <v>160547824.47857788</v>
      </c>
      <c r="H60" s="356">
        <v>0</v>
      </c>
      <c r="I60" s="356">
        <v>0</v>
      </c>
      <c r="J60" s="356">
        <v>0</v>
      </c>
      <c r="K60" s="356">
        <v>160547824.47857788</v>
      </c>
      <c r="M60" s="356">
        <v>0</v>
      </c>
      <c r="N60" s="356">
        <v>0</v>
      </c>
      <c r="O60" s="356">
        <v>45063437.311036006</v>
      </c>
      <c r="P60" s="356">
        <v>0</v>
      </c>
      <c r="Q60" s="356">
        <v>0</v>
      </c>
      <c r="R60" s="356">
        <v>0</v>
      </c>
      <c r="S60" s="356">
        <v>45063437.311036006</v>
      </c>
      <c r="U60" s="356">
        <v>0</v>
      </c>
      <c r="V60" s="356">
        <v>0</v>
      </c>
      <c r="W60" s="356">
        <v>13317872.425731381</v>
      </c>
      <c r="X60" s="356">
        <v>0</v>
      </c>
      <c r="Y60" s="356">
        <v>0</v>
      </c>
      <c r="Z60" s="356">
        <v>0</v>
      </c>
      <c r="AA60" s="356">
        <v>13317872.425731381</v>
      </c>
      <c r="AC60" s="356">
        <v>0</v>
      </c>
      <c r="AD60" s="356">
        <v>0</v>
      </c>
      <c r="AE60" s="356">
        <v>1496814.6259639224</v>
      </c>
      <c r="AF60" s="356">
        <v>0</v>
      </c>
      <c r="AG60" s="356">
        <v>0</v>
      </c>
      <c r="AH60" s="356">
        <v>0</v>
      </c>
      <c r="AI60" s="356">
        <v>1496814.6259639224</v>
      </c>
      <c r="AK60" s="356">
        <v>0</v>
      </c>
      <c r="AL60" s="356">
        <v>0</v>
      </c>
      <c r="AM60" s="356">
        <v>17928547.859513208</v>
      </c>
      <c r="AN60" s="356">
        <v>0</v>
      </c>
      <c r="AO60" s="356">
        <v>0</v>
      </c>
      <c r="AP60" s="356">
        <v>0</v>
      </c>
      <c r="AQ60" s="356">
        <v>17928547.859513208</v>
      </c>
      <c r="AS60" s="356">
        <v>0</v>
      </c>
      <c r="AT60" s="356">
        <v>0</v>
      </c>
      <c r="AU60" s="356">
        <v>58130.001113842591</v>
      </c>
      <c r="AV60" s="356">
        <v>0</v>
      </c>
      <c r="AW60" s="356">
        <v>0</v>
      </c>
      <c r="AX60" s="356">
        <v>0</v>
      </c>
      <c r="AY60" s="356">
        <v>58130.001113842591</v>
      </c>
      <c r="BA60" s="356">
        <v>0</v>
      </c>
      <c r="BB60" s="356">
        <v>0</v>
      </c>
      <c r="BC60" s="356">
        <v>5794178.3568447009</v>
      </c>
      <c r="BD60" s="356">
        <v>0</v>
      </c>
      <c r="BE60" s="356">
        <v>0</v>
      </c>
      <c r="BF60" s="356">
        <v>0</v>
      </c>
      <c r="BG60" s="356">
        <v>5794178.3568447009</v>
      </c>
      <c r="BI60" s="356">
        <v>0</v>
      </c>
      <c r="BJ60" s="356">
        <v>0</v>
      </c>
      <c r="BK60" s="356">
        <v>1171880.9939455816</v>
      </c>
      <c r="BL60" s="356">
        <v>0</v>
      </c>
      <c r="BM60" s="356">
        <v>0</v>
      </c>
      <c r="BN60" s="356">
        <v>0</v>
      </c>
      <c r="BO60" s="356">
        <v>1171880.9939455816</v>
      </c>
      <c r="BQ60" s="356">
        <v>0</v>
      </c>
      <c r="BR60" s="356">
        <v>0</v>
      </c>
      <c r="BS60" s="356">
        <v>727735.30562502379</v>
      </c>
      <c r="BT60" s="356">
        <v>0</v>
      </c>
      <c r="BU60" s="356">
        <v>0</v>
      </c>
      <c r="BV60" s="356">
        <v>0</v>
      </c>
      <c r="BW60" s="356">
        <v>727735.30562502379</v>
      </c>
      <c r="BY60" s="356">
        <v>0</v>
      </c>
      <c r="BZ60" s="356">
        <v>0</v>
      </c>
      <c r="CA60" s="356">
        <v>1171647.569538224</v>
      </c>
      <c r="CB60" s="356">
        <v>0</v>
      </c>
      <c r="CC60" s="356">
        <v>0</v>
      </c>
      <c r="CD60" s="356">
        <v>0</v>
      </c>
      <c r="CE60" s="356">
        <v>1171647.569538224</v>
      </c>
      <c r="CG60" s="356">
        <v>0</v>
      </c>
      <c r="CH60" s="356">
        <v>0</v>
      </c>
      <c r="CI60" s="356">
        <v>0</v>
      </c>
      <c r="CJ60" s="356">
        <v>0</v>
      </c>
      <c r="CK60" s="356">
        <v>0</v>
      </c>
      <c r="CL60" s="356">
        <v>0</v>
      </c>
      <c r="CM60" s="356">
        <v>0</v>
      </c>
      <c r="CN60" s="162">
        <v>0</v>
      </c>
      <c r="CO60" s="356">
        <v>0</v>
      </c>
      <c r="CP60" s="356">
        <v>0</v>
      </c>
      <c r="CQ60" s="356">
        <v>13063.732478062144</v>
      </c>
      <c r="CR60" s="356">
        <v>0</v>
      </c>
      <c r="CS60" s="356">
        <v>0</v>
      </c>
      <c r="CT60" s="356">
        <v>0</v>
      </c>
      <c r="CU60" s="356">
        <v>13063.732478062144</v>
      </c>
      <c r="CW60" s="356">
        <v>0</v>
      </c>
      <c r="CX60" s="356">
        <v>0</v>
      </c>
      <c r="CY60" s="356">
        <v>0</v>
      </c>
      <c r="CZ60" s="356">
        <v>0</v>
      </c>
      <c r="DA60" s="356">
        <v>0</v>
      </c>
      <c r="DB60" s="356">
        <v>0</v>
      </c>
      <c r="DC60" s="356">
        <v>0</v>
      </c>
      <c r="DE60" s="356">
        <v>0</v>
      </c>
      <c r="DF60" s="356">
        <v>0</v>
      </c>
      <c r="DG60" s="356">
        <v>0</v>
      </c>
      <c r="DH60" s="356">
        <v>0</v>
      </c>
      <c r="DI60" s="356">
        <v>0</v>
      </c>
      <c r="DJ60" s="356">
        <v>0</v>
      </c>
      <c r="DK60" s="356">
        <v>0</v>
      </c>
      <c r="DM60" s="356">
        <v>0</v>
      </c>
      <c r="DN60" s="356">
        <v>0</v>
      </c>
      <c r="DO60" s="356">
        <v>0</v>
      </c>
      <c r="DP60" s="356">
        <v>0</v>
      </c>
      <c r="DQ60" s="356">
        <v>0</v>
      </c>
      <c r="DR60" s="356">
        <v>0</v>
      </c>
      <c r="DS60" s="356">
        <v>0</v>
      </c>
      <c r="DU60" s="356">
        <v>0</v>
      </c>
      <c r="DV60" s="356">
        <v>0</v>
      </c>
      <c r="DW60" s="356">
        <v>0</v>
      </c>
      <c r="DX60" s="356">
        <v>0</v>
      </c>
      <c r="DY60" s="356">
        <v>0</v>
      </c>
      <c r="DZ60" s="356">
        <v>0</v>
      </c>
      <c r="EA60" s="356">
        <v>0</v>
      </c>
      <c r="EC60" s="356">
        <v>0</v>
      </c>
      <c r="ED60" s="356">
        <v>0</v>
      </c>
      <c r="EE60" s="356">
        <v>0</v>
      </c>
      <c r="EF60" s="356">
        <v>0</v>
      </c>
      <c r="EG60" s="356">
        <v>0</v>
      </c>
      <c r="EH60" s="356">
        <v>0</v>
      </c>
      <c r="EI60" s="356">
        <v>0</v>
      </c>
      <c r="EK60" s="356">
        <v>0</v>
      </c>
      <c r="EL60" s="356">
        <v>0</v>
      </c>
      <c r="EM60" s="356">
        <v>0</v>
      </c>
      <c r="EN60" s="356">
        <v>0</v>
      </c>
      <c r="EO60" s="356">
        <v>0</v>
      </c>
      <c r="EP60" s="356">
        <v>0</v>
      </c>
      <c r="EQ60" s="356">
        <v>0</v>
      </c>
      <c r="ES60" s="356">
        <v>0</v>
      </c>
      <c r="ET60" s="356">
        <v>0</v>
      </c>
      <c r="EU60" s="356">
        <v>0</v>
      </c>
      <c r="EV60" s="356">
        <v>0</v>
      </c>
      <c r="EW60" s="356">
        <v>0</v>
      </c>
      <c r="EX60" s="356">
        <v>0</v>
      </c>
      <c r="EY60" s="356">
        <v>0</v>
      </c>
      <c r="FA60" s="356">
        <v>0</v>
      </c>
      <c r="FB60" s="356">
        <v>0</v>
      </c>
      <c r="FC60" s="356">
        <v>0</v>
      </c>
      <c r="FD60" s="356">
        <v>0</v>
      </c>
      <c r="FE60" s="356">
        <v>0</v>
      </c>
      <c r="FF60" s="356">
        <v>0</v>
      </c>
      <c r="FG60" s="356">
        <v>0</v>
      </c>
    </row>
    <row r="61" spans="1:163">
      <c r="A61" s="355">
        <v>373</v>
      </c>
      <c r="B61" s="162" t="s">
        <v>1107</v>
      </c>
      <c r="C61" s="619">
        <v>57317388.722843789</v>
      </c>
      <c r="D61" s="167"/>
      <c r="E61" s="356">
        <v>0</v>
      </c>
      <c r="F61" s="356">
        <v>0</v>
      </c>
      <c r="G61" s="356">
        <v>0</v>
      </c>
      <c r="H61" s="356">
        <v>0</v>
      </c>
      <c r="I61" s="356">
        <v>0</v>
      </c>
      <c r="J61" s="356">
        <v>0</v>
      </c>
      <c r="K61" s="356">
        <v>0</v>
      </c>
      <c r="M61" s="356">
        <v>0</v>
      </c>
      <c r="N61" s="356">
        <v>0</v>
      </c>
      <c r="O61" s="356">
        <v>0</v>
      </c>
      <c r="P61" s="356">
        <v>0</v>
      </c>
      <c r="Q61" s="356">
        <v>0</v>
      </c>
      <c r="R61" s="356">
        <v>0</v>
      </c>
      <c r="S61" s="356">
        <v>0</v>
      </c>
      <c r="U61" s="356">
        <v>0</v>
      </c>
      <c r="V61" s="356">
        <v>0</v>
      </c>
      <c r="W61" s="356">
        <v>0</v>
      </c>
      <c r="X61" s="356">
        <v>0</v>
      </c>
      <c r="Y61" s="356">
        <v>0</v>
      </c>
      <c r="Z61" s="356">
        <v>0</v>
      </c>
      <c r="AA61" s="356">
        <v>0</v>
      </c>
      <c r="AC61" s="356">
        <v>0</v>
      </c>
      <c r="AD61" s="356">
        <v>0</v>
      </c>
      <c r="AE61" s="356">
        <v>0</v>
      </c>
      <c r="AF61" s="356">
        <v>0</v>
      </c>
      <c r="AG61" s="356">
        <v>0</v>
      </c>
      <c r="AH61" s="356">
        <v>0</v>
      </c>
      <c r="AI61" s="356">
        <v>0</v>
      </c>
      <c r="AK61" s="356">
        <v>0</v>
      </c>
      <c r="AL61" s="356">
        <v>0</v>
      </c>
      <c r="AM61" s="356">
        <v>0</v>
      </c>
      <c r="AN61" s="356">
        <v>0</v>
      </c>
      <c r="AO61" s="356">
        <v>0</v>
      </c>
      <c r="AP61" s="356">
        <v>0</v>
      </c>
      <c r="AQ61" s="356">
        <v>0</v>
      </c>
      <c r="AS61" s="356">
        <v>0</v>
      </c>
      <c r="AT61" s="356">
        <v>0</v>
      </c>
      <c r="AU61" s="356">
        <v>0</v>
      </c>
      <c r="AV61" s="356">
        <v>0</v>
      </c>
      <c r="AW61" s="356">
        <v>0</v>
      </c>
      <c r="AX61" s="356">
        <v>0</v>
      </c>
      <c r="AY61" s="356">
        <v>0</v>
      </c>
      <c r="BA61" s="356">
        <v>0</v>
      </c>
      <c r="BB61" s="356">
        <v>0</v>
      </c>
      <c r="BC61" s="356">
        <v>0</v>
      </c>
      <c r="BD61" s="356">
        <v>0</v>
      </c>
      <c r="BE61" s="356">
        <v>0</v>
      </c>
      <c r="BF61" s="356">
        <v>0</v>
      </c>
      <c r="BG61" s="356">
        <v>0</v>
      </c>
      <c r="BI61" s="356">
        <v>0</v>
      </c>
      <c r="BJ61" s="356">
        <v>0</v>
      </c>
      <c r="BK61" s="356">
        <v>0</v>
      </c>
      <c r="BL61" s="356">
        <v>0</v>
      </c>
      <c r="BM61" s="356">
        <v>0</v>
      </c>
      <c r="BN61" s="356">
        <v>0</v>
      </c>
      <c r="BO61" s="356">
        <v>0</v>
      </c>
      <c r="BQ61" s="356">
        <v>0</v>
      </c>
      <c r="BR61" s="356">
        <v>0</v>
      </c>
      <c r="BS61" s="356">
        <v>0</v>
      </c>
      <c r="BT61" s="356">
        <v>0</v>
      </c>
      <c r="BU61" s="356">
        <v>0</v>
      </c>
      <c r="BV61" s="356">
        <v>0</v>
      </c>
      <c r="BW61" s="356">
        <v>0</v>
      </c>
      <c r="BY61" s="356">
        <v>0</v>
      </c>
      <c r="BZ61" s="356">
        <v>0</v>
      </c>
      <c r="CA61" s="356">
        <v>0</v>
      </c>
      <c r="CB61" s="356">
        <v>0</v>
      </c>
      <c r="CC61" s="356">
        <v>0</v>
      </c>
      <c r="CD61" s="356">
        <v>0</v>
      </c>
      <c r="CE61" s="356">
        <v>0</v>
      </c>
      <c r="CG61" s="356">
        <v>0</v>
      </c>
      <c r="CH61" s="356">
        <v>0</v>
      </c>
      <c r="CI61" s="356">
        <v>57317388.722843789</v>
      </c>
      <c r="CJ61" s="356">
        <v>0</v>
      </c>
      <c r="CK61" s="356">
        <v>0</v>
      </c>
      <c r="CL61" s="356">
        <v>0</v>
      </c>
      <c r="CM61" s="356">
        <v>57317388.722843789</v>
      </c>
      <c r="CN61" s="162">
        <v>0</v>
      </c>
      <c r="CO61" s="356">
        <v>0</v>
      </c>
      <c r="CP61" s="356">
        <v>0</v>
      </c>
      <c r="CQ61" s="356">
        <v>0</v>
      </c>
      <c r="CR61" s="356">
        <v>0</v>
      </c>
      <c r="CS61" s="356">
        <v>0</v>
      </c>
      <c r="CT61" s="356">
        <v>0</v>
      </c>
      <c r="CU61" s="356">
        <v>0</v>
      </c>
      <c r="CW61" s="356">
        <v>0</v>
      </c>
      <c r="CX61" s="356">
        <v>0</v>
      </c>
      <c r="CY61" s="356">
        <v>0</v>
      </c>
      <c r="CZ61" s="356">
        <v>0</v>
      </c>
      <c r="DA61" s="356">
        <v>0</v>
      </c>
      <c r="DB61" s="356">
        <v>0</v>
      </c>
      <c r="DC61" s="356">
        <v>0</v>
      </c>
      <c r="DE61" s="356">
        <v>0</v>
      </c>
      <c r="DF61" s="356">
        <v>0</v>
      </c>
      <c r="DG61" s="356">
        <v>0</v>
      </c>
      <c r="DH61" s="356">
        <v>0</v>
      </c>
      <c r="DI61" s="356">
        <v>0</v>
      </c>
      <c r="DJ61" s="356">
        <v>0</v>
      </c>
      <c r="DK61" s="356">
        <v>0</v>
      </c>
      <c r="DM61" s="356">
        <v>0</v>
      </c>
      <c r="DN61" s="356">
        <v>0</v>
      </c>
      <c r="DO61" s="356">
        <v>0</v>
      </c>
      <c r="DP61" s="356">
        <v>0</v>
      </c>
      <c r="DQ61" s="356">
        <v>0</v>
      </c>
      <c r="DR61" s="356">
        <v>0</v>
      </c>
      <c r="DS61" s="356">
        <v>0</v>
      </c>
      <c r="DU61" s="356">
        <v>0</v>
      </c>
      <c r="DV61" s="356">
        <v>0</v>
      </c>
      <c r="DW61" s="356">
        <v>0</v>
      </c>
      <c r="DX61" s="356">
        <v>0</v>
      </c>
      <c r="DY61" s="356">
        <v>0</v>
      </c>
      <c r="DZ61" s="356">
        <v>0</v>
      </c>
      <c r="EA61" s="356">
        <v>0</v>
      </c>
      <c r="EC61" s="356">
        <v>0</v>
      </c>
      <c r="ED61" s="356">
        <v>0</v>
      </c>
      <c r="EE61" s="356">
        <v>0</v>
      </c>
      <c r="EF61" s="356">
        <v>0</v>
      </c>
      <c r="EG61" s="356">
        <v>0</v>
      </c>
      <c r="EH61" s="356">
        <v>0</v>
      </c>
      <c r="EI61" s="356">
        <v>0</v>
      </c>
      <c r="EK61" s="356">
        <v>0</v>
      </c>
      <c r="EL61" s="356">
        <v>0</v>
      </c>
      <c r="EM61" s="356">
        <v>0</v>
      </c>
      <c r="EN61" s="356">
        <v>0</v>
      </c>
      <c r="EO61" s="356">
        <v>0</v>
      </c>
      <c r="EP61" s="356">
        <v>0</v>
      </c>
      <c r="EQ61" s="356">
        <v>0</v>
      </c>
      <c r="ES61" s="356">
        <v>0</v>
      </c>
      <c r="ET61" s="356">
        <v>0</v>
      </c>
      <c r="EU61" s="356">
        <v>0</v>
      </c>
      <c r="EV61" s="356">
        <v>0</v>
      </c>
      <c r="EW61" s="356">
        <v>0</v>
      </c>
      <c r="EX61" s="356">
        <v>0</v>
      </c>
      <c r="EY61" s="356">
        <v>0</v>
      </c>
      <c r="FA61" s="356">
        <v>0</v>
      </c>
      <c r="FB61" s="356">
        <v>0</v>
      </c>
      <c r="FC61" s="356">
        <v>0</v>
      </c>
      <c r="FD61" s="356">
        <v>0</v>
      </c>
      <c r="FE61" s="356">
        <v>0</v>
      </c>
      <c r="FF61" s="356">
        <v>0</v>
      </c>
      <c r="FG61" s="356">
        <v>0</v>
      </c>
    </row>
    <row r="62" spans="1:163">
      <c r="A62" s="355">
        <v>374</v>
      </c>
      <c r="B62" s="162" t="s">
        <v>1108</v>
      </c>
      <c r="C62" s="619">
        <v>2343000</v>
      </c>
      <c r="D62" s="167"/>
      <c r="E62" s="356">
        <v>1572660.6353874579</v>
      </c>
      <c r="F62" s="356">
        <v>0</v>
      </c>
      <c r="G62" s="356">
        <v>0</v>
      </c>
      <c r="H62" s="356">
        <v>0</v>
      </c>
      <c r="I62" s="356">
        <v>0</v>
      </c>
      <c r="J62" s="356">
        <v>0</v>
      </c>
      <c r="K62" s="356">
        <v>1572660.6353874579</v>
      </c>
      <c r="M62" s="356">
        <v>282623.75575443881</v>
      </c>
      <c r="N62" s="356">
        <v>0</v>
      </c>
      <c r="O62" s="356">
        <v>0</v>
      </c>
      <c r="P62" s="356">
        <v>0</v>
      </c>
      <c r="Q62" s="356">
        <v>0</v>
      </c>
      <c r="R62" s="356">
        <v>0</v>
      </c>
      <c r="S62" s="356">
        <v>282623.75575443881</v>
      </c>
      <c r="U62" s="356">
        <v>248691.86509855432</v>
      </c>
      <c r="V62" s="356">
        <v>0</v>
      </c>
      <c r="W62" s="356">
        <v>0</v>
      </c>
      <c r="X62" s="356">
        <v>0</v>
      </c>
      <c r="Y62" s="356">
        <v>0</v>
      </c>
      <c r="Z62" s="356">
        <v>0</v>
      </c>
      <c r="AA62" s="356">
        <v>248691.86509855432</v>
      </c>
      <c r="AC62" s="356">
        <v>105076.92439916788</v>
      </c>
      <c r="AD62" s="356">
        <v>0</v>
      </c>
      <c r="AE62" s="356">
        <v>0</v>
      </c>
      <c r="AF62" s="356">
        <v>0</v>
      </c>
      <c r="AG62" s="356">
        <v>0</v>
      </c>
      <c r="AH62" s="356">
        <v>0</v>
      </c>
      <c r="AI62" s="356">
        <v>105076.92439916788</v>
      </c>
      <c r="AK62" s="356">
        <v>81567.752781727759</v>
      </c>
      <c r="AL62" s="356">
        <v>0</v>
      </c>
      <c r="AM62" s="356">
        <v>0</v>
      </c>
      <c r="AN62" s="356">
        <v>0</v>
      </c>
      <c r="AO62" s="356">
        <v>0</v>
      </c>
      <c r="AP62" s="356">
        <v>0</v>
      </c>
      <c r="AQ62" s="356">
        <v>81567.752781727759</v>
      </c>
      <c r="AS62" s="356">
        <v>1334.9845748667035</v>
      </c>
      <c r="AT62" s="356">
        <v>0</v>
      </c>
      <c r="AU62" s="356">
        <v>0</v>
      </c>
      <c r="AV62" s="356">
        <v>0</v>
      </c>
      <c r="AW62" s="356">
        <v>0</v>
      </c>
      <c r="AX62" s="356">
        <v>0</v>
      </c>
      <c r="AY62" s="356">
        <v>1334.9845748667035</v>
      </c>
      <c r="BA62" s="356">
        <v>24232.9786924898</v>
      </c>
      <c r="BB62" s="356">
        <v>0</v>
      </c>
      <c r="BC62" s="356">
        <v>0</v>
      </c>
      <c r="BD62" s="356">
        <v>0</v>
      </c>
      <c r="BE62" s="356">
        <v>0</v>
      </c>
      <c r="BF62" s="356">
        <v>0</v>
      </c>
      <c r="BG62" s="356">
        <v>24232.9786924898</v>
      </c>
      <c r="BI62" s="356">
        <v>18740.357910424889</v>
      </c>
      <c r="BJ62" s="356">
        <v>0</v>
      </c>
      <c r="BK62" s="356">
        <v>0</v>
      </c>
      <c r="BL62" s="356">
        <v>0</v>
      </c>
      <c r="BM62" s="356">
        <v>0</v>
      </c>
      <c r="BN62" s="356">
        <v>0</v>
      </c>
      <c r="BO62" s="356">
        <v>18740.357910424889</v>
      </c>
      <c r="BQ62" s="356">
        <v>5901.3680679849231</v>
      </c>
      <c r="BR62" s="356">
        <v>0</v>
      </c>
      <c r="BS62" s="356">
        <v>0</v>
      </c>
      <c r="BT62" s="356">
        <v>0</v>
      </c>
      <c r="BU62" s="356">
        <v>0</v>
      </c>
      <c r="BV62" s="356">
        <v>0</v>
      </c>
      <c r="BW62" s="356">
        <v>5901.3680679849231</v>
      </c>
      <c r="BY62" s="356">
        <v>35.463859590810316</v>
      </c>
      <c r="BZ62" s="356">
        <v>0</v>
      </c>
      <c r="CA62" s="356">
        <v>0</v>
      </c>
      <c r="CB62" s="356">
        <v>0</v>
      </c>
      <c r="CC62" s="356">
        <v>0</v>
      </c>
      <c r="CD62" s="356">
        <v>0</v>
      </c>
      <c r="CE62" s="356">
        <v>35.463859590810316</v>
      </c>
      <c r="CG62" s="356">
        <v>1179.9664419440364</v>
      </c>
      <c r="CH62" s="356">
        <v>0</v>
      </c>
      <c r="CI62" s="356">
        <v>0</v>
      </c>
      <c r="CJ62" s="356">
        <v>0</v>
      </c>
      <c r="CK62" s="356">
        <v>0</v>
      </c>
      <c r="CL62" s="356">
        <v>0</v>
      </c>
      <c r="CM62" s="356">
        <v>1179.9664419440364</v>
      </c>
      <c r="CN62" s="162">
        <v>0</v>
      </c>
      <c r="CO62" s="356">
        <v>953.94703135218742</v>
      </c>
      <c r="CP62" s="356">
        <v>0</v>
      </c>
      <c r="CQ62" s="356">
        <v>0</v>
      </c>
      <c r="CR62" s="356">
        <v>0</v>
      </c>
      <c r="CS62" s="356">
        <v>0</v>
      </c>
      <c r="CT62" s="356">
        <v>0</v>
      </c>
      <c r="CU62" s="356">
        <v>953.94703135218742</v>
      </c>
      <c r="CW62" s="356">
        <v>0</v>
      </c>
      <c r="CX62" s="356">
        <v>0</v>
      </c>
      <c r="CY62" s="356">
        <v>0</v>
      </c>
      <c r="CZ62" s="356">
        <v>0</v>
      </c>
      <c r="DA62" s="356">
        <v>0</v>
      </c>
      <c r="DB62" s="356">
        <v>0</v>
      </c>
      <c r="DC62" s="356">
        <v>0</v>
      </c>
      <c r="DE62" s="356">
        <v>0</v>
      </c>
      <c r="DF62" s="356">
        <v>0</v>
      </c>
      <c r="DG62" s="356">
        <v>0</v>
      </c>
      <c r="DH62" s="356">
        <v>0</v>
      </c>
      <c r="DI62" s="356">
        <v>0</v>
      </c>
      <c r="DJ62" s="356">
        <v>0</v>
      </c>
      <c r="DK62" s="356">
        <v>0</v>
      </c>
      <c r="DM62" s="356">
        <v>0</v>
      </c>
      <c r="DN62" s="356">
        <v>0</v>
      </c>
      <c r="DO62" s="356">
        <v>0</v>
      </c>
      <c r="DP62" s="356">
        <v>0</v>
      </c>
      <c r="DQ62" s="356">
        <v>0</v>
      </c>
      <c r="DR62" s="356">
        <v>0</v>
      </c>
      <c r="DS62" s="356">
        <v>0</v>
      </c>
      <c r="DU62" s="356">
        <v>0</v>
      </c>
      <c r="DV62" s="356">
        <v>0</v>
      </c>
      <c r="DW62" s="356">
        <v>0</v>
      </c>
      <c r="DX62" s="356">
        <v>0</v>
      </c>
      <c r="DY62" s="356">
        <v>0</v>
      </c>
      <c r="DZ62" s="356">
        <v>0</v>
      </c>
      <c r="EA62" s="356">
        <v>0</v>
      </c>
      <c r="EC62" s="356">
        <v>0</v>
      </c>
      <c r="ED62" s="356">
        <v>0</v>
      </c>
      <c r="EE62" s="356">
        <v>0</v>
      </c>
      <c r="EF62" s="356">
        <v>0</v>
      </c>
      <c r="EG62" s="356">
        <v>0</v>
      </c>
      <c r="EH62" s="356">
        <v>0</v>
      </c>
      <c r="EI62" s="356">
        <v>0</v>
      </c>
      <c r="EK62" s="356">
        <v>0</v>
      </c>
      <c r="EL62" s="356">
        <v>0</v>
      </c>
      <c r="EM62" s="356">
        <v>0</v>
      </c>
      <c r="EN62" s="356">
        <v>0</v>
      </c>
      <c r="EO62" s="356">
        <v>0</v>
      </c>
      <c r="EP62" s="356">
        <v>0</v>
      </c>
      <c r="EQ62" s="356">
        <v>0</v>
      </c>
      <c r="ES62" s="356">
        <v>0</v>
      </c>
      <c r="ET62" s="356">
        <v>0</v>
      </c>
      <c r="EU62" s="356">
        <v>0</v>
      </c>
      <c r="EV62" s="356">
        <v>0</v>
      </c>
      <c r="EW62" s="356">
        <v>0</v>
      </c>
      <c r="EX62" s="356">
        <v>0</v>
      </c>
      <c r="EY62" s="356">
        <v>0</v>
      </c>
      <c r="FA62" s="356">
        <v>0</v>
      </c>
      <c r="FB62" s="356">
        <v>0</v>
      </c>
      <c r="FC62" s="356">
        <v>0</v>
      </c>
      <c r="FD62" s="356">
        <v>0</v>
      </c>
      <c r="FE62" s="356">
        <v>0</v>
      </c>
      <c r="FF62" s="356">
        <v>0</v>
      </c>
      <c r="FG62" s="356">
        <v>0</v>
      </c>
    </row>
    <row r="63" spans="1:163">
      <c r="A63" s="355" t="s">
        <v>45</v>
      </c>
      <c r="B63" s="162" t="s">
        <v>45</v>
      </c>
      <c r="C63" s="619">
        <v>0</v>
      </c>
      <c r="D63" s="167"/>
      <c r="E63" s="356">
        <v>0</v>
      </c>
      <c r="F63" s="356">
        <v>0</v>
      </c>
      <c r="G63" s="356">
        <v>0</v>
      </c>
      <c r="H63" s="356">
        <v>0</v>
      </c>
      <c r="I63" s="356">
        <v>0</v>
      </c>
      <c r="J63" s="356">
        <v>0</v>
      </c>
      <c r="K63" s="356">
        <v>0</v>
      </c>
      <c r="M63" s="356">
        <v>0</v>
      </c>
      <c r="N63" s="356">
        <v>0</v>
      </c>
      <c r="O63" s="356">
        <v>0</v>
      </c>
      <c r="P63" s="356">
        <v>0</v>
      </c>
      <c r="Q63" s="356">
        <v>0</v>
      </c>
      <c r="R63" s="356">
        <v>0</v>
      </c>
      <c r="S63" s="356">
        <v>0</v>
      </c>
      <c r="U63" s="356">
        <v>0</v>
      </c>
      <c r="V63" s="356">
        <v>0</v>
      </c>
      <c r="W63" s="356">
        <v>0</v>
      </c>
      <c r="X63" s="356">
        <v>0</v>
      </c>
      <c r="Y63" s="356">
        <v>0</v>
      </c>
      <c r="Z63" s="356">
        <v>0</v>
      </c>
      <c r="AA63" s="356">
        <v>0</v>
      </c>
      <c r="AC63" s="356">
        <v>0</v>
      </c>
      <c r="AD63" s="356">
        <v>0</v>
      </c>
      <c r="AE63" s="356">
        <v>0</v>
      </c>
      <c r="AF63" s="356">
        <v>0</v>
      </c>
      <c r="AG63" s="356">
        <v>0</v>
      </c>
      <c r="AH63" s="356">
        <v>0</v>
      </c>
      <c r="AI63" s="356">
        <v>0</v>
      </c>
      <c r="AK63" s="356">
        <v>0</v>
      </c>
      <c r="AL63" s="356">
        <v>0</v>
      </c>
      <c r="AM63" s="356">
        <v>0</v>
      </c>
      <c r="AN63" s="356">
        <v>0</v>
      </c>
      <c r="AO63" s="356">
        <v>0</v>
      </c>
      <c r="AP63" s="356">
        <v>0</v>
      </c>
      <c r="AQ63" s="356">
        <v>0</v>
      </c>
      <c r="AS63" s="356">
        <v>0</v>
      </c>
      <c r="AT63" s="356">
        <v>0</v>
      </c>
      <c r="AU63" s="356">
        <v>0</v>
      </c>
      <c r="AV63" s="356">
        <v>0</v>
      </c>
      <c r="AW63" s="356">
        <v>0</v>
      </c>
      <c r="AX63" s="356">
        <v>0</v>
      </c>
      <c r="AY63" s="356">
        <v>0</v>
      </c>
      <c r="BA63" s="356">
        <v>0</v>
      </c>
      <c r="BB63" s="356">
        <v>0</v>
      </c>
      <c r="BC63" s="356">
        <v>0</v>
      </c>
      <c r="BD63" s="356">
        <v>0</v>
      </c>
      <c r="BE63" s="356">
        <v>0</v>
      </c>
      <c r="BF63" s="356">
        <v>0</v>
      </c>
      <c r="BG63" s="356">
        <v>0</v>
      </c>
      <c r="BI63" s="356">
        <v>0</v>
      </c>
      <c r="BJ63" s="356">
        <v>0</v>
      </c>
      <c r="BK63" s="356">
        <v>0</v>
      </c>
      <c r="BL63" s="356">
        <v>0</v>
      </c>
      <c r="BM63" s="356">
        <v>0</v>
      </c>
      <c r="BN63" s="356">
        <v>0</v>
      </c>
      <c r="BO63" s="356">
        <v>0</v>
      </c>
      <c r="BQ63" s="356">
        <v>0</v>
      </c>
      <c r="BR63" s="356">
        <v>0</v>
      </c>
      <c r="BS63" s="356">
        <v>0</v>
      </c>
      <c r="BT63" s="356">
        <v>0</v>
      </c>
      <c r="BU63" s="356">
        <v>0</v>
      </c>
      <c r="BV63" s="356">
        <v>0</v>
      </c>
      <c r="BW63" s="356">
        <v>0</v>
      </c>
      <c r="BY63" s="356">
        <v>0</v>
      </c>
      <c r="BZ63" s="356">
        <v>0</v>
      </c>
      <c r="CA63" s="356">
        <v>0</v>
      </c>
      <c r="CB63" s="356">
        <v>0</v>
      </c>
      <c r="CC63" s="356">
        <v>0</v>
      </c>
      <c r="CD63" s="356">
        <v>0</v>
      </c>
      <c r="CE63" s="356">
        <v>0</v>
      </c>
      <c r="CG63" s="356">
        <v>0</v>
      </c>
      <c r="CH63" s="356">
        <v>0</v>
      </c>
      <c r="CI63" s="356">
        <v>0</v>
      </c>
      <c r="CJ63" s="356">
        <v>0</v>
      </c>
      <c r="CK63" s="356">
        <v>0</v>
      </c>
      <c r="CL63" s="356">
        <v>0</v>
      </c>
      <c r="CM63" s="356">
        <v>0</v>
      </c>
      <c r="CN63" s="162">
        <v>0</v>
      </c>
      <c r="CO63" s="356">
        <v>0</v>
      </c>
      <c r="CP63" s="356">
        <v>0</v>
      </c>
      <c r="CQ63" s="356">
        <v>0</v>
      </c>
      <c r="CR63" s="356">
        <v>0</v>
      </c>
      <c r="CS63" s="356">
        <v>0</v>
      </c>
      <c r="CT63" s="356">
        <v>0</v>
      </c>
      <c r="CU63" s="356">
        <v>0</v>
      </c>
      <c r="CW63" s="356">
        <v>0</v>
      </c>
      <c r="CX63" s="356">
        <v>0</v>
      </c>
      <c r="CY63" s="356">
        <v>0</v>
      </c>
      <c r="CZ63" s="356">
        <v>0</v>
      </c>
      <c r="DA63" s="356">
        <v>0</v>
      </c>
      <c r="DB63" s="356">
        <v>0</v>
      </c>
      <c r="DC63" s="356">
        <v>0</v>
      </c>
      <c r="DE63" s="356">
        <v>0</v>
      </c>
      <c r="DF63" s="356">
        <v>0</v>
      </c>
      <c r="DG63" s="356">
        <v>0</v>
      </c>
      <c r="DH63" s="356">
        <v>0</v>
      </c>
      <c r="DI63" s="356">
        <v>0</v>
      </c>
      <c r="DJ63" s="356">
        <v>0</v>
      </c>
      <c r="DK63" s="356">
        <v>0</v>
      </c>
      <c r="DM63" s="356">
        <v>0</v>
      </c>
      <c r="DN63" s="356">
        <v>0</v>
      </c>
      <c r="DO63" s="356">
        <v>0</v>
      </c>
      <c r="DP63" s="356">
        <v>0</v>
      </c>
      <c r="DQ63" s="356">
        <v>0</v>
      </c>
      <c r="DR63" s="356">
        <v>0</v>
      </c>
      <c r="DS63" s="356">
        <v>0</v>
      </c>
      <c r="DU63" s="356">
        <v>0</v>
      </c>
      <c r="DV63" s="356">
        <v>0</v>
      </c>
      <c r="DW63" s="356">
        <v>0</v>
      </c>
      <c r="DX63" s="356">
        <v>0</v>
      </c>
      <c r="DY63" s="356">
        <v>0</v>
      </c>
      <c r="DZ63" s="356">
        <v>0</v>
      </c>
      <c r="EA63" s="356">
        <v>0</v>
      </c>
      <c r="EC63" s="356">
        <v>0</v>
      </c>
      <c r="ED63" s="356">
        <v>0</v>
      </c>
      <c r="EE63" s="356">
        <v>0</v>
      </c>
      <c r="EF63" s="356">
        <v>0</v>
      </c>
      <c r="EG63" s="356">
        <v>0</v>
      </c>
      <c r="EH63" s="356">
        <v>0</v>
      </c>
      <c r="EI63" s="356">
        <v>0</v>
      </c>
      <c r="EK63" s="356">
        <v>0</v>
      </c>
      <c r="EL63" s="356">
        <v>0</v>
      </c>
      <c r="EM63" s="356">
        <v>0</v>
      </c>
      <c r="EN63" s="356">
        <v>0</v>
      </c>
      <c r="EO63" s="356">
        <v>0</v>
      </c>
      <c r="EP63" s="356">
        <v>0</v>
      </c>
      <c r="EQ63" s="356">
        <v>0</v>
      </c>
      <c r="ES63" s="356">
        <v>0</v>
      </c>
      <c r="ET63" s="356">
        <v>0</v>
      </c>
      <c r="EU63" s="356">
        <v>0</v>
      </c>
      <c r="EV63" s="356">
        <v>0</v>
      </c>
      <c r="EW63" s="356">
        <v>0</v>
      </c>
      <c r="EX63" s="356">
        <v>0</v>
      </c>
      <c r="EY63" s="356">
        <v>0</v>
      </c>
      <c r="FA63" s="356">
        <v>0</v>
      </c>
      <c r="FB63" s="356">
        <v>0</v>
      </c>
      <c r="FC63" s="356">
        <v>0</v>
      </c>
      <c r="FD63" s="356">
        <v>0</v>
      </c>
      <c r="FE63" s="356">
        <v>0</v>
      </c>
      <c r="FF63" s="356">
        <v>0</v>
      </c>
      <c r="FG63" s="356">
        <v>0</v>
      </c>
    </row>
    <row r="64" spans="1:163">
      <c r="A64" s="355" t="s">
        <v>45</v>
      </c>
      <c r="B64" s="162" t="s">
        <v>45</v>
      </c>
      <c r="C64" s="619">
        <v>0</v>
      </c>
      <c r="D64" s="167"/>
      <c r="E64" s="356">
        <v>0</v>
      </c>
      <c r="F64" s="356">
        <v>0</v>
      </c>
      <c r="G64" s="356">
        <v>0</v>
      </c>
      <c r="H64" s="356">
        <v>0</v>
      </c>
      <c r="I64" s="356">
        <v>0</v>
      </c>
      <c r="J64" s="356">
        <v>0</v>
      </c>
      <c r="K64" s="356">
        <v>0</v>
      </c>
      <c r="M64" s="356">
        <v>0</v>
      </c>
      <c r="N64" s="356">
        <v>0</v>
      </c>
      <c r="O64" s="356">
        <v>0</v>
      </c>
      <c r="P64" s="356">
        <v>0</v>
      </c>
      <c r="Q64" s="356">
        <v>0</v>
      </c>
      <c r="R64" s="356">
        <v>0</v>
      </c>
      <c r="S64" s="356">
        <v>0</v>
      </c>
      <c r="U64" s="356">
        <v>0</v>
      </c>
      <c r="V64" s="356">
        <v>0</v>
      </c>
      <c r="W64" s="356">
        <v>0</v>
      </c>
      <c r="X64" s="356">
        <v>0</v>
      </c>
      <c r="Y64" s="356">
        <v>0</v>
      </c>
      <c r="Z64" s="356">
        <v>0</v>
      </c>
      <c r="AA64" s="356">
        <v>0</v>
      </c>
      <c r="AC64" s="356">
        <v>0</v>
      </c>
      <c r="AD64" s="356">
        <v>0</v>
      </c>
      <c r="AE64" s="356">
        <v>0</v>
      </c>
      <c r="AF64" s="356">
        <v>0</v>
      </c>
      <c r="AG64" s="356">
        <v>0</v>
      </c>
      <c r="AH64" s="356">
        <v>0</v>
      </c>
      <c r="AI64" s="356">
        <v>0</v>
      </c>
      <c r="AK64" s="356">
        <v>0</v>
      </c>
      <c r="AL64" s="356">
        <v>0</v>
      </c>
      <c r="AM64" s="356">
        <v>0</v>
      </c>
      <c r="AN64" s="356">
        <v>0</v>
      </c>
      <c r="AO64" s="356">
        <v>0</v>
      </c>
      <c r="AP64" s="356">
        <v>0</v>
      </c>
      <c r="AQ64" s="356">
        <v>0</v>
      </c>
      <c r="AS64" s="356">
        <v>0</v>
      </c>
      <c r="AT64" s="356">
        <v>0</v>
      </c>
      <c r="AU64" s="356">
        <v>0</v>
      </c>
      <c r="AV64" s="356">
        <v>0</v>
      </c>
      <c r="AW64" s="356">
        <v>0</v>
      </c>
      <c r="AX64" s="356">
        <v>0</v>
      </c>
      <c r="AY64" s="356">
        <v>0</v>
      </c>
      <c r="BA64" s="356">
        <v>0</v>
      </c>
      <c r="BB64" s="356">
        <v>0</v>
      </c>
      <c r="BC64" s="356">
        <v>0</v>
      </c>
      <c r="BD64" s="356">
        <v>0</v>
      </c>
      <c r="BE64" s="356">
        <v>0</v>
      </c>
      <c r="BF64" s="356">
        <v>0</v>
      </c>
      <c r="BG64" s="356">
        <v>0</v>
      </c>
      <c r="BI64" s="356">
        <v>0</v>
      </c>
      <c r="BJ64" s="356">
        <v>0</v>
      </c>
      <c r="BK64" s="356">
        <v>0</v>
      </c>
      <c r="BL64" s="356">
        <v>0</v>
      </c>
      <c r="BM64" s="356">
        <v>0</v>
      </c>
      <c r="BN64" s="356">
        <v>0</v>
      </c>
      <c r="BO64" s="356">
        <v>0</v>
      </c>
      <c r="BQ64" s="356">
        <v>0</v>
      </c>
      <c r="BR64" s="356">
        <v>0</v>
      </c>
      <c r="BS64" s="356">
        <v>0</v>
      </c>
      <c r="BT64" s="356">
        <v>0</v>
      </c>
      <c r="BU64" s="356">
        <v>0</v>
      </c>
      <c r="BV64" s="356">
        <v>0</v>
      </c>
      <c r="BW64" s="356">
        <v>0</v>
      </c>
      <c r="BY64" s="356">
        <v>0</v>
      </c>
      <c r="BZ64" s="356">
        <v>0</v>
      </c>
      <c r="CA64" s="356">
        <v>0</v>
      </c>
      <c r="CB64" s="356">
        <v>0</v>
      </c>
      <c r="CC64" s="356">
        <v>0</v>
      </c>
      <c r="CD64" s="356">
        <v>0</v>
      </c>
      <c r="CE64" s="356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6">
        <v>0</v>
      </c>
      <c r="CM64" s="356">
        <v>0</v>
      </c>
      <c r="CN64" s="162">
        <v>0</v>
      </c>
      <c r="CO64" s="356">
        <v>0</v>
      </c>
      <c r="CP64" s="356">
        <v>0</v>
      </c>
      <c r="CQ64" s="356">
        <v>0</v>
      </c>
      <c r="CR64" s="356">
        <v>0</v>
      </c>
      <c r="CS64" s="356">
        <v>0</v>
      </c>
      <c r="CT64" s="356">
        <v>0</v>
      </c>
      <c r="CU64" s="356">
        <v>0</v>
      </c>
      <c r="CW64" s="356">
        <v>0</v>
      </c>
      <c r="CX64" s="356">
        <v>0</v>
      </c>
      <c r="CY64" s="356">
        <v>0</v>
      </c>
      <c r="CZ64" s="356">
        <v>0</v>
      </c>
      <c r="DA64" s="356">
        <v>0</v>
      </c>
      <c r="DB64" s="356">
        <v>0</v>
      </c>
      <c r="DC64" s="356">
        <v>0</v>
      </c>
      <c r="DE64" s="356">
        <v>0</v>
      </c>
      <c r="DF64" s="356">
        <v>0</v>
      </c>
      <c r="DG64" s="356">
        <v>0</v>
      </c>
      <c r="DH64" s="356">
        <v>0</v>
      </c>
      <c r="DI64" s="356">
        <v>0</v>
      </c>
      <c r="DJ64" s="356">
        <v>0</v>
      </c>
      <c r="DK64" s="356">
        <v>0</v>
      </c>
      <c r="DM64" s="356">
        <v>0</v>
      </c>
      <c r="DN64" s="356">
        <v>0</v>
      </c>
      <c r="DO64" s="356">
        <v>0</v>
      </c>
      <c r="DP64" s="356">
        <v>0</v>
      </c>
      <c r="DQ64" s="356">
        <v>0</v>
      </c>
      <c r="DR64" s="356">
        <v>0</v>
      </c>
      <c r="DS64" s="356">
        <v>0</v>
      </c>
      <c r="DU64" s="356">
        <v>0</v>
      </c>
      <c r="DV64" s="356">
        <v>0</v>
      </c>
      <c r="DW64" s="356">
        <v>0</v>
      </c>
      <c r="DX64" s="356">
        <v>0</v>
      </c>
      <c r="DY64" s="356">
        <v>0</v>
      </c>
      <c r="DZ64" s="356">
        <v>0</v>
      </c>
      <c r="EA64" s="356">
        <v>0</v>
      </c>
      <c r="EC64" s="356">
        <v>0</v>
      </c>
      <c r="ED64" s="356">
        <v>0</v>
      </c>
      <c r="EE64" s="356">
        <v>0</v>
      </c>
      <c r="EF64" s="356">
        <v>0</v>
      </c>
      <c r="EG64" s="356">
        <v>0</v>
      </c>
      <c r="EH64" s="356">
        <v>0</v>
      </c>
      <c r="EI64" s="356">
        <v>0</v>
      </c>
      <c r="EK64" s="356">
        <v>0</v>
      </c>
      <c r="EL64" s="356">
        <v>0</v>
      </c>
      <c r="EM64" s="356">
        <v>0</v>
      </c>
      <c r="EN64" s="356">
        <v>0</v>
      </c>
      <c r="EO64" s="356">
        <v>0</v>
      </c>
      <c r="EP64" s="356">
        <v>0</v>
      </c>
      <c r="EQ64" s="356">
        <v>0</v>
      </c>
      <c r="ES64" s="356">
        <v>0</v>
      </c>
      <c r="ET64" s="356">
        <v>0</v>
      </c>
      <c r="EU64" s="356">
        <v>0</v>
      </c>
      <c r="EV64" s="356">
        <v>0</v>
      </c>
      <c r="EW64" s="356">
        <v>0</v>
      </c>
      <c r="EX64" s="356">
        <v>0</v>
      </c>
      <c r="EY64" s="356">
        <v>0</v>
      </c>
      <c r="FA64" s="356">
        <v>0</v>
      </c>
      <c r="FB64" s="356">
        <v>0</v>
      </c>
      <c r="FC64" s="356">
        <v>0</v>
      </c>
      <c r="FD64" s="356">
        <v>0</v>
      </c>
      <c r="FE64" s="356">
        <v>0</v>
      </c>
      <c r="FF64" s="356">
        <v>0</v>
      </c>
      <c r="FG64" s="356">
        <v>0</v>
      </c>
    </row>
    <row r="65" spans="1:163">
      <c r="A65" s="355" t="s">
        <v>45</v>
      </c>
      <c r="B65" s="162" t="s">
        <v>45</v>
      </c>
      <c r="C65" s="619">
        <v>0</v>
      </c>
      <c r="D65" s="167"/>
      <c r="E65" s="356">
        <v>0</v>
      </c>
      <c r="F65" s="356">
        <v>0</v>
      </c>
      <c r="G65" s="356">
        <v>0</v>
      </c>
      <c r="H65" s="356">
        <v>0</v>
      </c>
      <c r="I65" s="356">
        <v>0</v>
      </c>
      <c r="J65" s="356">
        <v>0</v>
      </c>
      <c r="K65" s="356">
        <v>0</v>
      </c>
      <c r="M65" s="356">
        <v>0</v>
      </c>
      <c r="N65" s="356">
        <v>0</v>
      </c>
      <c r="O65" s="356">
        <v>0</v>
      </c>
      <c r="P65" s="356">
        <v>0</v>
      </c>
      <c r="Q65" s="356">
        <v>0</v>
      </c>
      <c r="R65" s="356">
        <v>0</v>
      </c>
      <c r="S65" s="356">
        <v>0</v>
      </c>
      <c r="U65" s="356">
        <v>0</v>
      </c>
      <c r="V65" s="356">
        <v>0</v>
      </c>
      <c r="W65" s="356">
        <v>0</v>
      </c>
      <c r="X65" s="356">
        <v>0</v>
      </c>
      <c r="Y65" s="356">
        <v>0</v>
      </c>
      <c r="Z65" s="356">
        <v>0</v>
      </c>
      <c r="AA65" s="356">
        <v>0</v>
      </c>
      <c r="AC65" s="356">
        <v>0</v>
      </c>
      <c r="AD65" s="356">
        <v>0</v>
      </c>
      <c r="AE65" s="356">
        <v>0</v>
      </c>
      <c r="AF65" s="356">
        <v>0</v>
      </c>
      <c r="AG65" s="356">
        <v>0</v>
      </c>
      <c r="AH65" s="356">
        <v>0</v>
      </c>
      <c r="AI65" s="356">
        <v>0</v>
      </c>
      <c r="AK65" s="356">
        <v>0</v>
      </c>
      <c r="AL65" s="356">
        <v>0</v>
      </c>
      <c r="AM65" s="356">
        <v>0</v>
      </c>
      <c r="AN65" s="356">
        <v>0</v>
      </c>
      <c r="AO65" s="356">
        <v>0</v>
      </c>
      <c r="AP65" s="356">
        <v>0</v>
      </c>
      <c r="AQ65" s="356">
        <v>0</v>
      </c>
      <c r="AS65" s="356">
        <v>0</v>
      </c>
      <c r="AT65" s="356">
        <v>0</v>
      </c>
      <c r="AU65" s="356">
        <v>0</v>
      </c>
      <c r="AV65" s="356">
        <v>0</v>
      </c>
      <c r="AW65" s="356">
        <v>0</v>
      </c>
      <c r="AX65" s="356">
        <v>0</v>
      </c>
      <c r="AY65" s="356">
        <v>0</v>
      </c>
      <c r="BA65" s="356">
        <v>0</v>
      </c>
      <c r="BB65" s="356">
        <v>0</v>
      </c>
      <c r="BC65" s="356">
        <v>0</v>
      </c>
      <c r="BD65" s="356">
        <v>0</v>
      </c>
      <c r="BE65" s="356">
        <v>0</v>
      </c>
      <c r="BF65" s="356">
        <v>0</v>
      </c>
      <c r="BG65" s="356">
        <v>0</v>
      </c>
      <c r="BI65" s="356">
        <v>0</v>
      </c>
      <c r="BJ65" s="356">
        <v>0</v>
      </c>
      <c r="BK65" s="356">
        <v>0</v>
      </c>
      <c r="BL65" s="356">
        <v>0</v>
      </c>
      <c r="BM65" s="356">
        <v>0</v>
      </c>
      <c r="BN65" s="356">
        <v>0</v>
      </c>
      <c r="BO65" s="356">
        <v>0</v>
      </c>
      <c r="BQ65" s="356">
        <v>0</v>
      </c>
      <c r="BR65" s="356">
        <v>0</v>
      </c>
      <c r="BS65" s="356">
        <v>0</v>
      </c>
      <c r="BT65" s="356">
        <v>0</v>
      </c>
      <c r="BU65" s="356">
        <v>0</v>
      </c>
      <c r="BV65" s="356">
        <v>0</v>
      </c>
      <c r="BW65" s="356">
        <v>0</v>
      </c>
      <c r="BY65" s="356">
        <v>0</v>
      </c>
      <c r="BZ65" s="356">
        <v>0</v>
      </c>
      <c r="CA65" s="356">
        <v>0</v>
      </c>
      <c r="CB65" s="356">
        <v>0</v>
      </c>
      <c r="CC65" s="356">
        <v>0</v>
      </c>
      <c r="CD65" s="356">
        <v>0</v>
      </c>
      <c r="CE65" s="356">
        <v>0</v>
      </c>
      <c r="CG65" s="356">
        <v>0</v>
      </c>
      <c r="CH65" s="356">
        <v>0</v>
      </c>
      <c r="CI65" s="356">
        <v>0</v>
      </c>
      <c r="CJ65" s="356">
        <v>0</v>
      </c>
      <c r="CK65" s="356">
        <v>0</v>
      </c>
      <c r="CL65" s="356">
        <v>0</v>
      </c>
      <c r="CM65" s="356">
        <v>0</v>
      </c>
      <c r="CN65" s="162">
        <v>0</v>
      </c>
      <c r="CO65" s="356">
        <v>0</v>
      </c>
      <c r="CP65" s="356">
        <v>0</v>
      </c>
      <c r="CQ65" s="356">
        <v>0</v>
      </c>
      <c r="CR65" s="356">
        <v>0</v>
      </c>
      <c r="CS65" s="356">
        <v>0</v>
      </c>
      <c r="CT65" s="356">
        <v>0</v>
      </c>
      <c r="CU65" s="356">
        <v>0</v>
      </c>
      <c r="CW65" s="356">
        <v>0</v>
      </c>
      <c r="CX65" s="356">
        <v>0</v>
      </c>
      <c r="CY65" s="356">
        <v>0</v>
      </c>
      <c r="CZ65" s="356">
        <v>0</v>
      </c>
      <c r="DA65" s="356">
        <v>0</v>
      </c>
      <c r="DB65" s="356">
        <v>0</v>
      </c>
      <c r="DC65" s="356">
        <v>0</v>
      </c>
      <c r="DE65" s="356">
        <v>0</v>
      </c>
      <c r="DF65" s="356">
        <v>0</v>
      </c>
      <c r="DG65" s="356">
        <v>0</v>
      </c>
      <c r="DH65" s="356">
        <v>0</v>
      </c>
      <c r="DI65" s="356">
        <v>0</v>
      </c>
      <c r="DJ65" s="356">
        <v>0</v>
      </c>
      <c r="DK65" s="356">
        <v>0</v>
      </c>
      <c r="DM65" s="356">
        <v>0</v>
      </c>
      <c r="DN65" s="356">
        <v>0</v>
      </c>
      <c r="DO65" s="356">
        <v>0</v>
      </c>
      <c r="DP65" s="356">
        <v>0</v>
      </c>
      <c r="DQ65" s="356">
        <v>0</v>
      </c>
      <c r="DR65" s="356">
        <v>0</v>
      </c>
      <c r="DS65" s="356">
        <v>0</v>
      </c>
      <c r="DU65" s="356">
        <v>0</v>
      </c>
      <c r="DV65" s="356">
        <v>0</v>
      </c>
      <c r="DW65" s="356">
        <v>0</v>
      </c>
      <c r="DX65" s="356">
        <v>0</v>
      </c>
      <c r="DY65" s="356">
        <v>0</v>
      </c>
      <c r="DZ65" s="356">
        <v>0</v>
      </c>
      <c r="EA65" s="356">
        <v>0</v>
      </c>
      <c r="EC65" s="356">
        <v>0</v>
      </c>
      <c r="ED65" s="356">
        <v>0</v>
      </c>
      <c r="EE65" s="356">
        <v>0</v>
      </c>
      <c r="EF65" s="356">
        <v>0</v>
      </c>
      <c r="EG65" s="356">
        <v>0</v>
      </c>
      <c r="EH65" s="356">
        <v>0</v>
      </c>
      <c r="EI65" s="356">
        <v>0</v>
      </c>
      <c r="EK65" s="356">
        <v>0</v>
      </c>
      <c r="EL65" s="356">
        <v>0</v>
      </c>
      <c r="EM65" s="356">
        <v>0</v>
      </c>
      <c r="EN65" s="356">
        <v>0</v>
      </c>
      <c r="EO65" s="356">
        <v>0</v>
      </c>
      <c r="EP65" s="356">
        <v>0</v>
      </c>
      <c r="EQ65" s="356">
        <v>0</v>
      </c>
      <c r="ES65" s="356">
        <v>0</v>
      </c>
      <c r="ET65" s="356">
        <v>0</v>
      </c>
      <c r="EU65" s="356">
        <v>0</v>
      </c>
      <c r="EV65" s="356">
        <v>0</v>
      </c>
      <c r="EW65" s="356">
        <v>0</v>
      </c>
      <c r="EX65" s="356">
        <v>0</v>
      </c>
      <c r="EY65" s="356">
        <v>0</v>
      </c>
      <c r="FA65" s="356">
        <v>0</v>
      </c>
      <c r="FB65" s="356">
        <v>0</v>
      </c>
      <c r="FC65" s="356">
        <v>0</v>
      </c>
      <c r="FD65" s="356">
        <v>0</v>
      </c>
      <c r="FE65" s="356">
        <v>0</v>
      </c>
      <c r="FF65" s="356">
        <v>0</v>
      </c>
      <c r="FG65" s="356">
        <v>0</v>
      </c>
    </row>
    <row r="66" spans="1:163">
      <c r="A66" s="355" t="s">
        <v>45</v>
      </c>
      <c r="B66" s="162" t="s">
        <v>45</v>
      </c>
      <c r="C66" s="619">
        <v>0</v>
      </c>
      <c r="D66" s="167"/>
      <c r="E66" s="356">
        <v>0</v>
      </c>
      <c r="F66" s="356">
        <v>0</v>
      </c>
      <c r="G66" s="356">
        <v>0</v>
      </c>
      <c r="H66" s="356">
        <v>0</v>
      </c>
      <c r="I66" s="356">
        <v>0</v>
      </c>
      <c r="J66" s="356">
        <v>0</v>
      </c>
      <c r="K66" s="356">
        <v>0</v>
      </c>
      <c r="M66" s="356">
        <v>0</v>
      </c>
      <c r="N66" s="356">
        <v>0</v>
      </c>
      <c r="O66" s="356">
        <v>0</v>
      </c>
      <c r="P66" s="356">
        <v>0</v>
      </c>
      <c r="Q66" s="356">
        <v>0</v>
      </c>
      <c r="R66" s="356">
        <v>0</v>
      </c>
      <c r="S66" s="356">
        <v>0</v>
      </c>
      <c r="U66" s="356">
        <v>0</v>
      </c>
      <c r="V66" s="356">
        <v>0</v>
      </c>
      <c r="W66" s="356">
        <v>0</v>
      </c>
      <c r="X66" s="356">
        <v>0</v>
      </c>
      <c r="Y66" s="356">
        <v>0</v>
      </c>
      <c r="Z66" s="356">
        <v>0</v>
      </c>
      <c r="AA66" s="356">
        <v>0</v>
      </c>
      <c r="AC66" s="356">
        <v>0</v>
      </c>
      <c r="AD66" s="356">
        <v>0</v>
      </c>
      <c r="AE66" s="356">
        <v>0</v>
      </c>
      <c r="AF66" s="356">
        <v>0</v>
      </c>
      <c r="AG66" s="356">
        <v>0</v>
      </c>
      <c r="AH66" s="356">
        <v>0</v>
      </c>
      <c r="AI66" s="356">
        <v>0</v>
      </c>
      <c r="AK66" s="356">
        <v>0</v>
      </c>
      <c r="AL66" s="356">
        <v>0</v>
      </c>
      <c r="AM66" s="356">
        <v>0</v>
      </c>
      <c r="AN66" s="356">
        <v>0</v>
      </c>
      <c r="AO66" s="356">
        <v>0</v>
      </c>
      <c r="AP66" s="356">
        <v>0</v>
      </c>
      <c r="AQ66" s="356">
        <v>0</v>
      </c>
      <c r="AS66" s="356">
        <v>0</v>
      </c>
      <c r="AT66" s="356">
        <v>0</v>
      </c>
      <c r="AU66" s="356">
        <v>0</v>
      </c>
      <c r="AV66" s="356">
        <v>0</v>
      </c>
      <c r="AW66" s="356">
        <v>0</v>
      </c>
      <c r="AX66" s="356">
        <v>0</v>
      </c>
      <c r="AY66" s="356">
        <v>0</v>
      </c>
      <c r="BA66" s="356">
        <v>0</v>
      </c>
      <c r="BB66" s="356">
        <v>0</v>
      </c>
      <c r="BC66" s="356">
        <v>0</v>
      </c>
      <c r="BD66" s="356">
        <v>0</v>
      </c>
      <c r="BE66" s="356">
        <v>0</v>
      </c>
      <c r="BF66" s="356">
        <v>0</v>
      </c>
      <c r="BG66" s="356">
        <v>0</v>
      </c>
      <c r="BI66" s="356">
        <v>0</v>
      </c>
      <c r="BJ66" s="356">
        <v>0</v>
      </c>
      <c r="BK66" s="356">
        <v>0</v>
      </c>
      <c r="BL66" s="356">
        <v>0</v>
      </c>
      <c r="BM66" s="356">
        <v>0</v>
      </c>
      <c r="BN66" s="356">
        <v>0</v>
      </c>
      <c r="BO66" s="356">
        <v>0</v>
      </c>
      <c r="BQ66" s="356">
        <v>0</v>
      </c>
      <c r="BR66" s="356">
        <v>0</v>
      </c>
      <c r="BS66" s="356">
        <v>0</v>
      </c>
      <c r="BT66" s="356">
        <v>0</v>
      </c>
      <c r="BU66" s="356">
        <v>0</v>
      </c>
      <c r="BV66" s="356">
        <v>0</v>
      </c>
      <c r="BW66" s="356">
        <v>0</v>
      </c>
      <c r="BY66" s="356">
        <v>0</v>
      </c>
      <c r="BZ66" s="356">
        <v>0</v>
      </c>
      <c r="CA66" s="356">
        <v>0</v>
      </c>
      <c r="CB66" s="356">
        <v>0</v>
      </c>
      <c r="CC66" s="356">
        <v>0</v>
      </c>
      <c r="CD66" s="356">
        <v>0</v>
      </c>
      <c r="CE66" s="356">
        <v>0</v>
      </c>
      <c r="CG66" s="356">
        <v>0</v>
      </c>
      <c r="CH66" s="356">
        <v>0</v>
      </c>
      <c r="CI66" s="356">
        <v>0</v>
      </c>
      <c r="CJ66" s="356">
        <v>0</v>
      </c>
      <c r="CK66" s="356">
        <v>0</v>
      </c>
      <c r="CL66" s="356">
        <v>0</v>
      </c>
      <c r="CM66" s="356">
        <v>0</v>
      </c>
      <c r="CN66" s="162">
        <v>0</v>
      </c>
      <c r="CO66" s="356">
        <v>0</v>
      </c>
      <c r="CP66" s="356">
        <v>0</v>
      </c>
      <c r="CQ66" s="356">
        <v>0</v>
      </c>
      <c r="CR66" s="356">
        <v>0</v>
      </c>
      <c r="CS66" s="356">
        <v>0</v>
      </c>
      <c r="CT66" s="356">
        <v>0</v>
      </c>
      <c r="CU66" s="356">
        <v>0</v>
      </c>
      <c r="CW66" s="356">
        <v>0</v>
      </c>
      <c r="CX66" s="356">
        <v>0</v>
      </c>
      <c r="CY66" s="356">
        <v>0</v>
      </c>
      <c r="CZ66" s="356">
        <v>0</v>
      </c>
      <c r="DA66" s="356">
        <v>0</v>
      </c>
      <c r="DB66" s="356">
        <v>0</v>
      </c>
      <c r="DC66" s="356">
        <v>0</v>
      </c>
      <c r="DE66" s="356">
        <v>0</v>
      </c>
      <c r="DF66" s="356">
        <v>0</v>
      </c>
      <c r="DG66" s="356">
        <v>0</v>
      </c>
      <c r="DH66" s="356">
        <v>0</v>
      </c>
      <c r="DI66" s="356">
        <v>0</v>
      </c>
      <c r="DJ66" s="356">
        <v>0</v>
      </c>
      <c r="DK66" s="356">
        <v>0</v>
      </c>
      <c r="DM66" s="356">
        <v>0</v>
      </c>
      <c r="DN66" s="356">
        <v>0</v>
      </c>
      <c r="DO66" s="356">
        <v>0</v>
      </c>
      <c r="DP66" s="356">
        <v>0</v>
      </c>
      <c r="DQ66" s="356">
        <v>0</v>
      </c>
      <c r="DR66" s="356">
        <v>0</v>
      </c>
      <c r="DS66" s="356">
        <v>0</v>
      </c>
      <c r="DU66" s="356">
        <v>0</v>
      </c>
      <c r="DV66" s="356">
        <v>0</v>
      </c>
      <c r="DW66" s="356">
        <v>0</v>
      </c>
      <c r="DX66" s="356">
        <v>0</v>
      </c>
      <c r="DY66" s="356">
        <v>0</v>
      </c>
      <c r="DZ66" s="356">
        <v>0</v>
      </c>
      <c r="EA66" s="356">
        <v>0</v>
      </c>
      <c r="EC66" s="356">
        <v>0</v>
      </c>
      <c r="ED66" s="356">
        <v>0</v>
      </c>
      <c r="EE66" s="356">
        <v>0</v>
      </c>
      <c r="EF66" s="356">
        <v>0</v>
      </c>
      <c r="EG66" s="356">
        <v>0</v>
      </c>
      <c r="EH66" s="356">
        <v>0</v>
      </c>
      <c r="EI66" s="356">
        <v>0</v>
      </c>
      <c r="EK66" s="356">
        <v>0</v>
      </c>
      <c r="EL66" s="356">
        <v>0</v>
      </c>
      <c r="EM66" s="356">
        <v>0</v>
      </c>
      <c r="EN66" s="356">
        <v>0</v>
      </c>
      <c r="EO66" s="356">
        <v>0</v>
      </c>
      <c r="EP66" s="356">
        <v>0</v>
      </c>
      <c r="EQ66" s="356">
        <v>0</v>
      </c>
      <c r="ES66" s="356">
        <v>0</v>
      </c>
      <c r="ET66" s="356">
        <v>0</v>
      </c>
      <c r="EU66" s="356">
        <v>0</v>
      </c>
      <c r="EV66" s="356">
        <v>0</v>
      </c>
      <c r="EW66" s="356">
        <v>0</v>
      </c>
      <c r="EX66" s="356">
        <v>0</v>
      </c>
      <c r="EY66" s="356">
        <v>0</v>
      </c>
      <c r="FA66" s="356">
        <v>0</v>
      </c>
      <c r="FB66" s="356">
        <v>0</v>
      </c>
      <c r="FC66" s="356">
        <v>0</v>
      </c>
      <c r="FD66" s="356">
        <v>0</v>
      </c>
      <c r="FE66" s="356">
        <v>0</v>
      </c>
      <c r="FF66" s="356">
        <v>0</v>
      </c>
      <c r="FG66" s="356">
        <v>0</v>
      </c>
    </row>
    <row r="67" spans="1:163">
      <c r="A67" s="355" t="s">
        <v>45</v>
      </c>
      <c r="B67" s="162" t="s">
        <v>45</v>
      </c>
      <c r="C67" s="619">
        <v>0</v>
      </c>
      <c r="D67" s="167"/>
      <c r="E67" s="356">
        <v>0</v>
      </c>
      <c r="F67" s="356">
        <v>0</v>
      </c>
      <c r="G67" s="356">
        <v>0</v>
      </c>
      <c r="H67" s="356">
        <v>0</v>
      </c>
      <c r="I67" s="356">
        <v>0</v>
      </c>
      <c r="J67" s="356">
        <v>0</v>
      </c>
      <c r="K67" s="356">
        <v>0</v>
      </c>
      <c r="M67" s="356">
        <v>0</v>
      </c>
      <c r="N67" s="356">
        <v>0</v>
      </c>
      <c r="O67" s="356">
        <v>0</v>
      </c>
      <c r="P67" s="356">
        <v>0</v>
      </c>
      <c r="Q67" s="356">
        <v>0</v>
      </c>
      <c r="R67" s="356">
        <v>0</v>
      </c>
      <c r="S67" s="356">
        <v>0</v>
      </c>
      <c r="U67" s="356">
        <v>0</v>
      </c>
      <c r="V67" s="356">
        <v>0</v>
      </c>
      <c r="W67" s="356">
        <v>0</v>
      </c>
      <c r="X67" s="356">
        <v>0</v>
      </c>
      <c r="Y67" s="356">
        <v>0</v>
      </c>
      <c r="Z67" s="356">
        <v>0</v>
      </c>
      <c r="AA67" s="356">
        <v>0</v>
      </c>
      <c r="AC67" s="356">
        <v>0</v>
      </c>
      <c r="AD67" s="356">
        <v>0</v>
      </c>
      <c r="AE67" s="356">
        <v>0</v>
      </c>
      <c r="AF67" s="356">
        <v>0</v>
      </c>
      <c r="AG67" s="356">
        <v>0</v>
      </c>
      <c r="AH67" s="356">
        <v>0</v>
      </c>
      <c r="AI67" s="356">
        <v>0</v>
      </c>
      <c r="AK67" s="356">
        <v>0</v>
      </c>
      <c r="AL67" s="356">
        <v>0</v>
      </c>
      <c r="AM67" s="356">
        <v>0</v>
      </c>
      <c r="AN67" s="356">
        <v>0</v>
      </c>
      <c r="AO67" s="356">
        <v>0</v>
      </c>
      <c r="AP67" s="356">
        <v>0</v>
      </c>
      <c r="AQ67" s="356">
        <v>0</v>
      </c>
      <c r="AS67" s="356">
        <v>0</v>
      </c>
      <c r="AT67" s="356">
        <v>0</v>
      </c>
      <c r="AU67" s="356">
        <v>0</v>
      </c>
      <c r="AV67" s="356">
        <v>0</v>
      </c>
      <c r="AW67" s="356">
        <v>0</v>
      </c>
      <c r="AX67" s="356">
        <v>0</v>
      </c>
      <c r="AY67" s="356">
        <v>0</v>
      </c>
      <c r="BA67" s="356">
        <v>0</v>
      </c>
      <c r="BB67" s="356">
        <v>0</v>
      </c>
      <c r="BC67" s="356">
        <v>0</v>
      </c>
      <c r="BD67" s="356">
        <v>0</v>
      </c>
      <c r="BE67" s="356">
        <v>0</v>
      </c>
      <c r="BF67" s="356">
        <v>0</v>
      </c>
      <c r="BG67" s="356">
        <v>0</v>
      </c>
      <c r="BI67" s="356">
        <v>0</v>
      </c>
      <c r="BJ67" s="356">
        <v>0</v>
      </c>
      <c r="BK67" s="356">
        <v>0</v>
      </c>
      <c r="BL67" s="356">
        <v>0</v>
      </c>
      <c r="BM67" s="356">
        <v>0</v>
      </c>
      <c r="BN67" s="356">
        <v>0</v>
      </c>
      <c r="BO67" s="356">
        <v>0</v>
      </c>
      <c r="BQ67" s="356">
        <v>0</v>
      </c>
      <c r="BR67" s="356">
        <v>0</v>
      </c>
      <c r="BS67" s="356">
        <v>0</v>
      </c>
      <c r="BT67" s="356">
        <v>0</v>
      </c>
      <c r="BU67" s="356">
        <v>0</v>
      </c>
      <c r="BV67" s="356">
        <v>0</v>
      </c>
      <c r="BW67" s="356">
        <v>0</v>
      </c>
      <c r="BY67" s="356">
        <v>0</v>
      </c>
      <c r="BZ67" s="356">
        <v>0</v>
      </c>
      <c r="CA67" s="356">
        <v>0</v>
      </c>
      <c r="CB67" s="356">
        <v>0</v>
      </c>
      <c r="CC67" s="356">
        <v>0</v>
      </c>
      <c r="CD67" s="356">
        <v>0</v>
      </c>
      <c r="CE67" s="356">
        <v>0</v>
      </c>
      <c r="CG67" s="356">
        <v>0</v>
      </c>
      <c r="CH67" s="356">
        <v>0</v>
      </c>
      <c r="CI67" s="356">
        <v>0</v>
      </c>
      <c r="CJ67" s="356">
        <v>0</v>
      </c>
      <c r="CK67" s="356">
        <v>0</v>
      </c>
      <c r="CL67" s="356">
        <v>0</v>
      </c>
      <c r="CM67" s="356">
        <v>0</v>
      </c>
      <c r="CN67" s="162">
        <v>0</v>
      </c>
      <c r="CO67" s="356">
        <v>0</v>
      </c>
      <c r="CP67" s="356">
        <v>0</v>
      </c>
      <c r="CQ67" s="356">
        <v>0</v>
      </c>
      <c r="CR67" s="356">
        <v>0</v>
      </c>
      <c r="CS67" s="356">
        <v>0</v>
      </c>
      <c r="CT67" s="356">
        <v>0</v>
      </c>
      <c r="CU67" s="356">
        <v>0</v>
      </c>
      <c r="CW67" s="356">
        <v>0</v>
      </c>
      <c r="CX67" s="356">
        <v>0</v>
      </c>
      <c r="CY67" s="356">
        <v>0</v>
      </c>
      <c r="CZ67" s="356">
        <v>0</v>
      </c>
      <c r="DA67" s="356">
        <v>0</v>
      </c>
      <c r="DB67" s="356">
        <v>0</v>
      </c>
      <c r="DC67" s="356">
        <v>0</v>
      </c>
      <c r="DE67" s="356">
        <v>0</v>
      </c>
      <c r="DF67" s="356">
        <v>0</v>
      </c>
      <c r="DG67" s="356">
        <v>0</v>
      </c>
      <c r="DH67" s="356">
        <v>0</v>
      </c>
      <c r="DI67" s="356">
        <v>0</v>
      </c>
      <c r="DJ67" s="356">
        <v>0</v>
      </c>
      <c r="DK67" s="356">
        <v>0</v>
      </c>
      <c r="DM67" s="356">
        <v>0</v>
      </c>
      <c r="DN67" s="356">
        <v>0</v>
      </c>
      <c r="DO67" s="356">
        <v>0</v>
      </c>
      <c r="DP67" s="356">
        <v>0</v>
      </c>
      <c r="DQ67" s="356">
        <v>0</v>
      </c>
      <c r="DR67" s="356">
        <v>0</v>
      </c>
      <c r="DS67" s="356">
        <v>0</v>
      </c>
      <c r="DU67" s="356">
        <v>0</v>
      </c>
      <c r="DV67" s="356">
        <v>0</v>
      </c>
      <c r="DW67" s="356">
        <v>0</v>
      </c>
      <c r="DX67" s="356">
        <v>0</v>
      </c>
      <c r="DY67" s="356">
        <v>0</v>
      </c>
      <c r="DZ67" s="356">
        <v>0</v>
      </c>
      <c r="EA67" s="356">
        <v>0</v>
      </c>
      <c r="EC67" s="356">
        <v>0</v>
      </c>
      <c r="ED67" s="356">
        <v>0</v>
      </c>
      <c r="EE67" s="356">
        <v>0</v>
      </c>
      <c r="EF67" s="356">
        <v>0</v>
      </c>
      <c r="EG67" s="356">
        <v>0</v>
      </c>
      <c r="EH67" s="356">
        <v>0</v>
      </c>
      <c r="EI67" s="356">
        <v>0</v>
      </c>
      <c r="EK67" s="356">
        <v>0</v>
      </c>
      <c r="EL67" s="356">
        <v>0</v>
      </c>
      <c r="EM67" s="356">
        <v>0</v>
      </c>
      <c r="EN67" s="356">
        <v>0</v>
      </c>
      <c r="EO67" s="356">
        <v>0</v>
      </c>
      <c r="EP67" s="356">
        <v>0</v>
      </c>
      <c r="EQ67" s="356">
        <v>0</v>
      </c>
      <c r="ES67" s="356">
        <v>0</v>
      </c>
      <c r="ET67" s="356">
        <v>0</v>
      </c>
      <c r="EU67" s="356">
        <v>0</v>
      </c>
      <c r="EV67" s="356">
        <v>0</v>
      </c>
      <c r="EW67" s="356">
        <v>0</v>
      </c>
      <c r="EX67" s="356">
        <v>0</v>
      </c>
      <c r="EY67" s="356">
        <v>0</v>
      </c>
      <c r="FA67" s="356">
        <v>0</v>
      </c>
      <c r="FB67" s="356">
        <v>0</v>
      </c>
      <c r="FC67" s="356">
        <v>0</v>
      </c>
      <c r="FD67" s="356">
        <v>0</v>
      </c>
      <c r="FE67" s="356">
        <v>0</v>
      </c>
      <c r="FF67" s="356">
        <v>0</v>
      </c>
      <c r="FG67" s="356">
        <v>0</v>
      </c>
    </row>
    <row r="68" spans="1:163">
      <c r="A68" s="355" t="s">
        <v>45</v>
      </c>
      <c r="B68" s="162" t="s">
        <v>45</v>
      </c>
      <c r="C68" s="619">
        <v>0</v>
      </c>
      <c r="D68" s="167"/>
      <c r="E68" s="356">
        <v>0</v>
      </c>
      <c r="F68" s="356">
        <v>0</v>
      </c>
      <c r="G68" s="356">
        <v>0</v>
      </c>
      <c r="H68" s="356">
        <v>0</v>
      </c>
      <c r="I68" s="356">
        <v>0</v>
      </c>
      <c r="J68" s="356">
        <v>0</v>
      </c>
      <c r="K68" s="356">
        <v>0</v>
      </c>
      <c r="M68" s="356">
        <v>0</v>
      </c>
      <c r="N68" s="356">
        <v>0</v>
      </c>
      <c r="O68" s="356">
        <v>0</v>
      </c>
      <c r="P68" s="356">
        <v>0</v>
      </c>
      <c r="Q68" s="356">
        <v>0</v>
      </c>
      <c r="R68" s="356">
        <v>0</v>
      </c>
      <c r="S68" s="356">
        <v>0</v>
      </c>
      <c r="U68" s="356">
        <v>0</v>
      </c>
      <c r="V68" s="356">
        <v>0</v>
      </c>
      <c r="W68" s="356">
        <v>0</v>
      </c>
      <c r="X68" s="356">
        <v>0</v>
      </c>
      <c r="Y68" s="356">
        <v>0</v>
      </c>
      <c r="Z68" s="356">
        <v>0</v>
      </c>
      <c r="AA68" s="356">
        <v>0</v>
      </c>
      <c r="AC68" s="356">
        <v>0</v>
      </c>
      <c r="AD68" s="356">
        <v>0</v>
      </c>
      <c r="AE68" s="356">
        <v>0</v>
      </c>
      <c r="AF68" s="356">
        <v>0</v>
      </c>
      <c r="AG68" s="356">
        <v>0</v>
      </c>
      <c r="AH68" s="356">
        <v>0</v>
      </c>
      <c r="AI68" s="356">
        <v>0</v>
      </c>
      <c r="AK68" s="356">
        <v>0</v>
      </c>
      <c r="AL68" s="356">
        <v>0</v>
      </c>
      <c r="AM68" s="356">
        <v>0</v>
      </c>
      <c r="AN68" s="356">
        <v>0</v>
      </c>
      <c r="AO68" s="356">
        <v>0</v>
      </c>
      <c r="AP68" s="356">
        <v>0</v>
      </c>
      <c r="AQ68" s="356">
        <v>0</v>
      </c>
      <c r="AS68" s="356">
        <v>0</v>
      </c>
      <c r="AT68" s="356">
        <v>0</v>
      </c>
      <c r="AU68" s="356">
        <v>0</v>
      </c>
      <c r="AV68" s="356">
        <v>0</v>
      </c>
      <c r="AW68" s="356">
        <v>0</v>
      </c>
      <c r="AX68" s="356">
        <v>0</v>
      </c>
      <c r="AY68" s="356">
        <v>0</v>
      </c>
      <c r="BA68" s="356">
        <v>0</v>
      </c>
      <c r="BB68" s="356">
        <v>0</v>
      </c>
      <c r="BC68" s="356">
        <v>0</v>
      </c>
      <c r="BD68" s="356">
        <v>0</v>
      </c>
      <c r="BE68" s="356">
        <v>0</v>
      </c>
      <c r="BF68" s="356">
        <v>0</v>
      </c>
      <c r="BG68" s="356">
        <v>0</v>
      </c>
      <c r="BI68" s="356">
        <v>0</v>
      </c>
      <c r="BJ68" s="356">
        <v>0</v>
      </c>
      <c r="BK68" s="356">
        <v>0</v>
      </c>
      <c r="BL68" s="356">
        <v>0</v>
      </c>
      <c r="BM68" s="356">
        <v>0</v>
      </c>
      <c r="BN68" s="356">
        <v>0</v>
      </c>
      <c r="BO68" s="356">
        <v>0</v>
      </c>
      <c r="BQ68" s="356">
        <v>0</v>
      </c>
      <c r="BR68" s="356">
        <v>0</v>
      </c>
      <c r="BS68" s="356">
        <v>0</v>
      </c>
      <c r="BT68" s="356">
        <v>0</v>
      </c>
      <c r="BU68" s="356">
        <v>0</v>
      </c>
      <c r="BV68" s="356">
        <v>0</v>
      </c>
      <c r="BW68" s="356">
        <v>0</v>
      </c>
      <c r="BY68" s="356">
        <v>0</v>
      </c>
      <c r="BZ68" s="356">
        <v>0</v>
      </c>
      <c r="CA68" s="356">
        <v>0</v>
      </c>
      <c r="CB68" s="356">
        <v>0</v>
      </c>
      <c r="CC68" s="356">
        <v>0</v>
      </c>
      <c r="CD68" s="356">
        <v>0</v>
      </c>
      <c r="CE68" s="356">
        <v>0</v>
      </c>
      <c r="CG68" s="356">
        <v>0</v>
      </c>
      <c r="CH68" s="356">
        <v>0</v>
      </c>
      <c r="CI68" s="356">
        <v>0</v>
      </c>
      <c r="CJ68" s="356">
        <v>0</v>
      </c>
      <c r="CK68" s="356">
        <v>0</v>
      </c>
      <c r="CL68" s="356">
        <v>0</v>
      </c>
      <c r="CM68" s="356">
        <v>0</v>
      </c>
      <c r="CN68" s="162">
        <v>0</v>
      </c>
      <c r="CO68" s="356">
        <v>0</v>
      </c>
      <c r="CP68" s="356">
        <v>0</v>
      </c>
      <c r="CQ68" s="356">
        <v>0</v>
      </c>
      <c r="CR68" s="356">
        <v>0</v>
      </c>
      <c r="CS68" s="356">
        <v>0</v>
      </c>
      <c r="CT68" s="356">
        <v>0</v>
      </c>
      <c r="CU68" s="356">
        <v>0</v>
      </c>
      <c r="CW68" s="356">
        <v>0</v>
      </c>
      <c r="CX68" s="356">
        <v>0</v>
      </c>
      <c r="CY68" s="356">
        <v>0</v>
      </c>
      <c r="CZ68" s="356">
        <v>0</v>
      </c>
      <c r="DA68" s="356">
        <v>0</v>
      </c>
      <c r="DB68" s="356">
        <v>0</v>
      </c>
      <c r="DC68" s="356">
        <v>0</v>
      </c>
      <c r="DE68" s="356">
        <v>0</v>
      </c>
      <c r="DF68" s="356">
        <v>0</v>
      </c>
      <c r="DG68" s="356">
        <v>0</v>
      </c>
      <c r="DH68" s="356">
        <v>0</v>
      </c>
      <c r="DI68" s="356">
        <v>0</v>
      </c>
      <c r="DJ68" s="356">
        <v>0</v>
      </c>
      <c r="DK68" s="356">
        <v>0</v>
      </c>
      <c r="DM68" s="356">
        <v>0</v>
      </c>
      <c r="DN68" s="356">
        <v>0</v>
      </c>
      <c r="DO68" s="356">
        <v>0</v>
      </c>
      <c r="DP68" s="356">
        <v>0</v>
      </c>
      <c r="DQ68" s="356">
        <v>0</v>
      </c>
      <c r="DR68" s="356">
        <v>0</v>
      </c>
      <c r="DS68" s="356">
        <v>0</v>
      </c>
      <c r="DU68" s="356">
        <v>0</v>
      </c>
      <c r="DV68" s="356">
        <v>0</v>
      </c>
      <c r="DW68" s="356">
        <v>0</v>
      </c>
      <c r="DX68" s="356">
        <v>0</v>
      </c>
      <c r="DY68" s="356">
        <v>0</v>
      </c>
      <c r="DZ68" s="356">
        <v>0</v>
      </c>
      <c r="EA68" s="356">
        <v>0</v>
      </c>
      <c r="EC68" s="356">
        <v>0</v>
      </c>
      <c r="ED68" s="356">
        <v>0</v>
      </c>
      <c r="EE68" s="356">
        <v>0</v>
      </c>
      <c r="EF68" s="356">
        <v>0</v>
      </c>
      <c r="EG68" s="356">
        <v>0</v>
      </c>
      <c r="EH68" s="356">
        <v>0</v>
      </c>
      <c r="EI68" s="356">
        <v>0</v>
      </c>
      <c r="EK68" s="356">
        <v>0</v>
      </c>
      <c r="EL68" s="356">
        <v>0</v>
      </c>
      <c r="EM68" s="356">
        <v>0</v>
      </c>
      <c r="EN68" s="356">
        <v>0</v>
      </c>
      <c r="EO68" s="356">
        <v>0</v>
      </c>
      <c r="EP68" s="356">
        <v>0</v>
      </c>
      <c r="EQ68" s="356">
        <v>0</v>
      </c>
      <c r="ES68" s="356">
        <v>0</v>
      </c>
      <c r="ET68" s="356">
        <v>0</v>
      </c>
      <c r="EU68" s="356">
        <v>0</v>
      </c>
      <c r="EV68" s="356">
        <v>0</v>
      </c>
      <c r="EW68" s="356">
        <v>0</v>
      </c>
      <c r="EX68" s="356">
        <v>0</v>
      </c>
      <c r="EY68" s="356">
        <v>0</v>
      </c>
      <c r="FA68" s="356">
        <v>0</v>
      </c>
      <c r="FB68" s="356">
        <v>0</v>
      </c>
      <c r="FC68" s="356">
        <v>0</v>
      </c>
      <c r="FD68" s="356">
        <v>0</v>
      </c>
      <c r="FE68" s="356">
        <v>0</v>
      </c>
      <c r="FF68" s="356">
        <v>0</v>
      </c>
      <c r="FG68" s="356">
        <v>0</v>
      </c>
    </row>
    <row r="69" spans="1:163">
      <c r="A69" s="355" t="s">
        <v>45</v>
      </c>
      <c r="B69" s="162" t="s">
        <v>45</v>
      </c>
      <c r="C69" s="619">
        <v>0</v>
      </c>
      <c r="D69" s="167"/>
      <c r="E69" s="356">
        <v>0</v>
      </c>
      <c r="F69" s="356">
        <v>0</v>
      </c>
      <c r="G69" s="356">
        <v>0</v>
      </c>
      <c r="H69" s="356">
        <v>0</v>
      </c>
      <c r="I69" s="356">
        <v>0</v>
      </c>
      <c r="J69" s="356">
        <v>0</v>
      </c>
      <c r="K69" s="356">
        <v>0</v>
      </c>
      <c r="M69" s="356">
        <v>0</v>
      </c>
      <c r="N69" s="356">
        <v>0</v>
      </c>
      <c r="O69" s="356">
        <v>0</v>
      </c>
      <c r="P69" s="356">
        <v>0</v>
      </c>
      <c r="Q69" s="356">
        <v>0</v>
      </c>
      <c r="R69" s="356">
        <v>0</v>
      </c>
      <c r="S69" s="356">
        <v>0</v>
      </c>
      <c r="U69" s="356">
        <v>0</v>
      </c>
      <c r="V69" s="356">
        <v>0</v>
      </c>
      <c r="W69" s="356">
        <v>0</v>
      </c>
      <c r="X69" s="356">
        <v>0</v>
      </c>
      <c r="Y69" s="356">
        <v>0</v>
      </c>
      <c r="Z69" s="356">
        <v>0</v>
      </c>
      <c r="AA69" s="356">
        <v>0</v>
      </c>
      <c r="AC69" s="356">
        <v>0</v>
      </c>
      <c r="AD69" s="356">
        <v>0</v>
      </c>
      <c r="AE69" s="356">
        <v>0</v>
      </c>
      <c r="AF69" s="356">
        <v>0</v>
      </c>
      <c r="AG69" s="356">
        <v>0</v>
      </c>
      <c r="AH69" s="356">
        <v>0</v>
      </c>
      <c r="AI69" s="356">
        <v>0</v>
      </c>
      <c r="AK69" s="356">
        <v>0</v>
      </c>
      <c r="AL69" s="356">
        <v>0</v>
      </c>
      <c r="AM69" s="356">
        <v>0</v>
      </c>
      <c r="AN69" s="356">
        <v>0</v>
      </c>
      <c r="AO69" s="356">
        <v>0</v>
      </c>
      <c r="AP69" s="356">
        <v>0</v>
      </c>
      <c r="AQ69" s="356">
        <v>0</v>
      </c>
      <c r="AS69" s="356">
        <v>0</v>
      </c>
      <c r="AT69" s="356">
        <v>0</v>
      </c>
      <c r="AU69" s="356">
        <v>0</v>
      </c>
      <c r="AV69" s="356">
        <v>0</v>
      </c>
      <c r="AW69" s="356">
        <v>0</v>
      </c>
      <c r="AX69" s="356">
        <v>0</v>
      </c>
      <c r="AY69" s="356">
        <v>0</v>
      </c>
      <c r="BA69" s="356">
        <v>0</v>
      </c>
      <c r="BB69" s="356">
        <v>0</v>
      </c>
      <c r="BC69" s="356">
        <v>0</v>
      </c>
      <c r="BD69" s="356">
        <v>0</v>
      </c>
      <c r="BE69" s="356">
        <v>0</v>
      </c>
      <c r="BF69" s="356">
        <v>0</v>
      </c>
      <c r="BG69" s="356">
        <v>0</v>
      </c>
      <c r="BI69" s="356">
        <v>0</v>
      </c>
      <c r="BJ69" s="356">
        <v>0</v>
      </c>
      <c r="BK69" s="356">
        <v>0</v>
      </c>
      <c r="BL69" s="356">
        <v>0</v>
      </c>
      <c r="BM69" s="356">
        <v>0</v>
      </c>
      <c r="BN69" s="356">
        <v>0</v>
      </c>
      <c r="BO69" s="356">
        <v>0</v>
      </c>
      <c r="BQ69" s="356">
        <v>0</v>
      </c>
      <c r="BR69" s="356">
        <v>0</v>
      </c>
      <c r="BS69" s="356">
        <v>0</v>
      </c>
      <c r="BT69" s="356">
        <v>0</v>
      </c>
      <c r="BU69" s="356">
        <v>0</v>
      </c>
      <c r="BV69" s="356">
        <v>0</v>
      </c>
      <c r="BW69" s="356">
        <v>0</v>
      </c>
      <c r="BY69" s="356">
        <v>0</v>
      </c>
      <c r="BZ69" s="356">
        <v>0</v>
      </c>
      <c r="CA69" s="356">
        <v>0</v>
      </c>
      <c r="CB69" s="356">
        <v>0</v>
      </c>
      <c r="CC69" s="356">
        <v>0</v>
      </c>
      <c r="CD69" s="356">
        <v>0</v>
      </c>
      <c r="CE69" s="356">
        <v>0</v>
      </c>
      <c r="CG69" s="356">
        <v>0</v>
      </c>
      <c r="CH69" s="356">
        <v>0</v>
      </c>
      <c r="CI69" s="356">
        <v>0</v>
      </c>
      <c r="CJ69" s="356">
        <v>0</v>
      </c>
      <c r="CK69" s="356">
        <v>0</v>
      </c>
      <c r="CL69" s="356">
        <v>0</v>
      </c>
      <c r="CM69" s="356">
        <v>0</v>
      </c>
      <c r="CN69" s="162">
        <v>0</v>
      </c>
      <c r="CO69" s="356">
        <v>0</v>
      </c>
      <c r="CP69" s="356">
        <v>0</v>
      </c>
      <c r="CQ69" s="356">
        <v>0</v>
      </c>
      <c r="CR69" s="356">
        <v>0</v>
      </c>
      <c r="CS69" s="356">
        <v>0</v>
      </c>
      <c r="CT69" s="356">
        <v>0</v>
      </c>
      <c r="CU69" s="356">
        <v>0</v>
      </c>
      <c r="CW69" s="356">
        <v>0</v>
      </c>
      <c r="CX69" s="356">
        <v>0</v>
      </c>
      <c r="CY69" s="356">
        <v>0</v>
      </c>
      <c r="CZ69" s="356">
        <v>0</v>
      </c>
      <c r="DA69" s="356">
        <v>0</v>
      </c>
      <c r="DB69" s="356">
        <v>0</v>
      </c>
      <c r="DC69" s="356">
        <v>0</v>
      </c>
      <c r="DE69" s="356">
        <v>0</v>
      </c>
      <c r="DF69" s="356">
        <v>0</v>
      </c>
      <c r="DG69" s="356">
        <v>0</v>
      </c>
      <c r="DH69" s="356">
        <v>0</v>
      </c>
      <c r="DI69" s="356">
        <v>0</v>
      </c>
      <c r="DJ69" s="356">
        <v>0</v>
      </c>
      <c r="DK69" s="356">
        <v>0</v>
      </c>
      <c r="DM69" s="356">
        <v>0</v>
      </c>
      <c r="DN69" s="356">
        <v>0</v>
      </c>
      <c r="DO69" s="356">
        <v>0</v>
      </c>
      <c r="DP69" s="356">
        <v>0</v>
      </c>
      <c r="DQ69" s="356">
        <v>0</v>
      </c>
      <c r="DR69" s="356">
        <v>0</v>
      </c>
      <c r="DS69" s="356">
        <v>0</v>
      </c>
      <c r="DU69" s="356">
        <v>0</v>
      </c>
      <c r="DV69" s="356">
        <v>0</v>
      </c>
      <c r="DW69" s="356">
        <v>0</v>
      </c>
      <c r="DX69" s="356">
        <v>0</v>
      </c>
      <c r="DY69" s="356">
        <v>0</v>
      </c>
      <c r="DZ69" s="356">
        <v>0</v>
      </c>
      <c r="EA69" s="356">
        <v>0</v>
      </c>
      <c r="EC69" s="356">
        <v>0</v>
      </c>
      <c r="ED69" s="356">
        <v>0</v>
      </c>
      <c r="EE69" s="356">
        <v>0</v>
      </c>
      <c r="EF69" s="356">
        <v>0</v>
      </c>
      <c r="EG69" s="356">
        <v>0</v>
      </c>
      <c r="EH69" s="356">
        <v>0</v>
      </c>
      <c r="EI69" s="356">
        <v>0</v>
      </c>
      <c r="EK69" s="356">
        <v>0</v>
      </c>
      <c r="EL69" s="356">
        <v>0</v>
      </c>
      <c r="EM69" s="356">
        <v>0</v>
      </c>
      <c r="EN69" s="356">
        <v>0</v>
      </c>
      <c r="EO69" s="356">
        <v>0</v>
      </c>
      <c r="EP69" s="356">
        <v>0</v>
      </c>
      <c r="EQ69" s="356">
        <v>0</v>
      </c>
      <c r="ES69" s="356">
        <v>0</v>
      </c>
      <c r="ET69" s="356">
        <v>0</v>
      </c>
      <c r="EU69" s="356">
        <v>0</v>
      </c>
      <c r="EV69" s="356">
        <v>0</v>
      </c>
      <c r="EW69" s="356">
        <v>0</v>
      </c>
      <c r="EX69" s="356">
        <v>0</v>
      </c>
      <c r="EY69" s="356">
        <v>0</v>
      </c>
      <c r="FA69" s="356">
        <v>0</v>
      </c>
      <c r="FB69" s="356">
        <v>0</v>
      </c>
      <c r="FC69" s="356">
        <v>0</v>
      </c>
      <c r="FD69" s="356">
        <v>0</v>
      </c>
      <c r="FE69" s="356">
        <v>0</v>
      </c>
      <c r="FF69" s="356">
        <v>0</v>
      </c>
      <c r="FG69" s="356">
        <v>0</v>
      </c>
    </row>
    <row r="70" spans="1:163">
      <c r="A70" s="355" t="s">
        <v>45</v>
      </c>
      <c r="B70" s="162" t="s">
        <v>45</v>
      </c>
      <c r="C70" s="619">
        <v>0</v>
      </c>
      <c r="D70" s="167"/>
      <c r="E70" s="356">
        <v>0</v>
      </c>
      <c r="F70" s="356">
        <v>0</v>
      </c>
      <c r="G70" s="356">
        <v>0</v>
      </c>
      <c r="H70" s="356">
        <v>0</v>
      </c>
      <c r="I70" s="356">
        <v>0</v>
      </c>
      <c r="J70" s="356">
        <v>0</v>
      </c>
      <c r="K70" s="356">
        <v>0</v>
      </c>
      <c r="M70" s="356">
        <v>0</v>
      </c>
      <c r="N70" s="356">
        <v>0</v>
      </c>
      <c r="O70" s="356">
        <v>0</v>
      </c>
      <c r="P70" s="356">
        <v>0</v>
      </c>
      <c r="Q70" s="356">
        <v>0</v>
      </c>
      <c r="R70" s="356">
        <v>0</v>
      </c>
      <c r="S70" s="356">
        <v>0</v>
      </c>
      <c r="U70" s="356">
        <v>0</v>
      </c>
      <c r="V70" s="356">
        <v>0</v>
      </c>
      <c r="W70" s="356">
        <v>0</v>
      </c>
      <c r="X70" s="356">
        <v>0</v>
      </c>
      <c r="Y70" s="356">
        <v>0</v>
      </c>
      <c r="Z70" s="356">
        <v>0</v>
      </c>
      <c r="AA70" s="356">
        <v>0</v>
      </c>
      <c r="AC70" s="356">
        <v>0</v>
      </c>
      <c r="AD70" s="356">
        <v>0</v>
      </c>
      <c r="AE70" s="356">
        <v>0</v>
      </c>
      <c r="AF70" s="356">
        <v>0</v>
      </c>
      <c r="AG70" s="356">
        <v>0</v>
      </c>
      <c r="AH70" s="356">
        <v>0</v>
      </c>
      <c r="AI70" s="356">
        <v>0</v>
      </c>
      <c r="AK70" s="356">
        <v>0</v>
      </c>
      <c r="AL70" s="356">
        <v>0</v>
      </c>
      <c r="AM70" s="356">
        <v>0</v>
      </c>
      <c r="AN70" s="356">
        <v>0</v>
      </c>
      <c r="AO70" s="356">
        <v>0</v>
      </c>
      <c r="AP70" s="356">
        <v>0</v>
      </c>
      <c r="AQ70" s="356">
        <v>0</v>
      </c>
      <c r="AS70" s="356">
        <v>0</v>
      </c>
      <c r="AT70" s="356">
        <v>0</v>
      </c>
      <c r="AU70" s="356">
        <v>0</v>
      </c>
      <c r="AV70" s="356">
        <v>0</v>
      </c>
      <c r="AW70" s="356">
        <v>0</v>
      </c>
      <c r="AX70" s="356">
        <v>0</v>
      </c>
      <c r="AY70" s="356">
        <v>0</v>
      </c>
      <c r="BA70" s="356">
        <v>0</v>
      </c>
      <c r="BB70" s="356">
        <v>0</v>
      </c>
      <c r="BC70" s="356">
        <v>0</v>
      </c>
      <c r="BD70" s="356">
        <v>0</v>
      </c>
      <c r="BE70" s="356">
        <v>0</v>
      </c>
      <c r="BF70" s="356">
        <v>0</v>
      </c>
      <c r="BG70" s="356">
        <v>0</v>
      </c>
      <c r="BI70" s="356">
        <v>0</v>
      </c>
      <c r="BJ70" s="356">
        <v>0</v>
      </c>
      <c r="BK70" s="356">
        <v>0</v>
      </c>
      <c r="BL70" s="356">
        <v>0</v>
      </c>
      <c r="BM70" s="356">
        <v>0</v>
      </c>
      <c r="BN70" s="356">
        <v>0</v>
      </c>
      <c r="BO70" s="356">
        <v>0</v>
      </c>
      <c r="BQ70" s="356">
        <v>0</v>
      </c>
      <c r="BR70" s="356">
        <v>0</v>
      </c>
      <c r="BS70" s="356">
        <v>0</v>
      </c>
      <c r="BT70" s="356">
        <v>0</v>
      </c>
      <c r="BU70" s="356">
        <v>0</v>
      </c>
      <c r="BV70" s="356">
        <v>0</v>
      </c>
      <c r="BW70" s="356">
        <v>0</v>
      </c>
      <c r="BY70" s="356">
        <v>0</v>
      </c>
      <c r="BZ70" s="356">
        <v>0</v>
      </c>
      <c r="CA70" s="356">
        <v>0</v>
      </c>
      <c r="CB70" s="356">
        <v>0</v>
      </c>
      <c r="CC70" s="356">
        <v>0</v>
      </c>
      <c r="CD70" s="356">
        <v>0</v>
      </c>
      <c r="CE70" s="356">
        <v>0</v>
      </c>
      <c r="CG70" s="356">
        <v>0</v>
      </c>
      <c r="CH70" s="356">
        <v>0</v>
      </c>
      <c r="CI70" s="356">
        <v>0</v>
      </c>
      <c r="CJ70" s="356">
        <v>0</v>
      </c>
      <c r="CK70" s="356">
        <v>0</v>
      </c>
      <c r="CL70" s="356">
        <v>0</v>
      </c>
      <c r="CM70" s="356">
        <v>0</v>
      </c>
      <c r="CN70" s="162">
        <v>0</v>
      </c>
      <c r="CO70" s="356">
        <v>0</v>
      </c>
      <c r="CP70" s="356">
        <v>0</v>
      </c>
      <c r="CQ70" s="356">
        <v>0</v>
      </c>
      <c r="CR70" s="356">
        <v>0</v>
      </c>
      <c r="CS70" s="356">
        <v>0</v>
      </c>
      <c r="CT70" s="356">
        <v>0</v>
      </c>
      <c r="CU70" s="356">
        <v>0</v>
      </c>
      <c r="CW70" s="356">
        <v>0</v>
      </c>
      <c r="CX70" s="356">
        <v>0</v>
      </c>
      <c r="CY70" s="356">
        <v>0</v>
      </c>
      <c r="CZ70" s="356">
        <v>0</v>
      </c>
      <c r="DA70" s="356">
        <v>0</v>
      </c>
      <c r="DB70" s="356">
        <v>0</v>
      </c>
      <c r="DC70" s="356">
        <v>0</v>
      </c>
      <c r="DE70" s="356">
        <v>0</v>
      </c>
      <c r="DF70" s="356">
        <v>0</v>
      </c>
      <c r="DG70" s="356">
        <v>0</v>
      </c>
      <c r="DH70" s="356">
        <v>0</v>
      </c>
      <c r="DI70" s="356">
        <v>0</v>
      </c>
      <c r="DJ70" s="356">
        <v>0</v>
      </c>
      <c r="DK70" s="356">
        <v>0</v>
      </c>
      <c r="DM70" s="356">
        <v>0</v>
      </c>
      <c r="DN70" s="356">
        <v>0</v>
      </c>
      <c r="DO70" s="356">
        <v>0</v>
      </c>
      <c r="DP70" s="356">
        <v>0</v>
      </c>
      <c r="DQ70" s="356">
        <v>0</v>
      </c>
      <c r="DR70" s="356">
        <v>0</v>
      </c>
      <c r="DS70" s="356">
        <v>0</v>
      </c>
      <c r="DU70" s="356">
        <v>0</v>
      </c>
      <c r="DV70" s="356">
        <v>0</v>
      </c>
      <c r="DW70" s="356">
        <v>0</v>
      </c>
      <c r="DX70" s="356">
        <v>0</v>
      </c>
      <c r="DY70" s="356">
        <v>0</v>
      </c>
      <c r="DZ70" s="356">
        <v>0</v>
      </c>
      <c r="EA70" s="356">
        <v>0</v>
      </c>
      <c r="EC70" s="356">
        <v>0</v>
      </c>
      <c r="ED70" s="356">
        <v>0</v>
      </c>
      <c r="EE70" s="356">
        <v>0</v>
      </c>
      <c r="EF70" s="356">
        <v>0</v>
      </c>
      <c r="EG70" s="356">
        <v>0</v>
      </c>
      <c r="EH70" s="356">
        <v>0</v>
      </c>
      <c r="EI70" s="356">
        <v>0</v>
      </c>
      <c r="EK70" s="356">
        <v>0</v>
      </c>
      <c r="EL70" s="356">
        <v>0</v>
      </c>
      <c r="EM70" s="356">
        <v>0</v>
      </c>
      <c r="EN70" s="356">
        <v>0</v>
      </c>
      <c r="EO70" s="356">
        <v>0</v>
      </c>
      <c r="EP70" s="356">
        <v>0</v>
      </c>
      <c r="EQ70" s="356">
        <v>0</v>
      </c>
      <c r="ES70" s="356">
        <v>0</v>
      </c>
      <c r="ET70" s="356">
        <v>0</v>
      </c>
      <c r="EU70" s="356">
        <v>0</v>
      </c>
      <c r="EV70" s="356">
        <v>0</v>
      </c>
      <c r="EW70" s="356">
        <v>0</v>
      </c>
      <c r="EX70" s="356">
        <v>0</v>
      </c>
      <c r="EY70" s="356">
        <v>0</v>
      </c>
      <c r="FA70" s="356">
        <v>0</v>
      </c>
      <c r="FB70" s="356">
        <v>0</v>
      </c>
      <c r="FC70" s="356">
        <v>0</v>
      </c>
      <c r="FD70" s="356">
        <v>0</v>
      </c>
      <c r="FE70" s="356">
        <v>0</v>
      </c>
      <c r="FF70" s="356">
        <v>0</v>
      </c>
      <c r="FG70" s="356">
        <v>0</v>
      </c>
    </row>
    <row r="71" spans="1:163">
      <c r="A71" s="355" t="s">
        <v>45</v>
      </c>
      <c r="B71" s="162" t="s">
        <v>45</v>
      </c>
      <c r="C71" s="619">
        <v>0</v>
      </c>
      <c r="D71" s="167"/>
      <c r="E71" s="356">
        <v>0</v>
      </c>
      <c r="F71" s="356">
        <v>0</v>
      </c>
      <c r="G71" s="356">
        <v>0</v>
      </c>
      <c r="H71" s="356">
        <v>0</v>
      </c>
      <c r="I71" s="356">
        <v>0</v>
      </c>
      <c r="J71" s="356">
        <v>0</v>
      </c>
      <c r="K71" s="356">
        <v>0</v>
      </c>
      <c r="M71" s="356">
        <v>0</v>
      </c>
      <c r="N71" s="356">
        <v>0</v>
      </c>
      <c r="O71" s="356">
        <v>0</v>
      </c>
      <c r="P71" s="356">
        <v>0</v>
      </c>
      <c r="Q71" s="356">
        <v>0</v>
      </c>
      <c r="R71" s="356">
        <v>0</v>
      </c>
      <c r="S71" s="356">
        <v>0</v>
      </c>
      <c r="U71" s="356">
        <v>0</v>
      </c>
      <c r="V71" s="356">
        <v>0</v>
      </c>
      <c r="W71" s="356">
        <v>0</v>
      </c>
      <c r="X71" s="356">
        <v>0</v>
      </c>
      <c r="Y71" s="356">
        <v>0</v>
      </c>
      <c r="Z71" s="356">
        <v>0</v>
      </c>
      <c r="AA71" s="356">
        <v>0</v>
      </c>
      <c r="AC71" s="356">
        <v>0</v>
      </c>
      <c r="AD71" s="356">
        <v>0</v>
      </c>
      <c r="AE71" s="356">
        <v>0</v>
      </c>
      <c r="AF71" s="356">
        <v>0</v>
      </c>
      <c r="AG71" s="356">
        <v>0</v>
      </c>
      <c r="AH71" s="356">
        <v>0</v>
      </c>
      <c r="AI71" s="356">
        <v>0</v>
      </c>
      <c r="AK71" s="356">
        <v>0</v>
      </c>
      <c r="AL71" s="356">
        <v>0</v>
      </c>
      <c r="AM71" s="356">
        <v>0</v>
      </c>
      <c r="AN71" s="356">
        <v>0</v>
      </c>
      <c r="AO71" s="356">
        <v>0</v>
      </c>
      <c r="AP71" s="356">
        <v>0</v>
      </c>
      <c r="AQ71" s="356">
        <v>0</v>
      </c>
      <c r="AS71" s="356">
        <v>0</v>
      </c>
      <c r="AT71" s="356">
        <v>0</v>
      </c>
      <c r="AU71" s="356">
        <v>0</v>
      </c>
      <c r="AV71" s="356">
        <v>0</v>
      </c>
      <c r="AW71" s="356">
        <v>0</v>
      </c>
      <c r="AX71" s="356">
        <v>0</v>
      </c>
      <c r="AY71" s="356">
        <v>0</v>
      </c>
      <c r="BA71" s="356">
        <v>0</v>
      </c>
      <c r="BB71" s="356">
        <v>0</v>
      </c>
      <c r="BC71" s="356">
        <v>0</v>
      </c>
      <c r="BD71" s="356">
        <v>0</v>
      </c>
      <c r="BE71" s="356">
        <v>0</v>
      </c>
      <c r="BF71" s="356">
        <v>0</v>
      </c>
      <c r="BG71" s="356">
        <v>0</v>
      </c>
      <c r="BI71" s="356">
        <v>0</v>
      </c>
      <c r="BJ71" s="356">
        <v>0</v>
      </c>
      <c r="BK71" s="356">
        <v>0</v>
      </c>
      <c r="BL71" s="356">
        <v>0</v>
      </c>
      <c r="BM71" s="356">
        <v>0</v>
      </c>
      <c r="BN71" s="356">
        <v>0</v>
      </c>
      <c r="BO71" s="356">
        <v>0</v>
      </c>
      <c r="BQ71" s="356">
        <v>0</v>
      </c>
      <c r="BR71" s="356">
        <v>0</v>
      </c>
      <c r="BS71" s="356">
        <v>0</v>
      </c>
      <c r="BT71" s="356">
        <v>0</v>
      </c>
      <c r="BU71" s="356">
        <v>0</v>
      </c>
      <c r="BV71" s="356">
        <v>0</v>
      </c>
      <c r="BW71" s="356">
        <v>0</v>
      </c>
      <c r="BY71" s="356">
        <v>0</v>
      </c>
      <c r="BZ71" s="356">
        <v>0</v>
      </c>
      <c r="CA71" s="356">
        <v>0</v>
      </c>
      <c r="CB71" s="356">
        <v>0</v>
      </c>
      <c r="CC71" s="356">
        <v>0</v>
      </c>
      <c r="CD71" s="356">
        <v>0</v>
      </c>
      <c r="CE71" s="356">
        <v>0</v>
      </c>
      <c r="CG71" s="356">
        <v>0</v>
      </c>
      <c r="CH71" s="356">
        <v>0</v>
      </c>
      <c r="CI71" s="356">
        <v>0</v>
      </c>
      <c r="CJ71" s="356">
        <v>0</v>
      </c>
      <c r="CK71" s="356">
        <v>0</v>
      </c>
      <c r="CL71" s="356">
        <v>0</v>
      </c>
      <c r="CM71" s="356">
        <v>0</v>
      </c>
      <c r="CN71" s="162">
        <v>0</v>
      </c>
      <c r="CO71" s="356">
        <v>0</v>
      </c>
      <c r="CP71" s="356">
        <v>0</v>
      </c>
      <c r="CQ71" s="356">
        <v>0</v>
      </c>
      <c r="CR71" s="356">
        <v>0</v>
      </c>
      <c r="CS71" s="356">
        <v>0</v>
      </c>
      <c r="CT71" s="356">
        <v>0</v>
      </c>
      <c r="CU71" s="356">
        <v>0</v>
      </c>
      <c r="CW71" s="356">
        <v>0</v>
      </c>
      <c r="CX71" s="356">
        <v>0</v>
      </c>
      <c r="CY71" s="356">
        <v>0</v>
      </c>
      <c r="CZ71" s="356">
        <v>0</v>
      </c>
      <c r="DA71" s="356">
        <v>0</v>
      </c>
      <c r="DB71" s="356">
        <v>0</v>
      </c>
      <c r="DC71" s="356">
        <v>0</v>
      </c>
      <c r="DE71" s="356">
        <v>0</v>
      </c>
      <c r="DF71" s="356">
        <v>0</v>
      </c>
      <c r="DG71" s="356">
        <v>0</v>
      </c>
      <c r="DH71" s="356">
        <v>0</v>
      </c>
      <c r="DI71" s="356">
        <v>0</v>
      </c>
      <c r="DJ71" s="356">
        <v>0</v>
      </c>
      <c r="DK71" s="356">
        <v>0</v>
      </c>
      <c r="DM71" s="356">
        <v>0</v>
      </c>
      <c r="DN71" s="356">
        <v>0</v>
      </c>
      <c r="DO71" s="356">
        <v>0</v>
      </c>
      <c r="DP71" s="356">
        <v>0</v>
      </c>
      <c r="DQ71" s="356">
        <v>0</v>
      </c>
      <c r="DR71" s="356">
        <v>0</v>
      </c>
      <c r="DS71" s="356">
        <v>0</v>
      </c>
      <c r="DU71" s="356">
        <v>0</v>
      </c>
      <c r="DV71" s="356">
        <v>0</v>
      </c>
      <c r="DW71" s="356">
        <v>0</v>
      </c>
      <c r="DX71" s="356">
        <v>0</v>
      </c>
      <c r="DY71" s="356">
        <v>0</v>
      </c>
      <c r="DZ71" s="356">
        <v>0</v>
      </c>
      <c r="EA71" s="356">
        <v>0</v>
      </c>
      <c r="EC71" s="356">
        <v>0</v>
      </c>
      <c r="ED71" s="356">
        <v>0</v>
      </c>
      <c r="EE71" s="356">
        <v>0</v>
      </c>
      <c r="EF71" s="356">
        <v>0</v>
      </c>
      <c r="EG71" s="356">
        <v>0</v>
      </c>
      <c r="EH71" s="356">
        <v>0</v>
      </c>
      <c r="EI71" s="356">
        <v>0</v>
      </c>
      <c r="EK71" s="356">
        <v>0</v>
      </c>
      <c r="EL71" s="356">
        <v>0</v>
      </c>
      <c r="EM71" s="356">
        <v>0</v>
      </c>
      <c r="EN71" s="356">
        <v>0</v>
      </c>
      <c r="EO71" s="356">
        <v>0</v>
      </c>
      <c r="EP71" s="356">
        <v>0</v>
      </c>
      <c r="EQ71" s="356">
        <v>0</v>
      </c>
      <c r="ES71" s="356">
        <v>0</v>
      </c>
      <c r="ET71" s="356">
        <v>0</v>
      </c>
      <c r="EU71" s="356">
        <v>0</v>
      </c>
      <c r="EV71" s="356">
        <v>0</v>
      </c>
      <c r="EW71" s="356">
        <v>0</v>
      </c>
      <c r="EX71" s="356">
        <v>0</v>
      </c>
      <c r="EY71" s="356">
        <v>0</v>
      </c>
      <c r="FA71" s="356">
        <v>0</v>
      </c>
      <c r="FB71" s="356">
        <v>0</v>
      </c>
      <c r="FC71" s="356">
        <v>0</v>
      </c>
      <c r="FD71" s="356">
        <v>0</v>
      </c>
      <c r="FE71" s="356">
        <v>0</v>
      </c>
      <c r="FF71" s="356">
        <v>0</v>
      </c>
      <c r="FG71" s="356">
        <v>0</v>
      </c>
    </row>
    <row r="72" spans="1:163">
      <c r="B72" s="172" t="s">
        <v>70</v>
      </c>
      <c r="C72" s="357">
        <v>4170107238.3743415</v>
      </c>
      <c r="D72" s="167"/>
      <c r="E72" s="357">
        <v>2430689752.9154491</v>
      </c>
      <c r="F72" s="357">
        <v>0</v>
      </c>
      <c r="G72" s="357">
        <v>343982616.56330991</v>
      </c>
      <c r="H72" s="357">
        <v>0</v>
      </c>
      <c r="I72" s="357">
        <v>0</v>
      </c>
      <c r="J72" s="357">
        <v>0</v>
      </c>
      <c r="K72" s="357">
        <v>2774672369.4787588</v>
      </c>
      <c r="L72" s="357"/>
      <c r="M72" s="357">
        <v>447089270.45873225</v>
      </c>
      <c r="N72" s="357">
        <v>0</v>
      </c>
      <c r="O72" s="357">
        <v>50455141.868805341</v>
      </c>
      <c r="P72" s="357">
        <v>0</v>
      </c>
      <c r="Q72" s="357">
        <v>0</v>
      </c>
      <c r="R72" s="357">
        <v>0</v>
      </c>
      <c r="S72" s="357">
        <v>497544412.3275376</v>
      </c>
      <c r="T72" s="357"/>
      <c r="U72" s="357">
        <v>378314172.08972389</v>
      </c>
      <c r="V72" s="357">
        <v>0</v>
      </c>
      <c r="W72" s="357">
        <v>13524450.001206145</v>
      </c>
      <c r="X72" s="357">
        <v>0</v>
      </c>
      <c r="Y72" s="357">
        <v>0</v>
      </c>
      <c r="Z72" s="357">
        <v>0</v>
      </c>
      <c r="AA72" s="357">
        <v>391838622.09093004</v>
      </c>
      <c r="AB72" s="357"/>
      <c r="AC72" s="357">
        <v>164697482.16883937</v>
      </c>
      <c r="AD72" s="357">
        <v>0</v>
      </c>
      <c r="AE72" s="357">
        <v>1501290.3076665532</v>
      </c>
      <c r="AF72" s="357">
        <v>0</v>
      </c>
      <c r="AG72" s="357">
        <v>0</v>
      </c>
      <c r="AH72" s="357">
        <v>0</v>
      </c>
      <c r="AI72" s="357">
        <v>166198772.47650591</v>
      </c>
      <c r="AJ72" s="357"/>
      <c r="AK72" s="357">
        <v>131427601.81206991</v>
      </c>
      <c r="AL72" s="357">
        <v>0</v>
      </c>
      <c r="AM72" s="357">
        <v>17928547.859513208</v>
      </c>
      <c r="AN72" s="357">
        <v>0</v>
      </c>
      <c r="AO72" s="357">
        <v>0</v>
      </c>
      <c r="AP72" s="357">
        <v>0</v>
      </c>
      <c r="AQ72" s="357">
        <v>149356149.67158312</v>
      </c>
      <c r="AR72" s="357"/>
      <c r="AS72" s="357">
        <v>1621777.4523692995</v>
      </c>
      <c r="AT72" s="357">
        <v>0</v>
      </c>
      <c r="AU72" s="357">
        <v>58130.001113842591</v>
      </c>
      <c r="AV72" s="357">
        <v>0</v>
      </c>
      <c r="AW72" s="357">
        <v>0</v>
      </c>
      <c r="AX72" s="357">
        <v>0</v>
      </c>
      <c r="AY72" s="357">
        <v>1679907.453483142</v>
      </c>
      <c r="AZ72" s="357"/>
      <c r="BA72" s="357">
        <v>31352087.746505119</v>
      </c>
      <c r="BB72" s="357">
        <v>0</v>
      </c>
      <c r="BC72" s="357">
        <v>5794178.3568447009</v>
      </c>
      <c r="BD72" s="357">
        <v>0</v>
      </c>
      <c r="BE72" s="357">
        <v>0</v>
      </c>
      <c r="BF72" s="357">
        <v>0</v>
      </c>
      <c r="BG72" s="357">
        <v>37146266.10334982</v>
      </c>
      <c r="BH72" s="357"/>
      <c r="BI72" s="357">
        <v>39913378.892680027</v>
      </c>
      <c r="BJ72" s="357">
        <v>0</v>
      </c>
      <c r="BK72" s="357">
        <v>1171880.9939455816</v>
      </c>
      <c r="BL72" s="357">
        <v>0</v>
      </c>
      <c r="BM72" s="357">
        <v>0</v>
      </c>
      <c r="BN72" s="357">
        <v>0</v>
      </c>
      <c r="BO72" s="357">
        <v>41085259.88662561</v>
      </c>
      <c r="BP72" s="357"/>
      <c r="BQ72" s="357">
        <v>21439033.118399583</v>
      </c>
      <c r="BR72" s="357">
        <v>0</v>
      </c>
      <c r="BS72" s="357">
        <v>727735.30562502379</v>
      </c>
      <c r="BT72" s="357">
        <v>0</v>
      </c>
      <c r="BU72" s="357">
        <v>0</v>
      </c>
      <c r="BV72" s="357">
        <v>0</v>
      </c>
      <c r="BW72" s="357">
        <v>22166768.424024608</v>
      </c>
      <c r="BX72" s="357"/>
      <c r="BY72" s="357">
        <v>6519540.82885959</v>
      </c>
      <c r="BZ72" s="357">
        <v>0</v>
      </c>
      <c r="CA72" s="357">
        <v>1171647.569538224</v>
      </c>
      <c r="CB72" s="357">
        <v>0</v>
      </c>
      <c r="CC72" s="357">
        <v>0</v>
      </c>
      <c r="CD72" s="357">
        <v>0</v>
      </c>
      <c r="CE72" s="357">
        <v>7691188.3983978145</v>
      </c>
      <c r="CF72" s="357"/>
      <c r="CG72" s="357">
        <v>22131168.545987532</v>
      </c>
      <c r="CH72" s="357">
        <v>0</v>
      </c>
      <c r="CI72" s="357">
        <v>57317388.722843789</v>
      </c>
      <c r="CJ72" s="357">
        <v>0</v>
      </c>
      <c r="CK72" s="357">
        <v>0</v>
      </c>
      <c r="CL72" s="357">
        <v>0</v>
      </c>
      <c r="CM72" s="357">
        <v>79448557.268831313</v>
      </c>
      <c r="CN72" s="357">
        <v>0</v>
      </c>
      <c r="CO72" s="357">
        <v>1265901.061834869</v>
      </c>
      <c r="CP72" s="357">
        <v>0</v>
      </c>
      <c r="CQ72" s="357">
        <v>13063.732478062144</v>
      </c>
      <c r="CR72" s="357">
        <v>0</v>
      </c>
      <c r="CS72" s="357">
        <v>0</v>
      </c>
      <c r="CT72" s="357">
        <v>0</v>
      </c>
      <c r="CU72" s="357">
        <v>1278964.7943129311</v>
      </c>
      <c r="CV72" s="357"/>
      <c r="CW72" s="357">
        <v>0</v>
      </c>
      <c r="CX72" s="357">
        <v>0</v>
      </c>
      <c r="CY72" s="357">
        <v>0</v>
      </c>
      <c r="CZ72" s="357">
        <v>0</v>
      </c>
      <c r="DA72" s="357">
        <v>0</v>
      </c>
      <c r="DB72" s="357">
        <v>0</v>
      </c>
      <c r="DC72" s="357">
        <v>0</v>
      </c>
      <c r="DD72" s="357"/>
      <c r="DE72" s="357">
        <v>0</v>
      </c>
      <c r="DF72" s="357">
        <v>0</v>
      </c>
      <c r="DG72" s="357">
        <v>0</v>
      </c>
      <c r="DH72" s="357">
        <v>0</v>
      </c>
      <c r="DI72" s="357">
        <v>0</v>
      </c>
      <c r="DJ72" s="357">
        <v>0</v>
      </c>
      <c r="DK72" s="357">
        <v>0</v>
      </c>
      <c r="DL72" s="357"/>
      <c r="DM72" s="357">
        <v>0</v>
      </c>
      <c r="DN72" s="357">
        <v>0</v>
      </c>
      <c r="DO72" s="357">
        <v>0</v>
      </c>
      <c r="DP72" s="357">
        <v>0</v>
      </c>
      <c r="DQ72" s="357">
        <v>0</v>
      </c>
      <c r="DR72" s="357">
        <v>0</v>
      </c>
      <c r="DS72" s="357">
        <v>0</v>
      </c>
      <c r="DT72" s="357"/>
      <c r="DU72" s="357">
        <v>0</v>
      </c>
      <c r="DV72" s="357">
        <v>0</v>
      </c>
      <c r="DW72" s="357">
        <v>0</v>
      </c>
      <c r="DX72" s="357">
        <v>0</v>
      </c>
      <c r="DY72" s="357">
        <v>0</v>
      </c>
      <c r="DZ72" s="357">
        <v>0</v>
      </c>
      <c r="EA72" s="357">
        <v>0</v>
      </c>
      <c r="EB72" s="357"/>
      <c r="EC72" s="357">
        <v>0</v>
      </c>
      <c r="ED72" s="357">
        <v>0</v>
      </c>
      <c r="EE72" s="357">
        <v>0</v>
      </c>
      <c r="EF72" s="357">
        <v>0</v>
      </c>
      <c r="EG72" s="357">
        <v>0</v>
      </c>
      <c r="EH72" s="357">
        <v>0</v>
      </c>
      <c r="EI72" s="357">
        <v>0</v>
      </c>
      <c r="EJ72" s="357"/>
      <c r="EK72" s="357">
        <v>0</v>
      </c>
      <c r="EL72" s="357">
        <v>0</v>
      </c>
      <c r="EM72" s="357">
        <v>0</v>
      </c>
      <c r="EN72" s="357">
        <v>0</v>
      </c>
      <c r="EO72" s="357">
        <v>0</v>
      </c>
      <c r="EP72" s="357">
        <v>0</v>
      </c>
      <c r="EQ72" s="357">
        <v>0</v>
      </c>
      <c r="ER72" s="357"/>
      <c r="ES72" s="357">
        <v>0</v>
      </c>
      <c r="ET72" s="357">
        <v>0</v>
      </c>
      <c r="EU72" s="357">
        <v>0</v>
      </c>
      <c r="EV72" s="357">
        <v>0</v>
      </c>
      <c r="EW72" s="357">
        <v>0</v>
      </c>
      <c r="EX72" s="357">
        <v>0</v>
      </c>
      <c r="EY72" s="357">
        <v>0</v>
      </c>
      <c r="EZ72" s="357"/>
      <c r="FA72" s="357">
        <v>0</v>
      </c>
      <c r="FB72" s="357">
        <v>0</v>
      </c>
      <c r="FC72" s="357">
        <v>0</v>
      </c>
      <c r="FD72" s="357">
        <v>0</v>
      </c>
      <c r="FE72" s="357">
        <v>0</v>
      </c>
      <c r="FF72" s="357">
        <v>0</v>
      </c>
      <c r="FG72" s="357">
        <v>0</v>
      </c>
    </row>
    <row r="73" spans="1:163">
      <c r="D73" s="167"/>
      <c r="CW73" s="162">
        <v>0</v>
      </c>
      <c r="CX73" s="162">
        <v>0</v>
      </c>
      <c r="CY73" s="162">
        <v>0</v>
      </c>
      <c r="CZ73" s="162">
        <v>0</v>
      </c>
      <c r="DA73" s="162">
        <v>0</v>
      </c>
      <c r="DB73" s="162">
        <v>0</v>
      </c>
      <c r="DC73" s="162">
        <v>0</v>
      </c>
    </row>
    <row r="74" spans="1:163">
      <c r="B74" s="172" t="s">
        <v>92</v>
      </c>
      <c r="D74" s="167"/>
      <c r="CW74" s="162">
        <v>0</v>
      </c>
      <c r="CX74" s="162">
        <v>0</v>
      </c>
      <c r="CY74" s="162">
        <v>0</v>
      </c>
      <c r="CZ74" s="162">
        <v>0</v>
      </c>
      <c r="DA74" s="162">
        <v>0</v>
      </c>
      <c r="DB74" s="162">
        <v>0</v>
      </c>
      <c r="DC74" s="162">
        <v>0</v>
      </c>
    </row>
    <row r="75" spans="1:163">
      <c r="A75" s="355">
        <v>389</v>
      </c>
      <c r="B75" s="162" t="s">
        <v>1110</v>
      </c>
      <c r="C75" s="619">
        <v>36018223.299999997</v>
      </c>
      <c r="D75" s="167"/>
      <c r="E75" s="356">
        <v>9017203.0945876949</v>
      </c>
      <c r="F75" s="356">
        <v>8278133.7187431343</v>
      </c>
      <c r="G75" s="356">
        <v>4700819.9300336288</v>
      </c>
      <c r="H75" s="356">
        <v>0</v>
      </c>
      <c r="I75" s="356">
        <v>0</v>
      </c>
      <c r="J75" s="356">
        <v>0</v>
      </c>
      <c r="K75" s="356">
        <v>21996156.743364457</v>
      </c>
      <c r="M75" s="356">
        <v>1711664.0883460983</v>
      </c>
      <c r="N75" s="356">
        <v>2103376.6434491021</v>
      </c>
      <c r="O75" s="356">
        <v>545369.09101163363</v>
      </c>
      <c r="P75" s="356">
        <v>0</v>
      </c>
      <c r="Q75" s="356">
        <v>0</v>
      </c>
      <c r="R75" s="356">
        <v>0</v>
      </c>
      <c r="S75" s="356">
        <v>4360409.8228068333</v>
      </c>
      <c r="U75" s="356">
        <v>1507211.6414382134</v>
      </c>
      <c r="V75" s="356">
        <v>2339115.903745512</v>
      </c>
      <c r="W75" s="356">
        <v>80641.265805436415</v>
      </c>
      <c r="X75" s="356">
        <v>0</v>
      </c>
      <c r="Y75" s="356">
        <v>0</v>
      </c>
      <c r="Z75" s="356">
        <v>0</v>
      </c>
      <c r="AA75" s="356">
        <v>3926968.810989162</v>
      </c>
      <c r="AC75" s="356">
        <v>681468.08524607273</v>
      </c>
      <c r="AD75" s="356">
        <v>1509585.4487582988</v>
      </c>
      <c r="AE75" s="356">
        <v>40817.379050765383</v>
      </c>
      <c r="AF75" s="356">
        <v>0</v>
      </c>
      <c r="AG75" s="356">
        <v>0</v>
      </c>
      <c r="AH75" s="356">
        <v>0</v>
      </c>
      <c r="AI75" s="356">
        <v>2231870.9130551368</v>
      </c>
      <c r="AK75" s="356">
        <v>530287.83925140824</v>
      </c>
      <c r="AL75" s="356">
        <v>1050283.1905367416</v>
      </c>
      <c r="AM75" s="356">
        <v>96810.934803196884</v>
      </c>
      <c r="AN75" s="356">
        <v>0</v>
      </c>
      <c r="AO75" s="356">
        <v>0</v>
      </c>
      <c r="AP75" s="356">
        <v>0</v>
      </c>
      <c r="AQ75" s="356">
        <v>1677381.9645913469</v>
      </c>
      <c r="AS75" s="356">
        <v>5260.1733651753129</v>
      </c>
      <c r="AT75" s="356">
        <v>3316.3829862386929</v>
      </c>
      <c r="AU75" s="356">
        <v>192.45739008793313</v>
      </c>
      <c r="AV75" s="356">
        <v>0</v>
      </c>
      <c r="AW75" s="356">
        <v>0</v>
      </c>
      <c r="AX75" s="356">
        <v>0</v>
      </c>
      <c r="AY75" s="356">
        <v>8769.0137415019381</v>
      </c>
      <c r="BA75" s="356">
        <v>101620.39798590525</v>
      </c>
      <c r="BB75" s="356">
        <v>91530.561202202385</v>
      </c>
      <c r="BC75" s="356">
        <v>19918.567493953375</v>
      </c>
      <c r="BD75" s="356">
        <v>0</v>
      </c>
      <c r="BE75" s="356">
        <v>0</v>
      </c>
      <c r="BF75" s="356">
        <v>0</v>
      </c>
      <c r="BG75" s="356">
        <v>213069.526682061</v>
      </c>
      <c r="BI75" s="356">
        <v>134455.31581149867</v>
      </c>
      <c r="BJ75" s="356">
        <v>46681.826593557402</v>
      </c>
      <c r="BK75" s="356">
        <v>8203.0502262893169</v>
      </c>
      <c r="BL75" s="356">
        <v>0</v>
      </c>
      <c r="BM75" s="356">
        <v>0</v>
      </c>
      <c r="BN75" s="356">
        <v>0</v>
      </c>
      <c r="BO75" s="356">
        <v>189340.19263134539</v>
      </c>
      <c r="BQ75" s="356">
        <v>104914.60020535027</v>
      </c>
      <c r="BR75" s="356">
        <v>454605.26792840031</v>
      </c>
      <c r="BS75" s="356">
        <v>9335.6678899985018</v>
      </c>
      <c r="BT75" s="356">
        <v>0</v>
      </c>
      <c r="BU75" s="356">
        <v>0</v>
      </c>
      <c r="BV75" s="356">
        <v>0</v>
      </c>
      <c r="BW75" s="356">
        <v>568855.53602374915</v>
      </c>
      <c r="BY75" s="356">
        <v>46592.877509922531</v>
      </c>
      <c r="BZ75" s="356">
        <v>275512.28870616166</v>
      </c>
      <c r="CA75" s="356">
        <v>16243.865593394792</v>
      </c>
      <c r="CB75" s="356">
        <v>0</v>
      </c>
      <c r="CC75" s="356">
        <v>0</v>
      </c>
      <c r="CD75" s="356">
        <v>0</v>
      </c>
      <c r="CE75" s="356">
        <v>338349.031809479</v>
      </c>
      <c r="CG75" s="356">
        <v>75836.322388868153</v>
      </c>
      <c r="CH75" s="356">
        <v>54740.110143531543</v>
      </c>
      <c r="CI75" s="356">
        <v>366235.16206909547</v>
      </c>
      <c r="CJ75" s="356">
        <v>0</v>
      </c>
      <c r="CK75" s="356">
        <v>0</v>
      </c>
      <c r="CL75" s="356">
        <v>0</v>
      </c>
      <c r="CM75" s="356">
        <v>496811.59460149519</v>
      </c>
      <c r="CN75" s="162">
        <v>0</v>
      </c>
      <c r="CO75" s="356">
        <v>4830.3933384464572</v>
      </c>
      <c r="CP75" s="356">
        <v>5357.3465883913414</v>
      </c>
      <c r="CQ75" s="356">
        <v>52.409776591274642</v>
      </c>
      <c r="CR75" s="356">
        <v>0</v>
      </c>
      <c r="CS75" s="356">
        <v>0</v>
      </c>
      <c r="CT75" s="356">
        <v>0</v>
      </c>
      <c r="CU75" s="356">
        <v>10240.149703429073</v>
      </c>
      <c r="CW75" s="356">
        <v>0</v>
      </c>
      <c r="CX75" s="356">
        <v>0</v>
      </c>
      <c r="CY75" s="356">
        <v>0</v>
      </c>
      <c r="CZ75" s="356">
        <v>0</v>
      </c>
      <c r="DA75" s="356">
        <v>0</v>
      </c>
      <c r="DB75" s="356">
        <v>0</v>
      </c>
      <c r="DC75" s="356">
        <v>0</v>
      </c>
      <c r="DE75" s="356">
        <v>0</v>
      </c>
      <c r="DF75" s="356">
        <v>0</v>
      </c>
      <c r="DG75" s="356">
        <v>0</v>
      </c>
      <c r="DH75" s="356">
        <v>0</v>
      </c>
      <c r="DI75" s="356">
        <v>0</v>
      </c>
      <c r="DJ75" s="356">
        <v>0</v>
      </c>
      <c r="DK75" s="356">
        <v>0</v>
      </c>
      <c r="DM75" s="356">
        <v>0</v>
      </c>
      <c r="DN75" s="356">
        <v>0</v>
      </c>
      <c r="DO75" s="356">
        <v>0</v>
      </c>
      <c r="DP75" s="356">
        <v>0</v>
      </c>
      <c r="DQ75" s="356">
        <v>0</v>
      </c>
      <c r="DR75" s="356">
        <v>0</v>
      </c>
      <c r="DS75" s="356">
        <v>0</v>
      </c>
      <c r="DU75" s="356">
        <v>0</v>
      </c>
      <c r="DV75" s="356">
        <v>0</v>
      </c>
      <c r="DW75" s="356">
        <v>0</v>
      </c>
      <c r="DX75" s="356">
        <v>0</v>
      </c>
      <c r="DY75" s="356">
        <v>0</v>
      </c>
      <c r="DZ75" s="356">
        <v>0</v>
      </c>
      <c r="EA75" s="356">
        <v>0</v>
      </c>
      <c r="EC75" s="356">
        <v>0</v>
      </c>
      <c r="ED75" s="356">
        <v>0</v>
      </c>
      <c r="EE75" s="356">
        <v>0</v>
      </c>
      <c r="EF75" s="356">
        <v>0</v>
      </c>
      <c r="EG75" s="356">
        <v>0</v>
      </c>
      <c r="EH75" s="356">
        <v>0</v>
      </c>
      <c r="EI75" s="356">
        <v>0</v>
      </c>
      <c r="EK75" s="356">
        <v>0</v>
      </c>
      <c r="EL75" s="356">
        <v>0</v>
      </c>
      <c r="EM75" s="356">
        <v>0</v>
      </c>
      <c r="EN75" s="356">
        <v>0</v>
      </c>
      <c r="EO75" s="356">
        <v>0</v>
      </c>
      <c r="EP75" s="356">
        <v>0</v>
      </c>
      <c r="EQ75" s="356">
        <v>0</v>
      </c>
      <c r="ES75" s="356">
        <v>0</v>
      </c>
      <c r="ET75" s="356">
        <v>0</v>
      </c>
      <c r="EU75" s="356">
        <v>0</v>
      </c>
      <c r="EV75" s="356">
        <v>0</v>
      </c>
      <c r="EW75" s="356">
        <v>0</v>
      </c>
      <c r="EX75" s="356">
        <v>0</v>
      </c>
      <c r="EY75" s="356">
        <v>0</v>
      </c>
      <c r="FA75" s="356">
        <v>0</v>
      </c>
      <c r="FB75" s="356">
        <v>0</v>
      </c>
      <c r="FC75" s="356">
        <v>0</v>
      </c>
      <c r="FD75" s="356">
        <v>0</v>
      </c>
      <c r="FE75" s="356">
        <v>0</v>
      </c>
      <c r="FF75" s="356">
        <v>0</v>
      </c>
      <c r="FG75" s="356">
        <v>0</v>
      </c>
    </row>
    <row r="76" spans="1:163">
      <c r="A76" s="355">
        <v>390</v>
      </c>
      <c r="B76" s="162" t="s">
        <v>1111</v>
      </c>
      <c r="C76" s="619">
        <v>225176849.65399992</v>
      </c>
      <c r="D76" s="167"/>
      <c r="E76" s="356">
        <v>56373279.953804836</v>
      </c>
      <c r="F76" s="356">
        <v>51752804.581039131</v>
      </c>
      <c r="G76" s="356">
        <v>29388340.835671064</v>
      </c>
      <c r="H76" s="356">
        <v>0</v>
      </c>
      <c r="I76" s="356">
        <v>0</v>
      </c>
      <c r="J76" s="356">
        <v>0</v>
      </c>
      <c r="K76" s="356">
        <v>137514425.37051502</v>
      </c>
      <c r="M76" s="356">
        <v>10700892.264157303</v>
      </c>
      <c r="N76" s="356">
        <v>13149780.383744622</v>
      </c>
      <c r="O76" s="356">
        <v>3409510.035789723</v>
      </c>
      <c r="P76" s="356">
        <v>0</v>
      </c>
      <c r="Q76" s="356">
        <v>0</v>
      </c>
      <c r="R76" s="356">
        <v>0</v>
      </c>
      <c r="S76" s="356">
        <v>27260182.683691647</v>
      </c>
      <c r="U76" s="356">
        <v>9422707.1211724952</v>
      </c>
      <c r="V76" s="356">
        <v>14623562.794697409</v>
      </c>
      <c r="W76" s="356">
        <v>504148.85917426698</v>
      </c>
      <c r="X76" s="356">
        <v>0</v>
      </c>
      <c r="Y76" s="356">
        <v>0</v>
      </c>
      <c r="Z76" s="356">
        <v>0</v>
      </c>
      <c r="AA76" s="356">
        <v>24550418.775044173</v>
      </c>
      <c r="AC76" s="356">
        <v>4260366.6287852162</v>
      </c>
      <c r="AD76" s="356">
        <v>9437547.5659543015</v>
      </c>
      <c r="AE76" s="356">
        <v>255179.96124435498</v>
      </c>
      <c r="AF76" s="356">
        <v>0</v>
      </c>
      <c r="AG76" s="356">
        <v>0</v>
      </c>
      <c r="AH76" s="356">
        <v>0</v>
      </c>
      <c r="AI76" s="356">
        <v>13953094.155983873</v>
      </c>
      <c r="AK76" s="356">
        <v>3315225.8526993701</v>
      </c>
      <c r="AL76" s="356">
        <v>6566105.6660064431</v>
      </c>
      <c r="AM76" s="356">
        <v>605237.55237651197</v>
      </c>
      <c r="AN76" s="356">
        <v>0</v>
      </c>
      <c r="AO76" s="356">
        <v>0</v>
      </c>
      <c r="AP76" s="356">
        <v>0</v>
      </c>
      <c r="AQ76" s="356">
        <v>10486569.071082326</v>
      </c>
      <c r="AS76" s="356">
        <v>32885.277464645413</v>
      </c>
      <c r="AT76" s="356">
        <v>20733.190165083837</v>
      </c>
      <c r="AU76" s="356">
        <v>1203.1950724407811</v>
      </c>
      <c r="AV76" s="356">
        <v>0</v>
      </c>
      <c r="AW76" s="356">
        <v>0</v>
      </c>
      <c r="AX76" s="356">
        <v>0</v>
      </c>
      <c r="AY76" s="356">
        <v>54821.662702170026</v>
      </c>
      <c r="BA76" s="356">
        <v>635305.10343223473</v>
      </c>
      <c r="BB76" s="356">
        <v>572225.98813125154</v>
      </c>
      <c r="BC76" s="356">
        <v>124525.8612717021</v>
      </c>
      <c r="BD76" s="356">
        <v>0</v>
      </c>
      <c r="BE76" s="356">
        <v>0</v>
      </c>
      <c r="BF76" s="356">
        <v>0</v>
      </c>
      <c r="BG76" s="356">
        <v>1332056.9528351882</v>
      </c>
      <c r="BI76" s="356">
        <v>840580.72996806912</v>
      </c>
      <c r="BJ76" s="356">
        <v>291843.00849263638</v>
      </c>
      <c r="BK76" s="356">
        <v>51283.401519401428</v>
      </c>
      <c r="BL76" s="356">
        <v>0</v>
      </c>
      <c r="BM76" s="356">
        <v>0</v>
      </c>
      <c r="BN76" s="356">
        <v>0</v>
      </c>
      <c r="BO76" s="356">
        <v>1183707.1399801071</v>
      </c>
      <c r="BQ76" s="356">
        <v>655899.62503646489</v>
      </c>
      <c r="BR76" s="356">
        <v>2842077.5010362538</v>
      </c>
      <c r="BS76" s="356">
        <v>58364.24155007855</v>
      </c>
      <c r="BT76" s="356">
        <v>0</v>
      </c>
      <c r="BU76" s="356">
        <v>0</v>
      </c>
      <c r="BV76" s="356">
        <v>0</v>
      </c>
      <c r="BW76" s="356">
        <v>3556341.3676227974</v>
      </c>
      <c r="BY76" s="356">
        <v>291286.92125130619</v>
      </c>
      <c r="BZ76" s="356">
        <v>1722433.3553347923</v>
      </c>
      <c r="CA76" s="356">
        <v>101552.55160860869</v>
      </c>
      <c r="CB76" s="356">
        <v>0</v>
      </c>
      <c r="CC76" s="356">
        <v>0</v>
      </c>
      <c r="CD76" s="356">
        <v>0</v>
      </c>
      <c r="CE76" s="356">
        <v>2115272.8281947072</v>
      </c>
      <c r="CG76" s="356">
        <v>474109.56455674022</v>
      </c>
      <c r="CH76" s="356">
        <v>342221.36525633122</v>
      </c>
      <c r="CI76" s="356">
        <v>2289609.882762902</v>
      </c>
      <c r="CJ76" s="356">
        <v>0</v>
      </c>
      <c r="CK76" s="356">
        <v>0</v>
      </c>
      <c r="CL76" s="356">
        <v>0</v>
      </c>
      <c r="CM76" s="356">
        <v>3105940.8125759736</v>
      </c>
      <c r="CN76" s="162">
        <v>0</v>
      </c>
      <c r="CO76" s="356">
        <v>30198.401111612871</v>
      </c>
      <c r="CP76" s="356">
        <v>33492.779952823679</v>
      </c>
      <c r="CQ76" s="356">
        <v>327.65270750856763</v>
      </c>
      <c r="CR76" s="356">
        <v>0</v>
      </c>
      <c r="CS76" s="356">
        <v>0</v>
      </c>
      <c r="CT76" s="356">
        <v>0</v>
      </c>
      <c r="CU76" s="356">
        <v>64018.833771945116</v>
      </c>
      <c r="CW76" s="356">
        <v>0</v>
      </c>
      <c r="CX76" s="356">
        <v>0</v>
      </c>
      <c r="CY76" s="356">
        <v>0</v>
      </c>
      <c r="CZ76" s="356">
        <v>0</v>
      </c>
      <c r="DA76" s="356">
        <v>0</v>
      </c>
      <c r="DB76" s="356">
        <v>0</v>
      </c>
      <c r="DC76" s="356">
        <v>0</v>
      </c>
      <c r="DE76" s="356">
        <v>0</v>
      </c>
      <c r="DF76" s="356">
        <v>0</v>
      </c>
      <c r="DG76" s="356">
        <v>0</v>
      </c>
      <c r="DH76" s="356">
        <v>0</v>
      </c>
      <c r="DI76" s="356">
        <v>0</v>
      </c>
      <c r="DJ76" s="356">
        <v>0</v>
      </c>
      <c r="DK76" s="356">
        <v>0</v>
      </c>
      <c r="DM76" s="356">
        <v>0</v>
      </c>
      <c r="DN76" s="356">
        <v>0</v>
      </c>
      <c r="DO76" s="356">
        <v>0</v>
      </c>
      <c r="DP76" s="356">
        <v>0</v>
      </c>
      <c r="DQ76" s="356">
        <v>0</v>
      </c>
      <c r="DR76" s="356">
        <v>0</v>
      </c>
      <c r="DS76" s="356">
        <v>0</v>
      </c>
      <c r="DU76" s="356">
        <v>0</v>
      </c>
      <c r="DV76" s="356">
        <v>0</v>
      </c>
      <c r="DW76" s="356">
        <v>0</v>
      </c>
      <c r="DX76" s="356">
        <v>0</v>
      </c>
      <c r="DY76" s="356">
        <v>0</v>
      </c>
      <c r="DZ76" s="356">
        <v>0</v>
      </c>
      <c r="EA76" s="356">
        <v>0</v>
      </c>
      <c r="EC76" s="356">
        <v>0</v>
      </c>
      <c r="ED76" s="356">
        <v>0</v>
      </c>
      <c r="EE76" s="356">
        <v>0</v>
      </c>
      <c r="EF76" s="356">
        <v>0</v>
      </c>
      <c r="EG76" s="356">
        <v>0</v>
      </c>
      <c r="EH76" s="356">
        <v>0</v>
      </c>
      <c r="EI76" s="356">
        <v>0</v>
      </c>
      <c r="EK76" s="356">
        <v>0</v>
      </c>
      <c r="EL76" s="356">
        <v>0</v>
      </c>
      <c r="EM76" s="356">
        <v>0</v>
      </c>
      <c r="EN76" s="356">
        <v>0</v>
      </c>
      <c r="EO76" s="356">
        <v>0</v>
      </c>
      <c r="EP76" s="356">
        <v>0</v>
      </c>
      <c r="EQ76" s="356">
        <v>0</v>
      </c>
      <c r="ES76" s="356">
        <v>0</v>
      </c>
      <c r="ET76" s="356">
        <v>0</v>
      </c>
      <c r="EU76" s="356">
        <v>0</v>
      </c>
      <c r="EV76" s="356">
        <v>0</v>
      </c>
      <c r="EW76" s="356">
        <v>0</v>
      </c>
      <c r="EX76" s="356">
        <v>0</v>
      </c>
      <c r="EY76" s="356">
        <v>0</v>
      </c>
      <c r="FA76" s="356">
        <v>0</v>
      </c>
      <c r="FB76" s="356">
        <v>0</v>
      </c>
      <c r="FC76" s="356">
        <v>0</v>
      </c>
      <c r="FD76" s="356">
        <v>0</v>
      </c>
      <c r="FE76" s="356">
        <v>0</v>
      </c>
      <c r="FF76" s="356">
        <v>0</v>
      </c>
      <c r="FG76" s="356">
        <v>0</v>
      </c>
    </row>
    <row r="77" spans="1:163">
      <c r="A77" s="355">
        <v>391</v>
      </c>
      <c r="B77" s="162" t="s">
        <v>1112</v>
      </c>
      <c r="C77" s="619">
        <v>109380337.50000001</v>
      </c>
      <c r="D77" s="167"/>
      <c r="E77" s="356">
        <v>27383491.672451444</v>
      </c>
      <c r="F77" s="356">
        <v>25139081.749938909</v>
      </c>
      <c r="G77" s="356">
        <v>14275475.672166342</v>
      </c>
      <c r="H77" s="356">
        <v>0</v>
      </c>
      <c r="I77" s="356">
        <v>0</v>
      </c>
      <c r="J77" s="356">
        <v>0</v>
      </c>
      <c r="K77" s="356">
        <v>66798049.094556697</v>
      </c>
      <c r="M77" s="356">
        <v>5197990.8645279044</v>
      </c>
      <c r="N77" s="356">
        <v>6387545.6941286707</v>
      </c>
      <c r="O77" s="356">
        <v>1656179.8381909833</v>
      </c>
      <c r="P77" s="356">
        <v>0</v>
      </c>
      <c r="Q77" s="356">
        <v>0</v>
      </c>
      <c r="R77" s="356">
        <v>0</v>
      </c>
      <c r="S77" s="356">
        <v>13241716.396847559</v>
      </c>
      <c r="U77" s="356">
        <v>4577108.5556138698</v>
      </c>
      <c r="V77" s="356">
        <v>7103439.9690476041</v>
      </c>
      <c r="W77" s="356">
        <v>244891.83702256202</v>
      </c>
      <c r="X77" s="356">
        <v>0</v>
      </c>
      <c r="Y77" s="356">
        <v>0</v>
      </c>
      <c r="Z77" s="356">
        <v>0</v>
      </c>
      <c r="AA77" s="356">
        <v>11925440.361684036</v>
      </c>
      <c r="AC77" s="356">
        <v>2069486.0082033593</v>
      </c>
      <c r="AD77" s="356">
        <v>4584317.3466657829</v>
      </c>
      <c r="AE77" s="356">
        <v>123954.43993036014</v>
      </c>
      <c r="AF77" s="356">
        <v>0</v>
      </c>
      <c r="AG77" s="356">
        <v>0</v>
      </c>
      <c r="AH77" s="356">
        <v>0</v>
      </c>
      <c r="AI77" s="356">
        <v>6777757.794799502</v>
      </c>
      <c r="AK77" s="356">
        <v>1610381.010366627</v>
      </c>
      <c r="AL77" s="356">
        <v>3189505.7369885766</v>
      </c>
      <c r="AM77" s="356">
        <v>293995.97626638541</v>
      </c>
      <c r="AN77" s="356">
        <v>0</v>
      </c>
      <c r="AO77" s="356">
        <v>0</v>
      </c>
      <c r="AP77" s="356">
        <v>0</v>
      </c>
      <c r="AQ77" s="356">
        <v>5093882.7236215891</v>
      </c>
      <c r="AS77" s="356">
        <v>15974.12324309141</v>
      </c>
      <c r="AT77" s="356">
        <v>10071.209989806635</v>
      </c>
      <c r="AU77" s="356">
        <v>584.45565476260686</v>
      </c>
      <c r="AV77" s="356">
        <v>0</v>
      </c>
      <c r="AW77" s="356">
        <v>0</v>
      </c>
      <c r="AX77" s="356">
        <v>0</v>
      </c>
      <c r="AY77" s="356">
        <v>26629.788887660652</v>
      </c>
      <c r="BA77" s="356">
        <v>308601.38036244118</v>
      </c>
      <c r="BB77" s="356">
        <v>277960.50883668393</v>
      </c>
      <c r="BC77" s="356">
        <v>60488.814699673138</v>
      </c>
      <c r="BD77" s="356">
        <v>0</v>
      </c>
      <c r="BE77" s="356">
        <v>0</v>
      </c>
      <c r="BF77" s="356">
        <v>0</v>
      </c>
      <c r="BG77" s="356">
        <v>647050.70389879821</v>
      </c>
      <c r="BI77" s="356">
        <v>408314.63838836312</v>
      </c>
      <c r="BJ77" s="356">
        <v>141763.62630079495</v>
      </c>
      <c r="BK77" s="356">
        <v>24911.067789425833</v>
      </c>
      <c r="BL77" s="356">
        <v>0</v>
      </c>
      <c r="BM77" s="356">
        <v>0</v>
      </c>
      <c r="BN77" s="356">
        <v>0</v>
      </c>
      <c r="BO77" s="356">
        <v>574989.33247858391</v>
      </c>
      <c r="BQ77" s="356">
        <v>318605.23167834274</v>
      </c>
      <c r="BR77" s="356">
        <v>1380547.7638672523</v>
      </c>
      <c r="BS77" s="356">
        <v>28350.607304829198</v>
      </c>
      <c r="BT77" s="356">
        <v>0</v>
      </c>
      <c r="BU77" s="356">
        <v>0</v>
      </c>
      <c r="BV77" s="356">
        <v>0</v>
      </c>
      <c r="BW77" s="356">
        <v>1727503.6028504241</v>
      </c>
      <c r="BY77" s="356">
        <v>141493.50523715274</v>
      </c>
      <c r="BZ77" s="356">
        <v>836677.22511113994</v>
      </c>
      <c r="CA77" s="356">
        <v>49329.459871224695</v>
      </c>
      <c r="CB77" s="356">
        <v>0</v>
      </c>
      <c r="CC77" s="356">
        <v>0</v>
      </c>
      <c r="CD77" s="356">
        <v>0</v>
      </c>
      <c r="CE77" s="356">
        <v>1027500.1902195174</v>
      </c>
      <c r="CG77" s="356">
        <v>230300.15857703914</v>
      </c>
      <c r="CH77" s="356">
        <v>166235.06585586234</v>
      </c>
      <c r="CI77" s="356">
        <v>1112184.9431003132</v>
      </c>
      <c r="CJ77" s="356">
        <v>0</v>
      </c>
      <c r="CK77" s="356">
        <v>0</v>
      </c>
      <c r="CL77" s="356">
        <v>0</v>
      </c>
      <c r="CM77" s="356">
        <v>1508720.1675332147</v>
      </c>
      <c r="CN77" s="162">
        <v>0</v>
      </c>
      <c r="CO77" s="356">
        <v>14668.964907467418</v>
      </c>
      <c r="CP77" s="356">
        <v>16269.219418791228</v>
      </c>
      <c r="CQ77" s="356">
        <v>159.15829617984576</v>
      </c>
      <c r="CR77" s="356">
        <v>0</v>
      </c>
      <c r="CS77" s="356">
        <v>0</v>
      </c>
      <c r="CT77" s="356">
        <v>0</v>
      </c>
      <c r="CU77" s="356">
        <v>31097.342622438493</v>
      </c>
      <c r="CW77" s="356">
        <v>0</v>
      </c>
      <c r="CX77" s="356">
        <v>0</v>
      </c>
      <c r="CY77" s="356">
        <v>0</v>
      </c>
      <c r="CZ77" s="356">
        <v>0</v>
      </c>
      <c r="DA77" s="356">
        <v>0</v>
      </c>
      <c r="DB77" s="356">
        <v>0</v>
      </c>
      <c r="DC77" s="356">
        <v>0</v>
      </c>
      <c r="DE77" s="356">
        <v>0</v>
      </c>
      <c r="DF77" s="356">
        <v>0</v>
      </c>
      <c r="DG77" s="356">
        <v>0</v>
      </c>
      <c r="DH77" s="356">
        <v>0</v>
      </c>
      <c r="DI77" s="356">
        <v>0</v>
      </c>
      <c r="DJ77" s="356">
        <v>0</v>
      </c>
      <c r="DK77" s="356">
        <v>0</v>
      </c>
      <c r="DM77" s="356">
        <v>0</v>
      </c>
      <c r="DN77" s="356">
        <v>0</v>
      </c>
      <c r="DO77" s="356">
        <v>0</v>
      </c>
      <c r="DP77" s="356">
        <v>0</v>
      </c>
      <c r="DQ77" s="356">
        <v>0</v>
      </c>
      <c r="DR77" s="356">
        <v>0</v>
      </c>
      <c r="DS77" s="356">
        <v>0</v>
      </c>
      <c r="DU77" s="356">
        <v>0</v>
      </c>
      <c r="DV77" s="356">
        <v>0</v>
      </c>
      <c r="DW77" s="356">
        <v>0</v>
      </c>
      <c r="DX77" s="356">
        <v>0</v>
      </c>
      <c r="DY77" s="356">
        <v>0</v>
      </c>
      <c r="DZ77" s="356">
        <v>0</v>
      </c>
      <c r="EA77" s="356">
        <v>0</v>
      </c>
      <c r="EC77" s="356">
        <v>0</v>
      </c>
      <c r="ED77" s="356">
        <v>0</v>
      </c>
      <c r="EE77" s="356">
        <v>0</v>
      </c>
      <c r="EF77" s="356">
        <v>0</v>
      </c>
      <c r="EG77" s="356">
        <v>0</v>
      </c>
      <c r="EH77" s="356">
        <v>0</v>
      </c>
      <c r="EI77" s="356">
        <v>0</v>
      </c>
      <c r="EK77" s="356">
        <v>0</v>
      </c>
      <c r="EL77" s="356">
        <v>0</v>
      </c>
      <c r="EM77" s="356">
        <v>0</v>
      </c>
      <c r="EN77" s="356">
        <v>0</v>
      </c>
      <c r="EO77" s="356">
        <v>0</v>
      </c>
      <c r="EP77" s="356">
        <v>0</v>
      </c>
      <c r="EQ77" s="356">
        <v>0</v>
      </c>
      <c r="ES77" s="356">
        <v>0</v>
      </c>
      <c r="ET77" s="356">
        <v>0</v>
      </c>
      <c r="EU77" s="356">
        <v>0</v>
      </c>
      <c r="EV77" s="356">
        <v>0</v>
      </c>
      <c r="EW77" s="356">
        <v>0</v>
      </c>
      <c r="EX77" s="356">
        <v>0</v>
      </c>
      <c r="EY77" s="356">
        <v>0</v>
      </c>
      <c r="FA77" s="356">
        <v>0</v>
      </c>
      <c r="FB77" s="356">
        <v>0</v>
      </c>
      <c r="FC77" s="356">
        <v>0</v>
      </c>
      <c r="FD77" s="356">
        <v>0</v>
      </c>
      <c r="FE77" s="356">
        <v>0</v>
      </c>
      <c r="FF77" s="356">
        <v>0</v>
      </c>
      <c r="FG77" s="356">
        <v>0</v>
      </c>
    </row>
    <row r="78" spans="1:163">
      <c r="A78" s="355">
        <v>392</v>
      </c>
      <c r="B78" s="162" t="s">
        <v>1113</v>
      </c>
      <c r="C78" s="619">
        <v>15439498.100000001</v>
      </c>
      <c r="D78" s="167"/>
      <c r="E78" s="356">
        <v>3865295.8777730959</v>
      </c>
      <c r="F78" s="356">
        <v>3548487.9072888801</v>
      </c>
      <c r="G78" s="356">
        <v>2015043.8785856594</v>
      </c>
      <c r="H78" s="356">
        <v>0</v>
      </c>
      <c r="I78" s="356">
        <v>0</v>
      </c>
      <c r="J78" s="356">
        <v>0</v>
      </c>
      <c r="K78" s="356">
        <v>9428827.6636476349</v>
      </c>
      <c r="M78" s="356">
        <v>733718.43524158013</v>
      </c>
      <c r="N78" s="356">
        <v>901629.13977261039</v>
      </c>
      <c r="O78" s="356">
        <v>233776.80165786648</v>
      </c>
      <c r="P78" s="356">
        <v>0</v>
      </c>
      <c r="Q78" s="356">
        <v>0</v>
      </c>
      <c r="R78" s="356">
        <v>0</v>
      </c>
      <c r="S78" s="356">
        <v>1869124.376672057</v>
      </c>
      <c r="U78" s="356">
        <v>646078.26656133751</v>
      </c>
      <c r="V78" s="356">
        <v>1002680.6500352453</v>
      </c>
      <c r="W78" s="356">
        <v>34567.520441371438</v>
      </c>
      <c r="X78" s="356">
        <v>0</v>
      </c>
      <c r="Y78" s="356">
        <v>0</v>
      </c>
      <c r="Z78" s="356">
        <v>0</v>
      </c>
      <c r="AA78" s="356">
        <v>1683326.4370379543</v>
      </c>
      <c r="AC78" s="356">
        <v>292116.71879904688</v>
      </c>
      <c r="AD78" s="356">
        <v>647095.81796310877</v>
      </c>
      <c r="AE78" s="356">
        <v>17496.694410833756</v>
      </c>
      <c r="AF78" s="356">
        <v>0</v>
      </c>
      <c r="AG78" s="356">
        <v>0</v>
      </c>
      <c r="AH78" s="356">
        <v>0</v>
      </c>
      <c r="AI78" s="356">
        <v>956709.23117298936</v>
      </c>
      <c r="AK78" s="356">
        <v>227312.10305354578</v>
      </c>
      <c r="AL78" s="356">
        <v>450212.24921868823</v>
      </c>
      <c r="AM78" s="356">
        <v>41498.777757679753</v>
      </c>
      <c r="AN78" s="356">
        <v>0</v>
      </c>
      <c r="AO78" s="356">
        <v>0</v>
      </c>
      <c r="AP78" s="356">
        <v>0</v>
      </c>
      <c r="AQ78" s="356">
        <v>719023.13002991374</v>
      </c>
      <c r="AS78" s="356">
        <v>2254.8151806614756</v>
      </c>
      <c r="AT78" s="356">
        <v>1421.5939633786611</v>
      </c>
      <c r="AU78" s="356">
        <v>82.498392101245145</v>
      </c>
      <c r="AV78" s="356">
        <v>0</v>
      </c>
      <c r="AW78" s="356">
        <v>0</v>
      </c>
      <c r="AX78" s="356">
        <v>0</v>
      </c>
      <c r="AY78" s="356">
        <v>3758.9075361413816</v>
      </c>
      <c r="BA78" s="356">
        <v>43560.39243125655</v>
      </c>
      <c r="BB78" s="356">
        <v>39235.303585153175</v>
      </c>
      <c r="BC78" s="356">
        <v>8538.2524955808949</v>
      </c>
      <c r="BD78" s="356">
        <v>0</v>
      </c>
      <c r="BE78" s="356">
        <v>0</v>
      </c>
      <c r="BF78" s="356">
        <v>0</v>
      </c>
      <c r="BG78" s="356">
        <v>91333.948511990617</v>
      </c>
      <c r="BI78" s="356">
        <v>57635.341302538211</v>
      </c>
      <c r="BJ78" s="356">
        <v>20010.536527373886</v>
      </c>
      <c r="BK78" s="356">
        <v>3516.3027706310686</v>
      </c>
      <c r="BL78" s="356">
        <v>0</v>
      </c>
      <c r="BM78" s="356">
        <v>0</v>
      </c>
      <c r="BN78" s="356">
        <v>0</v>
      </c>
      <c r="BO78" s="356">
        <v>81162.180600543157</v>
      </c>
      <c r="BQ78" s="356">
        <v>44972.47843240411</v>
      </c>
      <c r="BR78" s="356">
        <v>194870.16647016371</v>
      </c>
      <c r="BS78" s="356">
        <v>4001.8083471058635</v>
      </c>
      <c r="BT78" s="356">
        <v>0</v>
      </c>
      <c r="BU78" s="356">
        <v>0</v>
      </c>
      <c r="BV78" s="356">
        <v>0</v>
      </c>
      <c r="BW78" s="356">
        <v>243844.45324967368</v>
      </c>
      <c r="BY78" s="356">
        <v>19972.407794694907</v>
      </c>
      <c r="BZ78" s="356">
        <v>118100.53545882246</v>
      </c>
      <c r="CA78" s="356">
        <v>6963.0622775853108</v>
      </c>
      <c r="CB78" s="356">
        <v>0</v>
      </c>
      <c r="CC78" s="356">
        <v>0</v>
      </c>
      <c r="CD78" s="356">
        <v>0</v>
      </c>
      <c r="CE78" s="356">
        <v>145036.00553110265</v>
      </c>
      <c r="CG78" s="356">
        <v>32507.843201525084</v>
      </c>
      <c r="CH78" s="356">
        <v>23464.783909950555</v>
      </c>
      <c r="CI78" s="356">
        <v>156989.61722298482</v>
      </c>
      <c r="CJ78" s="356">
        <v>0</v>
      </c>
      <c r="CK78" s="356">
        <v>0</v>
      </c>
      <c r="CL78" s="356">
        <v>0</v>
      </c>
      <c r="CM78" s="356">
        <v>212962.24433446047</v>
      </c>
      <c r="CN78" s="162">
        <v>0</v>
      </c>
      <c r="CO78" s="356">
        <v>2070.5865514248376</v>
      </c>
      <c r="CP78" s="356">
        <v>2296.4692562309042</v>
      </c>
      <c r="CQ78" s="356">
        <v>22.465867884782913</v>
      </c>
      <c r="CR78" s="356">
        <v>0</v>
      </c>
      <c r="CS78" s="356">
        <v>0</v>
      </c>
      <c r="CT78" s="356">
        <v>0</v>
      </c>
      <c r="CU78" s="356">
        <v>4389.5216755405245</v>
      </c>
      <c r="CW78" s="356">
        <v>0</v>
      </c>
      <c r="CX78" s="356">
        <v>0</v>
      </c>
      <c r="CY78" s="356">
        <v>0</v>
      </c>
      <c r="CZ78" s="356">
        <v>0</v>
      </c>
      <c r="DA78" s="356">
        <v>0</v>
      </c>
      <c r="DB78" s="356">
        <v>0</v>
      </c>
      <c r="DC78" s="356">
        <v>0</v>
      </c>
      <c r="DE78" s="356">
        <v>0</v>
      </c>
      <c r="DF78" s="356">
        <v>0</v>
      </c>
      <c r="DG78" s="356">
        <v>0</v>
      </c>
      <c r="DH78" s="356">
        <v>0</v>
      </c>
      <c r="DI78" s="356">
        <v>0</v>
      </c>
      <c r="DJ78" s="356">
        <v>0</v>
      </c>
      <c r="DK78" s="356">
        <v>0</v>
      </c>
      <c r="DM78" s="356">
        <v>0</v>
      </c>
      <c r="DN78" s="356">
        <v>0</v>
      </c>
      <c r="DO78" s="356">
        <v>0</v>
      </c>
      <c r="DP78" s="356">
        <v>0</v>
      </c>
      <c r="DQ78" s="356">
        <v>0</v>
      </c>
      <c r="DR78" s="356">
        <v>0</v>
      </c>
      <c r="DS78" s="356">
        <v>0</v>
      </c>
      <c r="DU78" s="356">
        <v>0</v>
      </c>
      <c r="DV78" s="356">
        <v>0</v>
      </c>
      <c r="DW78" s="356">
        <v>0</v>
      </c>
      <c r="DX78" s="356">
        <v>0</v>
      </c>
      <c r="DY78" s="356">
        <v>0</v>
      </c>
      <c r="DZ78" s="356">
        <v>0</v>
      </c>
      <c r="EA78" s="356">
        <v>0</v>
      </c>
      <c r="EC78" s="356">
        <v>0</v>
      </c>
      <c r="ED78" s="356">
        <v>0</v>
      </c>
      <c r="EE78" s="356">
        <v>0</v>
      </c>
      <c r="EF78" s="356">
        <v>0</v>
      </c>
      <c r="EG78" s="356">
        <v>0</v>
      </c>
      <c r="EH78" s="356">
        <v>0</v>
      </c>
      <c r="EI78" s="356">
        <v>0</v>
      </c>
      <c r="EK78" s="356">
        <v>0</v>
      </c>
      <c r="EL78" s="356">
        <v>0</v>
      </c>
      <c r="EM78" s="356">
        <v>0</v>
      </c>
      <c r="EN78" s="356">
        <v>0</v>
      </c>
      <c r="EO78" s="356">
        <v>0</v>
      </c>
      <c r="EP78" s="356">
        <v>0</v>
      </c>
      <c r="EQ78" s="356">
        <v>0</v>
      </c>
      <c r="ES78" s="356">
        <v>0</v>
      </c>
      <c r="ET78" s="356">
        <v>0</v>
      </c>
      <c r="EU78" s="356">
        <v>0</v>
      </c>
      <c r="EV78" s="356">
        <v>0</v>
      </c>
      <c r="EW78" s="356">
        <v>0</v>
      </c>
      <c r="EX78" s="356">
        <v>0</v>
      </c>
      <c r="EY78" s="356">
        <v>0</v>
      </c>
      <c r="FA78" s="356">
        <v>0</v>
      </c>
      <c r="FB78" s="356">
        <v>0</v>
      </c>
      <c r="FC78" s="356">
        <v>0</v>
      </c>
      <c r="FD78" s="356">
        <v>0</v>
      </c>
      <c r="FE78" s="356">
        <v>0</v>
      </c>
      <c r="FF78" s="356">
        <v>0</v>
      </c>
      <c r="FG78" s="356">
        <v>0</v>
      </c>
    </row>
    <row r="79" spans="1:163">
      <c r="A79" s="355">
        <v>393</v>
      </c>
      <c r="B79" s="162" t="s">
        <v>1114</v>
      </c>
      <c r="C79" s="619">
        <v>232556.7</v>
      </c>
      <c r="D79" s="167"/>
      <c r="E79" s="356">
        <v>65686.270621116739</v>
      </c>
      <c r="F79" s="356">
        <v>60906.09615383677</v>
      </c>
      <c r="G79" s="356">
        <v>8109.577380191894</v>
      </c>
      <c r="H79" s="356">
        <v>0</v>
      </c>
      <c r="I79" s="356">
        <v>0</v>
      </c>
      <c r="J79" s="356">
        <v>0</v>
      </c>
      <c r="K79" s="356">
        <v>134701.94415514541</v>
      </c>
      <c r="M79" s="356">
        <v>12472.738219182966</v>
      </c>
      <c r="N79" s="356">
        <v>15475.524368926972</v>
      </c>
      <c r="O79" s="356">
        <v>1189.5074271531657</v>
      </c>
      <c r="P79" s="356">
        <v>0</v>
      </c>
      <c r="Q79" s="356">
        <v>0</v>
      </c>
      <c r="R79" s="356">
        <v>0</v>
      </c>
      <c r="S79" s="356">
        <v>29137.770015263104</v>
      </c>
      <c r="U79" s="356">
        <v>10987.246578623228</v>
      </c>
      <c r="V79" s="356">
        <v>17209.968211303982</v>
      </c>
      <c r="W79" s="356">
        <v>318.8462687594315</v>
      </c>
      <c r="X79" s="356">
        <v>0</v>
      </c>
      <c r="Y79" s="356">
        <v>0</v>
      </c>
      <c r="Z79" s="356">
        <v>0</v>
      </c>
      <c r="AA79" s="356">
        <v>28516.061058686642</v>
      </c>
      <c r="AC79" s="356">
        <v>4969.546157240673</v>
      </c>
      <c r="AD79" s="356">
        <v>11106.725213477877</v>
      </c>
      <c r="AE79" s="356">
        <v>35.393736002683248</v>
      </c>
      <c r="AF79" s="356">
        <v>0</v>
      </c>
      <c r="AG79" s="356">
        <v>0</v>
      </c>
      <c r="AH79" s="356">
        <v>0</v>
      </c>
      <c r="AI79" s="356">
        <v>16111.665106721233</v>
      </c>
      <c r="AK79" s="356">
        <v>3866.1561596087058</v>
      </c>
      <c r="AL79" s="356">
        <v>7727.4239780342159</v>
      </c>
      <c r="AM79" s="356">
        <v>422.67527247103368</v>
      </c>
      <c r="AN79" s="356">
        <v>0</v>
      </c>
      <c r="AO79" s="356">
        <v>0</v>
      </c>
      <c r="AP79" s="356">
        <v>0</v>
      </c>
      <c r="AQ79" s="356">
        <v>12016.255410113956</v>
      </c>
      <c r="AS79" s="356">
        <v>38.260520901390343</v>
      </c>
      <c r="AT79" s="356">
        <v>24.400178579559103</v>
      </c>
      <c r="AU79" s="356">
        <v>1.3704464104993068</v>
      </c>
      <c r="AV79" s="356">
        <v>0</v>
      </c>
      <c r="AW79" s="356">
        <v>0</v>
      </c>
      <c r="AX79" s="356">
        <v>0</v>
      </c>
      <c r="AY79" s="356">
        <v>64.031145891448759</v>
      </c>
      <c r="BA79" s="356">
        <v>739.14253037276455</v>
      </c>
      <c r="BB79" s="356">
        <v>673.43308902751028</v>
      </c>
      <c r="BC79" s="356">
        <v>136.60090794389612</v>
      </c>
      <c r="BD79" s="356">
        <v>0</v>
      </c>
      <c r="BE79" s="356">
        <v>0</v>
      </c>
      <c r="BF79" s="356">
        <v>0</v>
      </c>
      <c r="BG79" s="356">
        <v>1549.1765273441708</v>
      </c>
      <c r="BI79" s="356">
        <v>981.36004280767736</v>
      </c>
      <c r="BJ79" s="356">
        <v>370.66702394940444</v>
      </c>
      <c r="BK79" s="356">
        <v>27.627732167764279</v>
      </c>
      <c r="BL79" s="356">
        <v>0</v>
      </c>
      <c r="BM79" s="356">
        <v>0</v>
      </c>
      <c r="BN79" s="356">
        <v>0</v>
      </c>
      <c r="BO79" s="356">
        <v>1379.6547989248459</v>
      </c>
      <c r="BQ79" s="356">
        <v>766.18493912108499</v>
      </c>
      <c r="BR79" s="356">
        <v>3344.7432840806746</v>
      </c>
      <c r="BS79" s="356">
        <v>17.156755862334499</v>
      </c>
      <c r="BT79" s="356">
        <v>0</v>
      </c>
      <c r="BU79" s="356">
        <v>0</v>
      </c>
      <c r="BV79" s="356">
        <v>0</v>
      </c>
      <c r="BW79" s="356">
        <v>4128.0849790640941</v>
      </c>
      <c r="BY79" s="356">
        <v>355.87189747836027</v>
      </c>
      <c r="BZ79" s="356">
        <v>2187.6461905690762</v>
      </c>
      <c r="CA79" s="356">
        <v>27.622229060331684</v>
      </c>
      <c r="CB79" s="356">
        <v>0</v>
      </c>
      <c r="CC79" s="356">
        <v>0</v>
      </c>
      <c r="CD79" s="356">
        <v>0</v>
      </c>
      <c r="CE79" s="356">
        <v>2571.1403171077682</v>
      </c>
      <c r="CG79" s="356">
        <v>551.9573641594958</v>
      </c>
      <c r="CH79" s="356">
        <v>402.74855724120255</v>
      </c>
      <c r="CI79" s="356">
        <v>1351.2886311593304</v>
      </c>
      <c r="CJ79" s="356">
        <v>0</v>
      </c>
      <c r="CK79" s="356">
        <v>0</v>
      </c>
      <c r="CL79" s="356">
        <v>0</v>
      </c>
      <c r="CM79" s="356">
        <v>2305.9945525600288</v>
      </c>
      <c r="CN79" s="162">
        <v>0</v>
      </c>
      <c r="CO79" s="356">
        <v>35.197447521870444</v>
      </c>
      <c r="CP79" s="356">
        <v>39.416501053033691</v>
      </c>
      <c r="CQ79" s="356">
        <v>0.30798460242967679</v>
      </c>
      <c r="CR79" s="356">
        <v>0</v>
      </c>
      <c r="CS79" s="356">
        <v>0</v>
      </c>
      <c r="CT79" s="356">
        <v>0</v>
      </c>
      <c r="CU79" s="356">
        <v>74.921933177333798</v>
      </c>
      <c r="CW79" s="356">
        <v>0</v>
      </c>
      <c r="CX79" s="356">
        <v>0</v>
      </c>
      <c r="CY79" s="356">
        <v>0</v>
      </c>
      <c r="CZ79" s="356">
        <v>0</v>
      </c>
      <c r="DA79" s="356">
        <v>0</v>
      </c>
      <c r="DB79" s="356">
        <v>0</v>
      </c>
      <c r="DC79" s="356">
        <v>0</v>
      </c>
      <c r="DE79" s="356">
        <v>0</v>
      </c>
      <c r="DF79" s="356">
        <v>0</v>
      </c>
      <c r="DG79" s="356">
        <v>0</v>
      </c>
      <c r="DH79" s="356">
        <v>0</v>
      </c>
      <c r="DI79" s="356">
        <v>0</v>
      </c>
      <c r="DJ79" s="356">
        <v>0</v>
      </c>
      <c r="DK79" s="356">
        <v>0</v>
      </c>
      <c r="DM79" s="356">
        <v>0</v>
      </c>
      <c r="DN79" s="356">
        <v>0</v>
      </c>
      <c r="DO79" s="356">
        <v>0</v>
      </c>
      <c r="DP79" s="356">
        <v>0</v>
      </c>
      <c r="DQ79" s="356">
        <v>0</v>
      </c>
      <c r="DR79" s="356">
        <v>0</v>
      </c>
      <c r="DS79" s="356">
        <v>0</v>
      </c>
      <c r="DU79" s="356">
        <v>0</v>
      </c>
      <c r="DV79" s="356">
        <v>0</v>
      </c>
      <c r="DW79" s="356">
        <v>0</v>
      </c>
      <c r="DX79" s="356">
        <v>0</v>
      </c>
      <c r="DY79" s="356">
        <v>0</v>
      </c>
      <c r="DZ79" s="356">
        <v>0</v>
      </c>
      <c r="EA79" s="356">
        <v>0</v>
      </c>
      <c r="EC79" s="356">
        <v>0</v>
      </c>
      <c r="ED79" s="356">
        <v>0</v>
      </c>
      <c r="EE79" s="356">
        <v>0</v>
      </c>
      <c r="EF79" s="356">
        <v>0</v>
      </c>
      <c r="EG79" s="356">
        <v>0</v>
      </c>
      <c r="EH79" s="356">
        <v>0</v>
      </c>
      <c r="EI79" s="356">
        <v>0</v>
      </c>
      <c r="EK79" s="356">
        <v>0</v>
      </c>
      <c r="EL79" s="356">
        <v>0</v>
      </c>
      <c r="EM79" s="356">
        <v>0</v>
      </c>
      <c r="EN79" s="356">
        <v>0</v>
      </c>
      <c r="EO79" s="356">
        <v>0</v>
      </c>
      <c r="EP79" s="356">
        <v>0</v>
      </c>
      <c r="EQ79" s="356">
        <v>0</v>
      </c>
      <c r="ES79" s="356">
        <v>0</v>
      </c>
      <c r="ET79" s="356">
        <v>0</v>
      </c>
      <c r="EU79" s="356">
        <v>0</v>
      </c>
      <c r="EV79" s="356">
        <v>0</v>
      </c>
      <c r="EW79" s="356">
        <v>0</v>
      </c>
      <c r="EX79" s="356">
        <v>0</v>
      </c>
      <c r="EY79" s="356">
        <v>0</v>
      </c>
      <c r="FA79" s="356">
        <v>0</v>
      </c>
      <c r="FB79" s="356">
        <v>0</v>
      </c>
      <c r="FC79" s="356">
        <v>0</v>
      </c>
      <c r="FD79" s="356">
        <v>0</v>
      </c>
      <c r="FE79" s="356">
        <v>0</v>
      </c>
      <c r="FF79" s="356">
        <v>0</v>
      </c>
      <c r="FG79" s="356">
        <v>0</v>
      </c>
    </row>
    <row r="80" spans="1:163">
      <c r="A80" s="355">
        <v>394</v>
      </c>
      <c r="B80" s="162" t="s">
        <v>1115</v>
      </c>
      <c r="C80" s="619">
        <v>13888778.5</v>
      </c>
      <c r="D80" s="167"/>
      <c r="E80" s="356">
        <v>3956958.43899816</v>
      </c>
      <c r="F80" s="356">
        <v>3616730.0768254171</v>
      </c>
      <c r="G80" s="356">
        <v>489583.74993122136</v>
      </c>
      <c r="H80" s="356">
        <v>0</v>
      </c>
      <c r="I80" s="356">
        <v>0</v>
      </c>
      <c r="J80" s="356">
        <v>0</v>
      </c>
      <c r="K80" s="356">
        <v>8063272.2657547984</v>
      </c>
      <c r="M80" s="356">
        <v>751011.67766025139</v>
      </c>
      <c r="N80" s="356">
        <v>918968.67430760444</v>
      </c>
      <c r="O80" s="356">
        <v>71811.819464124259</v>
      </c>
      <c r="P80" s="356">
        <v>0</v>
      </c>
      <c r="Q80" s="356">
        <v>0</v>
      </c>
      <c r="R80" s="356">
        <v>0</v>
      </c>
      <c r="S80" s="356">
        <v>1741792.1714319801</v>
      </c>
      <c r="U80" s="356">
        <v>661191.66022409534</v>
      </c>
      <c r="V80" s="356">
        <v>1021963.5402968014</v>
      </c>
      <c r="W80" s="356">
        <v>19249.085937833017</v>
      </c>
      <c r="X80" s="356">
        <v>0</v>
      </c>
      <c r="Y80" s="356">
        <v>0</v>
      </c>
      <c r="Z80" s="356">
        <v>0</v>
      </c>
      <c r="AA80" s="356">
        <v>1702404.2864587298</v>
      </c>
      <c r="AC80" s="356">
        <v>298902.85393414658</v>
      </c>
      <c r="AD80" s="356">
        <v>659540.33621132246</v>
      </c>
      <c r="AE80" s="356">
        <v>2136.7572172866189</v>
      </c>
      <c r="AF80" s="356">
        <v>0</v>
      </c>
      <c r="AG80" s="356">
        <v>0</v>
      </c>
      <c r="AH80" s="356">
        <v>0</v>
      </c>
      <c r="AI80" s="356">
        <v>960579.94736275566</v>
      </c>
      <c r="AK80" s="356">
        <v>232617.04907986388</v>
      </c>
      <c r="AL80" s="356">
        <v>458870.43305397726</v>
      </c>
      <c r="AM80" s="356">
        <v>25517.352532453762</v>
      </c>
      <c r="AN80" s="356">
        <v>0</v>
      </c>
      <c r="AO80" s="356">
        <v>0</v>
      </c>
      <c r="AP80" s="356">
        <v>0</v>
      </c>
      <c r="AQ80" s="356">
        <v>717004.83466629486</v>
      </c>
      <c r="AS80" s="356">
        <v>2309.8011577617772</v>
      </c>
      <c r="AT80" s="356">
        <v>1448.9331170676821</v>
      </c>
      <c r="AU80" s="356">
        <v>82.735296955284255</v>
      </c>
      <c r="AV80" s="356">
        <v>0</v>
      </c>
      <c r="AW80" s="356">
        <v>0</v>
      </c>
      <c r="AX80" s="356">
        <v>0</v>
      </c>
      <c r="AY80" s="356">
        <v>3841.4695717847439</v>
      </c>
      <c r="BA80" s="356">
        <v>44622.815072637837</v>
      </c>
      <c r="BB80" s="356">
        <v>39989.850961114556</v>
      </c>
      <c r="BC80" s="356">
        <v>8246.7410593472541</v>
      </c>
      <c r="BD80" s="356">
        <v>0</v>
      </c>
      <c r="BE80" s="356">
        <v>0</v>
      </c>
      <c r="BF80" s="356">
        <v>0</v>
      </c>
      <c r="BG80" s="356">
        <v>92859.407093099653</v>
      </c>
      <c r="BI80" s="356">
        <v>58951.691277185615</v>
      </c>
      <c r="BJ80" s="356">
        <v>19678.35671939743</v>
      </c>
      <c r="BK80" s="356">
        <v>1667.915365087669</v>
      </c>
      <c r="BL80" s="356">
        <v>0</v>
      </c>
      <c r="BM80" s="356">
        <v>0</v>
      </c>
      <c r="BN80" s="356">
        <v>0</v>
      </c>
      <c r="BO80" s="356">
        <v>80297.963361670714</v>
      </c>
      <c r="BQ80" s="356">
        <v>45988.123703340636</v>
      </c>
      <c r="BR80" s="356">
        <v>198617.78046387469</v>
      </c>
      <c r="BS80" s="356">
        <v>1035.7714684679943</v>
      </c>
      <c r="BT80" s="356">
        <v>0</v>
      </c>
      <c r="BU80" s="356">
        <v>0</v>
      </c>
      <c r="BV80" s="356">
        <v>0</v>
      </c>
      <c r="BW80" s="356">
        <v>245641.67563568332</v>
      </c>
      <c r="BY80" s="356">
        <v>20012.15594255173</v>
      </c>
      <c r="BZ80" s="356">
        <v>116140.03764123713</v>
      </c>
      <c r="CA80" s="356">
        <v>1667.5831366808343</v>
      </c>
      <c r="CB80" s="356">
        <v>0</v>
      </c>
      <c r="CC80" s="356">
        <v>0</v>
      </c>
      <c r="CD80" s="356">
        <v>0</v>
      </c>
      <c r="CE80" s="356">
        <v>137819.77672046967</v>
      </c>
      <c r="CG80" s="356">
        <v>33291.290437733871</v>
      </c>
      <c r="CH80" s="356">
        <v>23916.043095146557</v>
      </c>
      <c r="CI80" s="356">
        <v>81578.721586445681</v>
      </c>
      <c r="CJ80" s="356">
        <v>0</v>
      </c>
      <c r="CK80" s="356">
        <v>0</v>
      </c>
      <c r="CL80" s="356">
        <v>0</v>
      </c>
      <c r="CM80" s="356">
        <v>138786.05511932611</v>
      </c>
      <c r="CN80" s="162">
        <v>0</v>
      </c>
      <c r="CO80" s="356">
        <v>2119.4200355509483</v>
      </c>
      <c r="CP80" s="356">
        <v>2340.6334321880058</v>
      </c>
      <c r="CQ80" s="356">
        <v>18.593355671887004</v>
      </c>
      <c r="CR80" s="356">
        <v>0</v>
      </c>
      <c r="CS80" s="356">
        <v>0</v>
      </c>
      <c r="CT80" s="356">
        <v>0</v>
      </c>
      <c r="CU80" s="356">
        <v>4478.6468234108415</v>
      </c>
      <c r="CW80" s="356">
        <v>0</v>
      </c>
      <c r="CX80" s="356">
        <v>0</v>
      </c>
      <c r="CY80" s="356">
        <v>0</v>
      </c>
      <c r="CZ80" s="356">
        <v>0</v>
      </c>
      <c r="DA80" s="356">
        <v>0</v>
      </c>
      <c r="DB80" s="356">
        <v>0</v>
      </c>
      <c r="DC80" s="356">
        <v>0</v>
      </c>
      <c r="DE80" s="356">
        <v>0</v>
      </c>
      <c r="DF80" s="356">
        <v>0</v>
      </c>
      <c r="DG80" s="356">
        <v>0</v>
      </c>
      <c r="DH80" s="356">
        <v>0</v>
      </c>
      <c r="DI80" s="356">
        <v>0</v>
      </c>
      <c r="DJ80" s="356">
        <v>0</v>
      </c>
      <c r="DK80" s="356">
        <v>0</v>
      </c>
      <c r="DM80" s="356">
        <v>0</v>
      </c>
      <c r="DN80" s="356">
        <v>0</v>
      </c>
      <c r="DO80" s="356">
        <v>0</v>
      </c>
      <c r="DP80" s="356">
        <v>0</v>
      </c>
      <c r="DQ80" s="356">
        <v>0</v>
      </c>
      <c r="DR80" s="356">
        <v>0</v>
      </c>
      <c r="DS80" s="356">
        <v>0</v>
      </c>
      <c r="DU80" s="356">
        <v>0</v>
      </c>
      <c r="DV80" s="356">
        <v>0</v>
      </c>
      <c r="DW80" s="356">
        <v>0</v>
      </c>
      <c r="DX80" s="356">
        <v>0</v>
      </c>
      <c r="DY80" s="356">
        <v>0</v>
      </c>
      <c r="DZ80" s="356">
        <v>0</v>
      </c>
      <c r="EA80" s="356">
        <v>0</v>
      </c>
      <c r="EC80" s="356">
        <v>0</v>
      </c>
      <c r="ED80" s="356">
        <v>0</v>
      </c>
      <c r="EE80" s="356">
        <v>0</v>
      </c>
      <c r="EF80" s="356">
        <v>0</v>
      </c>
      <c r="EG80" s="356">
        <v>0</v>
      </c>
      <c r="EH80" s="356">
        <v>0</v>
      </c>
      <c r="EI80" s="356">
        <v>0</v>
      </c>
      <c r="EK80" s="356">
        <v>0</v>
      </c>
      <c r="EL80" s="356">
        <v>0</v>
      </c>
      <c r="EM80" s="356">
        <v>0</v>
      </c>
      <c r="EN80" s="356">
        <v>0</v>
      </c>
      <c r="EO80" s="356">
        <v>0</v>
      </c>
      <c r="EP80" s="356">
        <v>0</v>
      </c>
      <c r="EQ80" s="356">
        <v>0</v>
      </c>
      <c r="ES80" s="356">
        <v>0</v>
      </c>
      <c r="ET80" s="356">
        <v>0</v>
      </c>
      <c r="EU80" s="356">
        <v>0</v>
      </c>
      <c r="EV80" s="356">
        <v>0</v>
      </c>
      <c r="EW80" s="356">
        <v>0</v>
      </c>
      <c r="EX80" s="356">
        <v>0</v>
      </c>
      <c r="EY80" s="356">
        <v>0</v>
      </c>
      <c r="FA80" s="356">
        <v>0</v>
      </c>
      <c r="FB80" s="356">
        <v>0</v>
      </c>
      <c r="FC80" s="356">
        <v>0</v>
      </c>
      <c r="FD80" s="356">
        <v>0</v>
      </c>
      <c r="FE80" s="356">
        <v>0</v>
      </c>
      <c r="FF80" s="356">
        <v>0</v>
      </c>
      <c r="FG80" s="356">
        <v>0</v>
      </c>
    </row>
    <row r="81" spans="1:163">
      <c r="A81" s="355">
        <v>395</v>
      </c>
      <c r="B81" s="162" t="s">
        <v>1117</v>
      </c>
      <c r="C81" s="619">
        <v>7820000</v>
      </c>
      <c r="D81" s="167"/>
      <c r="E81" s="356">
        <v>2227943.5871891547</v>
      </c>
      <c r="F81" s="356">
        <v>2036379.8876031293</v>
      </c>
      <c r="G81" s="356">
        <v>275657.42548649258</v>
      </c>
      <c r="H81" s="356">
        <v>0</v>
      </c>
      <c r="I81" s="356">
        <v>0</v>
      </c>
      <c r="J81" s="356">
        <v>0</v>
      </c>
      <c r="K81" s="356">
        <v>4539980.9002787769</v>
      </c>
      <c r="M81" s="356">
        <v>422852.97582527995</v>
      </c>
      <c r="N81" s="356">
        <v>517420.23483818007</v>
      </c>
      <c r="O81" s="356">
        <v>40433.248194537169</v>
      </c>
      <c r="P81" s="356">
        <v>0</v>
      </c>
      <c r="Q81" s="356">
        <v>0</v>
      </c>
      <c r="R81" s="356">
        <v>0</v>
      </c>
      <c r="S81" s="356">
        <v>980706.45885799709</v>
      </c>
      <c r="U81" s="356">
        <v>372280.31125648855</v>
      </c>
      <c r="V81" s="356">
        <v>575410.92509474372</v>
      </c>
      <c r="W81" s="356">
        <v>10838.091487588643</v>
      </c>
      <c r="X81" s="356">
        <v>0</v>
      </c>
      <c r="Y81" s="356">
        <v>0</v>
      </c>
      <c r="Z81" s="356">
        <v>0</v>
      </c>
      <c r="AA81" s="356">
        <v>958529.32783882087</v>
      </c>
      <c r="AC81" s="356">
        <v>168295.60049251458</v>
      </c>
      <c r="AD81" s="356">
        <v>371350.54239453393</v>
      </c>
      <c r="AE81" s="356">
        <v>1203.0893457751781</v>
      </c>
      <c r="AF81" s="356">
        <v>0</v>
      </c>
      <c r="AG81" s="356">
        <v>0</v>
      </c>
      <c r="AH81" s="356">
        <v>0</v>
      </c>
      <c r="AI81" s="356">
        <v>540849.23223282374</v>
      </c>
      <c r="AK81" s="356">
        <v>130973.74429324621</v>
      </c>
      <c r="AL81" s="356">
        <v>258364.4621074562</v>
      </c>
      <c r="AM81" s="356">
        <v>14367.404362002635</v>
      </c>
      <c r="AN81" s="356">
        <v>0</v>
      </c>
      <c r="AO81" s="356">
        <v>0</v>
      </c>
      <c r="AP81" s="356">
        <v>0</v>
      </c>
      <c r="AQ81" s="356">
        <v>403705.61076270504</v>
      </c>
      <c r="AS81" s="356">
        <v>1300.5207804053539</v>
      </c>
      <c r="AT81" s="356">
        <v>815.81378632176143</v>
      </c>
      <c r="AU81" s="356">
        <v>46.583651844568109</v>
      </c>
      <c r="AV81" s="356">
        <v>0</v>
      </c>
      <c r="AW81" s="356">
        <v>0</v>
      </c>
      <c r="AX81" s="356">
        <v>0</v>
      </c>
      <c r="AY81" s="356">
        <v>2162.9182185716832</v>
      </c>
      <c r="BA81" s="356">
        <v>25124.62948905319</v>
      </c>
      <c r="BB81" s="356">
        <v>22516.064642827718</v>
      </c>
      <c r="BC81" s="356">
        <v>4643.2819908601414</v>
      </c>
      <c r="BD81" s="356">
        <v>0</v>
      </c>
      <c r="BE81" s="356">
        <v>0</v>
      </c>
      <c r="BF81" s="356">
        <v>0</v>
      </c>
      <c r="BG81" s="356">
        <v>52283.976122741049</v>
      </c>
      <c r="BI81" s="356">
        <v>33192.424070093097</v>
      </c>
      <c r="BJ81" s="356">
        <v>11079.790029460684</v>
      </c>
      <c r="BK81" s="356">
        <v>939.11053120946326</v>
      </c>
      <c r="BL81" s="356">
        <v>0</v>
      </c>
      <c r="BM81" s="356">
        <v>0</v>
      </c>
      <c r="BN81" s="356">
        <v>0</v>
      </c>
      <c r="BO81" s="356">
        <v>45211.324630763243</v>
      </c>
      <c r="BQ81" s="356">
        <v>25893.358970346009</v>
      </c>
      <c r="BR81" s="356">
        <v>111830.64394233807</v>
      </c>
      <c r="BS81" s="356">
        <v>583.18540276380077</v>
      </c>
      <c r="BT81" s="356">
        <v>0</v>
      </c>
      <c r="BU81" s="356">
        <v>0</v>
      </c>
      <c r="BV81" s="356">
        <v>0</v>
      </c>
      <c r="BW81" s="356">
        <v>138307.18831544789</v>
      </c>
      <c r="BY81" s="356">
        <v>11267.73383784287</v>
      </c>
      <c r="BZ81" s="356">
        <v>65392.006529190054</v>
      </c>
      <c r="CA81" s="356">
        <v>938.92347184053108</v>
      </c>
      <c r="CB81" s="356">
        <v>0</v>
      </c>
      <c r="CC81" s="356">
        <v>0</v>
      </c>
      <c r="CD81" s="356">
        <v>0</v>
      </c>
      <c r="CE81" s="356">
        <v>77598.663838873457</v>
      </c>
      <c r="CG81" s="356">
        <v>18744.477149166058</v>
      </c>
      <c r="CH81" s="356">
        <v>13465.795930437371</v>
      </c>
      <c r="CI81" s="356">
        <v>45932.448473132841</v>
      </c>
      <c r="CJ81" s="356">
        <v>0</v>
      </c>
      <c r="CK81" s="356">
        <v>0</v>
      </c>
      <c r="CL81" s="356">
        <v>0</v>
      </c>
      <c r="CM81" s="356">
        <v>78142.721552736271</v>
      </c>
      <c r="CN81" s="162">
        <v>0</v>
      </c>
      <c r="CO81" s="356">
        <v>1193.3277413854948</v>
      </c>
      <c r="CP81" s="356">
        <v>1317.8807221751144</v>
      </c>
      <c r="CQ81" s="356">
        <v>10.468886184206651</v>
      </c>
      <c r="CR81" s="356">
        <v>0</v>
      </c>
      <c r="CS81" s="356">
        <v>0</v>
      </c>
      <c r="CT81" s="356">
        <v>0</v>
      </c>
      <c r="CU81" s="356">
        <v>2521.6773497448157</v>
      </c>
      <c r="CW81" s="356">
        <v>0</v>
      </c>
      <c r="CX81" s="356">
        <v>0</v>
      </c>
      <c r="CY81" s="356">
        <v>0</v>
      </c>
      <c r="CZ81" s="356">
        <v>0</v>
      </c>
      <c r="DA81" s="356">
        <v>0</v>
      </c>
      <c r="DB81" s="356">
        <v>0</v>
      </c>
      <c r="DC81" s="356">
        <v>0</v>
      </c>
      <c r="DE81" s="356">
        <v>0</v>
      </c>
      <c r="DF81" s="356">
        <v>0</v>
      </c>
      <c r="DG81" s="356">
        <v>0</v>
      </c>
      <c r="DH81" s="356">
        <v>0</v>
      </c>
      <c r="DI81" s="356">
        <v>0</v>
      </c>
      <c r="DJ81" s="356">
        <v>0</v>
      </c>
      <c r="DK81" s="356">
        <v>0</v>
      </c>
      <c r="DM81" s="356">
        <v>0</v>
      </c>
      <c r="DN81" s="356">
        <v>0</v>
      </c>
      <c r="DO81" s="356">
        <v>0</v>
      </c>
      <c r="DP81" s="356">
        <v>0</v>
      </c>
      <c r="DQ81" s="356">
        <v>0</v>
      </c>
      <c r="DR81" s="356">
        <v>0</v>
      </c>
      <c r="DS81" s="356">
        <v>0</v>
      </c>
      <c r="DU81" s="356">
        <v>0</v>
      </c>
      <c r="DV81" s="356">
        <v>0</v>
      </c>
      <c r="DW81" s="356">
        <v>0</v>
      </c>
      <c r="DX81" s="356">
        <v>0</v>
      </c>
      <c r="DY81" s="356">
        <v>0</v>
      </c>
      <c r="DZ81" s="356">
        <v>0</v>
      </c>
      <c r="EA81" s="356">
        <v>0</v>
      </c>
      <c r="EC81" s="356">
        <v>0</v>
      </c>
      <c r="ED81" s="356">
        <v>0</v>
      </c>
      <c r="EE81" s="356">
        <v>0</v>
      </c>
      <c r="EF81" s="356">
        <v>0</v>
      </c>
      <c r="EG81" s="356">
        <v>0</v>
      </c>
      <c r="EH81" s="356">
        <v>0</v>
      </c>
      <c r="EI81" s="356">
        <v>0</v>
      </c>
      <c r="EK81" s="356">
        <v>0</v>
      </c>
      <c r="EL81" s="356">
        <v>0</v>
      </c>
      <c r="EM81" s="356">
        <v>0</v>
      </c>
      <c r="EN81" s="356">
        <v>0</v>
      </c>
      <c r="EO81" s="356">
        <v>0</v>
      </c>
      <c r="EP81" s="356">
        <v>0</v>
      </c>
      <c r="EQ81" s="356">
        <v>0</v>
      </c>
      <c r="ES81" s="356">
        <v>0</v>
      </c>
      <c r="ET81" s="356">
        <v>0</v>
      </c>
      <c r="EU81" s="356">
        <v>0</v>
      </c>
      <c r="EV81" s="356">
        <v>0</v>
      </c>
      <c r="EW81" s="356">
        <v>0</v>
      </c>
      <c r="EX81" s="356">
        <v>0</v>
      </c>
      <c r="EY81" s="356">
        <v>0</v>
      </c>
      <c r="FA81" s="356">
        <v>0</v>
      </c>
      <c r="FB81" s="356">
        <v>0</v>
      </c>
      <c r="FC81" s="356">
        <v>0</v>
      </c>
      <c r="FD81" s="356">
        <v>0</v>
      </c>
      <c r="FE81" s="356">
        <v>0</v>
      </c>
      <c r="FF81" s="356">
        <v>0</v>
      </c>
      <c r="FG81" s="356">
        <v>0</v>
      </c>
    </row>
    <row r="82" spans="1:163">
      <c r="A82" s="355">
        <v>396</v>
      </c>
      <c r="B82" s="162" t="s">
        <v>1118</v>
      </c>
      <c r="C82" s="619">
        <v>5307201.3</v>
      </c>
      <c r="D82" s="167"/>
      <c r="E82" s="356">
        <v>1512039.0156338806</v>
      </c>
      <c r="F82" s="356">
        <v>1382030.4330922225</v>
      </c>
      <c r="G82" s="356">
        <v>187080.49193050727</v>
      </c>
      <c r="H82" s="356">
        <v>0</v>
      </c>
      <c r="I82" s="356">
        <v>0</v>
      </c>
      <c r="J82" s="356">
        <v>0</v>
      </c>
      <c r="K82" s="356">
        <v>3081149.9406566103</v>
      </c>
      <c r="M82" s="356">
        <v>286977.73184255674</v>
      </c>
      <c r="N82" s="356">
        <v>351157.71649354143</v>
      </c>
      <c r="O82" s="356">
        <v>27440.842376121527</v>
      </c>
      <c r="P82" s="356">
        <v>0</v>
      </c>
      <c r="Q82" s="356">
        <v>0</v>
      </c>
      <c r="R82" s="356">
        <v>0</v>
      </c>
      <c r="S82" s="356">
        <v>665576.29071221966</v>
      </c>
      <c r="U82" s="356">
        <v>252655.56929217911</v>
      </c>
      <c r="V82" s="356">
        <v>390514.27233977313</v>
      </c>
      <c r="W82" s="356">
        <v>7355.4901831776715</v>
      </c>
      <c r="X82" s="356">
        <v>0</v>
      </c>
      <c r="Y82" s="356">
        <v>0</v>
      </c>
      <c r="Z82" s="356">
        <v>0</v>
      </c>
      <c r="AA82" s="356">
        <v>650525.33181512984</v>
      </c>
      <c r="AC82" s="356">
        <v>114217.21607649029</v>
      </c>
      <c r="AD82" s="356">
        <v>252024.56283273341</v>
      </c>
      <c r="AE82" s="356">
        <v>816.50093860795084</v>
      </c>
      <c r="AF82" s="356">
        <v>0</v>
      </c>
      <c r="AG82" s="356">
        <v>0</v>
      </c>
      <c r="AH82" s="356">
        <v>0</v>
      </c>
      <c r="AI82" s="356">
        <v>367058.2798478317</v>
      </c>
      <c r="AK82" s="356">
        <v>88887.982861762648</v>
      </c>
      <c r="AL82" s="356">
        <v>175344.27227244145</v>
      </c>
      <c r="AM82" s="356">
        <v>9750.7298091619014</v>
      </c>
      <c r="AN82" s="356">
        <v>0</v>
      </c>
      <c r="AO82" s="356">
        <v>0</v>
      </c>
      <c r="AP82" s="356">
        <v>0</v>
      </c>
      <c r="AQ82" s="356">
        <v>273982.98494336603</v>
      </c>
      <c r="AS82" s="356">
        <v>882.62475402101131</v>
      </c>
      <c r="AT82" s="356">
        <v>553.66854057861553</v>
      </c>
      <c r="AU82" s="356">
        <v>31.614938315631623</v>
      </c>
      <c r="AV82" s="356">
        <v>0</v>
      </c>
      <c r="AW82" s="356">
        <v>0</v>
      </c>
      <c r="AX82" s="356">
        <v>0</v>
      </c>
      <c r="AY82" s="356">
        <v>1467.9082329152584</v>
      </c>
      <c r="BA82" s="356">
        <v>17051.338399785342</v>
      </c>
      <c r="BB82" s="356">
        <v>15280.983061802979</v>
      </c>
      <c r="BC82" s="356">
        <v>3151.2573169001957</v>
      </c>
      <c r="BD82" s="356">
        <v>0</v>
      </c>
      <c r="BE82" s="356">
        <v>0</v>
      </c>
      <c r="BF82" s="356">
        <v>0</v>
      </c>
      <c r="BG82" s="356">
        <v>35483.578778488518</v>
      </c>
      <c r="BI82" s="356">
        <v>22526.710508305547</v>
      </c>
      <c r="BJ82" s="356">
        <v>7519.5237913146766</v>
      </c>
      <c r="BK82" s="356">
        <v>637.34637238856192</v>
      </c>
      <c r="BL82" s="356">
        <v>0</v>
      </c>
      <c r="BM82" s="356">
        <v>0</v>
      </c>
      <c r="BN82" s="356">
        <v>0</v>
      </c>
      <c r="BO82" s="356">
        <v>30683.580672008786</v>
      </c>
      <c r="BQ82" s="356">
        <v>17573.052223630049</v>
      </c>
      <c r="BR82" s="356">
        <v>75896.130295474883</v>
      </c>
      <c r="BS82" s="356">
        <v>395.79057898837175</v>
      </c>
      <c r="BT82" s="356">
        <v>0</v>
      </c>
      <c r="BU82" s="356">
        <v>0</v>
      </c>
      <c r="BV82" s="356">
        <v>0</v>
      </c>
      <c r="BW82" s="356">
        <v>93864.973098093295</v>
      </c>
      <c r="BY82" s="356">
        <v>7647.0756614135116</v>
      </c>
      <c r="BZ82" s="356">
        <v>44379.608959248835</v>
      </c>
      <c r="CA82" s="356">
        <v>637.21942076119956</v>
      </c>
      <c r="CB82" s="356">
        <v>0</v>
      </c>
      <c r="CC82" s="356">
        <v>0</v>
      </c>
      <c r="CD82" s="356">
        <v>0</v>
      </c>
      <c r="CE82" s="356">
        <v>52663.904041423542</v>
      </c>
      <c r="CG82" s="356">
        <v>12721.318861109257</v>
      </c>
      <c r="CH82" s="356">
        <v>9138.8349958506296</v>
      </c>
      <c r="CI82" s="356">
        <v>31172.985965318876</v>
      </c>
      <c r="CJ82" s="356">
        <v>0</v>
      </c>
      <c r="CK82" s="356">
        <v>0</v>
      </c>
      <c r="CL82" s="356">
        <v>0</v>
      </c>
      <c r="CM82" s="356">
        <v>53033.139822278761</v>
      </c>
      <c r="CN82" s="162">
        <v>0</v>
      </c>
      <c r="CO82" s="356">
        <v>809.87602818505889</v>
      </c>
      <c r="CP82" s="356">
        <v>894.40642991978336</v>
      </c>
      <c r="CQ82" s="356">
        <v>7.1049215302268003</v>
      </c>
      <c r="CR82" s="356">
        <v>0</v>
      </c>
      <c r="CS82" s="356">
        <v>0</v>
      </c>
      <c r="CT82" s="356">
        <v>0</v>
      </c>
      <c r="CU82" s="356">
        <v>1711.387379635069</v>
      </c>
      <c r="CW82" s="356">
        <v>0</v>
      </c>
      <c r="CX82" s="356">
        <v>0</v>
      </c>
      <c r="CY82" s="356">
        <v>0</v>
      </c>
      <c r="CZ82" s="356">
        <v>0</v>
      </c>
      <c r="DA82" s="356">
        <v>0</v>
      </c>
      <c r="DB82" s="356">
        <v>0</v>
      </c>
      <c r="DC82" s="356">
        <v>0</v>
      </c>
      <c r="DE82" s="356">
        <v>0</v>
      </c>
      <c r="DF82" s="356">
        <v>0</v>
      </c>
      <c r="DG82" s="356">
        <v>0</v>
      </c>
      <c r="DH82" s="356">
        <v>0</v>
      </c>
      <c r="DI82" s="356">
        <v>0</v>
      </c>
      <c r="DJ82" s="356">
        <v>0</v>
      </c>
      <c r="DK82" s="356">
        <v>0</v>
      </c>
      <c r="DM82" s="356">
        <v>0</v>
      </c>
      <c r="DN82" s="356">
        <v>0</v>
      </c>
      <c r="DO82" s="356">
        <v>0</v>
      </c>
      <c r="DP82" s="356">
        <v>0</v>
      </c>
      <c r="DQ82" s="356">
        <v>0</v>
      </c>
      <c r="DR82" s="356">
        <v>0</v>
      </c>
      <c r="DS82" s="356">
        <v>0</v>
      </c>
      <c r="DU82" s="356">
        <v>0</v>
      </c>
      <c r="DV82" s="356">
        <v>0</v>
      </c>
      <c r="DW82" s="356">
        <v>0</v>
      </c>
      <c r="DX82" s="356">
        <v>0</v>
      </c>
      <c r="DY82" s="356">
        <v>0</v>
      </c>
      <c r="DZ82" s="356">
        <v>0</v>
      </c>
      <c r="EA82" s="356">
        <v>0</v>
      </c>
      <c r="EC82" s="356">
        <v>0</v>
      </c>
      <c r="ED82" s="356">
        <v>0</v>
      </c>
      <c r="EE82" s="356">
        <v>0</v>
      </c>
      <c r="EF82" s="356">
        <v>0</v>
      </c>
      <c r="EG82" s="356">
        <v>0</v>
      </c>
      <c r="EH82" s="356">
        <v>0</v>
      </c>
      <c r="EI82" s="356">
        <v>0</v>
      </c>
      <c r="EK82" s="356">
        <v>0</v>
      </c>
      <c r="EL82" s="356">
        <v>0</v>
      </c>
      <c r="EM82" s="356">
        <v>0</v>
      </c>
      <c r="EN82" s="356">
        <v>0</v>
      </c>
      <c r="EO82" s="356">
        <v>0</v>
      </c>
      <c r="EP82" s="356">
        <v>0</v>
      </c>
      <c r="EQ82" s="356">
        <v>0</v>
      </c>
      <c r="ES82" s="356">
        <v>0</v>
      </c>
      <c r="ET82" s="356">
        <v>0</v>
      </c>
      <c r="EU82" s="356">
        <v>0</v>
      </c>
      <c r="EV82" s="356">
        <v>0</v>
      </c>
      <c r="EW82" s="356">
        <v>0</v>
      </c>
      <c r="EX82" s="356">
        <v>0</v>
      </c>
      <c r="EY82" s="356">
        <v>0</v>
      </c>
      <c r="FA82" s="356">
        <v>0</v>
      </c>
      <c r="FB82" s="356">
        <v>0</v>
      </c>
      <c r="FC82" s="356">
        <v>0</v>
      </c>
      <c r="FD82" s="356">
        <v>0</v>
      </c>
      <c r="FE82" s="356">
        <v>0</v>
      </c>
      <c r="FF82" s="356">
        <v>0</v>
      </c>
      <c r="FG82" s="356">
        <v>0</v>
      </c>
    </row>
    <row r="83" spans="1:163">
      <c r="A83" s="355">
        <v>397</v>
      </c>
      <c r="B83" s="162" t="s">
        <v>1119</v>
      </c>
      <c r="C83" s="619">
        <v>146821395.59999999</v>
      </c>
      <c r="D83" s="167"/>
      <c r="E83" s="356">
        <v>36756903.074561268</v>
      </c>
      <c r="F83" s="356">
        <v>33744228.176554315</v>
      </c>
      <c r="G83" s="356">
        <v>19161992.995690931</v>
      </c>
      <c r="H83" s="356">
        <v>0</v>
      </c>
      <c r="I83" s="356">
        <v>0</v>
      </c>
      <c r="J83" s="356">
        <v>0</v>
      </c>
      <c r="K83" s="356">
        <v>89663124.246806517</v>
      </c>
      <c r="M83" s="356">
        <v>6977271.1484460114</v>
      </c>
      <c r="N83" s="356">
        <v>8574012.4295259379</v>
      </c>
      <c r="O83" s="356">
        <v>2223092.7492592749</v>
      </c>
      <c r="P83" s="356">
        <v>0</v>
      </c>
      <c r="Q83" s="356">
        <v>0</v>
      </c>
      <c r="R83" s="356">
        <v>0</v>
      </c>
      <c r="S83" s="356">
        <v>17774376.327231225</v>
      </c>
      <c r="U83" s="356">
        <v>6143859.8683052007</v>
      </c>
      <c r="V83" s="356">
        <v>9534958.4180647619</v>
      </c>
      <c r="W83" s="356">
        <v>328718.69025546114</v>
      </c>
      <c r="X83" s="356">
        <v>0</v>
      </c>
      <c r="Y83" s="356">
        <v>0</v>
      </c>
      <c r="Z83" s="356">
        <v>0</v>
      </c>
      <c r="AA83" s="356">
        <v>16007536.976625424</v>
      </c>
      <c r="AC83" s="356">
        <v>2777874.2582421652</v>
      </c>
      <c r="AD83" s="356">
        <v>6153536.2396441605</v>
      </c>
      <c r="AE83" s="356">
        <v>166384.2357534492</v>
      </c>
      <c r="AF83" s="356">
        <v>0</v>
      </c>
      <c r="AG83" s="356">
        <v>0</v>
      </c>
      <c r="AH83" s="356">
        <v>0</v>
      </c>
      <c r="AI83" s="356">
        <v>9097794.7336397748</v>
      </c>
      <c r="AK83" s="356">
        <v>2161616.9120868384</v>
      </c>
      <c r="AL83" s="356">
        <v>4281278.4663319336</v>
      </c>
      <c r="AM83" s="356">
        <v>394631.25204029644</v>
      </c>
      <c r="AN83" s="356">
        <v>0</v>
      </c>
      <c r="AO83" s="356">
        <v>0</v>
      </c>
      <c r="AP83" s="356">
        <v>0</v>
      </c>
      <c r="AQ83" s="356">
        <v>6837526.6304590683</v>
      </c>
      <c r="AS83" s="356">
        <v>21442.090248049186</v>
      </c>
      <c r="AT83" s="356">
        <v>13518.600690769234</v>
      </c>
      <c r="AU83" s="356">
        <v>784.51572613366386</v>
      </c>
      <c r="AV83" s="356">
        <v>0</v>
      </c>
      <c r="AW83" s="356">
        <v>0</v>
      </c>
      <c r="AX83" s="356">
        <v>0</v>
      </c>
      <c r="AY83" s="356">
        <v>35745.206664952086</v>
      </c>
      <c r="BA83" s="356">
        <v>414236.1084678499</v>
      </c>
      <c r="BB83" s="356">
        <v>373106.81939601857</v>
      </c>
      <c r="BC83" s="356">
        <v>81194.229194948333</v>
      </c>
      <c r="BD83" s="356">
        <v>0</v>
      </c>
      <c r="BE83" s="356">
        <v>0</v>
      </c>
      <c r="BF83" s="356">
        <v>0</v>
      </c>
      <c r="BG83" s="356">
        <v>868537.15705881675</v>
      </c>
      <c r="BI83" s="356">
        <v>548081.36839117715</v>
      </c>
      <c r="BJ83" s="356">
        <v>190289.53406547659</v>
      </c>
      <c r="BK83" s="356">
        <v>33438.164685949225</v>
      </c>
      <c r="BL83" s="356">
        <v>0</v>
      </c>
      <c r="BM83" s="356">
        <v>0</v>
      </c>
      <c r="BN83" s="356">
        <v>0</v>
      </c>
      <c r="BO83" s="356">
        <v>771809.06714260299</v>
      </c>
      <c r="BQ83" s="356">
        <v>427664.29350682517</v>
      </c>
      <c r="BR83" s="356">
        <v>1853111.391098507</v>
      </c>
      <c r="BS83" s="356">
        <v>38055.063878392008</v>
      </c>
      <c r="BT83" s="356">
        <v>0</v>
      </c>
      <c r="BU83" s="356">
        <v>0</v>
      </c>
      <c r="BV83" s="356">
        <v>0</v>
      </c>
      <c r="BW83" s="356">
        <v>2318830.748483724</v>
      </c>
      <c r="BY83" s="356">
        <v>189926.95014544704</v>
      </c>
      <c r="BZ83" s="356">
        <v>1123073.1287289446</v>
      </c>
      <c r="CA83" s="356">
        <v>66215.010010253493</v>
      </c>
      <c r="CB83" s="356">
        <v>0</v>
      </c>
      <c r="CC83" s="356">
        <v>0</v>
      </c>
      <c r="CD83" s="356">
        <v>0</v>
      </c>
      <c r="CE83" s="356">
        <v>1379215.0888846449</v>
      </c>
      <c r="CG83" s="356">
        <v>309132.25778977131</v>
      </c>
      <c r="CH83" s="356">
        <v>223137.58509490441</v>
      </c>
      <c r="CI83" s="356">
        <v>1492887.5631901806</v>
      </c>
      <c r="CJ83" s="356">
        <v>0</v>
      </c>
      <c r="CK83" s="356">
        <v>0</v>
      </c>
      <c r="CL83" s="356">
        <v>0</v>
      </c>
      <c r="CM83" s="356">
        <v>2025157.4060748564</v>
      </c>
      <c r="CN83" s="162">
        <v>0</v>
      </c>
      <c r="CO83" s="356">
        <v>19690.174202669568</v>
      </c>
      <c r="CP83" s="356">
        <v>21838.198299484568</v>
      </c>
      <c r="CQ83" s="356">
        <v>213.63842625227866</v>
      </c>
      <c r="CR83" s="356">
        <v>0</v>
      </c>
      <c r="CS83" s="356">
        <v>0</v>
      </c>
      <c r="CT83" s="356">
        <v>0</v>
      </c>
      <c r="CU83" s="356">
        <v>41742.010928406409</v>
      </c>
      <c r="CW83" s="356">
        <v>0</v>
      </c>
      <c r="CX83" s="356">
        <v>0</v>
      </c>
      <c r="CY83" s="356">
        <v>0</v>
      </c>
      <c r="CZ83" s="356">
        <v>0</v>
      </c>
      <c r="DA83" s="356">
        <v>0</v>
      </c>
      <c r="DB83" s="356">
        <v>0</v>
      </c>
      <c r="DC83" s="356">
        <v>0</v>
      </c>
      <c r="DE83" s="356">
        <v>0</v>
      </c>
      <c r="DF83" s="356">
        <v>0</v>
      </c>
      <c r="DG83" s="356">
        <v>0</v>
      </c>
      <c r="DH83" s="356">
        <v>0</v>
      </c>
      <c r="DI83" s="356">
        <v>0</v>
      </c>
      <c r="DJ83" s="356">
        <v>0</v>
      </c>
      <c r="DK83" s="356">
        <v>0</v>
      </c>
      <c r="DM83" s="356">
        <v>0</v>
      </c>
      <c r="DN83" s="356">
        <v>0</v>
      </c>
      <c r="DO83" s="356">
        <v>0</v>
      </c>
      <c r="DP83" s="356">
        <v>0</v>
      </c>
      <c r="DQ83" s="356">
        <v>0</v>
      </c>
      <c r="DR83" s="356">
        <v>0</v>
      </c>
      <c r="DS83" s="356">
        <v>0</v>
      </c>
      <c r="DU83" s="356">
        <v>0</v>
      </c>
      <c r="DV83" s="356">
        <v>0</v>
      </c>
      <c r="DW83" s="356">
        <v>0</v>
      </c>
      <c r="DX83" s="356">
        <v>0</v>
      </c>
      <c r="DY83" s="356">
        <v>0</v>
      </c>
      <c r="DZ83" s="356">
        <v>0</v>
      </c>
      <c r="EA83" s="356">
        <v>0</v>
      </c>
      <c r="EC83" s="356">
        <v>0</v>
      </c>
      <c r="ED83" s="356">
        <v>0</v>
      </c>
      <c r="EE83" s="356">
        <v>0</v>
      </c>
      <c r="EF83" s="356">
        <v>0</v>
      </c>
      <c r="EG83" s="356">
        <v>0</v>
      </c>
      <c r="EH83" s="356">
        <v>0</v>
      </c>
      <c r="EI83" s="356">
        <v>0</v>
      </c>
      <c r="EK83" s="356">
        <v>0</v>
      </c>
      <c r="EL83" s="356">
        <v>0</v>
      </c>
      <c r="EM83" s="356">
        <v>0</v>
      </c>
      <c r="EN83" s="356">
        <v>0</v>
      </c>
      <c r="EO83" s="356">
        <v>0</v>
      </c>
      <c r="EP83" s="356">
        <v>0</v>
      </c>
      <c r="EQ83" s="356">
        <v>0</v>
      </c>
      <c r="ES83" s="356">
        <v>0</v>
      </c>
      <c r="ET83" s="356">
        <v>0</v>
      </c>
      <c r="EU83" s="356">
        <v>0</v>
      </c>
      <c r="EV83" s="356">
        <v>0</v>
      </c>
      <c r="EW83" s="356">
        <v>0</v>
      </c>
      <c r="EX83" s="356">
        <v>0</v>
      </c>
      <c r="EY83" s="356">
        <v>0</v>
      </c>
      <c r="FA83" s="356">
        <v>0</v>
      </c>
      <c r="FB83" s="356">
        <v>0</v>
      </c>
      <c r="FC83" s="356">
        <v>0</v>
      </c>
      <c r="FD83" s="356">
        <v>0</v>
      </c>
      <c r="FE83" s="356">
        <v>0</v>
      </c>
      <c r="FF83" s="356">
        <v>0</v>
      </c>
      <c r="FG83" s="356">
        <v>0</v>
      </c>
    </row>
    <row r="84" spans="1:163">
      <c r="A84" s="355">
        <v>398</v>
      </c>
      <c r="B84" s="162" t="s">
        <v>1120</v>
      </c>
      <c r="C84" s="619">
        <v>970290.20000000007</v>
      </c>
      <c r="D84" s="167"/>
      <c r="E84" s="356">
        <v>242913.25313894963</v>
      </c>
      <c r="F84" s="356">
        <v>223003.56002251842</v>
      </c>
      <c r="G84" s="356">
        <v>126634.77240634235</v>
      </c>
      <c r="H84" s="356">
        <v>0</v>
      </c>
      <c r="I84" s="356">
        <v>0</v>
      </c>
      <c r="J84" s="356">
        <v>0</v>
      </c>
      <c r="K84" s="356">
        <v>592551.58556781034</v>
      </c>
      <c r="M84" s="356">
        <v>46110.294691136354</v>
      </c>
      <c r="N84" s="356">
        <v>56662.587908592322</v>
      </c>
      <c r="O84" s="356">
        <v>14691.626513168299</v>
      </c>
      <c r="P84" s="356">
        <v>0</v>
      </c>
      <c r="Q84" s="356">
        <v>0</v>
      </c>
      <c r="R84" s="356">
        <v>0</v>
      </c>
      <c r="S84" s="356">
        <v>117464.50911289698</v>
      </c>
      <c r="U84" s="356">
        <v>40602.577001998121</v>
      </c>
      <c r="V84" s="356">
        <v>63013.13696582069</v>
      </c>
      <c r="W84" s="356">
        <v>2172.3844975609909</v>
      </c>
      <c r="X84" s="356">
        <v>0</v>
      </c>
      <c r="Y84" s="356">
        <v>0</v>
      </c>
      <c r="Z84" s="356">
        <v>0</v>
      </c>
      <c r="AA84" s="356">
        <v>105788.09846537981</v>
      </c>
      <c r="AC84" s="356">
        <v>18357.97949331468</v>
      </c>
      <c r="AD84" s="356">
        <v>40666.524686485012</v>
      </c>
      <c r="AE84" s="356">
        <v>1099.5740282015231</v>
      </c>
      <c r="AF84" s="356">
        <v>0</v>
      </c>
      <c r="AG84" s="356">
        <v>0</v>
      </c>
      <c r="AH84" s="356">
        <v>0</v>
      </c>
      <c r="AI84" s="356">
        <v>60124.078208001221</v>
      </c>
      <c r="AK84" s="356">
        <v>14285.354647263146</v>
      </c>
      <c r="AL84" s="356">
        <v>28293.441309264505</v>
      </c>
      <c r="AM84" s="356">
        <v>2607.9770928728981</v>
      </c>
      <c r="AN84" s="356">
        <v>0</v>
      </c>
      <c r="AO84" s="356">
        <v>0</v>
      </c>
      <c r="AP84" s="356">
        <v>0</v>
      </c>
      <c r="AQ84" s="356">
        <v>45186.773049400552</v>
      </c>
      <c r="AS84" s="356">
        <v>141.70312133443375</v>
      </c>
      <c r="AT84" s="356">
        <v>89.339606903768058</v>
      </c>
      <c r="AU84" s="356">
        <v>5.1845844245154291</v>
      </c>
      <c r="AV84" s="356">
        <v>0</v>
      </c>
      <c r="AW84" s="356">
        <v>0</v>
      </c>
      <c r="AX84" s="356">
        <v>0</v>
      </c>
      <c r="AY84" s="356">
        <v>236.22731266271722</v>
      </c>
      <c r="BA84" s="356">
        <v>2737.5385916335194</v>
      </c>
      <c r="BB84" s="356">
        <v>2465.7298000314527</v>
      </c>
      <c r="BC84" s="356">
        <v>536.58368088970997</v>
      </c>
      <c r="BD84" s="356">
        <v>0</v>
      </c>
      <c r="BE84" s="356">
        <v>0</v>
      </c>
      <c r="BF84" s="356">
        <v>0</v>
      </c>
      <c r="BG84" s="356">
        <v>5739.8520725546823</v>
      </c>
      <c r="BI84" s="356">
        <v>3622.0741423912</v>
      </c>
      <c r="BJ84" s="356">
        <v>1257.5556124620989</v>
      </c>
      <c r="BK84" s="356">
        <v>220.98089565334857</v>
      </c>
      <c r="BL84" s="356">
        <v>0</v>
      </c>
      <c r="BM84" s="356">
        <v>0</v>
      </c>
      <c r="BN84" s="356">
        <v>0</v>
      </c>
      <c r="BO84" s="356">
        <v>5100.6106505066473</v>
      </c>
      <c r="BQ84" s="356">
        <v>2826.2806737657534</v>
      </c>
      <c r="BR84" s="356">
        <v>12246.551770900407</v>
      </c>
      <c r="BS84" s="356">
        <v>251.49233455166637</v>
      </c>
      <c r="BT84" s="356">
        <v>0</v>
      </c>
      <c r="BU84" s="356">
        <v>0</v>
      </c>
      <c r="BV84" s="356">
        <v>0</v>
      </c>
      <c r="BW84" s="356">
        <v>15324.324779217828</v>
      </c>
      <c r="BY84" s="356">
        <v>1255.1594247481455</v>
      </c>
      <c r="BZ84" s="356">
        <v>7421.9894602952108</v>
      </c>
      <c r="CA84" s="356">
        <v>437.59136768381785</v>
      </c>
      <c r="CB84" s="356">
        <v>0</v>
      </c>
      <c r="CC84" s="356">
        <v>0</v>
      </c>
      <c r="CD84" s="356">
        <v>0</v>
      </c>
      <c r="CE84" s="356">
        <v>9114.7402527271734</v>
      </c>
      <c r="CG84" s="356">
        <v>2042.9447561884419</v>
      </c>
      <c r="CH84" s="356">
        <v>1474.6366575829757</v>
      </c>
      <c r="CI84" s="356">
        <v>9865.9610634113415</v>
      </c>
      <c r="CJ84" s="356">
        <v>0</v>
      </c>
      <c r="CK84" s="356">
        <v>0</v>
      </c>
      <c r="CL84" s="356">
        <v>0</v>
      </c>
      <c r="CM84" s="356">
        <v>13383.54247718276</v>
      </c>
      <c r="CN84" s="162">
        <v>0</v>
      </c>
      <c r="CO84" s="356">
        <v>130.12533348472746</v>
      </c>
      <c r="CP84" s="356">
        <v>144.32085806740926</v>
      </c>
      <c r="CQ84" s="356">
        <v>1.4118601072336403</v>
      </c>
      <c r="CR84" s="356">
        <v>0</v>
      </c>
      <c r="CS84" s="356">
        <v>0</v>
      </c>
      <c r="CT84" s="356">
        <v>0</v>
      </c>
      <c r="CU84" s="356">
        <v>275.85805165937035</v>
      </c>
      <c r="CW84" s="356">
        <v>0</v>
      </c>
      <c r="CX84" s="356">
        <v>0</v>
      </c>
      <c r="CY84" s="356">
        <v>0</v>
      </c>
      <c r="CZ84" s="356">
        <v>0</v>
      </c>
      <c r="DA84" s="356">
        <v>0</v>
      </c>
      <c r="DB84" s="356">
        <v>0</v>
      </c>
      <c r="DC84" s="356">
        <v>0</v>
      </c>
      <c r="DE84" s="356">
        <v>0</v>
      </c>
      <c r="DF84" s="356">
        <v>0</v>
      </c>
      <c r="DG84" s="356">
        <v>0</v>
      </c>
      <c r="DH84" s="356">
        <v>0</v>
      </c>
      <c r="DI84" s="356">
        <v>0</v>
      </c>
      <c r="DJ84" s="356">
        <v>0</v>
      </c>
      <c r="DK84" s="356">
        <v>0</v>
      </c>
      <c r="DM84" s="356">
        <v>0</v>
      </c>
      <c r="DN84" s="356">
        <v>0</v>
      </c>
      <c r="DO84" s="356">
        <v>0</v>
      </c>
      <c r="DP84" s="356">
        <v>0</v>
      </c>
      <c r="DQ84" s="356">
        <v>0</v>
      </c>
      <c r="DR84" s="356">
        <v>0</v>
      </c>
      <c r="DS84" s="356">
        <v>0</v>
      </c>
      <c r="DU84" s="356">
        <v>0</v>
      </c>
      <c r="DV84" s="356">
        <v>0</v>
      </c>
      <c r="DW84" s="356">
        <v>0</v>
      </c>
      <c r="DX84" s="356">
        <v>0</v>
      </c>
      <c r="DY84" s="356">
        <v>0</v>
      </c>
      <c r="DZ84" s="356">
        <v>0</v>
      </c>
      <c r="EA84" s="356">
        <v>0</v>
      </c>
      <c r="EC84" s="356">
        <v>0</v>
      </c>
      <c r="ED84" s="356">
        <v>0</v>
      </c>
      <c r="EE84" s="356">
        <v>0</v>
      </c>
      <c r="EF84" s="356">
        <v>0</v>
      </c>
      <c r="EG84" s="356">
        <v>0</v>
      </c>
      <c r="EH84" s="356">
        <v>0</v>
      </c>
      <c r="EI84" s="356">
        <v>0</v>
      </c>
      <c r="EK84" s="356">
        <v>0</v>
      </c>
      <c r="EL84" s="356">
        <v>0</v>
      </c>
      <c r="EM84" s="356">
        <v>0</v>
      </c>
      <c r="EN84" s="356">
        <v>0</v>
      </c>
      <c r="EO84" s="356">
        <v>0</v>
      </c>
      <c r="EP84" s="356">
        <v>0</v>
      </c>
      <c r="EQ84" s="356">
        <v>0</v>
      </c>
      <c r="ES84" s="356">
        <v>0</v>
      </c>
      <c r="ET84" s="356">
        <v>0</v>
      </c>
      <c r="EU84" s="356">
        <v>0</v>
      </c>
      <c r="EV84" s="356">
        <v>0</v>
      </c>
      <c r="EW84" s="356">
        <v>0</v>
      </c>
      <c r="EX84" s="356">
        <v>0</v>
      </c>
      <c r="EY84" s="356">
        <v>0</v>
      </c>
      <c r="FA84" s="356">
        <v>0</v>
      </c>
      <c r="FB84" s="356">
        <v>0</v>
      </c>
      <c r="FC84" s="356">
        <v>0</v>
      </c>
      <c r="FD84" s="356">
        <v>0</v>
      </c>
      <c r="FE84" s="356">
        <v>0</v>
      </c>
      <c r="FF84" s="356">
        <v>0</v>
      </c>
      <c r="FG84" s="356">
        <v>0</v>
      </c>
    </row>
    <row r="85" spans="1:163">
      <c r="A85" s="355">
        <v>399</v>
      </c>
      <c r="B85" s="162" t="s">
        <v>1121</v>
      </c>
      <c r="C85" s="619">
        <v>1250391.3638000034</v>
      </c>
      <c r="D85" s="167"/>
      <c r="E85" s="356">
        <v>313036.89749469457</v>
      </c>
      <c r="F85" s="356">
        <v>287379.71954041452</v>
      </c>
      <c r="G85" s="356">
        <v>163191.40992423653</v>
      </c>
      <c r="H85" s="356">
        <v>0</v>
      </c>
      <c r="I85" s="356">
        <v>0</v>
      </c>
      <c r="J85" s="356">
        <v>0</v>
      </c>
      <c r="K85" s="356">
        <v>763608.02695934568</v>
      </c>
      <c r="M85" s="356">
        <v>59421.309484595477</v>
      </c>
      <c r="N85" s="356">
        <v>73019.81466108009</v>
      </c>
      <c r="O85" s="356">
        <v>18932.77177512542</v>
      </c>
      <c r="P85" s="356">
        <v>0</v>
      </c>
      <c r="Q85" s="356">
        <v>0</v>
      </c>
      <c r="R85" s="356">
        <v>0</v>
      </c>
      <c r="S85" s="356">
        <v>151373.89592080098</v>
      </c>
      <c r="U85" s="356">
        <v>52323.636404163495</v>
      </c>
      <c r="V85" s="356">
        <v>81203.625748264734</v>
      </c>
      <c r="W85" s="356">
        <v>2799.5035038004839</v>
      </c>
      <c r="X85" s="356">
        <v>0</v>
      </c>
      <c r="Y85" s="356">
        <v>0</v>
      </c>
      <c r="Z85" s="356">
        <v>0</v>
      </c>
      <c r="AA85" s="356">
        <v>136326.7656562287</v>
      </c>
      <c r="AC85" s="356">
        <v>23657.519178549101</v>
      </c>
      <c r="AD85" s="356">
        <v>52406.044360481523</v>
      </c>
      <c r="AE85" s="356">
        <v>1416.9965529095994</v>
      </c>
      <c r="AF85" s="356">
        <v>0</v>
      </c>
      <c r="AG85" s="356">
        <v>0</v>
      </c>
      <c r="AH85" s="356">
        <v>0</v>
      </c>
      <c r="AI85" s="356">
        <v>77480.56009194022</v>
      </c>
      <c r="AK85" s="356">
        <v>18409.218272799299</v>
      </c>
      <c r="AL85" s="356">
        <v>36461.127470200772</v>
      </c>
      <c r="AM85" s="356">
        <v>3360.8419768812573</v>
      </c>
      <c r="AN85" s="356">
        <v>0</v>
      </c>
      <c r="AO85" s="356">
        <v>0</v>
      </c>
      <c r="AP85" s="356">
        <v>0</v>
      </c>
      <c r="AQ85" s="356">
        <v>58231.187719881331</v>
      </c>
      <c r="AS85" s="356">
        <v>182.60965548253498</v>
      </c>
      <c r="AT85" s="356">
        <v>115.12996103408931</v>
      </c>
      <c r="AU85" s="356">
        <v>6.6812584413468272</v>
      </c>
      <c r="AV85" s="356">
        <v>0</v>
      </c>
      <c r="AW85" s="356">
        <v>0</v>
      </c>
      <c r="AX85" s="356">
        <v>0</v>
      </c>
      <c r="AY85" s="356">
        <v>304.42087495797108</v>
      </c>
      <c r="BA85" s="356">
        <v>3527.8049938541863</v>
      </c>
      <c r="BB85" s="356">
        <v>3177.5310597011467</v>
      </c>
      <c r="BC85" s="356">
        <v>691.48343510066388</v>
      </c>
      <c r="BD85" s="356">
        <v>0</v>
      </c>
      <c r="BE85" s="356">
        <v>0</v>
      </c>
      <c r="BF85" s="356">
        <v>0</v>
      </c>
      <c r="BG85" s="356">
        <v>7396.8194886559968</v>
      </c>
      <c r="BI85" s="356">
        <v>4667.6862516897108</v>
      </c>
      <c r="BJ85" s="356">
        <v>1620.5839008997848</v>
      </c>
      <c r="BK85" s="356">
        <v>284.77315703048095</v>
      </c>
      <c r="BL85" s="356">
        <v>0</v>
      </c>
      <c r="BM85" s="356">
        <v>0</v>
      </c>
      <c r="BN85" s="356">
        <v>0</v>
      </c>
      <c r="BO85" s="356">
        <v>6573.0433096199768</v>
      </c>
      <c r="BQ85" s="356">
        <v>3642.1649380273575</v>
      </c>
      <c r="BR85" s="356">
        <v>15781.858428193445</v>
      </c>
      <c r="BS85" s="356">
        <v>324.09256857928159</v>
      </c>
      <c r="BT85" s="356">
        <v>0</v>
      </c>
      <c r="BU85" s="356">
        <v>0</v>
      </c>
      <c r="BV85" s="356">
        <v>0</v>
      </c>
      <c r="BW85" s="356">
        <v>19748.115934800087</v>
      </c>
      <c r="BY85" s="356">
        <v>1617.4959871770952</v>
      </c>
      <c r="BZ85" s="356">
        <v>9564.5524641677093</v>
      </c>
      <c r="CA85" s="356">
        <v>563.91424650612532</v>
      </c>
      <c r="CB85" s="356">
        <v>0</v>
      </c>
      <c r="CC85" s="356">
        <v>0</v>
      </c>
      <c r="CD85" s="356">
        <v>0</v>
      </c>
      <c r="CE85" s="356">
        <v>11745.96269785093</v>
      </c>
      <c r="CG85" s="356">
        <v>2632.6973928609514</v>
      </c>
      <c r="CH85" s="356">
        <v>1900.331407433215</v>
      </c>
      <c r="CI85" s="356">
        <v>12714.044220251464</v>
      </c>
      <c r="CJ85" s="356">
        <v>0</v>
      </c>
      <c r="CK85" s="356">
        <v>0</v>
      </c>
      <c r="CL85" s="356">
        <v>0</v>
      </c>
      <c r="CM85" s="356">
        <v>17247.073020545631</v>
      </c>
      <c r="CN85" s="162">
        <v>0</v>
      </c>
      <c r="CO85" s="356">
        <v>167.6896182203001</v>
      </c>
      <c r="CP85" s="356">
        <v>185.98307449018301</v>
      </c>
      <c r="CQ85" s="356">
        <v>1.8194326655867394</v>
      </c>
      <c r="CR85" s="356">
        <v>0</v>
      </c>
      <c r="CS85" s="356">
        <v>0</v>
      </c>
      <c r="CT85" s="356">
        <v>0</v>
      </c>
      <c r="CU85" s="356">
        <v>355.49212537606991</v>
      </c>
      <c r="CW85" s="356">
        <v>0</v>
      </c>
      <c r="CX85" s="356">
        <v>0</v>
      </c>
      <c r="CY85" s="356">
        <v>0</v>
      </c>
      <c r="CZ85" s="356">
        <v>0</v>
      </c>
      <c r="DA85" s="356">
        <v>0</v>
      </c>
      <c r="DB85" s="356">
        <v>0</v>
      </c>
      <c r="DC85" s="356">
        <v>0</v>
      </c>
      <c r="DE85" s="356">
        <v>0</v>
      </c>
      <c r="DF85" s="356">
        <v>0</v>
      </c>
      <c r="DG85" s="356">
        <v>0</v>
      </c>
      <c r="DH85" s="356">
        <v>0</v>
      </c>
      <c r="DI85" s="356">
        <v>0</v>
      </c>
      <c r="DJ85" s="356">
        <v>0</v>
      </c>
      <c r="DK85" s="356">
        <v>0</v>
      </c>
      <c r="DM85" s="356">
        <v>0</v>
      </c>
      <c r="DN85" s="356">
        <v>0</v>
      </c>
      <c r="DO85" s="356">
        <v>0</v>
      </c>
      <c r="DP85" s="356">
        <v>0</v>
      </c>
      <c r="DQ85" s="356">
        <v>0</v>
      </c>
      <c r="DR85" s="356">
        <v>0</v>
      </c>
      <c r="DS85" s="356">
        <v>0</v>
      </c>
      <c r="DU85" s="356">
        <v>0</v>
      </c>
      <c r="DV85" s="356">
        <v>0</v>
      </c>
      <c r="DW85" s="356">
        <v>0</v>
      </c>
      <c r="DX85" s="356">
        <v>0</v>
      </c>
      <c r="DY85" s="356">
        <v>0</v>
      </c>
      <c r="DZ85" s="356">
        <v>0</v>
      </c>
      <c r="EA85" s="356">
        <v>0</v>
      </c>
      <c r="EC85" s="356">
        <v>0</v>
      </c>
      <c r="ED85" s="356">
        <v>0</v>
      </c>
      <c r="EE85" s="356">
        <v>0</v>
      </c>
      <c r="EF85" s="356">
        <v>0</v>
      </c>
      <c r="EG85" s="356">
        <v>0</v>
      </c>
      <c r="EH85" s="356">
        <v>0</v>
      </c>
      <c r="EI85" s="356">
        <v>0</v>
      </c>
      <c r="EK85" s="356">
        <v>0</v>
      </c>
      <c r="EL85" s="356">
        <v>0</v>
      </c>
      <c r="EM85" s="356">
        <v>0</v>
      </c>
      <c r="EN85" s="356">
        <v>0</v>
      </c>
      <c r="EO85" s="356">
        <v>0</v>
      </c>
      <c r="EP85" s="356">
        <v>0</v>
      </c>
      <c r="EQ85" s="356">
        <v>0</v>
      </c>
      <c r="ES85" s="356">
        <v>0</v>
      </c>
      <c r="ET85" s="356">
        <v>0</v>
      </c>
      <c r="EU85" s="356">
        <v>0</v>
      </c>
      <c r="EV85" s="356">
        <v>0</v>
      </c>
      <c r="EW85" s="356">
        <v>0</v>
      </c>
      <c r="EX85" s="356">
        <v>0</v>
      </c>
      <c r="EY85" s="356">
        <v>0</v>
      </c>
      <c r="FA85" s="356">
        <v>0</v>
      </c>
      <c r="FB85" s="356">
        <v>0</v>
      </c>
      <c r="FC85" s="356">
        <v>0</v>
      </c>
      <c r="FD85" s="356">
        <v>0</v>
      </c>
      <c r="FE85" s="356">
        <v>0</v>
      </c>
      <c r="FF85" s="356">
        <v>0</v>
      </c>
      <c r="FG85" s="356">
        <v>0</v>
      </c>
    </row>
    <row r="86" spans="1:163">
      <c r="A86" s="355" t="s">
        <v>45</v>
      </c>
      <c r="B86" s="162" t="s">
        <v>45</v>
      </c>
      <c r="C86" s="619">
        <v>0</v>
      </c>
      <c r="D86" s="167"/>
      <c r="E86" s="356">
        <v>0</v>
      </c>
      <c r="F86" s="356">
        <v>0</v>
      </c>
      <c r="G86" s="356">
        <v>0</v>
      </c>
      <c r="H86" s="356">
        <v>0</v>
      </c>
      <c r="I86" s="356">
        <v>0</v>
      </c>
      <c r="J86" s="356">
        <v>0</v>
      </c>
      <c r="K86" s="356">
        <v>0</v>
      </c>
      <c r="M86" s="356">
        <v>0</v>
      </c>
      <c r="N86" s="356">
        <v>0</v>
      </c>
      <c r="O86" s="356">
        <v>0</v>
      </c>
      <c r="P86" s="356">
        <v>0</v>
      </c>
      <c r="Q86" s="356">
        <v>0</v>
      </c>
      <c r="R86" s="356">
        <v>0</v>
      </c>
      <c r="S86" s="356">
        <v>0</v>
      </c>
      <c r="U86" s="356">
        <v>0</v>
      </c>
      <c r="V86" s="356">
        <v>0</v>
      </c>
      <c r="W86" s="356">
        <v>0</v>
      </c>
      <c r="X86" s="356">
        <v>0</v>
      </c>
      <c r="Y86" s="356">
        <v>0</v>
      </c>
      <c r="Z86" s="356">
        <v>0</v>
      </c>
      <c r="AA86" s="356">
        <v>0</v>
      </c>
      <c r="AC86" s="356">
        <v>0</v>
      </c>
      <c r="AD86" s="356">
        <v>0</v>
      </c>
      <c r="AE86" s="356">
        <v>0</v>
      </c>
      <c r="AF86" s="356">
        <v>0</v>
      </c>
      <c r="AG86" s="356">
        <v>0</v>
      </c>
      <c r="AH86" s="356">
        <v>0</v>
      </c>
      <c r="AI86" s="356">
        <v>0</v>
      </c>
      <c r="AK86" s="356">
        <v>0</v>
      </c>
      <c r="AL86" s="356">
        <v>0</v>
      </c>
      <c r="AM86" s="356">
        <v>0</v>
      </c>
      <c r="AN86" s="356">
        <v>0</v>
      </c>
      <c r="AO86" s="356">
        <v>0</v>
      </c>
      <c r="AP86" s="356">
        <v>0</v>
      </c>
      <c r="AQ86" s="356">
        <v>0</v>
      </c>
      <c r="AS86" s="356">
        <v>0</v>
      </c>
      <c r="AT86" s="356">
        <v>0</v>
      </c>
      <c r="AU86" s="356">
        <v>0</v>
      </c>
      <c r="AV86" s="356">
        <v>0</v>
      </c>
      <c r="AW86" s="356">
        <v>0</v>
      </c>
      <c r="AX86" s="356">
        <v>0</v>
      </c>
      <c r="AY86" s="356">
        <v>0</v>
      </c>
      <c r="BA86" s="356">
        <v>0</v>
      </c>
      <c r="BB86" s="356">
        <v>0</v>
      </c>
      <c r="BC86" s="356">
        <v>0</v>
      </c>
      <c r="BD86" s="356">
        <v>0</v>
      </c>
      <c r="BE86" s="356">
        <v>0</v>
      </c>
      <c r="BF86" s="356">
        <v>0</v>
      </c>
      <c r="BG86" s="356">
        <v>0</v>
      </c>
      <c r="BI86" s="356">
        <v>0</v>
      </c>
      <c r="BJ86" s="356">
        <v>0</v>
      </c>
      <c r="BK86" s="356">
        <v>0</v>
      </c>
      <c r="BL86" s="356">
        <v>0</v>
      </c>
      <c r="BM86" s="356">
        <v>0</v>
      </c>
      <c r="BN86" s="356">
        <v>0</v>
      </c>
      <c r="BO86" s="356">
        <v>0</v>
      </c>
      <c r="BQ86" s="356">
        <v>0</v>
      </c>
      <c r="BR86" s="356">
        <v>0</v>
      </c>
      <c r="BS86" s="356">
        <v>0</v>
      </c>
      <c r="BT86" s="356">
        <v>0</v>
      </c>
      <c r="BU86" s="356">
        <v>0</v>
      </c>
      <c r="BV86" s="356">
        <v>0</v>
      </c>
      <c r="BW86" s="356">
        <v>0</v>
      </c>
      <c r="BY86" s="356">
        <v>0</v>
      </c>
      <c r="BZ86" s="356">
        <v>0</v>
      </c>
      <c r="CA86" s="356">
        <v>0</v>
      </c>
      <c r="CB86" s="356">
        <v>0</v>
      </c>
      <c r="CC86" s="356">
        <v>0</v>
      </c>
      <c r="CD86" s="356">
        <v>0</v>
      </c>
      <c r="CE86" s="356">
        <v>0</v>
      </c>
      <c r="CG86" s="356">
        <v>0</v>
      </c>
      <c r="CH86" s="356">
        <v>0</v>
      </c>
      <c r="CI86" s="356">
        <v>0</v>
      </c>
      <c r="CJ86" s="356">
        <v>0</v>
      </c>
      <c r="CK86" s="356">
        <v>0</v>
      </c>
      <c r="CL86" s="356">
        <v>0</v>
      </c>
      <c r="CM86" s="356">
        <v>0</v>
      </c>
      <c r="CN86" s="162">
        <v>0</v>
      </c>
      <c r="CO86" s="356">
        <v>0</v>
      </c>
      <c r="CP86" s="356">
        <v>0</v>
      </c>
      <c r="CQ86" s="356">
        <v>0</v>
      </c>
      <c r="CR86" s="356">
        <v>0</v>
      </c>
      <c r="CS86" s="356">
        <v>0</v>
      </c>
      <c r="CT86" s="356">
        <v>0</v>
      </c>
      <c r="CU86" s="356">
        <v>0</v>
      </c>
      <c r="CW86" s="356">
        <v>0</v>
      </c>
      <c r="CX86" s="356">
        <v>0</v>
      </c>
      <c r="CY86" s="356">
        <v>0</v>
      </c>
      <c r="CZ86" s="356">
        <v>0</v>
      </c>
      <c r="DA86" s="356">
        <v>0</v>
      </c>
      <c r="DB86" s="356">
        <v>0</v>
      </c>
      <c r="DC86" s="356">
        <v>0</v>
      </c>
      <c r="DE86" s="356">
        <v>0</v>
      </c>
      <c r="DF86" s="356">
        <v>0</v>
      </c>
      <c r="DG86" s="356">
        <v>0</v>
      </c>
      <c r="DH86" s="356">
        <v>0</v>
      </c>
      <c r="DI86" s="356">
        <v>0</v>
      </c>
      <c r="DJ86" s="356">
        <v>0</v>
      </c>
      <c r="DK86" s="356">
        <v>0</v>
      </c>
      <c r="DM86" s="356">
        <v>0</v>
      </c>
      <c r="DN86" s="356">
        <v>0</v>
      </c>
      <c r="DO86" s="356">
        <v>0</v>
      </c>
      <c r="DP86" s="356">
        <v>0</v>
      </c>
      <c r="DQ86" s="356">
        <v>0</v>
      </c>
      <c r="DR86" s="356">
        <v>0</v>
      </c>
      <c r="DS86" s="356">
        <v>0</v>
      </c>
      <c r="DU86" s="356">
        <v>0</v>
      </c>
      <c r="DV86" s="356">
        <v>0</v>
      </c>
      <c r="DW86" s="356">
        <v>0</v>
      </c>
      <c r="DX86" s="356">
        <v>0</v>
      </c>
      <c r="DY86" s="356">
        <v>0</v>
      </c>
      <c r="DZ86" s="356">
        <v>0</v>
      </c>
      <c r="EA86" s="356">
        <v>0</v>
      </c>
      <c r="EC86" s="356">
        <v>0</v>
      </c>
      <c r="ED86" s="356">
        <v>0</v>
      </c>
      <c r="EE86" s="356">
        <v>0</v>
      </c>
      <c r="EF86" s="356">
        <v>0</v>
      </c>
      <c r="EG86" s="356">
        <v>0</v>
      </c>
      <c r="EH86" s="356">
        <v>0</v>
      </c>
      <c r="EI86" s="356">
        <v>0</v>
      </c>
      <c r="EK86" s="356">
        <v>0</v>
      </c>
      <c r="EL86" s="356">
        <v>0</v>
      </c>
      <c r="EM86" s="356">
        <v>0</v>
      </c>
      <c r="EN86" s="356">
        <v>0</v>
      </c>
      <c r="EO86" s="356">
        <v>0</v>
      </c>
      <c r="EP86" s="356">
        <v>0</v>
      </c>
      <c r="EQ86" s="356">
        <v>0</v>
      </c>
      <c r="ES86" s="356">
        <v>0</v>
      </c>
      <c r="ET86" s="356">
        <v>0</v>
      </c>
      <c r="EU86" s="356">
        <v>0</v>
      </c>
      <c r="EV86" s="356">
        <v>0</v>
      </c>
      <c r="EW86" s="356">
        <v>0</v>
      </c>
      <c r="EX86" s="356">
        <v>0</v>
      </c>
      <c r="EY86" s="356">
        <v>0</v>
      </c>
      <c r="FA86" s="356">
        <v>0</v>
      </c>
      <c r="FB86" s="356">
        <v>0</v>
      </c>
      <c r="FC86" s="356">
        <v>0</v>
      </c>
      <c r="FD86" s="356">
        <v>0</v>
      </c>
      <c r="FE86" s="356">
        <v>0</v>
      </c>
      <c r="FF86" s="356">
        <v>0</v>
      </c>
      <c r="FG86" s="356">
        <v>0</v>
      </c>
    </row>
    <row r="87" spans="1:163">
      <c r="A87" s="355" t="s">
        <v>45</v>
      </c>
      <c r="B87" s="162" t="s">
        <v>45</v>
      </c>
      <c r="C87" s="619">
        <v>0</v>
      </c>
      <c r="D87" s="167"/>
      <c r="E87" s="356">
        <v>0</v>
      </c>
      <c r="F87" s="356">
        <v>0</v>
      </c>
      <c r="G87" s="356">
        <v>0</v>
      </c>
      <c r="H87" s="356">
        <v>0</v>
      </c>
      <c r="I87" s="356">
        <v>0</v>
      </c>
      <c r="J87" s="356">
        <v>0</v>
      </c>
      <c r="K87" s="356">
        <v>0</v>
      </c>
      <c r="M87" s="356">
        <v>0</v>
      </c>
      <c r="N87" s="356">
        <v>0</v>
      </c>
      <c r="O87" s="356">
        <v>0</v>
      </c>
      <c r="P87" s="356">
        <v>0</v>
      </c>
      <c r="Q87" s="356">
        <v>0</v>
      </c>
      <c r="R87" s="356">
        <v>0</v>
      </c>
      <c r="S87" s="356">
        <v>0</v>
      </c>
      <c r="U87" s="356">
        <v>0</v>
      </c>
      <c r="V87" s="356">
        <v>0</v>
      </c>
      <c r="W87" s="356">
        <v>0</v>
      </c>
      <c r="X87" s="356">
        <v>0</v>
      </c>
      <c r="Y87" s="356">
        <v>0</v>
      </c>
      <c r="Z87" s="356">
        <v>0</v>
      </c>
      <c r="AA87" s="356">
        <v>0</v>
      </c>
      <c r="AC87" s="356">
        <v>0</v>
      </c>
      <c r="AD87" s="356">
        <v>0</v>
      </c>
      <c r="AE87" s="356">
        <v>0</v>
      </c>
      <c r="AF87" s="356">
        <v>0</v>
      </c>
      <c r="AG87" s="356">
        <v>0</v>
      </c>
      <c r="AH87" s="356">
        <v>0</v>
      </c>
      <c r="AI87" s="356">
        <v>0</v>
      </c>
      <c r="AK87" s="356">
        <v>0</v>
      </c>
      <c r="AL87" s="356">
        <v>0</v>
      </c>
      <c r="AM87" s="356">
        <v>0</v>
      </c>
      <c r="AN87" s="356">
        <v>0</v>
      </c>
      <c r="AO87" s="356">
        <v>0</v>
      </c>
      <c r="AP87" s="356">
        <v>0</v>
      </c>
      <c r="AQ87" s="356">
        <v>0</v>
      </c>
      <c r="AS87" s="356">
        <v>0</v>
      </c>
      <c r="AT87" s="356">
        <v>0</v>
      </c>
      <c r="AU87" s="356">
        <v>0</v>
      </c>
      <c r="AV87" s="356">
        <v>0</v>
      </c>
      <c r="AW87" s="356">
        <v>0</v>
      </c>
      <c r="AX87" s="356">
        <v>0</v>
      </c>
      <c r="AY87" s="356">
        <v>0</v>
      </c>
      <c r="BA87" s="356">
        <v>0</v>
      </c>
      <c r="BB87" s="356">
        <v>0</v>
      </c>
      <c r="BC87" s="356">
        <v>0</v>
      </c>
      <c r="BD87" s="356">
        <v>0</v>
      </c>
      <c r="BE87" s="356">
        <v>0</v>
      </c>
      <c r="BF87" s="356">
        <v>0</v>
      </c>
      <c r="BG87" s="356">
        <v>0</v>
      </c>
      <c r="BI87" s="356">
        <v>0</v>
      </c>
      <c r="BJ87" s="356">
        <v>0</v>
      </c>
      <c r="BK87" s="356">
        <v>0</v>
      </c>
      <c r="BL87" s="356">
        <v>0</v>
      </c>
      <c r="BM87" s="356">
        <v>0</v>
      </c>
      <c r="BN87" s="356">
        <v>0</v>
      </c>
      <c r="BO87" s="356">
        <v>0</v>
      </c>
      <c r="BQ87" s="356">
        <v>0</v>
      </c>
      <c r="BR87" s="356">
        <v>0</v>
      </c>
      <c r="BS87" s="356">
        <v>0</v>
      </c>
      <c r="BT87" s="356">
        <v>0</v>
      </c>
      <c r="BU87" s="356">
        <v>0</v>
      </c>
      <c r="BV87" s="356">
        <v>0</v>
      </c>
      <c r="BW87" s="356">
        <v>0</v>
      </c>
      <c r="BY87" s="356">
        <v>0</v>
      </c>
      <c r="BZ87" s="356">
        <v>0</v>
      </c>
      <c r="CA87" s="356">
        <v>0</v>
      </c>
      <c r="CB87" s="356">
        <v>0</v>
      </c>
      <c r="CC87" s="356">
        <v>0</v>
      </c>
      <c r="CD87" s="356">
        <v>0</v>
      </c>
      <c r="CE87" s="356">
        <v>0</v>
      </c>
      <c r="CG87" s="356">
        <v>0</v>
      </c>
      <c r="CH87" s="356">
        <v>0</v>
      </c>
      <c r="CI87" s="356">
        <v>0</v>
      </c>
      <c r="CJ87" s="356">
        <v>0</v>
      </c>
      <c r="CK87" s="356">
        <v>0</v>
      </c>
      <c r="CL87" s="356">
        <v>0</v>
      </c>
      <c r="CM87" s="356">
        <v>0</v>
      </c>
      <c r="CN87" s="162">
        <v>0</v>
      </c>
      <c r="CO87" s="356">
        <v>0</v>
      </c>
      <c r="CP87" s="356">
        <v>0</v>
      </c>
      <c r="CQ87" s="356">
        <v>0</v>
      </c>
      <c r="CR87" s="356">
        <v>0</v>
      </c>
      <c r="CS87" s="356">
        <v>0</v>
      </c>
      <c r="CT87" s="356">
        <v>0</v>
      </c>
      <c r="CU87" s="356">
        <v>0</v>
      </c>
      <c r="CW87" s="356">
        <v>0</v>
      </c>
      <c r="CX87" s="356">
        <v>0</v>
      </c>
      <c r="CY87" s="356">
        <v>0</v>
      </c>
      <c r="CZ87" s="356">
        <v>0</v>
      </c>
      <c r="DA87" s="356">
        <v>0</v>
      </c>
      <c r="DB87" s="356">
        <v>0</v>
      </c>
      <c r="DC87" s="356">
        <v>0</v>
      </c>
      <c r="DE87" s="356">
        <v>0</v>
      </c>
      <c r="DF87" s="356">
        <v>0</v>
      </c>
      <c r="DG87" s="356">
        <v>0</v>
      </c>
      <c r="DH87" s="356">
        <v>0</v>
      </c>
      <c r="DI87" s="356">
        <v>0</v>
      </c>
      <c r="DJ87" s="356">
        <v>0</v>
      </c>
      <c r="DK87" s="356">
        <v>0</v>
      </c>
      <c r="DM87" s="356">
        <v>0</v>
      </c>
      <c r="DN87" s="356">
        <v>0</v>
      </c>
      <c r="DO87" s="356">
        <v>0</v>
      </c>
      <c r="DP87" s="356">
        <v>0</v>
      </c>
      <c r="DQ87" s="356">
        <v>0</v>
      </c>
      <c r="DR87" s="356">
        <v>0</v>
      </c>
      <c r="DS87" s="356">
        <v>0</v>
      </c>
      <c r="DU87" s="356">
        <v>0</v>
      </c>
      <c r="DV87" s="356">
        <v>0</v>
      </c>
      <c r="DW87" s="356">
        <v>0</v>
      </c>
      <c r="DX87" s="356">
        <v>0</v>
      </c>
      <c r="DY87" s="356">
        <v>0</v>
      </c>
      <c r="DZ87" s="356">
        <v>0</v>
      </c>
      <c r="EA87" s="356">
        <v>0</v>
      </c>
      <c r="EC87" s="356">
        <v>0</v>
      </c>
      <c r="ED87" s="356">
        <v>0</v>
      </c>
      <c r="EE87" s="356">
        <v>0</v>
      </c>
      <c r="EF87" s="356">
        <v>0</v>
      </c>
      <c r="EG87" s="356">
        <v>0</v>
      </c>
      <c r="EH87" s="356">
        <v>0</v>
      </c>
      <c r="EI87" s="356">
        <v>0</v>
      </c>
      <c r="EK87" s="356">
        <v>0</v>
      </c>
      <c r="EL87" s="356">
        <v>0</v>
      </c>
      <c r="EM87" s="356">
        <v>0</v>
      </c>
      <c r="EN87" s="356">
        <v>0</v>
      </c>
      <c r="EO87" s="356">
        <v>0</v>
      </c>
      <c r="EP87" s="356">
        <v>0</v>
      </c>
      <c r="EQ87" s="356">
        <v>0</v>
      </c>
      <c r="ES87" s="356">
        <v>0</v>
      </c>
      <c r="ET87" s="356">
        <v>0</v>
      </c>
      <c r="EU87" s="356">
        <v>0</v>
      </c>
      <c r="EV87" s="356">
        <v>0</v>
      </c>
      <c r="EW87" s="356">
        <v>0</v>
      </c>
      <c r="EX87" s="356">
        <v>0</v>
      </c>
      <c r="EY87" s="356">
        <v>0</v>
      </c>
      <c r="FA87" s="356">
        <v>0</v>
      </c>
      <c r="FB87" s="356">
        <v>0</v>
      </c>
      <c r="FC87" s="356">
        <v>0</v>
      </c>
      <c r="FD87" s="356">
        <v>0</v>
      </c>
      <c r="FE87" s="356">
        <v>0</v>
      </c>
      <c r="FF87" s="356">
        <v>0</v>
      </c>
      <c r="FG87" s="356">
        <v>0</v>
      </c>
    </row>
    <row r="88" spans="1:163">
      <c r="B88" s="172" t="s">
        <v>70</v>
      </c>
      <c r="C88" s="357">
        <v>562305522.21780002</v>
      </c>
      <c r="D88" s="167"/>
      <c r="E88" s="357">
        <v>141714751.13625431</v>
      </c>
      <c r="F88" s="357">
        <v>130069165.90680191</v>
      </c>
      <c r="G88" s="357">
        <v>70791930.739206612</v>
      </c>
      <c r="H88" s="357">
        <v>0</v>
      </c>
      <c r="I88" s="357">
        <v>0</v>
      </c>
      <c r="J88" s="357">
        <v>0</v>
      </c>
      <c r="K88" s="357">
        <v>342575847.78226286</v>
      </c>
      <c r="L88" s="357"/>
      <c r="M88" s="357">
        <v>26900383.528441902</v>
      </c>
      <c r="N88" s="357">
        <v>33049048.843198869</v>
      </c>
      <c r="O88" s="357">
        <v>8242428.33165971</v>
      </c>
      <c r="P88" s="357">
        <v>0</v>
      </c>
      <c r="Q88" s="357">
        <v>0</v>
      </c>
      <c r="R88" s="357">
        <v>0</v>
      </c>
      <c r="S88" s="357">
        <v>68191860.703300476</v>
      </c>
      <c r="T88" s="357"/>
      <c r="U88" s="357">
        <v>23687006.453848664</v>
      </c>
      <c r="V88" s="357">
        <v>36753073.204247236</v>
      </c>
      <c r="W88" s="357">
        <v>1235701.5745778182</v>
      </c>
      <c r="X88" s="357">
        <v>0</v>
      </c>
      <c r="Y88" s="357">
        <v>0</v>
      </c>
      <c r="Z88" s="357">
        <v>0</v>
      </c>
      <c r="AA88" s="357">
        <v>61675781.232673712</v>
      </c>
      <c r="AB88" s="357"/>
      <c r="AC88" s="357">
        <v>10709712.414608117</v>
      </c>
      <c r="AD88" s="357">
        <v>23719177.154684685</v>
      </c>
      <c r="AE88" s="357">
        <v>610541.02220854699</v>
      </c>
      <c r="AF88" s="357">
        <v>0</v>
      </c>
      <c r="AG88" s="357">
        <v>0</v>
      </c>
      <c r="AH88" s="357">
        <v>0</v>
      </c>
      <c r="AI88" s="357">
        <v>35039430.591501348</v>
      </c>
      <c r="AJ88" s="357"/>
      <c r="AK88" s="357">
        <v>8333863.2227723338</v>
      </c>
      <c r="AL88" s="357">
        <v>16502446.469273759</v>
      </c>
      <c r="AM88" s="357">
        <v>1488201.4742899137</v>
      </c>
      <c r="AN88" s="357">
        <v>0</v>
      </c>
      <c r="AO88" s="357">
        <v>0</v>
      </c>
      <c r="AP88" s="357">
        <v>0</v>
      </c>
      <c r="AQ88" s="357">
        <v>26324511.166336004</v>
      </c>
      <c r="AR88" s="357"/>
      <c r="AS88" s="357">
        <v>82671.999491529306</v>
      </c>
      <c r="AT88" s="357">
        <v>52108.262985762543</v>
      </c>
      <c r="AU88" s="357">
        <v>3021.2924119180757</v>
      </c>
      <c r="AV88" s="357">
        <v>0</v>
      </c>
      <c r="AW88" s="357">
        <v>0</v>
      </c>
      <c r="AX88" s="357">
        <v>0</v>
      </c>
      <c r="AY88" s="357">
        <v>137801.55488920995</v>
      </c>
      <c r="AZ88" s="357"/>
      <c r="BA88" s="357">
        <v>1597126.6517570245</v>
      </c>
      <c r="BB88" s="357">
        <v>1438162.773765815</v>
      </c>
      <c r="BC88" s="357">
        <v>312071.67354689963</v>
      </c>
      <c r="BD88" s="357">
        <v>0</v>
      </c>
      <c r="BE88" s="357">
        <v>0</v>
      </c>
      <c r="BF88" s="357">
        <v>0</v>
      </c>
      <c r="BG88" s="357">
        <v>3347361.0990697392</v>
      </c>
      <c r="BH88" s="357"/>
      <c r="BI88" s="357">
        <v>2113009.3401541193</v>
      </c>
      <c r="BJ88" s="357">
        <v>732115.00905732322</v>
      </c>
      <c r="BK88" s="357">
        <v>125129.74104523413</v>
      </c>
      <c r="BL88" s="357">
        <v>0</v>
      </c>
      <c r="BM88" s="357">
        <v>0</v>
      </c>
      <c r="BN88" s="357">
        <v>0</v>
      </c>
      <c r="BO88" s="357">
        <v>2970254.0902566765</v>
      </c>
      <c r="BP88" s="357"/>
      <c r="BQ88" s="357">
        <v>1648745.3943076183</v>
      </c>
      <c r="BR88" s="357">
        <v>7142929.7985854391</v>
      </c>
      <c r="BS88" s="357">
        <v>140714.87807961754</v>
      </c>
      <c r="BT88" s="357">
        <v>0</v>
      </c>
      <c r="BU88" s="357">
        <v>0</v>
      </c>
      <c r="BV88" s="357">
        <v>0</v>
      </c>
      <c r="BW88" s="357">
        <v>8932390.0709726755</v>
      </c>
      <c r="BX88" s="357"/>
      <c r="BY88" s="357">
        <v>731428.15468973527</v>
      </c>
      <c r="BZ88" s="357">
        <v>4320882.3745845687</v>
      </c>
      <c r="CA88" s="357">
        <v>244576.80323359979</v>
      </c>
      <c r="CB88" s="357">
        <v>0</v>
      </c>
      <c r="CC88" s="357">
        <v>0</v>
      </c>
      <c r="CD88" s="357">
        <v>0</v>
      </c>
      <c r="CE88" s="357">
        <v>5296887.3325079037</v>
      </c>
      <c r="CF88" s="357"/>
      <c r="CG88" s="357">
        <v>1191870.8324751619</v>
      </c>
      <c r="CH88" s="357">
        <v>860097.30090427201</v>
      </c>
      <c r="CI88" s="357">
        <v>5600522.6182851959</v>
      </c>
      <c r="CJ88" s="357">
        <v>0</v>
      </c>
      <c r="CK88" s="357">
        <v>0</v>
      </c>
      <c r="CL88" s="357">
        <v>0</v>
      </c>
      <c r="CM88" s="357">
        <v>7652490.7516646292</v>
      </c>
      <c r="CN88" s="357">
        <v>0</v>
      </c>
      <c r="CO88" s="357">
        <v>75914.156315969551</v>
      </c>
      <c r="CP88" s="357">
        <v>84176.654533615263</v>
      </c>
      <c r="CQ88" s="357">
        <v>815.03151517832009</v>
      </c>
      <c r="CR88" s="357">
        <v>0</v>
      </c>
      <c r="CS88" s="357">
        <v>0</v>
      </c>
      <c r="CT88" s="357">
        <v>0</v>
      </c>
      <c r="CU88" s="357">
        <v>160905.84236476314</v>
      </c>
      <c r="CV88" s="357"/>
      <c r="CW88" s="357">
        <v>0</v>
      </c>
      <c r="CX88" s="357">
        <v>0</v>
      </c>
      <c r="CY88" s="357">
        <v>0</v>
      </c>
      <c r="CZ88" s="357">
        <v>0</v>
      </c>
      <c r="DA88" s="357">
        <v>0</v>
      </c>
      <c r="DB88" s="357">
        <v>0</v>
      </c>
      <c r="DC88" s="357">
        <v>0</v>
      </c>
      <c r="DD88" s="357"/>
      <c r="DE88" s="357">
        <v>0</v>
      </c>
      <c r="DF88" s="357">
        <v>0</v>
      </c>
      <c r="DG88" s="357">
        <v>0</v>
      </c>
      <c r="DH88" s="357">
        <v>0</v>
      </c>
      <c r="DI88" s="357">
        <v>0</v>
      </c>
      <c r="DJ88" s="357">
        <v>0</v>
      </c>
      <c r="DK88" s="357">
        <v>0</v>
      </c>
      <c r="DL88" s="357"/>
      <c r="DM88" s="357">
        <v>0</v>
      </c>
      <c r="DN88" s="357">
        <v>0</v>
      </c>
      <c r="DO88" s="357">
        <v>0</v>
      </c>
      <c r="DP88" s="357">
        <v>0</v>
      </c>
      <c r="DQ88" s="357">
        <v>0</v>
      </c>
      <c r="DR88" s="357">
        <v>0</v>
      </c>
      <c r="DS88" s="357">
        <v>0</v>
      </c>
      <c r="DT88" s="357"/>
      <c r="DU88" s="357">
        <v>0</v>
      </c>
      <c r="DV88" s="357">
        <v>0</v>
      </c>
      <c r="DW88" s="357">
        <v>0</v>
      </c>
      <c r="DX88" s="357">
        <v>0</v>
      </c>
      <c r="DY88" s="357">
        <v>0</v>
      </c>
      <c r="DZ88" s="357">
        <v>0</v>
      </c>
      <c r="EA88" s="357">
        <v>0</v>
      </c>
      <c r="EB88" s="357"/>
      <c r="EC88" s="357">
        <v>0</v>
      </c>
      <c r="ED88" s="357">
        <v>0</v>
      </c>
      <c r="EE88" s="357">
        <v>0</v>
      </c>
      <c r="EF88" s="357">
        <v>0</v>
      </c>
      <c r="EG88" s="357">
        <v>0</v>
      </c>
      <c r="EH88" s="357">
        <v>0</v>
      </c>
      <c r="EI88" s="357">
        <v>0</v>
      </c>
      <c r="EJ88" s="357"/>
      <c r="EK88" s="357">
        <v>0</v>
      </c>
      <c r="EL88" s="357">
        <v>0</v>
      </c>
      <c r="EM88" s="357">
        <v>0</v>
      </c>
      <c r="EN88" s="357">
        <v>0</v>
      </c>
      <c r="EO88" s="357">
        <v>0</v>
      </c>
      <c r="EP88" s="357">
        <v>0</v>
      </c>
      <c r="EQ88" s="357">
        <v>0</v>
      </c>
      <c r="ER88" s="357"/>
      <c r="ES88" s="357">
        <v>0</v>
      </c>
      <c r="ET88" s="357">
        <v>0</v>
      </c>
      <c r="EU88" s="357">
        <v>0</v>
      </c>
      <c r="EV88" s="357">
        <v>0</v>
      </c>
      <c r="EW88" s="357">
        <v>0</v>
      </c>
      <c r="EX88" s="357">
        <v>0</v>
      </c>
      <c r="EY88" s="357">
        <v>0</v>
      </c>
      <c r="EZ88" s="357"/>
      <c r="FA88" s="357">
        <v>0</v>
      </c>
      <c r="FB88" s="357">
        <v>0</v>
      </c>
      <c r="FC88" s="357">
        <v>0</v>
      </c>
      <c r="FD88" s="357">
        <v>0</v>
      </c>
      <c r="FE88" s="357">
        <v>0</v>
      </c>
      <c r="FF88" s="357">
        <v>0</v>
      </c>
      <c r="FG88" s="357">
        <v>0</v>
      </c>
    </row>
    <row r="89" spans="1:163">
      <c r="D89" s="167"/>
      <c r="CN89" s="162">
        <v>0</v>
      </c>
      <c r="CW89" s="162">
        <v>0</v>
      </c>
      <c r="CX89" s="162">
        <v>0</v>
      </c>
      <c r="CY89" s="162">
        <v>0</v>
      </c>
      <c r="CZ89" s="162">
        <v>0</v>
      </c>
      <c r="DA89" s="162">
        <v>0</v>
      </c>
      <c r="DB89" s="162">
        <v>0</v>
      </c>
      <c r="DC89" s="162">
        <v>0</v>
      </c>
    </row>
    <row r="90" spans="1:163">
      <c r="B90" s="172" t="s">
        <v>95</v>
      </c>
      <c r="C90" s="357">
        <v>10941029715.222338</v>
      </c>
      <c r="D90" s="167"/>
      <c r="E90" s="357">
        <v>3059046277.1803594</v>
      </c>
      <c r="F90" s="357">
        <v>2839252042.8166327</v>
      </c>
      <c r="G90" s="357">
        <v>467667230.85660398</v>
      </c>
      <c r="H90" s="357">
        <v>0</v>
      </c>
      <c r="I90" s="357">
        <v>0</v>
      </c>
      <c r="J90" s="357">
        <v>0</v>
      </c>
      <c r="K90" s="357">
        <v>6365965550.8535957</v>
      </c>
      <c r="L90" s="357"/>
      <c r="M90" s="357">
        <v>580878550.87691844</v>
      </c>
      <c r="N90" s="357">
        <v>721420628.68638742</v>
      </c>
      <c r="O90" s="357">
        <v>64977368.403510123</v>
      </c>
      <c r="P90" s="357">
        <v>0</v>
      </c>
      <c r="Q90" s="357">
        <v>0</v>
      </c>
      <c r="R90" s="357">
        <v>0</v>
      </c>
      <c r="S90" s="357">
        <v>1367276547.9668159</v>
      </c>
      <c r="T90" s="357"/>
      <c r="U90" s="357">
        <v>511713817.35726959</v>
      </c>
      <c r="V90" s="357">
        <v>802274985.36985099</v>
      </c>
      <c r="W90" s="357">
        <v>15771165.685760517</v>
      </c>
      <c r="X90" s="357">
        <v>0</v>
      </c>
      <c r="Y90" s="357">
        <v>0</v>
      </c>
      <c r="Z90" s="357">
        <v>0</v>
      </c>
      <c r="AA90" s="357">
        <v>1329759968.4128811</v>
      </c>
      <c r="AB90" s="357"/>
      <c r="AC90" s="357">
        <v>231456010.94266039</v>
      </c>
      <c r="AD90" s="357">
        <v>517760852.24243248</v>
      </c>
      <c r="AE90" s="357">
        <v>2550902.0956520815</v>
      </c>
      <c r="AF90" s="357">
        <v>0</v>
      </c>
      <c r="AG90" s="357">
        <v>0</v>
      </c>
      <c r="AH90" s="357">
        <v>0</v>
      </c>
      <c r="AI90" s="357">
        <v>751767765.28074491</v>
      </c>
      <c r="AJ90" s="357"/>
      <c r="AK90" s="357">
        <v>180062066.54479426</v>
      </c>
      <c r="AL90" s="357">
        <v>360228379.4372161</v>
      </c>
      <c r="AM90" s="357">
        <v>20653494.679966502</v>
      </c>
      <c r="AN90" s="357">
        <v>0</v>
      </c>
      <c r="AO90" s="357">
        <v>0</v>
      </c>
      <c r="AP90" s="357">
        <v>0</v>
      </c>
      <c r="AQ90" s="357">
        <v>560943940.66197681</v>
      </c>
      <c r="AR90" s="357"/>
      <c r="AS90" s="357">
        <v>1781583.4365470712</v>
      </c>
      <c r="AT90" s="357">
        <v>1137460.143597459</v>
      </c>
      <c r="AU90" s="357">
        <v>63915.678303495326</v>
      </c>
      <c r="AV90" s="357">
        <v>0</v>
      </c>
      <c r="AW90" s="357">
        <v>0</v>
      </c>
      <c r="AX90" s="357">
        <v>0</v>
      </c>
      <c r="AY90" s="357">
        <v>2982959.2584480252</v>
      </c>
      <c r="AZ90" s="357"/>
      <c r="BA90" s="357">
        <v>34417805.569469251</v>
      </c>
      <c r="BB90" s="357">
        <v>31393348.030256651</v>
      </c>
      <c r="BC90" s="357">
        <v>6389333.7025205689</v>
      </c>
      <c r="BD90" s="357">
        <v>0</v>
      </c>
      <c r="BE90" s="357">
        <v>0</v>
      </c>
      <c r="BF90" s="357">
        <v>0</v>
      </c>
      <c r="BG90" s="357">
        <v>72200487.302246481</v>
      </c>
      <c r="BH90" s="357"/>
      <c r="BI90" s="357">
        <v>45663884.383656442</v>
      </c>
      <c r="BJ90" s="357">
        <v>16960131.517246541</v>
      </c>
      <c r="BK90" s="357">
        <v>1397081.9920432945</v>
      </c>
      <c r="BL90" s="357">
        <v>0</v>
      </c>
      <c r="BM90" s="357">
        <v>0</v>
      </c>
      <c r="BN90" s="357">
        <v>0</v>
      </c>
      <c r="BO90" s="357">
        <v>64021097.892946273</v>
      </c>
      <c r="BP90" s="357"/>
      <c r="BQ90" s="357">
        <v>35689392.684210271</v>
      </c>
      <c r="BR90" s="357">
        <v>155921489.0088639</v>
      </c>
      <c r="BS90" s="357">
        <v>974099.62720542215</v>
      </c>
      <c r="BT90" s="357">
        <v>0</v>
      </c>
      <c r="BU90" s="357">
        <v>0</v>
      </c>
      <c r="BV90" s="357">
        <v>0</v>
      </c>
      <c r="BW90" s="357">
        <v>192584981.32027957</v>
      </c>
      <c r="BX90" s="357"/>
      <c r="BY90" s="357">
        <v>16407483.693698276</v>
      </c>
      <c r="BZ90" s="357">
        <v>100097296.78656121</v>
      </c>
      <c r="CA90" s="357">
        <v>1598765.9796196471</v>
      </c>
      <c r="CB90" s="357">
        <v>0</v>
      </c>
      <c r="CC90" s="357">
        <v>0</v>
      </c>
      <c r="CD90" s="357">
        <v>0</v>
      </c>
      <c r="CE90" s="357">
        <v>118103546.45987913</v>
      </c>
      <c r="CF90" s="357"/>
      <c r="CG90" s="357">
        <v>25703054.015172668</v>
      </c>
      <c r="CH90" s="357">
        <v>18774880.284565751</v>
      </c>
      <c r="CI90" s="357">
        <v>67453661.682759836</v>
      </c>
      <c r="CJ90" s="357">
        <v>0</v>
      </c>
      <c r="CK90" s="357">
        <v>0</v>
      </c>
      <c r="CL90" s="357">
        <v>0</v>
      </c>
      <c r="CM90" s="357">
        <v>111931595.98249824</v>
      </c>
      <c r="CN90" s="357">
        <v>0</v>
      </c>
      <c r="CO90" s="357">
        <v>1639205.668984205</v>
      </c>
      <c r="CP90" s="357">
        <v>1837474.213629433</v>
      </c>
      <c r="CQ90" s="357">
        <v>14593.947411902844</v>
      </c>
      <c r="CR90" s="357">
        <v>0</v>
      </c>
      <c r="CS90" s="357">
        <v>0</v>
      </c>
      <c r="CT90" s="357">
        <v>0</v>
      </c>
      <c r="CU90" s="357">
        <v>3491273.8300255407</v>
      </c>
      <c r="CV90" s="357"/>
      <c r="CW90" s="357">
        <v>0</v>
      </c>
      <c r="CX90" s="357">
        <v>0</v>
      </c>
      <c r="CY90" s="357">
        <v>0</v>
      </c>
      <c r="CZ90" s="357">
        <v>0</v>
      </c>
      <c r="DA90" s="357">
        <v>0</v>
      </c>
      <c r="DB90" s="357">
        <v>0</v>
      </c>
      <c r="DC90" s="357">
        <v>0</v>
      </c>
      <c r="DD90" s="357"/>
      <c r="DE90" s="357">
        <v>0</v>
      </c>
      <c r="DF90" s="357">
        <v>0</v>
      </c>
      <c r="DG90" s="357">
        <v>0</v>
      </c>
      <c r="DH90" s="357">
        <v>0</v>
      </c>
      <c r="DI90" s="357">
        <v>0</v>
      </c>
      <c r="DJ90" s="357">
        <v>0</v>
      </c>
      <c r="DK90" s="357">
        <v>0</v>
      </c>
      <c r="DL90" s="357"/>
      <c r="DM90" s="357">
        <v>0</v>
      </c>
      <c r="DN90" s="357">
        <v>0</v>
      </c>
      <c r="DO90" s="357">
        <v>0</v>
      </c>
      <c r="DP90" s="357">
        <v>0</v>
      </c>
      <c r="DQ90" s="357">
        <v>0</v>
      </c>
      <c r="DR90" s="357">
        <v>0</v>
      </c>
      <c r="DS90" s="357">
        <v>0</v>
      </c>
      <c r="DT90" s="357"/>
      <c r="DU90" s="357">
        <v>0</v>
      </c>
      <c r="DV90" s="357">
        <v>0</v>
      </c>
      <c r="DW90" s="357">
        <v>0</v>
      </c>
      <c r="DX90" s="357">
        <v>0</v>
      </c>
      <c r="DY90" s="357">
        <v>0</v>
      </c>
      <c r="DZ90" s="357">
        <v>0</v>
      </c>
      <c r="EA90" s="357">
        <v>0</v>
      </c>
      <c r="EB90" s="357"/>
      <c r="EC90" s="357">
        <v>0</v>
      </c>
      <c r="ED90" s="357">
        <v>0</v>
      </c>
      <c r="EE90" s="357">
        <v>0</v>
      </c>
      <c r="EF90" s="357">
        <v>0</v>
      </c>
      <c r="EG90" s="357">
        <v>0</v>
      </c>
      <c r="EH90" s="357">
        <v>0</v>
      </c>
      <c r="EI90" s="357">
        <v>0</v>
      </c>
      <c r="EJ90" s="357"/>
      <c r="EK90" s="357">
        <v>0</v>
      </c>
      <c r="EL90" s="357">
        <v>0</v>
      </c>
      <c r="EM90" s="357">
        <v>0</v>
      </c>
      <c r="EN90" s="357">
        <v>0</v>
      </c>
      <c r="EO90" s="357">
        <v>0</v>
      </c>
      <c r="EP90" s="357">
        <v>0</v>
      </c>
      <c r="EQ90" s="357">
        <v>0</v>
      </c>
      <c r="ER90" s="357"/>
      <c r="ES90" s="357">
        <v>0</v>
      </c>
      <c r="ET90" s="357">
        <v>0</v>
      </c>
      <c r="EU90" s="357">
        <v>0</v>
      </c>
      <c r="EV90" s="357">
        <v>0</v>
      </c>
      <c r="EW90" s="357">
        <v>0</v>
      </c>
      <c r="EX90" s="357">
        <v>0</v>
      </c>
      <c r="EY90" s="357">
        <v>0</v>
      </c>
      <c r="EZ90" s="357"/>
      <c r="FA90" s="357">
        <v>0</v>
      </c>
      <c r="FB90" s="357">
        <v>0</v>
      </c>
      <c r="FC90" s="357">
        <v>0</v>
      </c>
      <c r="FD90" s="357">
        <v>0</v>
      </c>
      <c r="FE90" s="357">
        <v>0</v>
      </c>
      <c r="FF90" s="357">
        <v>0</v>
      </c>
      <c r="FG90" s="357">
        <v>0</v>
      </c>
    </row>
    <row r="91" spans="1:163">
      <c r="D91" s="167"/>
      <c r="CW91" s="162">
        <v>0</v>
      </c>
      <c r="CX91" s="162">
        <v>0</v>
      </c>
      <c r="CY91" s="162">
        <v>0</v>
      </c>
      <c r="CZ91" s="162">
        <v>0</v>
      </c>
      <c r="DA91" s="162">
        <v>0</v>
      </c>
      <c r="DB91" s="162">
        <v>0</v>
      </c>
      <c r="DC91" s="162">
        <v>0</v>
      </c>
    </row>
    <row r="92" spans="1:163">
      <c r="B92" s="172" t="s">
        <v>96</v>
      </c>
      <c r="D92" s="167"/>
      <c r="CW92" s="162">
        <v>0</v>
      </c>
      <c r="CX92" s="162">
        <v>0</v>
      </c>
      <c r="CY92" s="162">
        <v>0</v>
      </c>
      <c r="CZ92" s="162">
        <v>0</v>
      </c>
      <c r="DA92" s="162">
        <v>0</v>
      </c>
      <c r="DB92" s="162">
        <v>0</v>
      </c>
      <c r="DC92" s="162">
        <v>0</v>
      </c>
    </row>
    <row r="93" spans="1:163">
      <c r="D93" s="167"/>
      <c r="CW93" s="162">
        <v>0</v>
      </c>
      <c r="CX93" s="162">
        <v>0</v>
      </c>
      <c r="CY93" s="162">
        <v>0</v>
      </c>
      <c r="CZ93" s="162">
        <v>0</v>
      </c>
      <c r="DA93" s="162">
        <v>0</v>
      </c>
      <c r="DB93" s="162">
        <v>0</v>
      </c>
      <c r="DC93" s="162">
        <v>0</v>
      </c>
    </row>
    <row r="94" spans="1:163">
      <c r="B94" s="172" t="s">
        <v>90</v>
      </c>
      <c r="D94" s="167"/>
      <c r="CW94" s="162">
        <v>0</v>
      </c>
      <c r="CX94" s="162">
        <v>0</v>
      </c>
      <c r="CY94" s="162">
        <v>0</v>
      </c>
      <c r="CZ94" s="162">
        <v>0</v>
      </c>
      <c r="DA94" s="162">
        <v>0</v>
      </c>
      <c r="DB94" s="162">
        <v>0</v>
      </c>
      <c r="DC94" s="162">
        <v>0</v>
      </c>
    </row>
    <row r="95" spans="1:163">
      <c r="A95" s="355">
        <v>111</v>
      </c>
      <c r="B95" s="162" t="s">
        <v>1122</v>
      </c>
      <c r="C95" s="619">
        <v>-11848339.393578827</v>
      </c>
      <c r="D95" s="167"/>
      <c r="E95" s="356">
        <v>-751655.91875208123</v>
      </c>
      <c r="F95" s="356">
        <v>-5493571.9201519191</v>
      </c>
      <c r="G95" s="356">
        <v>0</v>
      </c>
      <c r="H95" s="356">
        <v>0</v>
      </c>
      <c r="I95" s="356">
        <v>0</v>
      </c>
      <c r="J95" s="356">
        <v>0</v>
      </c>
      <c r="K95" s="356">
        <v>-6245227.8389040008</v>
      </c>
      <c r="M95" s="356">
        <v>-173296.52137889338</v>
      </c>
      <c r="N95" s="356">
        <v>-1395852.1640925822</v>
      </c>
      <c r="O95" s="356">
        <v>0</v>
      </c>
      <c r="P95" s="356">
        <v>0</v>
      </c>
      <c r="Q95" s="356">
        <v>0</v>
      </c>
      <c r="R95" s="356">
        <v>0</v>
      </c>
      <c r="S95" s="356">
        <v>-1569148.6854714756</v>
      </c>
      <c r="U95" s="356">
        <v>-185485.85352316289</v>
      </c>
      <c r="V95" s="356">
        <v>-1552294.500595256</v>
      </c>
      <c r="W95" s="356">
        <v>0</v>
      </c>
      <c r="X95" s="356">
        <v>0</v>
      </c>
      <c r="Y95" s="356">
        <v>0</v>
      </c>
      <c r="Z95" s="356">
        <v>0</v>
      </c>
      <c r="AA95" s="356">
        <v>-1737780.3541184189</v>
      </c>
      <c r="AC95" s="356">
        <v>-97457.578841226787</v>
      </c>
      <c r="AD95" s="356">
        <v>-1001797.8102469752</v>
      </c>
      <c r="AE95" s="356">
        <v>0</v>
      </c>
      <c r="AF95" s="356">
        <v>0</v>
      </c>
      <c r="AG95" s="356">
        <v>0</v>
      </c>
      <c r="AH95" s="356">
        <v>0</v>
      </c>
      <c r="AI95" s="356">
        <v>-1099255.389088202</v>
      </c>
      <c r="AK95" s="356">
        <v>-68846.238736804429</v>
      </c>
      <c r="AL95" s="356">
        <v>-696993.60263731505</v>
      </c>
      <c r="AM95" s="356">
        <v>0</v>
      </c>
      <c r="AN95" s="356">
        <v>0</v>
      </c>
      <c r="AO95" s="356">
        <v>0</v>
      </c>
      <c r="AP95" s="356">
        <v>0</v>
      </c>
      <c r="AQ95" s="356">
        <v>-765839.84137411951</v>
      </c>
      <c r="AS95" s="356">
        <v>-2.3527723389069806</v>
      </c>
      <c r="AT95" s="356">
        <v>-2200.8328288319317</v>
      </c>
      <c r="AU95" s="356">
        <v>0</v>
      </c>
      <c r="AV95" s="356">
        <v>0</v>
      </c>
      <c r="AW95" s="356">
        <v>0</v>
      </c>
      <c r="AX95" s="356">
        <v>0</v>
      </c>
      <c r="AY95" s="356">
        <v>-2203.1856011708387</v>
      </c>
      <c r="BA95" s="356">
        <v>0</v>
      </c>
      <c r="BB95" s="356">
        <v>-60741.918159363835</v>
      </c>
      <c r="BC95" s="356">
        <v>0</v>
      </c>
      <c r="BD95" s="356">
        <v>0</v>
      </c>
      <c r="BE95" s="356">
        <v>0</v>
      </c>
      <c r="BF95" s="356">
        <v>0</v>
      </c>
      <c r="BG95" s="356">
        <v>-60741.918159363835</v>
      </c>
      <c r="BI95" s="356">
        <v>0</v>
      </c>
      <c r="BJ95" s="356">
        <v>0</v>
      </c>
      <c r="BK95" s="356">
        <v>0</v>
      </c>
      <c r="BL95" s="356">
        <v>0</v>
      </c>
      <c r="BM95" s="356">
        <v>0</v>
      </c>
      <c r="BN95" s="356">
        <v>0</v>
      </c>
      <c r="BO95" s="356">
        <v>0</v>
      </c>
      <c r="BQ95" s="356">
        <v>-23384.155868000409</v>
      </c>
      <c r="BR95" s="356">
        <v>-301687.17001877323</v>
      </c>
      <c r="BS95" s="356">
        <v>0</v>
      </c>
      <c r="BT95" s="356">
        <v>0</v>
      </c>
      <c r="BU95" s="356">
        <v>0</v>
      </c>
      <c r="BV95" s="356">
        <v>0</v>
      </c>
      <c r="BW95" s="356">
        <v>-325071.32588677364</v>
      </c>
      <c r="BY95" s="356">
        <v>0</v>
      </c>
      <c r="BZ95" s="356">
        <v>0</v>
      </c>
      <c r="CA95" s="356">
        <v>0</v>
      </c>
      <c r="CB95" s="356">
        <v>0</v>
      </c>
      <c r="CC95" s="356">
        <v>0</v>
      </c>
      <c r="CD95" s="356">
        <v>0</v>
      </c>
      <c r="CE95" s="356">
        <v>0</v>
      </c>
      <c r="CG95" s="356">
        <v>-2708.638199987271</v>
      </c>
      <c r="CH95" s="356">
        <v>-36326.875381301055</v>
      </c>
      <c r="CI95" s="356">
        <v>0</v>
      </c>
      <c r="CJ95" s="356">
        <v>0</v>
      </c>
      <c r="CK95" s="356">
        <v>0</v>
      </c>
      <c r="CL95" s="356">
        <v>0</v>
      </c>
      <c r="CM95" s="356">
        <v>-39035.513581288324</v>
      </c>
      <c r="CN95" s="162">
        <v>0</v>
      </c>
      <c r="CO95" s="356">
        <v>-480.07522117578662</v>
      </c>
      <c r="CP95" s="356">
        <v>-3555.2661728417747</v>
      </c>
      <c r="CQ95" s="356">
        <v>0</v>
      </c>
      <c r="CR95" s="356">
        <v>0</v>
      </c>
      <c r="CS95" s="356">
        <v>0</v>
      </c>
      <c r="CT95" s="356">
        <v>0</v>
      </c>
      <c r="CU95" s="356">
        <v>-4035.3413940175615</v>
      </c>
      <c r="CW95" s="356">
        <v>0</v>
      </c>
      <c r="CX95" s="356">
        <v>0</v>
      </c>
      <c r="CY95" s="356">
        <v>0</v>
      </c>
      <c r="CZ95" s="356">
        <v>0</v>
      </c>
      <c r="DA95" s="356">
        <v>0</v>
      </c>
      <c r="DB95" s="356">
        <v>0</v>
      </c>
      <c r="DC95" s="356">
        <v>0</v>
      </c>
      <c r="DE95" s="356">
        <v>0</v>
      </c>
      <c r="DF95" s="356">
        <v>0</v>
      </c>
      <c r="DG95" s="356">
        <v>0</v>
      </c>
      <c r="DH95" s="356">
        <v>0</v>
      </c>
      <c r="DI95" s="356">
        <v>0</v>
      </c>
      <c r="DJ95" s="356">
        <v>0</v>
      </c>
      <c r="DK95" s="356">
        <v>0</v>
      </c>
      <c r="DM95" s="356">
        <v>0</v>
      </c>
      <c r="DN95" s="356">
        <v>0</v>
      </c>
      <c r="DO95" s="356">
        <v>0</v>
      </c>
      <c r="DP95" s="356">
        <v>0</v>
      </c>
      <c r="DQ95" s="356">
        <v>0</v>
      </c>
      <c r="DR95" s="356">
        <v>0</v>
      </c>
      <c r="DS95" s="356">
        <v>0</v>
      </c>
      <c r="DU95" s="356">
        <v>0</v>
      </c>
      <c r="DV95" s="356">
        <v>0</v>
      </c>
      <c r="DW95" s="356">
        <v>0</v>
      </c>
      <c r="DX95" s="356">
        <v>0</v>
      </c>
      <c r="DY95" s="356">
        <v>0</v>
      </c>
      <c r="DZ95" s="356">
        <v>0</v>
      </c>
      <c r="EA95" s="356">
        <v>0</v>
      </c>
      <c r="EC95" s="356">
        <v>0</v>
      </c>
      <c r="ED95" s="356">
        <v>0</v>
      </c>
      <c r="EE95" s="356">
        <v>0</v>
      </c>
      <c r="EF95" s="356">
        <v>0</v>
      </c>
      <c r="EG95" s="356">
        <v>0</v>
      </c>
      <c r="EH95" s="356">
        <v>0</v>
      </c>
      <c r="EI95" s="356">
        <v>0</v>
      </c>
      <c r="EK95" s="356">
        <v>0</v>
      </c>
      <c r="EL95" s="356">
        <v>0</v>
      </c>
      <c r="EM95" s="356">
        <v>0</v>
      </c>
      <c r="EN95" s="356">
        <v>0</v>
      </c>
      <c r="EO95" s="356">
        <v>0</v>
      </c>
      <c r="EP95" s="356">
        <v>0</v>
      </c>
      <c r="EQ95" s="356">
        <v>0</v>
      </c>
      <c r="ES95" s="356">
        <v>0</v>
      </c>
      <c r="ET95" s="356">
        <v>0</v>
      </c>
      <c r="EU95" s="356">
        <v>0</v>
      </c>
      <c r="EV95" s="356">
        <v>0</v>
      </c>
      <c r="EW95" s="356">
        <v>0</v>
      </c>
      <c r="EX95" s="356">
        <v>0</v>
      </c>
      <c r="EY95" s="356">
        <v>0</v>
      </c>
      <c r="FA95" s="356">
        <v>0</v>
      </c>
      <c r="FB95" s="356">
        <v>0</v>
      </c>
      <c r="FC95" s="356">
        <v>0</v>
      </c>
      <c r="FD95" s="356">
        <v>0</v>
      </c>
      <c r="FE95" s="356">
        <v>0</v>
      </c>
      <c r="FF95" s="356">
        <v>0</v>
      </c>
      <c r="FG95" s="356">
        <v>0</v>
      </c>
    </row>
    <row r="96" spans="1:163">
      <c r="A96" s="355">
        <v>111.01</v>
      </c>
      <c r="B96" s="162" t="s">
        <v>1123</v>
      </c>
      <c r="C96" s="619">
        <v>-15836820.280835493</v>
      </c>
      <c r="D96" s="167"/>
      <c r="E96" s="356">
        <v>-9231032.8188099284</v>
      </c>
      <c r="F96" s="356">
        <v>0</v>
      </c>
      <c r="G96" s="356">
        <v>-1306343.1146601287</v>
      </c>
      <c r="H96" s="356">
        <v>0</v>
      </c>
      <c r="I96" s="356">
        <v>0</v>
      </c>
      <c r="J96" s="356">
        <v>0</v>
      </c>
      <c r="K96" s="356">
        <v>-10537375.933470057</v>
      </c>
      <c r="M96" s="356">
        <v>-1697911.3535950745</v>
      </c>
      <c r="N96" s="356">
        <v>0</v>
      </c>
      <c r="O96" s="356">
        <v>-191613.54093421987</v>
      </c>
      <c r="P96" s="356">
        <v>0</v>
      </c>
      <c r="Q96" s="356">
        <v>0</v>
      </c>
      <c r="R96" s="356">
        <v>0</v>
      </c>
      <c r="S96" s="356">
        <v>-1889524.8945292945</v>
      </c>
      <c r="U96" s="356">
        <v>-1436724.0961922244</v>
      </c>
      <c r="V96" s="356">
        <v>0</v>
      </c>
      <c r="W96" s="356">
        <v>-51361.816812592049</v>
      </c>
      <c r="X96" s="356">
        <v>0</v>
      </c>
      <c r="Y96" s="356">
        <v>0</v>
      </c>
      <c r="Z96" s="356">
        <v>0</v>
      </c>
      <c r="AA96" s="356">
        <v>-1488085.9130048165</v>
      </c>
      <c r="AC96" s="356">
        <v>-625471.78686724138</v>
      </c>
      <c r="AD96" s="356">
        <v>0</v>
      </c>
      <c r="AE96" s="356">
        <v>-5701.4516492731827</v>
      </c>
      <c r="AF96" s="356">
        <v>0</v>
      </c>
      <c r="AG96" s="356">
        <v>0</v>
      </c>
      <c r="AH96" s="356">
        <v>0</v>
      </c>
      <c r="AI96" s="356">
        <v>-631173.23851651454</v>
      </c>
      <c r="AK96" s="356">
        <v>-499122.73015078693</v>
      </c>
      <c r="AL96" s="356">
        <v>0</v>
      </c>
      <c r="AM96" s="356">
        <v>-68087.263496407162</v>
      </c>
      <c r="AN96" s="356">
        <v>0</v>
      </c>
      <c r="AO96" s="356">
        <v>0</v>
      </c>
      <c r="AP96" s="356">
        <v>0</v>
      </c>
      <c r="AQ96" s="356">
        <v>-567209.99364719412</v>
      </c>
      <c r="AS96" s="356">
        <v>-6159.0257949088891</v>
      </c>
      <c r="AT96" s="356">
        <v>0</v>
      </c>
      <c r="AU96" s="356">
        <v>-220.76036129075018</v>
      </c>
      <c r="AV96" s="356">
        <v>0</v>
      </c>
      <c r="AW96" s="356">
        <v>0</v>
      </c>
      <c r="AX96" s="356">
        <v>0</v>
      </c>
      <c r="AY96" s="356">
        <v>-6379.7861561996397</v>
      </c>
      <c r="BA96" s="356">
        <v>-119065.85387092984</v>
      </c>
      <c r="BB96" s="356">
        <v>0</v>
      </c>
      <c r="BC96" s="356">
        <v>-22004.556733708392</v>
      </c>
      <c r="BD96" s="356">
        <v>0</v>
      </c>
      <c r="BE96" s="356">
        <v>0</v>
      </c>
      <c r="BF96" s="356">
        <v>0</v>
      </c>
      <c r="BG96" s="356">
        <v>-141070.41060463822</v>
      </c>
      <c r="BI96" s="356">
        <v>-151579.07751328766</v>
      </c>
      <c r="BJ96" s="356">
        <v>0</v>
      </c>
      <c r="BK96" s="356">
        <v>-4450.4535808719302</v>
      </c>
      <c r="BL96" s="356">
        <v>0</v>
      </c>
      <c r="BM96" s="356">
        <v>0</v>
      </c>
      <c r="BN96" s="356">
        <v>0</v>
      </c>
      <c r="BO96" s="356">
        <v>-156029.53109415958</v>
      </c>
      <c r="BQ96" s="356">
        <v>-81419.0367496002</v>
      </c>
      <c r="BR96" s="356">
        <v>0</v>
      </c>
      <c r="BS96" s="356">
        <v>-2763.7210720017979</v>
      </c>
      <c r="BT96" s="356">
        <v>0</v>
      </c>
      <c r="BU96" s="356">
        <v>0</v>
      </c>
      <c r="BV96" s="356">
        <v>0</v>
      </c>
      <c r="BW96" s="356">
        <v>-84182.757821602005</v>
      </c>
      <c r="BY96" s="356">
        <v>-24759.266493220617</v>
      </c>
      <c r="BZ96" s="356">
        <v>0</v>
      </c>
      <c r="CA96" s="356">
        <v>-4449.5671047749929</v>
      </c>
      <c r="CB96" s="356">
        <v>0</v>
      </c>
      <c r="CC96" s="356">
        <v>0</v>
      </c>
      <c r="CD96" s="356">
        <v>0</v>
      </c>
      <c r="CE96" s="356">
        <v>-29208.83359799561</v>
      </c>
      <c r="CG96" s="356">
        <v>-84047.560130447993</v>
      </c>
      <c r="CH96" s="356">
        <v>0</v>
      </c>
      <c r="CI96" s="356">
        <v>-217674.30242976872</v>
      </c>
      <c r="CJ96" s="356">
        <v>0</v>
      </c>
      <c r="CK96" s="356">
        <v>0</v>
      </c>
      <c r="CL96" s="356">
        <v>0</v>
      </c>
      <c r="CM96" s="356">
        <v>-301721.86256021669</v>
      </c>
      <c r="CN96" s="162">
        <v>0</v>
      </c>
      <c r="CO96" s="356">
        <v>-4807.5136833682509</v>
      </c>
      <c r="CP96" s="356">
        <v>0</v>
      </c>
      <c r="CQ96" s="356">
        <v>-49.612149430631021</v>
      </c>
      <c r="CR96" s="356">
        <v>0</v>
      </c>
      <c r="CS96" s="356">
        <v>0</v>
      </c>
      <c r="CT96" s="356">
        <v>0</v>
      </c>
      <c r="CU96" s="356">
        <v>-4857.1258327988817</v>
      </c>
      <c r="CW96" s="356">
        <v>0</v>
      </c>
      <c r="CX96" s="356">
        <v>0</v>
      </c>
      <c r="CY96" s="356">
        <v>0</v>
      </c>
      <c r="CZ96" s="356">
        <v>0</v>
      </c>
      <c r="DA96" s="356">
        <v>0</v>
      </c>
      <c r="DB96" s="356">
        <v>0</v>
      </c>
      <c r="DC96" s="356">
        <v>0</v>
      </c>
      <c r="DE96" s="356">
        <v>0</v>
      </c>
      <c r="DF96" s="356">
        <v>0</v>
      </c>
      <c r="DG96" s="356">
        <v>0</v>
      </c>
      <c r="DH96" s="356">
        <v>0</v>
      </c>
      <c r="DI96" s="356">
        <v>0</v>
      </c>
      <c r="DJ96" s="356">
        <v>0</v>
      </c>
      <c r="DK96" s="356">
        <v>0</v>
      </c>
      <c r="DM96" s="356">
        <v>0</v>
      </c>
      <c r="DN96" s="356">
        <v>0</v>
      </c>
      <c r="DO96" s="356">
        <v>0</v>
      </c>
      <c r="DP96" s="356">
        <v>0</v>
      </c>
      <c r="DQ96" s="356">
        <v>0</v>
      </c>
      <c r="DR96" s="356">
        <v>0</v>
      </c>
      <c r="DS96" s="356">
        <v>0</v>
      </c>
      <c r="DU96" s="356">
        <v>0</v>
      </c>
      <c r="DV96" s="356">
        <v>0</v>
      </c>
      <c r="DW96" s="356">
        <v>0</v>
      </c>
      <c r="DX96" s="356">
        <v>0</v>
      </c>
      <c r="DY96" s="356">
        <v>0</v>
      </c>
      <c r="DZ96" s="356">
        <v>0</v>
      </c>
      <c r="EA96" s="356">
        <v>0</v>
      </c>
      <c r="EC96" s="356">
        <v>0</v>
      </c>
      <c r="ED96" s="356">
        <v>0</v>
      </c>
      <c r="EE96" s="356">
        <v>0</v>
      </c>
      <c r="EF96" s="356">
        <v>0</v>
      </c>
      <c r="EG96" s="356">
        <v>0</v>
      </c>
      <c r="EH96" s="356">
        <v>0</v>
      </c>
      <c r="EI96" s="356">
        <v>0</v>
      </c>
      <c r="EK96" s="356">
        <v>0</v>
      </c>
      <c r="EL96" s="356">
        <v>0</v>
      </c>
      <c r="EM96" s="356">
        <v>0</v>
      </c>
      <c r="EN96" s="356">
        <v>0</v>
      </c>
      <c r="EO96" s="356">
        <v>0</v>
      </c>
      <c r="EP96" s="356">
        <v>0</v>
      </c>
      <c r="EQ96" s="356">
        <v>0</v>
      </c>
      <c r="ES96" s="356">
        <v>0</v>
      </c>
      <c r="ET96" s="356">
        <v>0</v>
      </c>
      <c r="EU96" s="356">
        <v>0</v>
      </c>
      <c r="EV96" s="356">
        <v>0</v>
      </c>
      <c r="EW96" s="356">
        <v>0</v>
      </c>
      <c r="EX96" s="356">
        <v>0</v>
      </c>
      <c r="EY96" s="356">
        <v>0</v>
      </c>
      <c r="FA96" s="356">
        <v>0</v>
      </c>
      <c r="FB96" s="356">
        <v>0</v>
      </c>
      <c r="FC96" s="356">
        <v>0</v>
      </c>
      <c r="FD96" s="356">
        <v>0</v>
      </c>
      <c r="FE96" s="356">
        <v>0</v>
      </c>
      <c r="FF96" s="356">
        <v>0</v>
      </c>
      <c r="FG96" s="356">
        <v>0</v>
      </c>
    </row>
    <row r="97" spans="1:163">
      <c r="A97" s="355">
        <v>111.02</v>
      </c>
      <c r="B97" s="162" t="s">
        <v>1124</v>
      </c>
      <c r="C97" s="619">
        <v>-148027276.96167943</v>
      </c>
      <c r="D97" s="167"/>
      <c r="E97" s="356">
        <v>-37306496.001076862</v>
      </c>
      <c r="F97" s="356">
        <v>-34240788.477270469</v>
      </c>
      <c r="G97" s="356">
        <v>-18636019.608794883</v>
      </c>
      <c r="H97" s="356">
        <v>0</v>
      </c>
      <c r="I97" s="356">
        <v>0</v>
      </c>
      <c r="J97" s="356">
        <v>0</v>
      </c>
      <c r="K97" s="356">
        <v>-90183304.087142214</v>
      </c>
      <c r="M97" s="356">
        <v>-7081542.6233671401</v>
      </c>
      <c r="N97" s="356">
        <v>-8700182.5753675811</v>
      </c>
      <c r="O97" s="356">
        <v>-2169824.3628750946</v>
      </c>
      <c r="P97" s="356">
        <v>0</v>
      </c>
      <c r="Q97" s="356">
        <v>0</v>
      </c>
      <c r="R97" s="356">
        <v>0</v>
      </c>
      <c r="S97" s="356">
        <v>-17951549.561609816</v>
      </c>
      <c r="U97" s="356">
        <v>-6235619.1184244268</v>
      </c>
      <c r="V97" s="356">
        <v>-9675269.2823292483</v>
      </c>
      <c r="W97" s="356">
        <v>-325299.20478206495</v>
      </c>
      <c r="X97" s="356">
        <v>0</v>
      </c>
      <c r="Y97" s="356">
        <v>0</v>
      </c>
      <c r="Z97" s="356">
        <v>0</v>
      </c>
      <c r="AA97" s="356">
        <v>-16236187.60553574</v>
      </c>
      <c r="AC97" s="356">
        <v>-2819338.4257092192</v>
      </c>
      <c r="AD97" s="356">
        <v>-6244088.075342942</v>
      </c>
      <c r="AE97" s="356">
        <v>-160725.30220666318</v>
      </c>
      <c r="AF97" s="356">
        <v>0</v>
      </c>
      <c r="AG97" s="356">
        <v>0</v>
      </c>
      <c r="AH97" s="356">
        <v>0</v>
      </c>
      <c r="AI97" s="356">
        <v>-9224151.8032588251</v>
      </c>
      <c r="AK97" s="356">
        <v>-2193894.6545864521</v>
      </c>
      <c r="AL97" s="356">
        <v>-4344279.2530610999</v>
      </c>
      <c r="AM97" s="356">
        <v>-391769.95975537522</v>
      </c>
      <c r="AN97" s="356">
        <v>0</v>
      </c>
      <c r="AO97" s="356">
        <v>0</v>
      </c>
      <c r="AP97" s="356">
        <v>0</v>
      </c>
      <c r="AQ97" s="356">
        <v>-6929943.867402927</v>
      </c>
      <c r="AS97" s="356">
        <v>-21763.455065213377</v>
      </c>
      <c r="AT97" s="356">
        <v>-13717.532501837717</v>
      </c>
      <c r="AU97" s="356">
        <v>-795.35709853475123</v>
      </c>
      <c r="AV97" s="356">
        <v>0</v>
      </c>
      <c r="AW97" s="356">
        <v>0</v>
      </c>
      <c r="AX97" s="356">
        <v>0</v>
      </c>
      <c r="AY97" s="356">
        <v>-36276.34466558585</v>
      </c>
      <c r="BA97" s="356">
        <v>-420444.58018134855</v>
      </c>
      <c r="BB97" s="356">
        <v>-378597.240853258</v>
      </c>
      <c r="BC97" s="356">
        <v>-82153.061328337441</v>
      </c>
      <c r="BD97" s="356">
        <v>0</v>
      </c>
      <c r="BE97" s="356">
        <v>0</v>
      </c>
      <c r="BF97" s="356">
        <v>0</v>
      </c>
      <c r="BG97" s="356">
        <v>-881194.88236294396</v>
      </c>
      <c r="BI97" s="356">
        <v>-556251.0173898983</v>
      </c>
      <c r="BJ97" s="356">
        <v>-192729.7295358133</v>
      </c>
      <c r="BK97" s="356">
        <v>-32940.481823459078</v>
      </c>
      <c r="BL97" s="356">
        <v>0</v>
      </c>
      <c r="BM97" s="356">
        <v>0</v>
      </c>
      <c r="BN97" s="356">
        <v>0</v>
      </c>
      <c r="BO97" s="356">
        <v>-781921.22874917067</v>
      </c>
      <c r="BQ97" s="356">
        <v>-434033.24612546625</v>
      </c>
      <c r="BR97" s="356">
        <v>-1880380.6931198752</v>
      </c>
      <c r="BS97" s="356">
        <v>-37043.278799692242</v>
      </c>
      <c r="BT97" s="356">
        <v>0</v>
      </c>
      <c r="BU97" s="356">
        <v>0</v>
      </c>
      <c r="BV97" s="356">
        <v>0</v>
      </c>
      <c r="BW97" s="356">
        <v>-2351457.2180450335</v>
      </c>
      <c r="BY97" s="356">
        <v>-192548.91469817434</v>
      </c>
      <c r="BZ97" s="356">
        <v>-1137474.9610474699</v>
      </c>
      <c r="CA97" s="356">
        <v>-64384.994918543947</v>
      </c>
      <c r="CB97" s="356">
        <v>0</v>
      </c>
      <c r="CC97" s="356">
        <v>0</v>
      </c>
      <c r="CD97" s="356">
        <v>0</v>
      </c>
      <c r="CE97" s="356">
        <v>-1394408.8706641882</v>
      </c>
      <c r="CG97" s="356">
        <v>-313760.7347790036</v>
      </c>
      <c r="CH97" s="356">
        <v>-226421.14712441881</v>
      </c>
      <c r="CI97" s="356">
        <v>-1474341.0476874905</v>
      </c>
      <c r="CJ97" s="356">
        <v>0</v>
      </c>
      <c r="CK97" s="356">
        <v>0</v>
      </c>
      <c r="CL97" s="356">
        <v>0</v>
      </c>
      <c r="CM97" s="356">
        <v>-2014522.929590913</v>
      </c>
      <c r="CN97" s="162">
        <v>0</v>
      </c>
      <c r="CO97" s="356">
        <v>-19984.448664090552</v>
      </c>
      <c r="CP97" s="356">
        <v>-22159.556436880812</v>
      </c>
      <c r="CQ97" s="356">
        <v>-214.55755112265786</v>
      </c>
      <c r="CR97" s="356">
        <v>0</v>
      </c>
      <c r="CS97" s="356">
        <v>0</v>
      </c>
      <c r="CT97" s="356">
        <v>0</v>
      </c>
      <c r="CU97" s="356">
        <v>-42358.56265209402</v>
      </c>
      <c r="CW97" s="356">
        <v>0</v>
      </c>
      <c r="CX97" s="356">
        <v>0</v>
      </c>
      <c r="CY97" s="356">
        <v>0</v>
      </c>
      <c r="CZ97" s="356">
        <v>0</v>
      </c>
      <c r="DA97" s="356">
        <v>0</v>
      </c>
      <c r="DB97" s="356">
        <v>0</v>
      </c>
      <c r="DC97" s="356">
        <v>0</v>
      </c>
      <c r="DE97" s="356">
        <v>0</v>
      </c>
      <c r="DF97" s="356">
        <v>0</v>
      </c>
      <c r="DG97" s="356">
        <v>0</v>
      </c>
      <c r="DH97" s="356">
        <v>0</v>
      </c>
      <c r="DI97" s="356">
        <v>0</v>
      </c>
      <c r="DJ97" s="356">
        <v>0</v>
      </c>
      <c r="DK97" s="356">
        <v>0</v>
      </c>
      <c r="DM97" s="356">
        <v>0</v>
      </c>
      <c r="DN97" s="356">
        <v>0</v>
      </c>
      <c r="DO97" s="356">
        <v>0</v>
      </c>
      <c r="DP97" s="356">
        <v>0</v>
      </c>
      <c r="DQ97" s="356">
        <v>0</v>
      </c>
      <c r="DR97" s="356">
        <v>0</v>
      </c>
      <c r="DS97" s="356">
        <v>0</v>
      </c>
      <c r="DU97" s="356">
        <v>0</v>
      </c>
      <c r="DV97" s="356">
        <v>0</v>
      </c>
      <c r="DW97" s="356">
        <v>0</v>
      </c>
      <c r="DX97" s="356">
        <v>0</v>
      </c>
      <c r="DY97" s="356">
        <v>0</v>
      </c>
      <c r="DZ97" s="356">
        <v>0</v>
      </c>
      <c r="EA97" s="356">
        <v>0</v>
      </c>
      <c r="EC97" s="356">
        <v>0</v>
      </c>
      <c r="ED97" s="356">
        <v>0</v>
      </c>
      <c r="EE97" s="356">
        <v>0</v>
      </c>
      <c r="EF97" s="356">
        <v>0</v>
      </c>
      <c r="EG97" s="356">
        <v>0</v>
      </c>
      <c r="EH97" s="356">
        <v>0</v>
      </c>
      <c r="EI97" s="356">
        <v>0</v>
      </c>
      <c r="EK97" s="356">
        <v>0</v>
      </c>
      <c r="EL97" s="356">
        <v>0</v>
      </c>
      <c r="EM97" s="356">
        <v>0</v>
      </c>
      <c r="EN97" s="356">
        <v>0</v>
      </c>
      <c r="EO97" s="356">
        <v>0</v>
      </c>
      <c r="EP97" s="356">
        <v>0</v>
      </c>
      <c r="EQ97" s="356">
        <v>0</v>
      </c>
      <c r="ES97" s="356">
        <v>0</v>
      </c>
      <c r="ET97" s="356">
        <v>0</v>
      </c>
      <c r="EU97" s="356">
        <v>0</v>
      </c>
      <c r="EV97" s="356">
        <v>0</v>
      </c>
      <c r="EW97" s="356">
        <v>0</v>
      </c>
      <c r="EX97" s="356">
        <v>0</v>
      </c>
      <c r="EY97" s="356">
        <v>0</v>
      </c>
      <c r="FA97" s="356">
        <v>0</v>
      </c>
      <c r="FB97" s="356">
        <v>0</v>
      </c>
      <c r="FC97" s="356">
        <v>0</v>
      </c>
      <c r="FD97" s="356">
        <v>0</v>
      </c>
      <c r="FE97" s="356">
        <v>0</v>
      </c>
      <c r="FF97" s="356">
        <v>0</v>
      </c>
      <c r="FG97" s="356">
        <v>0</v>
      </c>
    </row>
    <row r="98" spans="1:163">
      <c r="B98" s="172" t="s">
        <v>70</v>
      </c>
      <c r="C98" s="357">
        <v>-175712436.63609374</v>
      </c>
      <c r="D98" s="167"/>
      <c r="E98" s="357">
        <v>-47289184.738638878</v>
      </c>
      <c r="F98" s="357">
        <v>-39734360.397422396</v>
      </c>
      <c r="G98" s="357">
        <v>-19942362.723455008</v>
      </c>
      <c r="H98" s="357">
        <v>0</v>
      </c>
      <c r="I98" s="357">
        <v>0</v>
      </c>
      <c r="J98" s="357">
        <v>0</v>
      </c>
      <c r="K98" s="357">
        <v>-106965907.85951629</v>
      </c>
      <c r="L98" s="357"/>
      <c r="M98" s="357">
        <v>-8952750.4983411059</v>
      </c>
      <c r="N98" s="357">
        <v>-10096034.739460163</v>
      </c>
      <c r="O98" s="357">
        <v>-2361437.9038093146</v>
      </c>
      <c r="P98" s="357">
        <v>0</v>
      </c>
      <c r="Q98" s="357">
        <v>0</v>
      </c>
      <c r="R98" s="357">
        <v>0</v>
      </c>
      <c r="S98" s="357">
        <v>-21410223.141610585</v>
      </c>
      <c r="T98" s="357"/>
      <c r="U98" s="357">
        <v>-7857829.0681398148</v>
      </c>
      <c r="V98" s="357">
        <v>-11227563.782924505</v>
      </c>
      <c r="W98" s="357">
        <v>-376661.02159465698</v>
      </c>
      <c r="X98" s="357">
        <v>0</v>
      </c>
      <c r="Y98" s="357">
        <v>0</v>
      </c>
      <c r="Z98" s="357">
        <v>0</v>
      </c>
      <c r="AA98" s="357">
        <v>-19462053.872658979</v>
      </c>
      <c r="AB98" s="357"/>
      <c r="AC98" s="357">
        <v>-3542267.7914176867</v>
      </c>
      <c r="AD98" s="357">
        <v>-7245885.8855899172</v>
      </c>
      <c r="AE98" s="357">
        <v>-166426.75385593637</v>
      </c>
      <c r="AF98" s="357">
        <v>0</v>
      </c>
      <c r="AG98" s="357">
        <v>0</v>
      </c>
      <c r="AH98" s="357">
        <v>0</v>
      </c>
      <c r="AI98" s="357">
        <v>-10954580.430863541</v>
      </c>
      <c r="AJ98" s="357"/>
      <c r="AK98" s="357">
        <v>-2761863.6234740429</v>
      </c>
      <c r="AL98" s="357">
        <v>-5041272.855698416</v>
      </c>
      <c r="AM98" s="357">
        <v>-459857.22325178236</v>
      </c>
      <c r="AN98" s="357">
        <v>0</v>
      </c>
      <c r="AO98" s="357">
        <v>0</v>
      </c>
      <c r="AP98" s="357">
        <v>0</v>
      </c>
      <c r="AQ98" s="357">
        <v>-8262993.7024242412</v>
      </c>
      <c r="AR98" s="357"/>
      <c r="AS98" s="357">
        <v>-27924.833632461174</v>
      </c>
      <c r="AT98" s="357">
        <v>-15918.365330669649</v>
      </c>
      <c r="AU98" s="357">
        <v>-1016.1174598255014</v>
      </c>
      <c r="AV98" s="357">
        <v>0</v>
      </c>
      <c r="AW98" s="357">
        <v>0</v>
      </c>
      <c r="AX98" s="357">
        <v>0</v>
      </c>
      <c r="AY98" s="357">
        <v>-44859.316422956326</v>
      </c>
      <c r="AZ98" s="357"/>
      <c r="BA98" s="357">
        <v>-539510.43405227829</v>
      </c>
      <c r="BB98" s="357">
        <v>-439339.15901262185</v>
      </c>
      <c r="BC98" s="357">
        <v>-104157.61806204585</v>
      </c>
      <c r="BD98" s="357">
        <v>0</v>
      </c>
      <c r="BE98" s="357">
        <v>0</v>
      </c>
      <c r="BF98" s="357">
        <v>0</v>
      </c>
      <c r="BG98" s="357">
        <v>-1083007.2111269459</v>
      </c>
      <c r="BH98" s="357"/>
      <c r="BI98" s="357">
        <v>-707830.09490318596</v>
      </c>
      <c r="BJ98" s="357">
        <v>-192729.7295358133</v>
      </c>
      <c r="BK98" s="357">
        <v>-37390.935404331009</v>
      </c>
      <c r="BL98" s="357">
        <v>0</v>
      </c>
      <c r="BM98" s="357">
        <v>0</v>
      </c>
      <c r="BN98" s="357">
        <v>0</v>
      </c>
      <c r="BO98" s="357">
        <v>-937950.75984333025</v>
      </c>
      <c r="BP98" s="357"/>
      <c r="BQ98" s="357">
        <v>-538836.43874306686</v>
      </c>
      <c r="BR98" s="357">
        <v>-2182067.8631386487</v>
      </c>
      <c r="BS98" s="357">
        <v>-39806.999871694039</v>
      </c>
      <c r="BT98" s="357">
        <v>0</v>
      </c>
      <c r="BU98" s="357">
        <v>0</v>
      </c>
      <c r="BV98" s="357">
        <v>0</v>
      </c>
      <c r="BW98" s="357">
        <v>-2760711.3017534097</v>
      </c>
      <c r="BX98" s="357"/>
      <c r="BY98" s="357">
        <v>-217308.18119139495</v>
      </c>
      <c r="BZ98" s="357">
        <v>-1137474.9610474699</v>
      </c>
      <c r="CA98" s="357">
        <v>-68834.562023318955</v>
      </c>
      <c r="CB98" s="357">
        <v>0</v>
      </c>
      <c r="CC98" s="357">
        <v>0</v>
      </c>
      <c r="CD98" s="357">
        <v>0</v>
      </c>
      <c r="CE98" s="357">
        <v>-1423617.704262184</v>
      </c>
      <c r="CF98" s="357"/>
      <c r="CG98" s="357">
        <v>-400516.93310943886</v>
      </c>
      <c r="CH98" s="357">
        <v>-262748.02250571985</v>
      </c>
      <c r="CI98" s="357">
        <v>-1692015.3501172592</v>
      </c>
      <c r="CJ98" s="357">
        <v>0</v>
      </c>
      <c r="CK98" s="357">
        <v>0</v>
      </c>
      <c r="CL98" s="357">
        <v>0</v>
      </c>
      <c r="CM98" s="357">
        <v>-2355280.3057324179</v>
      </c>
      <c r="CN98" s="357">
        <v>0</v>
      </c>
      <c r="CO98" s="357">
        <v>-25272.037568634591</v>
      </c>
      <c r="CP98" s="357">
        <v>-25714.822609722589</v>
      </c>
      <c r="CQ98" s="357">
        <v>-264.16970055328886</v>
      </c>
      <c r="CR98" s="357">
        <v>0</v>
      </c>
      <c r="CS98" s="357">
        <v>0</v>
      </c>
      <c r="CT98" s="357">
        <v>0</v>
      </c>
      <c r="CU98" s="357">
        <v>-51251.029878910471</v>
      </c>
      <c r="CV98" s="357"/>
      <c r="CW98" s="357">
        <v>0</v>
      </c>
      <c r="CX98" s="357">
        <v>0</v>
      </c>
      <c r="CY98" s="357">
        <v>0</v>
      </c>
      <c r="CZ98" s="357">
        <v>0</v>
      </c>
      <c r="DA98" s="357">
        <v>0</v>
      </c>
      <c r="DB98" s="357">
        <v>0</v>
      </c>
      <c r="DC98" s="357">
        <v>0</v>
      </c>
      <c r="DD98" s="357"/>
      <c r="DE98" s="357">
        <v>0</v>
      </c>
      <c r="DF98" s="357">
        <v>0</v>
      </c>
      <c r="DG98" s="357">
        <v>0</v>
      </c>
      <c r="DH98" s="357">
        <v>0</v>
      </c>
      <c r="DI98" s="357">
        <v>0</v>
      </c>
      <c r="DJ98" s="357">
        <v>0</v>
      </c>
      <c r="DK98" s="357">
        <v>0</v>
      </c>
      <c r="DL98" s="357"/>
      <c r="DM98" s="357">
        <v>0</v>
      </c>
      <c r="DN98" s="357">
        <v>0</v>
      </c>
      <c r="DO98" s="357">
        <v>0</v>
      </c>
      <c r="DP98" s="357">
        <v>0</v>
      </c>
      <c r="DQ98" s="357">
        <v>0</v>
      </c>
      <c r="DR98" s="357">
        <v>0</v>
      </c>
      <c r="DS98" s="357">
        <v>0</v>
      </c>
      <c r="DT98" s="357"/>
      <c r="DU98" s="357">
        <v>0</v>
      </c>
      <c r="DV98" s="357">
        <v>0</v>
      </c>
      <c r="DW98" s="357">
        <v>0</v>
      </c>
      <c r="DX98" s="357">
        <v>0</v>
      </c>
      <c r="DY98" s="357">
        <v>0</v>
      </c>
      <c r="DZ98" s="357">
        <v>0</v>
      </c>
      <c r="EA98" s="357">
        <v>0</v>
      </c>
      <c r="EB98" s="357"/>
      <c r="EC98" s="357">
        <v>0</v>
      </c>
      <c r="ED98" s="357">
        <v>0</v>
      </c>
      <c r="EE98" s="357">
        <v>0</v>
      </c>
      <c r="EF98" s="357">
        <v>0</v>
      </c>
      <c r="EG98" s="357">
        <v>0</v>
      </c>
      <c r="EH98" s="357">
        <v>0</v>
      </c>
      <c r="EI98" s="357">
        <v>0</v>
      </c>
      <c r="EJ98" s="357"/>
      <c r="EK98" s="357">
        <v>0</v>
      </c>
      <c r="EL98" s="357">
        <v>0</v>
      </c>
      <c r="EM98" s="357">
        <v>0</v>
      </c>
      <c r="EN98" s="357">
        <v>0</v>
      </c>
      <c r="EO98" s="357">
        <v>0</v>
      </c>
      <c r="EP98" s="357">
        <v>0</v>
      </c>
      <c r="EQ98" s="357">
        <v>0</v>
      </c>
      <c r="ER98" s="357"/>
      <c r="ES98" s="357">
        <v>0</v>
      </c>
      <c r="ET98" s="357">
        <v>0</v>
      </c>
      <c r="EU98" s="357">
        <v>0</v>
      </c>
      <c r="EV98" s="357">
        <v>0</v>
      </c>
      <c r="EW98" s="357">
        <v>0</v>
      </c>
      <c r="EX98" s="357">
        <v>0</v>
      </c>
      <c r="EY98" s="357">
        <v>0</v>
      </c>
      <c r="EZ98" s="357"/>
      <c r="FA98" s="357">
        <v>0</v>
      </c>
      <c r="FB98" s="357">
        <v>0</v>
      </c>
      <c r="FC98" s="357">
        <v>0</v>
      </c>
      <c r="FD98" s="357">
        <v>0</v>
      </c>
      <c r="FE98" s="357">
        <v>0</v>
      </c>
      <c r="FF98" s="357">
        <v>0</v>
      </c>
      <c r="FG98" s="357">
        <v>0</v>
      </c>
    </row>
    <row r="99" spans="1:163">
      <c r="D99" s="167"/>
    </row>
    <row r="100" spans="1:163">
      <c r="B100" s="172" t="s">
        <v>91</v>
      </c>
      <c r="D100" s="167"/>
      <c r="CW100" s="162">
        <v>0</v>
      </c>
      <c r="CX100" s="162">
        <v>0</v>
      </c>
      <c r="CY100" s="162">
        <v>0</v>
      </c>
      <c r="CZ100" s="162">
        <v>0</v>
      </c>
      <c r="DA100" s="162">
        <v>0</v>
      </c>
      <c r="DB100" s="162">
        <v>0</v>
      </c>
      <c r="DC100" s="162">
        <v>0</v>
      </c>
    </row>
    <row r="101" spans="1:163">
      <c r="A101" s="355">
        <v>108.01</v>
      </c>
      <c r="B101" s="162" t="s">
        <v>1125</v>
      </c>
      <c r="C101" s="619">
        <v>-945433620.17765331</v>
      </c>
      <c r="D101" s="167"/>
      <c r="E101" s="356">
        <v>-59978090.835148588</v>
      </c>
      <c r="F101" s="356">
        <v>-438357428.46717399</v>
      </c>
      <c r="G101" s="356">
        <v>0</v>
      </c>
      <c r="H101" s="356">
        <v>0</v>
      </c>
      <c r="I101" s="356">
        <v>0</v>
      </c>
      <c r="J101" s="356">
        <v>0</v>
      </c>
      <c r="K101" s="356">
        <v>-498335519.30232257</v>
      </c>
      <c r="M101" s="356">
        <v>-13828128.324905518</v>
      </c>
      <c r="N101" s="356">
        <v>-111381478.94767949</v>
      </c>
      <c r="O101" s="356">
        <v>0</v>
      </c>
      <c r="P101" s="356">
        <v>0</v>
      </c>
      <c r="Q101" s="356">
        <v>0</v>
      </c>
      <c r="R101" s="356">
        <v>0</v>
      </c>
      <c r="S101" s="356">
        <v>-125209607.272585</v>
      </c>
      <c r="U101" s="356">
        <v>-14800771.328612018</v>
      </c>
      <c r="V101" s="356">
        <v>-123864734.16477181</v>
      </c>
      <c r="W101" s="356">
        <v>0</v>
      </c>
      <c r="X101" s="356">
        <v>0</v>
      </c>
      <c r="Y101" s="356">
        <v>0</v>
      </c>
      <c r="Z101" s="356">
        <v>0</v>
      </c>
      <c r="AA101" s="356">
        <v>-138665505.49338382</v>
      </c>
      <c r="AC101" s="356">
        <v>-7776589.4879365908</v>
      </c>
      <c r="AD101" s="356">
        <v>-79938065.493054628</v>
      </c>
      <c r="AE101" s="356">
        <v>0</v>
      </c>
      <c r="AF101" s="356">
        <v>0</v>
      </c>
      <c r="AG101" s="356">
        <v>0</v>
      </c>
      <c r="AH101" s="356">
        <v>0</v>
      </c>
      <c r="AI101" s="356">
        <v>-87714654.980991215</v>
      </c>
      <c r="AK101" s="356">
        <v>-5493558.7648533341</v>
      </c>
      <c r="AL101" s="356">
        <v>-55616332.64313677</v>
      </c>
      <c r="AM101" s="356">
        <v>0</v>
      </c>
      <c r="AN101" s="356">
        <v>0</v>
      </c>
      <c r="AO101" s="356">
        <v>0</v>
      </c>
      <c r="AP101" s="356">
        <v>0</v>
      </c>
      <c r="AQ101" s="356">
        <v>-61109891.407990105</v>
      </c>
      <c r="AS101" s="356">
        <v>-187.73855102700495</v>
      </c>
      <c r="AT101" s="356">
        <v>-175614.59708826794</v>
      </c>
      <c r="AU101" s="356">
        <v>0</v>
      </c>
      <c r="AV101" s="356">
        <v>0</v>
      </c>
      <c r="AW101" s="356">
        <v>0</v>
      </c>
      <c r="AX101" s="356">
        <v>0</v>
      </c>
      <c r="AY101" s="356">
        <v>-175802.33563929494</v>
      </c>
      <c r="BA101" s="356">
        <v>0</v>
      </c>
      <c r="BB101" s="356">
        <v>-4846877.6656638244</v>
      </c>
      <c r="BC101" s="356">
        <v>0</v>
      </c>
      <c r="BD101" s="356">
        <v>0</v>
      </c>
      <c r="BE101" s="356">
        <v>0</v>
      </c>
      <c r="BF101" s="356">
        <v>0</v>
      </c>
      <c r="BG101" s="356">
        <v>-4846877.6656638244</v>
      </c>
      <c r="BI101" s="356">
        <v>0</v>
      </c>
      <c r="BJ101" s="356">
        <v>0</v>
      </c>
      <c r="BK101" s="356">
        <v>0</v>
      </c>
      <c r="BL101" s="356">
        <v>0</v>
      </c>
      <c r="BM101" s="356">
        <v>0</v>
      </c>
      <c r="BN101" s="356">
        <v>0</v>
      </c>
      <c r="BO101" s="356">
        <v>0</v>
      </c>
      <c r="BQ101" s="356">
        <v>-1865929.5959283204</v>
      </c>
      <c r="BR101" s="356">
        <v>-24073010.051229365</v>
      </c>
      <c r="BS101" s="356">
        <v>0</v>
      </c>
      <c r="BT101" s="356">
        <v>0</v>
      </c>
      <c r="BU101" s="356">
        <v>0</v>
      </c>
      <c r="BV101" s="356">
        <v>0</v>
      </c>
      <c r="BW101" s="356">
        <v>-25938939.647157684</v>
      </c>
      <c r="BY101" s="356">
        <v>0</v>
      </c>
      <c r="BZ101" s="356">
        <v>0</v>
      </c>
      <c r="CA101" s="356">
        <v>0</v>
      </c>
      <c r="CB101" s="356">
        <v>0</v>
      </c>
      <c r="CC101" s="356">
        <v>0</v>
      </c>
      <c r="CD101" s="356">
        <v>0</v>
      </c>
      <c r="CE101" s="356">
        <v>0</v>
      </c>
      <c r="CG101" s="356">
        <v>-216134.72859777181</v>
      </c>
      <c r="CH101" s="356">
        <v>-2898688.8508695913</v>
      </c>
      <c r="CI101" s="356">
        <v>0</v>
      </c>
      <c r="CJ101" s="356">
        <v>0</v>
      </c>
      <c r="CK101" s="356">
        <v>0</v>
      </c>
      <c r="CL101" s="356">
        <v>0</v>
      </c>
      <c r="CM101" s="356">
        <v>-3114823.5794673632</v>
      </c>
      <c r="CN101" s="162">
        <v>0</v>
      </c>
      <c r="CO101" s="356">
        <v>-38307.415008704935</v>
      </c>
      <c r="CP101" s="356">
        <v>-283691.07744386344</v>
      </c>
      <c r="CQ101" s="356">
        <v>0</v>
      </c>
      <c r="CR101" s="356">
        <v>0</v>
      </c>
      <c r="CS101" s="356">
        <v>0</v>
      </c>
      <c r="CT101" s="356">
        <v>0</v>
      </c>
      <c r="CU101" s="356">
        <v>-321998.49245256837</v>
      </c>
      <c r="CW101" s="356">
        <v>0</v>
      </c>
      <c r="CX101" s="356">
        <v>0</v>
      </c>
      <c r="CY101" s="356">
        <v>0</v>
      </c>
      <c r="CZ101" s="356">
        <v>0</v>
      </c>
      <c r="DA101" s="356">
        <v>0</v>
      </c>
      <c r="DB101" s="356">
        <v>0</v>
      </c>
      <c r="DC101" s="356">
        <v>0</v>
      </c>
      <c r="DE101" s="356">
        <v>0</v>
      </c>
      <c r="DF101" s="356">
        <v>0</v>
      </c>
      <c r="DG101" s="356">
        <v>0</v>
      </c>
      <c r="DH101" s="356">
        <v>0</v>
      </c>
      <c r="DI101" s="356">
        <v>0</v>
      </c>
      <c r="DJ101" s="356">
        <v>0</v>
      </c>
      <c r="DK101" s="356">
        <v>0</v>
      </c>
      <c r="DM101" s="356">
        <v>0</v>
      </c>
      <c r="DN101" s="356">
        <v>0</v>
      </c>
      <c r="DO101" s="356">
        <v>0</v>
      </c>
      <c r="DP101" s="356">
        <v>0</v>
      </c>
      <c r="DQ101" s="356">
        <v>0</v>
      </c>
      <c r="DR101" s="356">
        <v>0</v>
      </c>
      <c r="DS101" s="356">
        <v>0</v>
      </c>
      <c r="DU101" s="356">
        <v>0</v>
      </c>
      <c r="DV101" s="356">
        <v>0</v>
      </c>
      <c r="DW101" s="356">
        <v>0</v>
      </c>
      <c r="DX101" s="356">
        <v>0</v>
      </c>
      <c r="DY101" s="356">
        <v>0</v>
      </c>
      <c r="DZ101" s="356">
        <v>0</v>
      </c>
      <c r="EA101" s="356">
        <v>0</v>
      </c>
      <c r="EC101" s="356">
        <v>0</v>
      </c>
      <c r="ED101" s="356">
        <v>0</v>
      </c>
      <c r="EE101" s="356">
        <v>0</v>
      </c>
      <c r="EF101" s="356">
        <v>0</v>
      </c>
      <c r="EG101" s="356">
        <v>0</v>
      </c>
      <c r="EH101" s="356">
        <v>0</v>
      </c>
      <c r="EI101" s="356">
        <v>0</v>
      </c>
      <c r="EK101" s="356">
        <v>0</v>
      </c>
      <c r="EL101" s="356">
        <v>0</v>
      </c>
      <c r="EM101" s="356">
        <v>0</v>
      </c>
      <c r="EN101" s="356">
        <v>0</v>
      </c>
      <c r="EO101" s="356">
        <v>0</v>
      </c>
      <c r="EP101" s="356">
        <v>0</v>
      </c>
      <c r="EQ101" s="356">
        <v>0</v>
      </c>
      <c r="ES101" s="356">
        <v>0</v>
      </c>
      <c r="ET101" s="356">
        <v>0</v>
      </c>
      <c r="EU101" s="356">
        <v>0</v>
      </c>
      <c r="EV101" s="356">
        <v>0</v>
      </c>
      <c r="EW101" s="356">
        <v>0</v>
      </c>
      <c r="EX101" s="356">
        <v>0</v>
      </c>
      <c r="EY101" s="356">
        <v>0</v>
      </c>
      <c r="FA101" s="356">
        <v>0</v>
      </c>
      <c r="FB101" s="356">
        <v>0</v>
      </c>
      <c r="FC101" s="356">
        <v>0</v>
      </c>
      <c r="FD101" s="356">
        <v>0</v>
      </c>
      <c r="FE101" s="356">
        <v>0</v>
      </c>
      <c r="FF101" s="356">
        <v>0</v>
      </c>
      <c r="FG101" s="356">
        <v>0</v>
      </c>
    </row>
    <row r="102" spans="1:163">
      <c r="A102" s="355">
        <v>108.02</v>
      </c>
      <c r="B102" s="162" t="s">
        <v>1126</v>
      </c>
      <c r="C102" s="619">
        <v>-183522621.94999999</v>
      </c>
      <c r="D102" s="167"/>
      <c r="E102" s="356">
        <v>-11642632.813875796</v>
      </c>
      <c r="F102" s="356">
        <v>-85091647.796953231</v>
      </c>
      <c r="G102" s="356">
        <v>0</v>
      </c>
      <c r="H102" s="356">
        <v>0</v>
      </c>
      <c r="I102" s="356">
        <v>0</v>
      </c>
      <c r="J102" s="356">
        <v>0</v>
      </c>
      <c r="K102" s="356">
        <v>-96734280.610829026</v>
      </c>
      <c r="M102" s="356">
        <v>-2684243.8355120663</v>
      </c>
      <c r="N102" s="356">
        <v>-21620789.251503307</v>
      </c>
      <c r="O102" s="356">
        <v>0</v>
      </c>
      <c r="P102" s="356">
        <v>0</v>
      </c>
      <c r="Q102" s="356">
        <v>0</v>
      </c>
      <c r="R102" s="356">
        <v>0</v>
      </c>
      <c r="S102" s="356">
        <v>-24305033.087015375</v>
      </c>
      <c r="U102" s="356">
        <v>-2873048.2004636726</v>
      </c>
      <c r="V102" s="356">
        <v>-24043973.364081524</v>
      </c>
      <c r="W102" s="356">
        <v>0</v>
      </c>
      <c r="X102" s="356">
        <v>0</v>
      </c>
      <c r="Y102" s="356">
        <v>0</v>
      </c>
      <c r="Z102" s="356">
        <v>0</v>
      </c>
      <c r="AA102" s="356">
        <v>-26917021.564545196</v>
      </c>
      <c r="AC102" s="356">
        <v>-1509550.8158327965</v>
      </c>
      <c r="AD102" s="356">
        <v>-15517158.539527642</v>
      </c>
      <c r="AE102" s="356">
        <v>0</v>
      </c>
      <c r="AF102" s="356">
        <v>0</v>
      </c>
      <c r="AG102" s="356">
        <v>0</v>
      </c>
      <c r="AH102" s="356">
        <v>0</v>
      </c>
      <c r="AI102" s="356">
        <v>-17026709.355360437</v>
      </c>
      <c r="AK102" s="356">
        <v>-1066380.8509082226</v>
      </c>
      <c r="AL102" s="356">
        <v>-10795951.161535695</v>
      </c>
      <c r="AM102" s="356">
        <v>0</v>
      </c>
      <c r="AN102" s="356">
        <v>0</v>
      </c>
      <c r="AO102" s="356">
        <v>0</v>
      </c>
      <c r="AP102" s="356">
        <v>0</v>
      </c>
      <c r="AQ102" s="356">
        <v>-11862332.012443919</v>
      </c>
      <c r="AS102" s="356">
        <v>-36.442824107625469</v>
      </c>
      <c r="AT102" s="356">
        <v>-34089.385677098806</v>
      </c>
      <c r="AU102" s="356">
        <v>0</v>
      </c>
      <c r="AV102" s="356">
        <v>0</v>
      </c>
      <c r="AW102" s="356">
        <v>0</v>
      </c>
      <c r="AX102" s="356">
        <v>0</v>
      </c>
      <c r="AY102" s="356">
        <v>-34125.82850120643</v>
      </c>
      <c r="BA102" s="356">
        <v>0</v>
      </c>
      <c r="BB102" s="356">
        <v>-940850.50339798094</v>
      </c>
      <c r="BC102" s="356">
        <v>0</v>
      </c>
      <c r="BD102" s="356">
        <v>0</v>
      </c>
      <c r="BE102" s="356">
        <v>0</v>
      </c>
      <c r="BF102" s="356">
        <v>0</v>
      </c>
      <c r="BG102" s="356">
        <v>-940850.50339798094</v>
      </c>
      <c r="BI102" s="356">
        <v>0</v>
      </c>
      <c r="BJ102" s="356">
        <v>0</v>
      </c>
      <c r="BK102" s="356">
        <v>0</v>
      </c>
      <c r="BL102" s="356">
        <v>0</v>
      </c>
      <c r="BM102" s="356">
        <v>0</v>
      </c>
      <c r="BN102" s="356">
        <v>0</v>
      </c>
      <c r="BO102" s="356">
        <v>0</v>
      </c>
      <c r="BQ102" s="356">
        <v>-362204.47899295407</v>
      </c>
      <c r="BR102" s="356">
        <v>-4672926.6111777956</v>
      </c>
      <c r="BS102" s="356">
        <v>0</v>
      </c>
      <c r="BT102" s="356">
        <v>0</v>
      </c>
      <c r="BU102" s="356">
        <v>0</v>
      </c>
      <c r="BV102" s="356">
        <v>0</v>
      </c>
      <c r="BW102" s="356">
        <v>-5035131.0901707495</v>
      </c>
      <c r="BY102" s="356">
        <v>0</v>
      </c>
      <c r="BZ102" s="356">
        <v>0</v>
      </c>
      <c r="CA102" s="356">
        <v>0</v>
      </c>
      <c r="CB102" s="356">
        <v>0</v>
      </c>
      <c r="CC102" s="356">
        <v>0</v>
      </c>
      <c r="CD102" s="356">
        <v>0</v>
      </c>
      <c r="CE102" s="356">
        <v>0</v>
      </c>
      <c r="CG102" s="356">
        <v>-41954.941351949477</v>
      </c>
      <c r="CH102" s="356">
        <v>-562678.29573149548</v>
      </c>
      <c r="CI102" s="356">
        <v>0</v>
      </c>
      <c r="CJ102" s="356">
        <v>0</v>
      </c>
      <c r="CK102" s="356">
        <v>0</v>
      </c>
      <c r="CL102" s="356">
        <v>0</v>
      </c>
      <c r="CM102" s="356">
        <v>-604633.23708344495</v>
      </c>
      <c r="CN102" s="162">
        <v>0</v>
      </c>
      <c r="CO102" s="356">
        <v>-7436.0347384338575</v>
      </c>
      <c r="CP102" s="356">
        <v>-55068.625914250013</v>
      </c>
      <c r="CQ102" s="356">
        <v>0</v>
      </c>
      <c r="CR102" s="356">
        <v>0</v>
      </c>
      <c r="CS102" s="356">
        <v>0</v>
      </c>
      <c r="CT102" s="356">
        <v>0</v>
      </c>
      <c r="CU102" s="356">
        <v>-62504.660652683873</v>
      </c>
      <c r="CW102" s="356">
        <v>0</v>
      </c>
      <c r="CX102" s="356">
        <v>0</v>
      </c>
      <c r="CY102" s="356">
        <v>0</v>
      </c>
      <c r="CZ102" s="356">
        <v>0</v>
      </c>
      <c r="DA102" s="356">
        <v>0</v>
      </c>
      <c r="DB102" s="356">
        <v>0</v>
      </c>
      <c r="DC102" s="356">
        <v>0</v>
      </c>
      <c r="DE102" s="356">
        <v>0</v>
      </c>
      <c r="DF102" s="356">
        <v>0</v>
      </c>
      <c r="DG102" s="356">
        <v>0</v>
      </c>
      <c r="DH102" s="356">
        <v>0</v>
      </c>
      <c r="DI102" s="356">
        <v>0</v>
      </c>
      <c r="DJ102" s="356">
        <v>0</v>
      </c>
      <c r="DK102" s="356">
        <v>0</v>
      </c>
      <c r="DM102" s="356">
        <v>0</v>
      </c>
      <c r="DN102" s="356">
        <v>0</v>
      </c>
      <c r="DO102" s="356">
        <v>0</v>
      </c>
      <c r="DP102" s="356">
        <v>0</v>
      </c>
      <c r="DQ102" s="356">
        <v>0</v>
      </c>
      <c r="DR102" s="356">
        <v>0</v>
      </c>
      <c r="DS102" s="356">
        <v>0</v>
      </c>
      <c r="DU102" s="356">
        <v>0</v>
      </c>
      <c r="DV102" s="356">
        <v>0</v>
      </c>
      <c r="DW102" s="356">
        <v>0</v>
      </c>
      <c r="DX102" s="356">
        <v>0</v>
      </c>
      <c r="DY102" s="356">
        <v>0</v>
      </c>
      <c r="DZ102" s="356">
        <v>0</v>
      </c>
      <c r="EA102" s="356">
        <v>0</v>
      </c>
      <c r="EC102" s="356">
        <v>0</v>
      </c>
      <c r="ED102" s="356">
        <v>0</v>
      </c>
      <c r="EE102" s="356">
        <v>0</v>
      </c>
      <c r="EF102" s="356">
        <v>0</v>
      </c>
      <c r="EG102" s="356">
        <v>0</v>
      </c>
      <c r="EH102" s="356">
        <v>0</v>
      </c>
      <c r="EI102" s="356">
        <v>0</v>
      </c>
      <c r="EK102" s="356">
        <v>0</v>
      </c>
      <c r="EL102" s="356">
        <v>0</v>
      </c>
      <c r="EM102" s="356">
        <v>0</v>
      </c>
      <c r="EN102" s="356">
        <v>0</v>
      </c>
      <c r="EO102" s="356">
        <v>0</v>
      </c>
      <c r="EP102" s="356">
        <v>0</v>
      </c>
      <c r="EQ102" s="356">
        <v>0</v>
      </c>
      <c r="ES102" s="356">
        <v>0</v>
      </c>
      <c r="ET102" s="356">
        <v>0</v>
      </c>
      <c r="EU102" s="356">
        <v>0</v>
      </c>
      <c r="EV102" s="356">
        <v>0</v>
      </c>
      <c r="EW102" s="356">
        <v>0</v>
      </c>
      <c r="EX102" s="356">
        <v>0</v>
      </c>
      <c r="EY102" s="356">
        <v>0</v>
      </c>
      <c r="FA102" s="356">
        <v>0</v>
      </c>
      <c r="FB102" s="356">
        <v>0</v>
      </c>
      <c r="FC102" s="356">
        <v>0</v>
      </c>
      <c r="FD102" s="356">
        <v>0</v>
      </c>
      <c r="FE102" s="356">
        <v>0</v>
      </c>
      <c r="FF102" s="356">
        <v>0</v>
      </c>
      <c r="FG102" s="356">
        <v>0</v>
      </c>
    </row>
    <row r="103" spans="1:163">
      <c r="A103" s="355">
        <v>108.03</v>
      </c>
      <c r="B103" s="162" t="s">
        <v>1127</v>
      </c>
      <c r="C103" s="619">
        <v>-789161667.84000003</v>
      </c>
      <c r="D103" s="167"/>
      <c r="E103" s="356">
        <v>-50064234.217131816</v>
      </c>
      <c r="F103" s="356">
        <v>-365900759.16086537</v>
      </c>
      <c r="G103" s="356">
        <v>0</v>
      </c>
      <c r="H103" s="356">
        <v>0</v>
      </c>
      <c r="I103" s="356">
        <v>0</v>
      </c>
      <c r="J103" s="356">
        <v>0</v>
      </c>
      <c r="K103" s="356">
        <v>-415964993.37799716</v>
      </c>
      <c r="M103" s="356">
        <v>-11542459.014666127</v>
      </c>
      <c r="N103" s="356">
        <v>-92971089.473547578</v>
      </c>
      <c r="O103" s="356">
        <v>0</v>
      </c>
      <c r="P103" s="356">
        <v>0</v>
      </c>
      <c r="Q103" s="356">
        <v>0</v>
      </c>
      <c r="R103" s="356">
        <v>0</v>
      </c>
      <c r="S103" s="356">
        <v>-104513548.4882137</v>
      </c>
      <c r="U103" s="356">
        <v>-12354332.591653684</v>
      </c>
      <c r="V103" s="356">
        <v>-103390971.20500308</v>
      </c>
      <c r="W103" s="356">
        <v>0</v>
      </c>
      <c r="X103" s="356">
        <v>0</v>
      </c>
      <c r="Y103" s="356">
        <v>0</v>
      </c>
      <c r="Z103" s="356">
        <v>0</v>
      </c>
      <c r="AA103" s="356">
        <v>-115745303.79665677</v>
      </c>
      <c r="AC103" s="356">
        <v>-6491186.9003070472</v>
      </c>
      <c r="AD103" s="356">
        <v>-66724998.711753279</v>
      </c>
      <c r="AE103" s="356">
        <v>0</v>
      </c>
      <c r="AF103" s="356">
        <v>0</v>
      </c>
      <c r="AG103" s="356">
        <v>0</v>
      </c>
      <c r="AH103" s="356">
        <v>0</v>
      </c>
      <c r="AI103" s="356">
        <v>-73216185.612060323</v>
      </c>
      <c r="AK103" s="356">
        <v>-4585521.293852523</v>
      </c>
      <c r="AL103" s="356">
        <v>-46423436.707861923</v>
      </c>
      <c r="AM103" s="356">
        <v>0</v>
      </c>
      <c r="AN103" s="356">
        <v>0</v>
      </c>
      <c r="AO103" s="356">
        <v>0</v>
      </c>
      <c r="AP103" s="356">
        <v>0</v>
      </c>
      <c r="AQ103" s="356">
        <v>-51008958.001714446</v>
      </c>
      <c r="AS103" s="356">
        <v>-156.70700182895618</v>
      </c>
      <c r="AT103" s="356">
        <v>-146587.03200039099</v>
      </c>
      <c r="AU103" s="356">
        <v>0</v>
      </c>
      <c r="AV103" s="356">
        <v>0</v>
      </c>
      <c r="AW103" s="356">
        <v>0</v>
      </c>
      <c r="AX103" s="356">
        <v>0</v>
      </c>
      <c r="AY103" s="356">
        <v>-146743.73900221995</v>
      </c>
      <c r="BA103" s="356">
        <v>0</v>
      </c>
      <c r="BB103" s="356">
        <v>-4045730.9543667096</v>
      </c>
      <c r="BC103" s="356">
        <v>0</v>
      </c>
      <c r="BD103" s="356">
        <v>0</v>
      </c>
      <c r="BE103" s="356">
        <v>0</v>
      </c>
      <c r="BF103" s="356">
        <v>0</v>
      </c>
      <c r="BG103" s="356">
        <v>-4045730.9543667096</v>
      </c>
      <c r="BI103" s="356">
        <v>0</v>
      </c>
      <c r="BJ103" s="356">
        <v>0</v>
      </c>
      <c r="BK103" s="356">
        <v>0</v>
      </c>
      <c r="BL103" s="356">
        <v>0</v>
      </c>
      <c r="BM103" s="356">
        <v>0</v>
      </c>
      <c r="BN103" s="356">
        <v>0</v>
      </c>
      <c r="BO103" s="356">
        <v>0</v>
      </c>
      <c r="BQ103" s="356">
        <v>-1557507.6669244259</v>
      </c>
      <c r="BR103" s="356">
        <v>-20093950.919988964</v>
      </c>
      <c r="BS103" s="356">
        <v>0</v>
      </c>
      <c r="BT103" s="356">
        <v>0</v>
      </c>
      <c r="BU103" s="356">
        <v>0</v>
      </c>
      <c r="BV103" s="356">
        <v>0</v>
      </c>
      <c r="BW103" s="356">
        <v>-21651458.586913388</v>
      </c>
      <c r="BY103" s="356">
        <v>0</v>
      </c>
      <c r="BZ103" s="356">
        <v>0</v>
      </c>
      <c r="CA103" s="356">
        <v>0</v>
      </c>
      <c r="CB103" s="356">
        <v>0</v>
      </c>
      <c r="CC103" s="356">
        <v>0</v>
      </c>
      <c r="CD103" s="356">
        <v>0</v>
      </c>
      <c r="CE103" s="356">
        <v>0</v>
      </c>
      <c r="CG103" s="356">
        <v>-180409.53828816983</v>
      </c>
      <c r="CH103" s="356">
        <v>-2419560.8018166493</v>
      </c>
      <c r="CI103" s="356">
        <v>0</v>
      </c>
      <c r="CJ103" s="356">
        <v>0</v>
      </c>
      <c r="CK103" s="356">
        <v>0</v>
      </c>
      <c r="CL103" s="356">
        <v>0</v>
      </c>
      <c r="CM103" s="356">
        <v>-2599970.3401048193</v>
      </c>
      <c r="CN103" s="162">
        <v>0</v>
      </c>
      <c r="CO103" s="356">
        <v>-31975.532574384313</v>
      </c>
      <c r="CP103" s="356">
        <v>-236799.41039631923</v>
      </c>
      <c r="CQ103" s="356">
        <v>0</v>
      </c>
      <c r="CR103" s="356">
        <v>0</v>
      </c>
      <c r="CS103" s="356">
        <v>0</v>
      </c>
      <c r="CT103" s="356">
        <v>0</v>
      </c>
      <c r="CU103" s="356">
        <v>-268774.94297070353</v>
      </c>
      <c r="CW103" s="356">
        <v>0</v>
      </c>
      <c r="CX103" s="356">
        <v>0</v>
      </c>
      <c r="CY103" s="356">
        <v>0</v>
      </c>
      <c r="CZ103" s="356">
        <v>0</v>
      </c>
      <c r="DA103" s="356">
        <v>0</v>
      </c>
      <c r="DB103" s="356">
        <v>0</v>
      </c>
      <c r="DC103" s="356">
        <v>0</v>
      </c>
      <c r="DE103" s="356">
        <v>0</v>
      </c>
      <c r="DF103" s="356">
        <v>0</v>
      </c>
      <c r="DG103" s="356">
        <v>0</v>
      </c>
      <c r="DH103" s="356">
        <v>0</v>
      </c>
      <c r="DI103" s="356">
        <v>0</v>
      </c>
      <c r="DJ103" s="356">
        <v>0</v>
      </c>
      <c r="DK103" s="356">
        <v>0</v>
      </c>
      <c r="DM103" s="356">
        <v>0</v>
      </c>
      <c r="DN103" s="356">
        <v>0</v>
      </c>
      <c r="DO103" s="356">
        <v>0</v>
      </c>
      <c r="DP103" s="356">
        <v>0</v>
      </c>
      <c r="DQ103" s="356">
        <v>0</v>
      </c>
      <c r="DR103" s="356">
        <v>0</v>
      </c>
      <c r="DS103" s="356">
        <v>0</v>
      </c>
      <c r="DU103" s="356">
        <v>0</v>
      </c>
      <c r="DV103" s="356">
        <v>0</v>
      </c>
      <c r="DW103" s="356">
        <v>0</v>
      </c>
      <c r="DX103" s="356">
        <v>0</v>
      </c>
      <c r="DY103" s="356">
        <v>0</v>
      </c>
      <c r="DZ103" s="356">
        <v>0</v>
      </c>
      <c r="EA103" s="356">
        <v>0</v>
      </c>
      <c r="EC103" s="356">
        <v>0</v>
      </c>
      <c r="ED103" s="356">
        <v>0</v>
      </c>
      <c r="EE103" s="356">
        <v>0</v>
      </c>
      <c r="EF103" s="356">
        <v>0</v>
      </c>
      <c r="EG103" s="356">
        <v>0</v>
      </c>
      <c r="EH103" s="356">
        <v>0</v>
      </c>
      <c r="EI103" s="356">
        <v>0</v>
      </c>
      <c r="EK103" s="356">
        <v>0</v>
      </c>
      <c r="EL103" s="356">
        <v>0</v>
      </c>
      <c r="EM103" s="356">
        <v>0</v>
      </c>
      <c r="EN103" s="356">
        <v>0</v>
      </c>
      <c r="EO103" s="356">
        <v>0</v>
      </c>
      <c r="EP103" s="356">
        <v>0</v>
      </c>
      <c r="EQ103" s="356">
        <v>0</v>
      </c>
      <c r="ES103" s="356">
        <v>0</v>
      </c>
      <c r="ET103" s="356">
        <v>0</v>
      </c>
      <c r="EU103" s="356">
        <v>0</v>
      </c>
      <c r="EV103" s="356">
        <v>0</v>
      </c>
      <c r="EW103" s="356">
        <v>0</v>
      </c>
      <c r="EX103" s="356">
        <v>0</v>
      </c>
      <c r="EY103" s="356">
        <v>0</v>
      </c>
      <c r="FA103" s="356">
        <v>0</v>
      </c>
      <c r="FB103" s="356">
        <v>0</v>
      </c>
      <c r="FC103" s="356">
        <v>0</v>
      </c>
      <c r="FD103" s="356">
        <v>0</v>
      </c>
      <c r="FE103" s="356">
        <v>0</v>
      </c>
      <c r="FF103" s="356">
        <v>0</v>
      </c>
      <c r="FG103" s="356">
        <v>0</v>
      </c>
    </row>
    <row r="104" spans="1:163">
      <c r="A104" s="355" t="s">
        <v>45</v>
      </c>
      <c r="B104" s="162" t="s">
        <v>45</v>
      </c>
      <c r="C104" s="619">
        <v>0</v>
      </c>
      <c r="D104" s="167"/>
      <c r="E104" s="356">
        <v>0</v>
      </c>
      <c r="F104" s="356">
        <v>0</v>
      </c>
      <c r="G104" s="356">
        <v>0</v>
      </c>
      <c r="H104" s="356">
        <v>0</v>
      </c>
      <c r="I104" s="356">
        <v>0</v>
      </c>
      <c r="J104" s="356">
        <v>0</v>
      </c>
      <c r="K104" s="356">
        <v>0</v>
      </c>
      <c r="M104" s="356">
        <v>0</v>
      </c>
      <c r="N104" s="356">
        <v>0</v>
      </c>
      <c r="O104" s="356">
        <v>0</v>
      </c>
      <c r="P104" s="356">
        <v>0</v>
      </c>
      <c r="Q104" s="356">
        <v>0</v>
      </c>
      <c r="R104" s="356">
        <v>0</v>
      </c>
      <c r="S104" s="356">
        <v>0</v>
      </c>
      <c r="U104" s="356">
        <v>0</v>
      </c>
      <c r="V104" s="356">
        <v>0</v>
      </c>
      <c r="W104" s="356">
        <v>0</v>
      </c>
      <c r="X104" s="356">
        <v>0</v>
      </c>
      <c r="Y104" s="356">
        <v>0</v>
      </c>
      <c r="Z104" s="356">
        <v>0</v>
      </c>
      <c r="AA104" s="356">
        <v>0</v>
      </c>
      <c r="AC104" s="356">
        <v>0</v>
      </c>
      <c r="AD104" s="356">
        <v>0</v>
      </c>
      <c r="AE104" s="356">
        <v>0</v>
      </c>
      <c r="AF104" s="356">
        <v>0</v>
      </c>
      <c r="AG104" s="356">
        <v>0</v>
      </c>
      <c r="AH104" s="356">
        <v>0</v>
      </c>
      <c r="AI104" s="356">
        <v>0</v>
      </c>
      <c r="AK104" s="356">
        <v>0</v>
      </c>
      <c r="AL104" s="356">
        <v>0</v>
      </c>
      <c r="AM104" s="356">
        <v>0</v>
      </c>
      <c r="AN104" s="356">
        <v>0</v>
      </c>
      <c r="AO104" s="356">
        <v>0</v>
      </c>
      <c r="AP104" s="356">
        <v>0</v>
      </c>
      <c r="AQ104" s="356">
        <v>0</v>
      </c>
      <c r="AS104" s="356">
        <v>0</v>
      </c>
      <c r="AT104" s="356">
        <v>0</v>
      </c>
      <c r="AU104" s="356">
        <v>0</v>
      </c>
      <c r="AV104" s="356">
        <v>0</v>
      </c>
      <c r="AW104" s="356">
        <v>0</v>
      </c>
      <c r="AX104" s="356">
        <v>0</v>
      </c>
      <c r="AY104" s="356">
        <v>0</v>
      </c>
      <c r="BA104" s="356">
        <v>0</v>
      </c>
      <c r="BB104" s="356">
        <v>0</v>
      </c>
      <c r="BC104" s="356">
        <v>0</v>
      </c>
      <c r="BD104" s="356">
        <v>0</v>
      </c>
      <c r="BE104" s="356">
        <v>0</v>
      </c>
      <c r="BF104" s="356">
        <v>0</v>
      </c>
      <c r="BG104" s="356">
        <v>0</v>
      </c>
      <c r="BI104" s="356">
        <v>0</v>
      </c>
      <c r="BJ104" s="356">
        <v>0</v>
      </c>
      <c r="BK104" s="356">
        <v>0</v>
      </c>
      <c r="BL104" s="356">
        <v>0</v>
      </c>
      <c r="BM104" s="356">
        <v>0</v>
      </c>
      <c r="BN104" s="356">
        <v>0</v>
      </c>
      <c r="BO104" s="356">
        <v>0</v>
      </c>
      <c r="BQ104" s="356">
        <v>0</v>
      </c>
      <c r="BR104" s="356">
        <v>0</v>
      </c>
      <c r="BS104" s="356">
        <v>0</v>
      </c>
      <c r="BT104" s="356">
        <v>0</v>
      </c>
      <c r="BU104" s="356">
        <v>0</v>
      </c>
      <c r="BV104" s="356">
        <v>0</v>
      </c>
      <c r="BW104" s="356">
        <v>0</v>
      </c>
      <c r="BY104" s="356">
        <v>0</v>
      </c>
      <c r="BZ104" s="356">
        <v>0</v>
      </c>
      <c r="CA104" s="356">
        <v>0</v>
      </c>
      <c r="CB104" s="356">
        <v>0</v>
      </c>
      <c r="CC104" s="356">
        <v>0</v>
      </c>
      <c r="CD104" s="356">
        <v>0</v>
      </c>
      <c r="CE104" s="356">
        <v>0</v>
      </c>
      <c r="CG104" s="356">
        <v>0</v>
      </c>
      <c r="CH104" s="356">
        <v>0</v>
      </c>
      <c r="CI104" s="356">
        <v>0</v>
      </c>
      <c r="CJ104" s="356">
        <v>0</v>
      </c>
      <c r="CK104" s="356">
        <v>0</v>
      </c>
      <c r="CL104" s="356">
        <v>0</v>
      </c>
      <c r="CM104" s="356">
        <v>0</v>
      </c>
      <c r="CN104" s="162">
        <v>0</v>
      </c>
      <c r="CO104" s="356">
        <v>0</v>
      </c>
      <c r="CP104" s="356">
        <v>0</v>
      </c>
      <c r="CQ104" s="356">
        <v>0</v>
      </c>
      <c r="CR104" s="356">
        <v>0</v>
      </c>
      <c r="CS104" s="356">
        <v>0</v>
      </c>
      <c r="CT104" s="356">
        <v>0</v>
      </c>
      <c r="CU104" s="356">
        <v>0</v>
      </c>
      <c r="CW104" s="356">
        <v>0</v>
      </c>
      <c r="CX104" s="356">
        <v>0</v>
      </c>
      <c r="CY104" s="356">
        <v>0</v>
      </c>
      <c r="CZ104" s="356">
        <v>0</v>
      </c>
      <c r="DA104" s="356">
        <v>0</v>
      </c>
      <c r="DB104" s="356">
        <v>0</v>
      </c>
      <c r="DC104" s="356">
        <v>0</v>
      </c>
      <c r="DE104" s="356">
        <v>0</v>
      </c>
      <c r="DF104" s="356">
        <v>0</v>
      </c>
      <c r="DG104" s="356">
        <v>0</v>
      </c>
      <c r="DH104" s="356">
        <v>0</v>
      </c>
      <c r="DI104" s="356">
        <v>0</v>
      </c>
      <c r="DJ104" s="356">
        <v>0</v>
      </c>
      <c r="DK104" s="356">
        <v>0</v>
      </c>
      <c r="DM104" s="356">
        <v>0</v>
      </c>
      <c r="DN104" s="356">
        <v>0</v>
      </c>
      <c r="DO104" s="356">
        <v>0</v>
      </c>
      <c r="DP104" s="356">
        <v>0</v>
      </c>
      <c r="DQ104" s="356">
        <v>0</v>
      </c>
      <c r="DR104" s="356">
        <v>0</v>
      </c>
      <c r="DS104" s="356">
        <v>0</v>
      </c>
      <c r="DU104" s="356">
        <v>0</v>
      </c>
      <c r="DV104" s="356">
        <v>0</v>
      </c>
      <c r="DW104" s="356">
        <v>0</v>
      </c>
      <c r="DX104" s="356">
        <v>0</v>
      </c>
      <c r="DY104" s="356">
        <v>0</v>
      </c>
      <c r="DZ104" s="356">
        <v>0</v>
      </c>
      <c r="EA104" s="356">
        <v>0</v>
      </c>
      <c r="EC104" s="356">
        <v>0</v>
      </c>
      <c r="ED104" s="356">
        <v>0</v>
      </c>
      <c r="EE104" s="356">
        <v>0</v>
      </c>
      <c r="EF104" s="356">
        <v>0</v>
      </c>
      <c r="EG104" s="356">
        <v>0</v>
      </c>
      <c r="EH104" s="356">
        <v>0</v>
      </c>
      <c r="EI104" s="356">
        <v>0</v>
      </c>
      <c r="EK104" s="356">
        <v>0</v>
      </c>
      <c r="EL104" s="356">
        <v>0</v>
      </c>
      <c r="EM104" s="356">
        <v>0</v>
      </c>
      <c r="EN104" s="356">
        <v>0</v>
      </c>
      <c r="EO104" s="356">
        <v>0</v>
      </c>
      <c r="EP104" s="356">
        <v>0</v>
      </c>
      <c r="EQ104" s="356">
        <v>0</v>
      </c>
      <c r="ES104" s="356">
        <v>0</v>
      </c>
      <c r="ET104" s="356">
        <v>0</v>
      </c>
      <c r="EU104" s="356">
        <v>0</v>
      </c>
      <c r="EV104" s="356">
        <v>0</v>
      </c>
      <c r="EW104" s="356">
        <v>0</v>
      </c>
      <c r="EX104" s="356">
        <v>0</v>
      </c>
      <c r="EY104" s="356">
        <v>0</v>
      </c>
      <c r="FA104" s="356">
        <v>0</v>
      </c>
      <c r="FB104" s="356">
        <v>0</v>
      </c>
      <c r="FC104" s="356">
        <v>0</v>
      </c>
      <c r="FD104" s="356">
        <v>0</v>
      </c>
      <c r="FE104" s="356">
        <v>0</v>
      </c>
      <c r="FF104" s="356">
        <v>0</v>
      </c>
      <c r="FG104" s="356">
        <v>0</v>
      </c>
    </row>
    <row r="105" spans="1:163">
      <c r="A105" s="355" t="s">
        <v>45</v>
      </c>
      <c r="B105" s="162" t="s">
        <v>45</v>
      </c>
      <c r="C105" s="619">
        <v>0</v>
      </c>
      <c r="D105" s="167"/>
      <c r="E105" s="356">
        <v>0</v>
      </c>
      <c r="F105" s="356">
        <v>0</v>
      </c>
      <c r="G105" s="356">
        <v>0</v>
      </c>
      <c r="H105" s="356">
        <v>0</v>
      </c>
      <c r="I105" s="356">
        <v>0</v>
      </c>
      <c r="J105" s="356">
        <v>0</v>
      </c>
      <c r="K105" s="356">
        <v>0</v>
      </c>
      <c r="M105" s="356">
        <v>0</v>
      </c>
      <c r="N105" s="356">
        <v>0</v>
      </c>
      <c r="O105" s="356">
        <v>0</v>
      </c>
      <c r="P105" s="356">
        <v>0</v>
      </c>
      <c r="Q105" s="356">
        <v>0</v>
      </c>
      <c r="R105" s="356">
        <v>0</v>
      </c>
      <c r="S105" s="356">
        <v>0</v>
      </c>
      <c r="U105" s="356">
        <v>0</v>
      </c>
      <c r="V105" s="356">
        <v>0</v>
      </c>
      <c r="W105" s="356">
        <v>0</v>
      </c>
      <c r="X105" s="356">
        <v>0</v>
      </c>
      <c r="Y105" s="356">
        <v>0</v>
      </c>
      <c r="Z105" s="356">
        <v>0</v>
      </c>
      <c r="AA105" s="356">
        <v>0</v>
      </c>
      <c r="AC105" s="356">
        <v>0</v>
      </c>
      <c r="AD105" s="356">
        <v>0</v>
      </c>
      <c r="AE105" s="356">
        <v>0</v>
      </c>
      <c r="AF105" s="356">
        <v>0</v>
      </c>
      <c r="AG105" s="356">
        <v>0</v>
      </c>
      <c r="AH105" s="356">
        <v>0</v>
      </c>
      <c r="AI105" s="356">
        <v>0</v>
      </c>
      <c r="AK105" s="356">
        <v>0</v>
      </c>
      <c r="AL105" s="356">
        <v>0</v>
      </c>
      <c r="AM105" s="356">
        <v>0</v>
      </c>
      <c r="AN105" s="356">
        <v>0</v>
      </c>
      <c r="AO105" s="356">
        <v>0</v>
      </c>
      <c r="AP105" s="356">
        <v>0</v>
      </c>
      <c r="AQ105" s="356">
        <v>0</v>
      </c>
      <c r="AS105" s="356">
        <v>0</v>
      </c>
      <c r="AT105" s="356">
        <v>0</v>
      </c>
      <c r="AU105" s="356">
        <v>0</v>
      </c>
      <c r="AV105" s="356">
        <v>0</v>
      </c>
      <c r="AW105" s="356">
        <v>0</v>
      </c>
      <c r="AX105" s="356">
        <v>0</v>
      </c>
      <c r="AY105" s="356">
        <v>0</v>
      </c>
      <c r="BA105" s="356">
        <v>0</v>
      </c>
      <c r="BB105" s="356">
        <v>0</v>
      </c>
      <c r="BC105" s="356">
        <v>0</v>
      </c>
      <c r="BD105" s="356">
        <v>0</v>
      </c>
      <c r="BE105" s="356">
        <v>0</v>
      </c>
      <c r="BF105" s="356">
        <v>0</v>
      </c>
      <c r="BG105" s="356">
        <v>0</v>
      </c>
      <c r="BI105" s="356">
        <v>0</v>
      </c>
      <c r="BJ105" s="356">
        <v>0</v>
      </c>
      <c r="BK105" s="356">
        <v>0</v>
      </c>
      <c r="BL105" s="356">
        <v>0</v>
      </c>
      <c r="BM105" s="356">
        <v>0</v>
      </c>
      <c r="BN105" s="356">
        <v>0</v>
      </c>
      <c r="BO105" s="356">
        <v>0</v>
      </c>
      <c r="BQ105" s="356">
        <v>0</v>
      </c>
      <c r="BR105" s="356">
        <v>0</v>
      </c>
      <c r="BS105" s="356">
        <v>0</v>
      </c>
      <c r="BT105" s="356">
        <v>0</v>
      </c>
      <c r="BU105" s="356">
        <v>0</v>
      </c>
      <c r="BV105" s="356">
        <v>0</v>
      </c>
      <c r="BW105" s="356">
        <v>0</v>
      </c>
      <c r="BY105" s="356">
        <v>0</v>
      </c>
      <c r="BZ105" s="356">
        <v>0</v>
      </c>
      <c r="CA105" s="356">
        <v>0</v>
      </c>
      <c r="CB105" s="356">
        <v>0</v>
      </c>
      <c r="CC105" s="356">
        <v>0</v>
      </c>
      <c r="CD105" s="356">
        <v>0</v>
      </c>
      <c r="CE105" s="356">
        <v>0</v>
      </c>
      <c r="CG105" s="356">
        <v>0</v>
      </c>
      <c r="CH105" s="356">
        <v>0</v>
      </c>
      <c r="CI105" s="356">
        <v>0</v>
      </c>
      <c r="CJ105" s="356">
        <v>0</v>
      </c>
      <c r="CK105" s="356">
        <v>0</v>
      </c>
      <c r="CL105" s="356">
        <v>0</v>
      </c>
      <c r="CM105" s="356">
        <v>0</v>
      </c>
      <c r="CN105" s="162">
        <v>0</v>
      </c>
      <c r="CO105" s="356">
        <v>0</v>
      </c>
      <c r="CP105" s="356">
        <v>0</v>
      </c>
      <c r="CQ105" s="356">
        <v>0</v>
      </c>
      <c r="CR105" s="356">
        <v>0</v>
      </c>
      <c r="CS105" s="356">
        <v>0</v>
      </c>
      <c r="CT105" s="356">
        <v>0</v>
      </c>
      <c r="CU105" s="356">
        <v>0</v>
      </c>
      <c r="CW105" s="356">
        <v>0</v>
      </c>
      <c r="CX105" s="356">
        <v>0</v>
      </c>
      <c r="CY105" s="356">
        <v>0</v>
      </c>
      <c r="CZ105" s="356">
        <v>0</v>
      </c>
      <c r="DA105" s="356">
        <v>0</v>
      </c>
      <c r="DB105" s="356">
        <v>0</v>
      </c>
      <c r="DC105" s="356">
        <v>0</v>
      </c>
      <c r="DE105" s="356">
        <v>0</v>
      </c>
      <c r="DF105" s="356">
        <v>0</v>
      </c>
      <c r="DG105" s="356">
        <v>0</v>
      </c>
      <c r="DH105" s="356">
        <v>0</v>
      </c>
      <c r="DI105" s="356">
        <v>0</v>
      </c>
      <c r="DJ105" s="356">
        <v>0</v>
      </c>
      <c r="DK105" s="356">
        <v>0</v>
      </c>
      <c r="DM105" s="356">
        <v>0</v>
      </c>
      <c r="DN105" s="356">
        <v>0</v>
      </c>
      <c r="DO105" s="356">
        <v>0</v>
      </c>
      <c r="DP105" s="356">
        <v>0</v>
      </c>
      <c r="DQ105" s="356">
        <v>0</v>
      </c>
      <c r="DR105" s="356">
        <v>0</v>
      </c>
      <c r="DS105" s="356">
        <v>0</v>
      </c>
      <c r="DU105" s="356">
        <v>0</v>
      </c>
      <c r="DV105" s="356">
        <v>0</v>
      </c>
      <c r="DW105" s="356">
        <v>0</v>
      </c>
      <c r="DX105" s="356">
        <v>0</v>
      </c>
      <c r="DY105" s="356">
        <v>0</v>
      </c>
      <c r="DZ105" s="356">
        <v>0</v>
      </c>
      <c r="EA105" s="356">
        <v>0</v>
      </c>
      <c r="EC105" s="356">
        <v>0</v>
      </c>
      <c r="ED105" s="356">
        <v>0</v>
      </c>
      <c r="EE105" s="356">
        <v>0</v>
      </c>
      <c r="EF105" s="356">
        <v>0</v>
      </c>
      <c r="EG105" s="356">
        <v>0</v>
      </c>
      <c r="EH105" s="356">
        <v>0</v>
      </c>
      <c r="EI105" s="356">
        <v>0</v>
      </c>
      <c r="EK105" s="356">
        <v>0</v>
      </c>
      <c r="EL105" s="356">
        <v>0</v>
      </c>
      <c r="EM105" s="356">
        <v>0</v>
      </c>
      <c r="EN105" s="356">
        <v>0</v>
      </c>
      <c r="EO105" s="356">
        <v>0</v>
      </c>
      <c r="EP105" s="356">
        <v>0</v>
      </c>
      <c r="EQ105" s="356">
        <v>0</v>
      </c>
      <c r="ES105" s="356">
        <v>0</v>
      </c>
      <c r="ET105" s="356">
        <v>0</v>
      </c>
      <c r="EU105" s="356">
        <v>0</v>
      </c>
      <c r="EV105" s="356">
        <v>0</v>
      </c>
      <c r="EW105" s="356">
        <v>0</v>
      </c>
      <c r="EX105" s="356">
        <v>0</v>
      </c>
      <c r="EY105" s="356">
        <v>0</v>
      </c>
      <c r="FA105" s="356">
        <v>0</v>
      </c>
      <c r="FB105" s="356">
        <v>0</v>
      </c>
      <c r="FC105" s="356">
        <v>0</v>
      </c>
      <c r="FD105" s="356">
        <v>0</v>
      </c>
      <c r="FE105" s="356">
        <v>0</v>
      </c>
      <c r="FF105" s="356">
        <v>0</v>
      </c>
      <c r="FG105" s="356">
        <v>0</v>
      </c>
    </row>
    <row r="106" spans="1:163">
      <c r="A106" s="355" t="s">
        <v>45</v>
      </c>
      <c r="B106" s="162" t="s">
        <v>45</v>
      </c>
      <c r="C106" s="619">
        <v>0</v>
      </c>
      <c r="D106" s="167"/>
      <c r="E106" s="356">
        <v>0</v>
      </c>
      <c r="F106" s="356">
        <v>0</v>
      </c>
      <c r="G106" s="356">
        <v>0</v>
      </c>
      <c r="H106" s="356">
        <v>0</v>
      </c>
      <c r="I106" s="356">
        <v>0</v>
      </c>
      <c r="J106" s="356">
        <v>0</v>
      </c>
      <c r="K106" s="356">
        <v>0</v>
      </c>
      <c r="M106" s="356">
        <v>0</v>
      </c>
      <c r="N106" s="356">
        <v>0</v>
      </c>
      <c r="O106" s="356">
        <v>0</v>
      </c>
      <c r="P106" s="356">
        <v>0</v>
      </c>
      <c r="Q106" s="356">
        <v>0</v>
      </c>
      <c r="R106" s="356">
        <v>0</v>
      </c>
      <c r="S106" s="356">
        <v>0</v>
      </c>
      <c r="U106" s="356">
        <v>0</v>
      </c>
      <c r="V106" s="356">
        <v>0</v>
      </c>
      <c r="W106" s="356">
        <v>0</v>
      </c>
      <c r="X106" s="356">
        <v>0</v>
      </c>
      <c r="Y106" s="356">
        <v>0</v>
      </c>
      <c r="Z106" s="356">
        <v>0</v>
      </c>
      <c r="AA106" s="356">
        <v>0</v>
      </c>
      <c r="AC106" s="356">
        <v>0</v>
      </c>
      <c r="AD106" s="356">
        <v>0</v>
      </c>
      <c r="AE106" s="356">
        <v>0</v>
      </c>
      <c r="AF106" s="356">
        <v>0</v>
      </c>
      <c r="AG106" s="356">
        <v>0</v>
      </c>
      <c r="AH106" s="356">
        <v>0</v>
      </c>
      <c r="AI106" s="356">
        <v>0</v>
      </c>
      <c r="AK106" s="356">
        <v>0</v>
      </c>
      <c r="AL106" s="356">
        <v>0</v>
      </c>
      <c r="AM106" s="356">
        <v>0</v>
      </c>
      <c r="AN106" s="356">
        <v>0</v>
      </c>
      <c r="AO106" s="356">
        <v>0</v>
      </c>
      <c r="AP106" s="356">
        <v>0</v>
      </c>
      <c r="AQ106" s="356">
        <v>0</v>
      </c>
      <c r="AS106" s="356">
        <v>0</v>
      </c>
      <c r="AT106" s="356">
        <v>0</v>
      </c>
      <c r="AU106" s="356">
        <v>0</v>
      </c>
      <c r="AV106" s="356">
        <v>0</v>
      </c>
      <c r="AW106" s="356">
        <v>0</v>
      </c>
      <c r="AX106" s="356">
        <v>0</v>
      </c>
      <c r="AY106" s="356">
        <v>0</v>
      </c>
      <c r="BA106" s="356">
        <v>0</v>
      </c>
      <c r="BB106" s="356">
        <v>0</v>
      </c>
      <c r="BC106" s="356">
        <v>0</v>
      </c>
      <c r="BD106" s="356">
        <v>0</v>
      </c>
      <c r="BE106" s="356">
        <v>0</v>
      </c>
      <c r="BF106" s="356">
        <v>0</v>
      </c>
      <c r="BG106" s="356">
        <v>0</v>
      </c>
      <c r="BI106" s="356">
        <v>0</v>
      </c>
      <c r="BJ106" s="356">
        <v>0</v>
      </c>
      <c r="BK106" s="356">
        <v>0</v>
      </c>
      <c r="BL106" s="356">
        <v>0</v>
      </c>
      <c r="BM106" s="356">
        <v>0</v>
      </c>
      <c r="BN106" s="356">
        <v>0</v>
      </c>
      <c r="BO106" s="356">
        <v>0</v>
      </c>
      <c r="BQ106" s="356">
        <v>0</v>
      </c>
      <c r="BR106" s="356">
        <v>0</v>
      </c>
      <c r="BS106" s="356">
        <v>0</v>
      </c>
      <c r="BT106" s="356">
        <v>0</v>
      </c>
      <c r="BU106" s="356">
        <v>0</v>
      </c>
      <c r="BV106" s="356">
        <v>0</v>
      </c>
      <c r="BW106" s="356">
        <v>0</v>
      </c>
      <c r="BY106" s="356">
        <v>0</v>
      </c>
      <c r="BZ106" s="356">
        <v>0</v>
      </c>
      <c r="CA106" s="356">
        <v>0</v>
      </c>
      <c r="CB106" s="356">
        <v>0</v>
      </c>
      <c r="CC106" s="356">
        <v>0</v>
      </c>
      <c r="CD106" s="356">
        <v>0</v>
      </c>
      <c r="CE106" s="356">
        <v>0</v>
      </c>
      <c r="CG106" s="356">
        <v>0</v>
      </c>
      <c r="CH106" s="356">
        <v>0</v>
      </c>
      <c r="CI106" s="356">
        <v>0</v>
      </c>
      <c r="CJ106" s="356">
        <v>0</v>
      </c>
      <c r="CK106" s="356">
        <v>0</v>
      </c>
      <c r="CL106" s="356">
        <v>0</v>
      </c>
      <c r="CM106" s="356">
        <v>0</v>
      </c>
      <c r="CN106" s="162">
        <v>0</v>
      </c>
      <c r="CO106" s="356">
        <v>0</v>
      </c>
      <c r="CP106" s="356">
        <v>0</v>
      </c>
      <c r="CQ106" s="356">
        <v>0</v>
      </c>
      <c r="CR106" s="356">
        <v>0</v>
      </c>
      <c r="CS106" s="356">
        <v>0</v>
      </c>
      <c r="CT106" s="356">
        <v>0</v>
      </c>
      <c r="CU106" s="356">
        <v>0</v>
      </c>
      <c r="CW106" s="356">
        <v>0</v>
      </c>
      <c r="CX106" s="356">
        <v>0</v>
      </c>
      <c r="CY106" s="356">
        <v>0</v>
      </c>
      <c r="CZ106" s="356">
        <v>0</v>
      </c>
      <c r="DA106" s="356">
        <v>0</v>
      </c>
      <c r="DB106" s="356">
        <v>0</v>
      </c>
      <c r="DC106" s="356">
        <v>0</v>
      </c>
      <c r="DE106" s="356">
        <v>0</v>
      </c>
      <c r="DF106" s="356">
        <v>0</v>
      </c>
      <c r="DG106" s="356">
        <v>0</v>
      </c>
      <c r="DH106" s="356">
        <v>0</v>
      </c>
      <c r="DI106" s="356">
        <v>0</v>
      </c>
      <c r="DJ106" s="356">
        <v>0</v>
      </c>
      <c r="DK106" s="356">
        <v>0</v>
      </c>
      <c r="DM106" s="356">
        <v>0</v>
      </c>
      <c r="DN106" s="356">
        <v>0</v>
      </c>
      <c r="DO106" s="356">
        <v>0</v>
      </c>
      <c r="DP106" s="356">
        <v>0</v>
      </c>
      <c r="DQ106" s="356">
        <v>0</v>
      </c>
      <c r="DR106" s="356">
        <v>0</v>
      </c>
      <c r="DS106" s="356">
        <v>0</v>
      </c>
      <c r="DU106" s="356">
        <v>0</v>
      </c>
      <c r="DV106" s="356">
        <v>0</v>
      </c>
      <c r="DW106" s="356">
        <v>0</v>
      </c>
      <c r="DX106" s="356">
        <v>0</v>
      </c>
      <c r="DY106" s="356">
        <v>0</v>
      </c>
      <c r="DZ106" s="356">
        <v>0</v>
      </c>
      <c r="EA106" s="356">
        <v>0</v>
      </c>
      <c r="EC106" s="356">
        <v>0</v>
      </c>
      <c r="ED106" s="356">
        <v>0</v>
      </c>
      <c r="EE106" s="356">
        <v>0</v>
      </c>
      <c r="EF106" s="356">
        <v>0</v>
      </c>
      <c r="EG106" s="356">
        <v>0</v>
      </c>
      <c r="EH106" s="356">
        <v>0</v>
      </c>
      <c r="EI106" s="356">
        <v>0</v>
      </c>
      <c r="EK106" s="356">
        <v>0</v>
      </c>
      <c r="EL106" s="356">
        <v>0</v>
      </c>
      <c r="EM106" s="356">
        <v>0</v>
      </c>
      <c r="EN106" s="356">
        <v>0</v>
      </c>
      <c r="EO106" s="356">
        <v>0</v>
      </c>
      <c r="EP106" s="356">
        <v>0</v>
      </c>
      <c r="EQ106" s="356">
        <v>0</v>
      </c>
      <c r="ES106" s="356">
        <v>0</v>
      </c>
      <c r="ET106" s="356">
        <v>0</v>
      </c>
      <c r="EU106" s="356">
        <v>0</v>
      </c>
      <c r="EV106" s="356">
        <v>0</v>
      </c>
      <c r="EW106" s="356">
        <v>0</v>
      </c>
      <c r="EX106" s="356">
        <v>0</v>
      </c>
      <c r="EY106" s="356">
        <v>0</v>
      </c>
      <c r="FA106" s="356">
        <v>0</v>
      </c>
      <c r="FB106" s="356">
        <v>0</v>
      </c>
      <c r="FC106" s="356">
        <v>0</v>
      </c>
      <c r="FD106" s="356">
        <v>0</v>
      </c>
      <c r="FE106" s="356">
        <v>0</v>
      </c>
      <c r="FF106" s="356">
        <v>0</v>
      </c>
      <c r="FG106" s="356">
        <v>0</v>
      </c>
    </row>
    <row r="107" spans="1:163">
      <c r="A107" s="355" t="s">
        <v>45</v>
      </c>
      <c r="B107" s="162" t="s">
        <v>45</v>
      </c>
      <c r="C107" s="619">
        <v>0</v>
      </c>
      <c r="D107" s="167"/>
      <c r="E107" s="356">
        <v>0</v>
      </c>
      <c r="F107" s="356">
        <v>0</v>
      </c>
      <c r="G107" s="356">
        <v>0</v>
      </c>
      <c r="H107" s="356">
        <v>0</v>
      </c>
      <c r="I107" s="356">
        <v>0</v>
      </c>
      <c r="J107" s="356">
        <v>0</v>
      </c>
      <c r="K107" s="356">
        <v>0</v>
      </c>
      <c r="M107" s="356">
        <v>0</v>
      </c>
      <c r="N107" s="356">
        <v>0</v>
      </c>
      <c r="O107" s="356">
        <v>0</v>
      </c>
      <c r="P107" s="356">
        <v>0</v>
      </c>
      <c r="Q107" s="356">
        <v>0</v>
      </c>
      <c r="R107" s="356">
        <v>0</v>
      </c>
      <c r="S107" s="356">
        <v>0</v>
      </c>
      <c r="U107" s="356">
        <v>0</v>
      </c>
      <c r="V107" s="356">
        <v>0</v>
      </c>
      <c r="W107" s="356">
        <v>0</v>
      </c>
      <c r="X107" s="356">
        <v>0</v>
      </c>
      <c r="Y107" s="356">
        <v>0</v>
      </c>
      <c r="Z107" s="356">
        <v>0</v>
      </c>
      <c r="AA107" s="356">
        <v>0</v>
      </c>
      <c r="AC107" s="356">
        <v>0</v>
      </c>
      <c r="AD107" s="356">
        <v>0</v>
      </c>
      <c r="AE107" s="356">
        <v>0</v>
      </c>
      <c r="AF107" s="356">
        <v>0</v>
      </c>
      <c r="AG107" s="356">
        <v>0</v>
      </c>
      <c r="AH107" s="356">
        <v>0</v>
      </c>
      <c r="AI107" s="356">
        <v>0</v>
      </c>
      <c r="AK107" s="356">
        <v>0</v>
      </c>
      <c r="AL107" s="356">
        <v>0</v>
      </c>
      <c r="AM107" s="356">
        <v>0</v>
      </c>
      <c r="AN107" s="356">
        <v>0</v>
      </c>
      <c r="AO107" s="356">
        <v>0</v>
      </c>
      <c r="AP107" s="356">
        <v>0</v>
      </c>
      <c r="AQ107" s="356">
        <v>0</v>
      </c>
      <c r="AS107" s="356">
        <v>0</v>
      </c>
      <c r="AT107" s="356">
        <v>0</v>
      </c>
      <c r="AU107" s="356">
        <v>0</v>
      </c>
      <c r="AV107" s="356">
        <v>0</v>
      </c>
      <c r="AW107" s="356">
        <v>0</v>
      </c>
      <c r="AX107" s="356">
        <v>0</v>
      </c>
      <c r="AY107" s="356">
        <v>0</v>
      </c>
      <c r="BA107" s="356">
        <v>0</v>
      </c>
      <c r="BB107" s="356">
        <v>0</v>
      </c>
      <c r="BC107" s="356">
        <v>0</v>
      </c>
      <c r="BD107" s="356">
        <v>0</v>
      </c>
      <c r="BE107" s="356">
        <v>0</v>
      </c>
      <c r="BF107" s="356">
        <v>0</v>
      </c>
      <c r="BG107" s="356">
        <v>0</v>
      </c>
      <c r="BI107" s="356">
        <v>0</v>
      </c>
      <c r="BJ107" s="356">
        <v>0</v>
      </c>
      <c r="BK107" s="356">
        <v>0</v>
      </c>
      <c r="BL107" s="356">
        <v>0</v>
      </c>
      <c r="BM107" s="356">
        <v>0</v>
      </c>
      <c r="BN107" s="356">
        <v>0</v>
      </c>
      <c r="BO107" s="356">
        <v>0</v>
      </c>
      <c r="BQ107" s="356">
        <v>0</v>
      </c>
      <c r="BR107" s="356">
        <v>0</v>
      </c>
      <c r="BS107" s="356">
        <v>0</v>
      </c>
      <c r="BT107" s="356">
        <v>0</v>
      </c>
      <c r="BU107" s="356">
        <v>0</v>
      </c>
      <c r="BV107" s="356">
        <v>0</v>
      </c>
      <c r="BW107" s="356">
        <v>0</v>
      </c>
      <c r="BY107" s="356">
        <v>0</v>
      </c>
      <c r="BZ107" s="356">
        <v>0</v>
      </c>
      <c r="CA107" s="356">
        <v>0</v>
      </c>
      <c r="CB107" s="356">
        <v>0</v>
      </c>
      <c r="CC107" s="356">
        <v>0</v>
      </c>
      <c r="CD107" s="356">
        <v>0</v>
      </c>
      <c r="CE107" s="356">
        <v>0</v>
      </c>
      <c r="CG107" s="356">
        <v>0</v>
      </c>
      <c r="CH107" s="356">
        <v>0</v>
      </c>
      <c r="CI107" s="356">
        <v>0</v>
      </c>
      <c r="CJ107" s="356">
        <v>0</v>
      </c>
      <c r="CK107" s="356">
        <v>0</v>
      </c>
      <c r="CL107" s="356">
        <v>0</v>
      </c>
      <c r="CM107" s="356">
        <v>0</v>
      </c>
      <c r="CN107" s="162">
        <v>0</v>
      </c>
      <c r="CO107" s="356">
        <v>0</v>
      </c>
      <c r="CP107" s="356">
        <v>0</v>
      </c>
      <c r="CQ107" s="356">
        <v>0</v>
      </c>
      <c r="CR107" s="356">
        <v>0</v>
      </c>
      <c r="CS107" s="356">
        <v>0</v>
      </c>
      <c r="CT107" s="356">
        <v>0</v>
      </c>
      <c r="CU107" s="356">
        <v>0</v>
      </c>
      <c r="CW107" s="356">
        <v>0</v>
      </c>
      <c r="CX107" s="356">
        <v>0</v>
      </c>
      <c r="CY107" s="356">
        <v>0</v>
      </c>
      <c r="CZ107" s="356">
        <v>0</v>
      </c>
      <c r="DA107" s="356">
        <v>0</v>
      </c>
      <c r="DB107" s="356">
        <v>0</v>
      </c>
      <c r="DC107" s="356">
        <v>0</v>
      </c>
      <c r="DE107" s="356">
        <v>0</v>
      </c>
      <c r="DF107" s="356">
        <v>0</v>
      </c>
      <c r="DG107" s="356">
        <v>0</v>
      </c>
      <c r="DH107" s="356">
        <v>0</v>
      </c>
      <c r="DI107" s="356">
        <v>0</v>
      </c>
      <c r="DJ107" s="356">
        <v>0</v>
      </c>
      <c r="DK107" s="356">
        <v>0</v>
      </c>
      <c r="DM107" s="356">
        <v>0</v>
      </c>
      <c r="DN107" s="356">
        <v>0</v>
      </c>
      <c r="DO107" s="356">
        <v>0</v>
      </c>
      <c r="DP107" s="356">
        <v>0</v>
      </c>
      <c r="DQ107" s="356">
        <v>0</v>
      </c>
      <c r="DR107" s="356">
        <v>0</v>
      </c>
      <c r="DS107" s="356">
        <v>0</v>
      </c>
      <c r="DU107" s="356">
        <v>0</v>
      </c>
      <c r="DV107" s="356">
        <v>0</v>
      </c>
      <c r="DW107" s="356">
        <v>0</v>
      </c>
      <c r="DX107" s="356">
        <v>0</v>
      </c>
      <c r="DY107" s="356">
        <v>0</v>
      </c>
      <c r="DZ107" s="356">
        <v>0</v>
      </c>
      <c r="EA107" s="356">
        <v>0</v>
      </c>
      <c r="EC107" s="356">
        <v>0</v>
      </c>
      <c r="ED107" s="356">
        <v>0</v>
      </c>
      <c r="EE107" s="356">
        <v>0</v>
      </c>
      <c r="EF107" s="356">
        <v>0</v>
      </c>
      <c r="EG107" s="356">
        <v>0</v>
      </c>
      <c r="EH107" s="356">
        <v>0</v>
      </c>
      <c r="EI107" s="356">
        <v>0</v>
      </c>
      <c r="EK107" s="356">
        <v>0</v>
      </c>
      <c r="EL107" s="356">
        <v>0</v>
      </c>
      <c r="EM107" s="356">
        <v>0</v>
      </c>
      <c r="EN107" s="356">
        <v>0</v>
      </c>
      <c r="EO107" s="356">
        <v>0</v>
      </c>
      <c r="EP107" s="356">
        <v>0</v>
      </c>
      <c r="EQ107" s="356">
        <v>0</v>
      </c>
      <c r="ES107" s="356">
        <v>0</v>
      </c>
      <c r="ET107" s="356">
        <v>0</v>
      </c>
      <c r="EU107" s="356">
        <v>0</v>
      </c>
      <c r="EV107" s="356">
        <v>0</v>
      </c>
      <c r="EW107" s="356">
        <v>0</v>
      </c>
      <c r="EX107" s="356">
        <v>0</v>
      </c>
      <c r="EY107" s="356">
        <v>0</v>
      </c>
      <c r="FA107" s="356">
        <v>0</v>
      </c>
      <c r="FB107" s="356">
        <v>0</v>
      </c>
      <c r="FC107" s="356">
        <v>0</v>
      </c>
      <c r="FD107" s="356">
        <v>0</v>
      </c>
      <c r="FE107" s="356">
        <v>0</v>
      </c>
      <c r="FF107" s="356">
        <v>0</v>
      </c>
      <c r="FG107" s="356">
        <v>0</v>
      </c>
    </row>
    <row r="108" spans="1:163">
      <c r="A108" s="355" t="s">
        <v>45</v>
      </c>
      <c r="B108" s="162" t="s">
        <v>45</v>
      </c>
      <c r="C108" s="619">
        <v>0</v>
      </c>
      <c r="D108" s="167"/>
      <c r="E108" s="356">
        <v>0</v>
      </c>
      <c r="F108" s="356">
        <v>0</v>
      </c>
      <c r="G108" s="356">
        <v>0</v>
      </c>
      <c r="H108" s="356">
        <v>0</v>
      </c>
      <c r="I108" s="356">
        <v>0</v>
      </c>
      <c r="J108" s="356">
        <v>0</v>
      </c>
      <c r="K108" s="356">
        <v>0</v>
      </c>
      <c r="M108" s="356">
        <v>0</v>
      </c>
      <c r="N108" s="356">
        <v>0</v>
      </c>
      <c r="O108" s="356">
        <v>0</v>
      </c>
      <c r="P108" s="356">
        <v>0</v>
      </c>
      <c r="Q108" s="356">
        <v>0</v>
      </c>
      <c r="R108" s="356">
        <v>0</v>
      </c>
      <c r="S108" s="356">
        <v>0</v>
      </c>
      <c r="U108" s="356">
        <v>0</v>
      </c>
      <c r="V108" s="356">
        <v>0</v>
      </c>
      <c r="W108" s="356">
        <v>0</v>
      </c>
      <c r="X108" s="356">
        <v>0</v>
      </c>
      <c r="Y108" s="356">
        <v>0</v>
      </c>
      <c r="Z108" s="356">
        <v>0</v>
      </c>
      <c r="AA108" s="356">
        <v>0</v>
      </c>
      <c r="AC108" s="356">
        <v>0</v>
      </c>
      <c r="AD108" s="356">
        <v>0</v>
      </c>
      <c r="AE108" s="356">
        <v>0</v>
      </c>
      <c r="AF108" s="356">
        <v>0</v>
      </c>
      <c r="AG108" s="356">
        <v>0</v>
      </c>
      <c r="AH108" s="356">
        <v>0</v>
      </c>
      <c r="AI108" s="356">
        <v>0</v>
      </c>
      <c r="AK108" s="356">
        <v>0</v>
      </c>
      <c r="AL108" s="356">
        <v>0</v>
      </c>
      <c r="AM108" s="356">
        <v>0</v>
      </c>
      <c r="AN108" s="356">
        <v>0</v>
      </c>
      <c r="AO108" s="356">
        <v>0</v>
      </c>
      <c r="AP108" s="356">
        <v>0</v>
      </c>
      <c r="AQ108" s="356">
        <v>0</v>
      </c>
      <c r="AS108" s="356">
        <v>0</v>
      </c>
      <c r="AT108" s="356">
        <v>0</v>
      </c>
      <c r="AU108" s="356">
        <v>0</v>
      </c>
      <c r="AV108" s="356">
        <v>0</v>
      </c>
      <c r="AW108" s="356">
        <v>0</v>
      </c>
      <c r="AX108" s="356">
        <v>0</v>
      </c>
      <c r="AY108" s="356">
        <v>0</v>
      </c>
      <c r="BA108" s="356">
        <v>0</v>
      </c>
      <c r="BB108" s="356">
        <v>0</v>
      </c>
      <c r="BC108" s="356">
        <v>0</v>
      </c>
      <c r="BD108" s="356">
        <v>0</v>
      </c>
      <c r="BE108" s="356">
        <v>0</v>
      </c>
      <c r="BF108" s="356">
        <v>0</v>
      </c>
      <c r="BG108" s="356">
        <v>0</v>
      </c>
      <c r="BI108" s="356">
        <v>0</v>
      </c>
      <c r="BJ108" s="356">
        <v>0</v>
      </c>
      <c r="BK108" s="356">
        <v>0</v>
      </c>
      <c r="BL108" s="356">
        <v>0</v>
      </c>
      <c r="BM108" s="356">
        <v>0</v>
      </c>
      <c r="BN108" s="356">
        <v>0</v>
      </c>
      <c r="BO108" s="356">
        <v>0</v>
      </c>
      <c r="BQ108" s="356">
        <v>0</v>
      </c>
      <c r="BR108" s="356">
        <v>0</v>
      </c>
      <c r="BS108" s="356">
        <v>0</v>
      </c>
      <c r="BT108" s="356">
        <v>0</v>
      </c>
      <c r="BU108" s="356">
        <v>0</v>
      </c>
      <c r="BV108" s="356">
        <v>0</v>
      </c>
      <c r="BW108" s="356">
        <v>0</v>
      </c>
      <c r="BY108" s="356">
        <v>0</v>
      </c>
      <c r="BZ108" s="356">
        <v>0</v>
      </c>
      <c r="CA108" s="356">
        <v>0</v>
      </c>
      <c r="CB108" s="356">
        <v>0</v>
      </c>
      <c r="CC108" s="356">
        <v>0</v>
      </c>
      <c r="CD108" s="356">
        <v>0</v>
      </c>
      <c r="CE108" s="356">
        <v>0</v>
      </c>
      <c r="CG108" s="356">
        <v>0</v>
      </c>
      <c r="CH108" s="356">
        <v>0</v>
      </c>
      <c r="CI108" s="356">
        <v>0</v>
      </c>
      <c r="CJ108" s="356">
        <v>0</v>
      </c>
      <c r="CK108" s="356">
        <v>0</v>
      </c>
      <c r="CL108" s="356">
        <v>0</v>
      </c>
      <c r="CM108" s="356">
        <v>0</v>
      </c>
      <c r="CN108" s="162">
        <v>0</v>
      </c>
      <c r="CO108" s="356">
        <v>0</v>
      </c>
      <c r="CP108" s="356">
        <v>0</v>
      </c>
      <c r="CQ108" s="356">
        <v>0</v>
      </c>
      <c r="CR108" s="356">
        <v>0</v>
      </c>
      <c r="CS108" s="356">
        <v>0</v>
      </c>
      <c r="CT108" s="356">
        <v>0</v>
      </c>
      <c r="CU108" s="356">
        <v>0</v>
      </c>
      <c r="CW108" s="356">
        <v>0</v>
      </c>
      <c r="CX108" s="356">
        <v>0</v>
      </c>
      <c r="CY108" s="356">
        <v>0</v>
      </c>
      <c r="CZ108" s="356">
        <v>0</v>
      </c>
      <c r="DA108" s="356">
        <v>0</v>
      </c>
      <c r="DB108" s="356">
        <v>0</v>
      </c>
      <c r="DC108" s="356">
        <v>0</v>
      </c>
      <c r="DE108" s="356">
        <v>0</v>
      </c>
      <c r="DF108" s="356">
        <v>0</v>
      </c>
      <c r="DG108" s="356">
        <v>0</v>
      </c>
      <c r="DH108" s="356">
        <v>0</v>
      </c>
      <c r="DI108" s="356">
        <v>0</v>
      </c>
      <c r="DJ108" s="356">
        <v>0</v>
      </c>
      <c r="DK108" s="356">
        <v>0</v>
      </c>
      <c r="DM108" s="356">
        <v>0</v>
      </c>
      <c r="DN108" s="356">
        <v>0</v>
      </c>
      <c r="DO108" s="356">
        <v>0</v>
      </c>
      <c r="DP108" s="356">
        <v>0</v>
      </c>
      <c r="DQ108" s="356">
        <v>0</v>
      </c>
      <c r="DR108" s="356">
        <v>0</v>
      </c>
      <c r="DS108" s="356">
        <v>0</v>
      </c>
      <c r="DU108" s="356">
        <v>0</v>
      </c>
      <c r="DV108" s="356">
        <v>0</v>
      </c>
      <c r="DW108" s="356">
        <v>0</v>
      </c>
      <c r="DX108" s="356">
        <v>0</v>
      </c>
      <c r="DY108" s="356">
        <v>0</v>
      </c>
      <c r="DZ108" s="356">
        <v>0</v>
      </c>
      <c r="EA108" s="356">
        <v>0</v>
      </c>
      <c r="EC108" s="356">
        <v>0</v>
      </c>
      <c r="ED108" s="356">
        <v>0</v>
      </c>
      <c r="EE108" s="356">
        <v>0</v>
      </c>
      <c r="EF108" s="356">
        <v>0</v>
      </c>
      <c r="EG108" s="356">
        <v>0</v>
      </c>
      <c r="EH108" s="356">
        <v>0</v>
      </c>
      <c r="EI108" s="356">
        <v>0</v>
      </c>
      <c r="EK108" s="356">
        <v>0</v>
      </c>
      <c r="EL108" s="356">
        <v>0</v>
      </c>
      <c r="EM108" s="356">
        <v>0</v>
      </c>
      <c r="EN108" s="356">
        <v>0</v>
      </c>
      <c r="EO108" s="356">
        <v>0</v>
      </c>
      <c r="EP108" s="356">
        <v>0</v>
      </c>
      <c r="EQ108" s="356">
        <v>0</v>
      </c>
      <c r="ES108" s="356">
        <v>0</v>
      </c>
      <c r="ET108" s="356">
        <v>0</v>
      </c>
      <c r="EU108" s="356">
        <v>0</v>
      </c>
      <c r="EV108" s="356">
        <v>0</v>
      </c>
      <c r="EW108" s="356">
        <v>0</v>
      </c>
      <c r="EX108" s="356">
        <v>0</v>
      </c>
      <c r="EY108" s="356">
        <v>0</v>
      </c>
      <c r="FA108" s="356">
        <v>0</v>
      </c>
      <c r="FB108" s="356">
        <v>0</v>
      </c>
      <c r="FC108" s="356">
        <v>0</v>
      </c>
      <c r="FD108" s="356">
        <v>0</v>
      </c>
      <c r="FE108" s="356">
        <v>0</v>
      </c>
      <c r="FF108" s="356">
        <v>0</v>
      </c>
      <c r="FG108" s="356">
        <v>0</v>
      </c>
    </row>
    <row r="109" spans="1:163">
      <c r="A109" s="355" t="s">
        <v>45</v>
      </c>
      <c r="B109" s="162" t="s">
        <v>45</v>
      </c>
      <c r="C109" s="619">
        <v>0</v>
      </c>
      <c r="D109" s="167"/>
      <c r="E109" s="356">
        <v>0</v>
      </c>
      <c r="F109" s="356">
        <v>0</v>
      </c>
      <c r="G109" s="356">
        <v>0</v>
      </c>
      <c r="H109" s="356">
        <v>0</v>
      </c>
      <c r="I109" s="356">
        <v>0</v>
      </c>
      <c r="J109" s="356">
        <v>0</v>
      </c>
      <c r="K109" s="356">
        <v>0</v>
      </c>
      <c r="M109" s="356">
        <v>0</v>
      </c>
      <c r="N109" s="356">
        <v>0</v>
      </c>
      <c r="O109" s="356">
        <v>0</v>
      </c>
      <c r="P109" s="356">
        <v>0</v>
      </c>
      <c r="Q109" s="356">
        <v>0</v>
      </c>
      <c r="R109" s="356">
        <v>0</v>
      </c>
      <c r="S109" s="356">
        <v>0</v>
      </c>
      <c r="U109" s="356">
        <v>0</v>
      </c>
      <c r="V109" s="356">
        <v>0</v>
      </c>
      <c r="W109" s="356">
        <v>0</v>
      </c>
      <c r="X109" s="356">
        <v>0</v>
      </c>
      <c r="Y109" s="356">
        <v>0</v>
      </c>
      <c r="Z109" s="356">
        <v>0</v>
      </c>
      <c r="AA109" s="356">
        <v>0</v>
      </c>
      <c r="AC109" s="356">
        <v>0</v>
      </c>
      <c r="AD109" s="356">
        <v>0</v>
      </c>
      <c r="AE109" s="356">
        <v>0</v>
      </c>
      <c r="AF109" s="356">
        <v>0</v>
      </c>
      <c r="AG109" s="356">
        <v>0</v>
      </c>
      <c r="AH109" s="356">
        <v>0</v>
      </c>
      <c r="AI109" s="356">
        <v>0</v>
      </c>
      <c r="AK109" s="356">
        <v>0</v>
      </c>
      <c r="AL109" s="356">
        <v>0</v>
      </c>
      <c r="AM109" s="356">
        <v>0</v>
      </c>
      <c r="AN109" s="356">
        <v>0</v>
      </c>
      <c r="AO109" s="356">
        <v>0</v>
      </c>
      <c r="AP109" s="356">
        <v>0</v>
      </c>
      <c r="AQ109" s="356">
        <v>0</v>
      </c>
      <c r="AS109" s="356">
        <v>0</v>
      </c>
      <c r="AT109" s="356">
        <v>0</v>
      </c>
      <c r="AU109" s="356">
        <v>0</v>
      </c>
      <c r="AV109" s="356">
        <v>0</v>
      </c>
      <c r="AW109" s="356">
        <v>0</v>
      </c>
      <c r="AX109" s="356">
        <v>0</v>
      </c>
      <c r="AY109" s="356">
        <v>0</v>
      </c>
      <c r="BA109" s="356">
        <v>0</v>
      </c>
      <c r="BB109" s="356">
        <v>0</v>
      </c>
      <c r="BC109" s="356">
        <v>0</v>
      </c>
      <c r="BD109" s="356">
        <v>0</v>
      </c>
      <c r="BE109" s="356">
        <v>0</v>
      </c>
      <c r="BF109" s="356">
        <v>0</v>
      </c>
      <c r="BG109" s="356">
        <v>0</v>
      </c>
      <c r="BI109" s="356">
        <v>0</v>
      </c>
      <c r="BJ109" s="356">
        <v>0</v>
      </c>
      <c r="BK109" s="356">
        <v>0</v>
      </c>
      <c r="BL109" s="356">
        <v>0</v>
      </c>
      <c r="BM109" s="356">
        <v>0</v>
      </c>
      <c r="BN109" s="356">
        <v>0</v>
      </c>
      <c r="BO109" s="356">
        <v>0</v>
      </c>
      <c r="BQ109" s="356">
        <v>0</v>
      </c>
      <c r="BR109" s="356">
        <v>0</v>
      </c>
      <c r="BS109" s="356">
        <v>0</v>
      </c>
      <c r="BT109" s="356">
        <v>0</v>
      </c>
      <c r="BU109" s="356">
        <v>0</v>
      </c>
      <c r="BV109" s="356">
        <v>0</v>
      </c>
      <c r="BW109" s="356">
        <v>0</v>
      </c>
      <c r="BY109" s="356">
        <v>0</v>
      </c>
      <c r="BZ109" s="356">
        <v>0</v>
      </c>
      <c r="CA109" s="356">
        <v>0</v>
      </c>
      <c r="CB109" s="356">
        <v>0</v>
      </c>
      <c r="CC109" s="356">
        <v>0</v>
      </c>
      <c r="CD109" s="356">
        <v>0</v>
      </c>
      <c r="CE109" s="356">
        <v>0</v>
      </c>
      <c r="CG109" s="356">
        <v>0</v>
      </c>
      <c r="CH109" s="356">
        <v>0</v>
      </c>
      <c r="CI109" s="356">
        <v>0</v>
      </c>
      <c r="CJ109" s="356">
        <v>0</v>
      </c>
      <c r="CK109" s="356">
        <v>0</v>
      </c>
      <c r="CL109" s="356">
        <v>0</v>
      </c>
      <c r="CM109" s="356">
        <v>0</v>
      </c>
      <c r="CN109" s="162">
        <v>0</v>
      </c>
      <c r="CO109" s="356">
        <v>0</v>
      </c>
      <c r="CP109" s="356">
        <v>0</v>
      </c>
      <c r="CQ109" s="356">
        <v>0</v>
      </c>
      <c r="CR109" s="356">
        <v>0</v>
      </c>
      <c r="CS109" s="356">
        <v>0</v>
      </c>
      <c r="CT109" s="356">
        <v>0</v>
      </c>
      <c r="CU109" s="356">
        <v>0</v>
      </c>
      <c r="CW109" s="356">
        <v>0</v>
      </c>
      <c r="CX109" s="356">
        <v>0</v>
      </c>
      <c r="CY109" s="356">
        <v>0</v>
      </c>
      <c r="CZ109" s="356">
        <v>0</v>
      </c>
      <c r="DA109" s="356">
        <v>0</v>
      </c>
      <c r="DB109" s="356">
        <v>0</v>
      </c>
      <c r="DC109" s="356">
        <v>0</v>
      </c>
      <c r="DE109" s="356">
        <v>0</v>
      </c>
      <c r="DF109" s="356">
        <v>0</v>
      </c>
      <c r="DG109" s="356">
        <v>0</v>
      </c>
      <c r="DH109" s="356">
        <v>0</v>
      </c>
      <c r="DI109" s="356">
        <v>0</v>
      </c>
      <c r="DJ109" s="356">
        <v>0</v>
      </c>
      <c r="DK109" s="356">
        <v>0</v>
      </c>
      <c r="DM109" s="356">
        <v>0</v>
      </c>
      <c r="DN109" s="356">
        <v>0</v>
      </c>
      <c r="DO109" s="356">
        <v>0</v>
      </c>
      <c r="DP109" s="356">
        <v>0</v>
      </c>
      <c r="DQ109" s="356">
        <v>0</v>
      </c>
      <c r="DR109" s="356">
        <v>0</v>
      </c>
      <c r="DS109" s="356">
        <v>0</v>
      </c>
      <c r="DU109" s="356">
        <v>0</v>
      </c>
      <c r="DV109" s="356">
        <v>0</v>
      </c>
      <c r="DW109" s="356">
        <v>0</v>
      </c>
      <c r="DX109" s="356">
        <v>0</v>
      </c>
      <c r="DY109" s="356">
        <v>0</v>
      </c>
      <c r="DZ109" s="356">
        <v>0</v>
      </c>
      <c r="EA109" s="356">
        <v>0</v>
      </c>
      <c r="EC109" s="356">
        <v>0</v>
      </c>
      <c r="ED109" s="356">
        <v>0</v>
      </c>
      <c r="EE109" s="356">
        <v>0</v>
      </c>
      <c r="EF109" s="356">
        <v>0</v>
      </c>
      <c r="EG109" s="356">
        <v>0</v>
      </c>
      <c r="EH109" s="356">
        <v>0</v>
      </c>
      <c r="EI109" s="356">
        <v>0</v>
      </c>
      <c r="EK109" s="356">
        <v>0</v>
      </c>
      <c r="EL109" s="356">
        <v>0</v>
      </c>
      <c r="EM109" s="356">
        <v>0</v>
      </c>
      <c r="EN109" s="356">
        <v>0</v>
      </c>
      <c r="EO109" s="356">
        <v>0</v>
      </c>
      <c r="EP109" s="356">
        <v>0</v>
      </c>
      <c r="EQ109" s="356">
        <v>0</v>
      </c>
      <c r="ES109" s="356">
        <v>0</v>
      </c>
      <c r="ET109" s="356">
        <v>0</v>
      </c>
      <c r="EU109" s="356">
        <v>0</v>
      </c>
      <c r="EV109" s="356">
        <v>0</v>
      </c>
      <c r="EW109" s="356">
        <v>0</v>
      </c>
      <c r="EX109" s="356">
        <v>0</v>
      </c>
      <c r="EY109" s="356">
        <v>0</v>
      </c>
      <c r="FA109" s="356">
        <v>0</v>
      </c>
      <c r="FB109" s="356">
        <v>0</v>
      </c>
      <c r="FC109" s="356">
        <v>0</v>
      </c>
      <c r="FD109" s="356">
        <v>0</v>
      </c>
      <c r="FE109" s="356">
        <v>0</v>
      </c>
      <c r="FF109" s="356">
        <v>0</v>
      </c>
      <c r="FG109" s="356">
        <v>0</v>
      </c>
    </row>
    <row r="110" spans="1:163">
      <c r="A110" s="355" t="s">
        <v>45</v>
      </c>
      <c r="B110" s="162" t="s">
        <v>45</v>
      </c>
      <c r="C110" s="619">
        <v>0</v>
      </c>
      <c r="D110" s="167"/>
      <c r="E110" s="356">
        <v>0</v>
      </c>
      <c r="F110" s="356">
        <v>0</v>
      </c>
      <c r="G110" s="356">
        <v>0</v>
      </c>
      <c r="H110" s="356">
        <v>0</v>
      </c>
      <c r="I110" s="356">
        <v>0</v>
      </c>
      <c r="J110" s="356">
        <v>0</v>
      </c>
      <c r="K110" s="356">
        <v>0</v>
      </c>
      <c r="M110" s="356">
        <v>0</v>
      </c>
      <c r="N110" s="356">
        <v>0</v>
      </c>
      <c r="O110" s="356">
        <v>0</v>
      </c>
      <c r="P110" s="356">
        <v>0</v>
      </c>
      <c r="Q110" s="356">
        <v>0</v>
      </c>
      <c r="R110" s="356">
        <v>0</v>
      </c>
      <c r="S110" s="356">
        <v>0</v>
      </c>
      <c r="U110" s="356">
        <v>0</v>
      </c>
      <c r="V110" s="356">
        <v>0</v>
      </c>
      <c r="W110" s="356">
        <v>0</v>
      </c>
      <c r="X110" s="356">
        <v>0</v>
      </c>
      <c r="Y110" s="356">
        <v>0</v>
      </c>
      <c r="Z110" s="356">
        <v>0</v>
      </c>
      <c r="AA110" s="356">
        <v>0</v>
      </c>
      <c r="AC110" s="356">
        <v>0</v>
      </c>
      <c r="AD110" s="356">
        <v>0</v>
      </c>
      <c r="AE110" s="356">
        <v>0</v>
      </c>
      <c r="AF110" s="356">
        <v>0</v>
      </c>
      <c r="AG110" s="356">
        <v>0</v>
      </c>
      <c r="AH110" s="356">
        <v>0</v>
      </c>
      <c r="AI110" s="356">
        <v>0</v>
      </c>
      <c r="AK110" s="356">
        <v>0</v>
      </c>
      <c r="AL110" s="356">
        <v>0</v>
      </c>
      <c r="AM110" s="356">
        <v>0</v>
      </c>
      <c r="AN110" s="356">
        <v>0</v>
      </c>
      <c r="AO110" s="356">
        <v>0</v>
      </c>
      <c r="AP110" s="356">
        <v>0</v>
      </c>
      <c r="AQ110" s="356">
        <v>0</v>
      </c>
      <c r="AS110" s="356">
        <v>0</v>
      </c>
      <c r="AT110" s="356">
        <v>0</v>
      </c>
      <c r="AU110" s="356">
        <v>0</v>
      </c>
      <c r="AV110" s="356">
        <v>0</v>
      </c>
      <c r="AW110" s="356">
        <v>0</v>
      </c>
      <c r="AX110" s="356">
        <v>0</v>
      </c>
      <c r="AY110" s="356">
        <v>0</v>
      </c>
      <c r="BA110" s="356">
        <v>0</v>
      </c>
      <c r="BB110" s="356">
        <v>0</v>
      </c>
      <c r="BC110" s="356">
        <v>0</v>
      </c>
      <c r="BD110" s="356">
        <v>0</v>
      </c>
      <c r="BE110" s="356">
        <v>0</v>
      </c>
      <c r="BF110" s="356">
        <v>0</v>
      </c>
      <c r="BG110" s="356">
        <v>0</v>
      </c>
      <c r="BI110" s="356">
        <v>0</v>
      </c>
      <c r="BJ110" s="356">
        <v>0</v>
      </c>
      <c r="BK110" s="356">
        <v>0</v>
      </c>
      <c r="BL110" s="356">
        <v>0</v>
      </c>
      <c r="BM110" s="356">
        <v>0</v>
      </c>
      <c r="BN110" s="356">
        <v>0</v>
      </c>
      <c r="BO110" s="356">
        <v>0</v>
      </c>
      <c r="BQ110" s="356">
        <v>0</v>
      </c>
      <c r="BR110" s="356">
        <v>0</v>
      </c>
      <c r="BS110" s="356">
        <v>0</v>
      </c>
      <c r="BT110" s="356">
        <v>0</v>
      </c>
      <c r="BU110" s="356">
        <v>0</v>
      </c>
      <c r="BV110" s="356">
        <v>0</v>
      </c>
      <c r="BW110" s="356">
        <v>0</v>
      </c>
      <c r="BY110" s="356">
        <v>0</v>
      </c>
      <c r="BZ110" s="356">
        <v>0</v>
      </c>
      <c r="CA110" s="356">
        <v>0</v>
      </c>
      <c r="CB110" s="356">
        <v>0</v>
      </c>
      <c r="CC110" s="356">
        <v>0</v>
      </c>
      <c r="CD110" s="356">
        <v>0</v>
      </c>
      <c r="CE110" s="356">
        <v>0</v>
      </c>
      <c r="CG110" s="356">
        <v>0</v>
      </c>
      <c r="CH110" s="356">
        <v>0</v>
      </c>
      <c r="CI110" s="356">
        <v>0</v>
      </c>
      <c r="CJ110" s="356">
        <v>0</v>
      </c>
      <c r="CK110" s="356">
        <v>0</v>
      </c>
      <c r="CL110" s="356">
        <v>0</v>
      </c>
      <c r="CM110" s="356">
        <v>0</v>
      </c>
      <c r="CN110" s="162">
        <v>0</v>
      </c>
      <c r="CO110" s="356">
        <v>0</v>
      </c>
      <c r="CP110" s="356">
        <v>0</v>
      </c>
      <c r="CQ110" s="356">
        <v>0</v>
      </c>
      <c r="CR110" s="356">
        <v>0</v>
      </c>
      <c r="CS110" s="356">
        <v>0</v>
      </c>
      <c r="CT110" s="356">
        <v>0</v>
      </c>
      <c r="CU110" s="356">
        <v>0</v>
      </c>
      <c r="CW110" s="356">
        <v>0</v>
      </c>
      <c r="CX110" s="356">
        <v>0</v>
      </c>
      <c r="CY110" s="356">
        <v>0</v>
      </c>
      <c r="CZ110" s="356">
        <v>0</v>
      </c>
      <c r="DA110" s="356">
        <v>0</v>
      </c>
      <c r="DB110" s="356">
        <v>0</v>
      </c>
      <c r="DC110" s="356">
        <v>0</v>
      </c>
      <c r="DE110" s="356">
        <v>0</v>
      </c>
      <c r="DF110" s="356">
        <v>0</v>
      </c>
      <c r="DG110" s="356">
        <v>0</v>
      </c>
      <c r="DH110" s="356">
        <v>0</v>
      </c>
      <c r="DI110" s="356">
        <v>0</v>
      </c>
      <c r="DJ110" s="356">
        <v>0</v>
      </c>
      <c r="DK110" s="356">
        <v>0</v>
      </c>
      <c r="DM110" s="356">
        <v>0</v>
      </c>
      <c r="DN110" s="356">
        <v>0</v>
      </c>
      <c r="DO110" s="356">
        <v>0</v>
      </c>
      <c r="DP110" s="356">
        <v>0</v>
      </c>
      <c r="DQ110" s="356">
        <v>0</v>
      </c>
      <c r="DR110" s="356">
        <v>0</v>
      </c>
      <c r="DS110" s="356">
        <v>0</v>
      </c>
      <c r="DU110" s="356">
        <v>0</v>
      </c>
      <c r="DV110" s="356">
        <v>0</v>
      </c>
      <c r="DW110" s="356">
        <v>0</v>
      </c>
      <c r="DX110" s="356">
        <v>0</v>
      </c>
      <c r="DY110" s="356">
        <v>0</v>
      </c>
      <c r="DZ110" s="356">
        <v>0</v>
      </c>
      <c r="EA110" s="356">
        <v>0</v>
      </c>
      <c r="EC110" s="356">
        <v>0</v>
      </c>
      <c r="ED110" s="356">
        <v>0</v>
      </c>
      <c r="EE110" s="356">
        <v>0</v>
      </c>
      <c r="EF110" s="356">
        <v>0</v>
      </c>
      <c r="EG110" s="356">
        <v>0</v>
      </c>
      <c r="EH110" s="356">
        <v>0</v>
      </c>
      <c r="EI110" s="356">
        <v>0</v>
      </c>
      <c r="EK110" s="356">
        <v>0</v>
      </c>
      <c r="EL110" s="356">
        <v>0</v>
      </c>
      <c r="EM110" s="356">
        <v>0</v>
      </c>
      <c r="EN110" s="356">
        <v>0</v>
      </c>
      <c r="EO110" s="356">
        <v>0</v>
      </c>
      <c r="EP110" s="356">
        <v>0</v>
      </c>
      <c r="EQ110" s="356">
        <v>0</v>
      </c>
      <c r="ES110" s="356">
        <v>0</v>
      </c>
      <c r="ET110" s="356">
        <v>0</v>
      </c>
      <c r="EU110" s="356">
        <v>0</v>
      </c>
      <c r="EV110" s="356">
        <v>0</v>
      </c>
      <c r="EW110" s="356">
        <v>0</v>
      </c>
      <c r="EX110" s="356">
        <v>0</v>
      </c>
      <c r="EY110" s="356">
        <v>0</v>
      </c>
      <c r="FA110" s="356">
        <v>0</v>
      </c>
      <c r="FB110" s="356">
        <v>0</v>
      </c>
      <c r="FC110" s="356">
        <v>0</v>
      </c>
      <c r="FD110" s="356">
        <v>0</v>
      </c>
      <c r="FE110" s="356">
        <v>0</v>
      </c>
      <c r="FF110" s="356">
        <v>0</v>
      </c>
      <c r="FG110" s="356">
        <v>0</v>
      </c>
    </row>
    <row r="111" spans="1:163">
      <c r="A111" s="355" t="s">
        <v>45</v>
      </c>
      <c r="B111" s="162" t="s">
        <v>45</v>
      </c>
      <c r="C111" s="619">
        <v>0</v>
      </c>
      <c r="D111" s="167"/>
      <c r="E111" s="356">
        <v>0</v>
      </c>
      <c r="F111" s="356">
        <v>0</v>
      </c>
      <c r="G111" s="356">
        <v>0</v>
      </c>
      <c r="H111" s="356">
        <v>0</v>
      </c>
      <c r="I111" s="356">
        <v>0</v>
      </c>
      <c r="J111" s="356">
        <v>0</v>
      </c>
      <c r="K111" s="356">
        <v>0</v>
      </c>
      <c r="M111" s="356">
        <v>0</v>
      </c>
      <c r="N111" s="356">
        <v>0</v>
      </c>
      <c r="O111" s="356">
        <v>0</v>
      </c>
      <c r="P111" s="356">
        <v>0</v>
      </c>
      <c r="Q111" s="356">
        <v>0</v>
      </c>
      <c r="R111" s="356">
        <v>0</v>
      </c>
      <c r="S111" s="356">
        <v>0</v>
      </c>
      <c r="U111" s="356">
        <v>0</v>
      </c>
      <c r="V111" s="356">
        <v>0</v>
      </c>
      <c r="W111" s="356">
        <v>0</v>
      </c>
      <c r="X111" s="356">
        <v>0</v>
      </c>
      <c r="Y111" s="356">
        <v>0</v>
      </c>
      <c r="Z111" s="356">
        <v>0</v>
      </c>
      <c r="AA111" s="356">
        <v>0</v>
      </c>
      <c r="AC111" s="356">
        <v>0</v>
      </c>
      <c r="AD111" s="356">
        <v>0</v>
      </c>
      <c r="AE111" s="356">
        <v>0</v>
      </c>
      <c r="AF111" s="356">
        <v>0</v>
      </c>
      <c r="AG111" s="356">
        <v>0</v>
      </c>
      <c r="AH111" s="356">
        <v>0</v>
      </c>
      <c r="AI111" s="356">
        <v>0</v>
      </c>
      <c r="AK111" s="356">
        <v>0</v>
      </c>
      <c r="AL111" s="356">
        <v>0</v>
      </c>
      <c r="AM111" s="356">
        <v>0</v>
      </c>
      <c r="AN111" s="356">
        <v>0</v>
      </c>
      <c r="AO111" s="356">
        <v>0</v>
      </c>
      <c r="AP111" s="356">
        <v>0</v>
      </c>
      <c r="AQ111" s="356">
        <v>0</v>
      </c>
      <c r="AS111" s="356">
        <v>0</v>
      </c>
      <c r="AT111" s="356">
        <v>0</v>
      </c>
      <c r="AU111" s="356">
        <v>0</v>
      </c>
      <c r="AV111" s="356">
        <v>0</v>
      </c>
      <c r="AW111" s="356">
        <v>0</v>
      </c>
      <c r="AX111" s="356">
        <v>0</v>
      </c>
      <c r="AY111" s="356">
        <v>0</v>
      </c>
      <c r="BA111" s="356">
        <v>0</v>
      </c>
      <c r="BB111" s="356">
        <v>0</v>
      </c>
      <c r="BC111" s="356">
        <v>0</v>
      </c>
      <c r="BD111" s="356">
        <v>0</v>
      </c>
      <c r="BE111" s="356">
        <v>0</v>
      </c>
      <c r="BF111" s="356">
        <v>0</v>
      </c>
      <c r="BG111" s="356">
        <v>0</v>
      </c>
      <c r="BI111" s="356">
        <v>0</v>
      </c>
      <c r="BJ111" s="356">
        <v>0</v>
      </c>
      <c r="BK111" s="356">
        <v>0</v>
      </c>
      <c r="BL111" s="356">
        <v>0</v>
      </c>
      <c r="BM111" s="356">
        <v>0</v>
      </c>
      <c r="BN111" s="356">
        <v>0</v>
      </c>
      <c r="BO111" s="356">
        <v>0</v>
      </c>
      <c r="BQ111" s="356">
        <v>0</v>
      </c>
      <c r="BR111" s="356">
        <v>0</v>
      </c>
      <c r="BS111" s="356">
        <v>0</v>
      </c>
      <c r="BT111" s="356">
        <v>0</v>
      </c>
      <c r="BU111" s="356">
        <v>0</v>
      </c>
      <c r="BV111" s="356">
        <v>0</v>
      </c>
      <c r="BW111" s="356">
        <v>0</v>
      </c>
      <c r="BY111" s="356">
        <v>0</v>
      </c>
      <c r="BZ111" s="356">
        <v>0</v>
      </c>
      <c r="CA111" s="356">
        <v>0</v>
      </c>
      <c r="CB111" s="356">
        <v>0</v>
      </c>
      <c r="CC111" s="356">
        <v>0</v>
      </c>
      <c r="CD111" s="356">
        <v>0</v>
      </c>
      <c r="CE111" s="356">
        <v>0</v>
      </c>
      <c r="CG111" s="356">
        <v>0</v>
      </c>
      <c r="CH111" s="356">
        <v>0</v>
      </c>
      <c r="CI111" s="356">
        <v>0</v>
      </c>
      <c r="CJ111" s="356">
        <v>0</v>
      </c>
      <c r="CK111" s="356">
        <v>0</v>
      </c>
      <c r="CL111" s="356">
        <v>0</v>
      </c>
      <c r="CM111" s="356">
        <v>0</v>
      </c>
      <c r="CN111" s="162">
        <v>0</v>
      </c>
      <c r="CO111" s="356">
        <v>0</v>
      </c>
      <c r="CP111" s="356">
        <v>0</v>
      </c>
      <c r="CQ111" s="356">
        <v>0</v>
      </c>
      <c r="CR111" s="356">
        <v>0</v>
      </c>
      <c r="CS111" s="356">
        <v>0</v>
      </c>
      <c r="CT111" s="356">
        <v>0</v>
      </c>
      <c r="CU111" s="356">
        <v>0</v>
      </c>
      <c r="CW111" s="356">
        <v>0</v>
      </c>
      <c r="CX111" s="356">
        <v>0</v>
      </c>
      <c r="CY111" s="356">
        <v>0</v>
      </c>
      <c r="CZ111" s="356">
        <v>0</v>
      </c>
      <c r="DA111" s="356">
        <v>0</v>
      </c>
      <c r="DB111" s="356">
        <v>0</v>
      </c>
      <c r="DC111" s="356">
        <v>0</v>
      </c>
      <c r="DE111" s="356">
        <v>0</v>
      </c>
      <c r="DF111" s="356">
        <v>0</v>
      </c>
      <c r="DG111" s="356">
        <v>0</v>
      </c>
      <c r="DH111" s="356">
        <v>0</v>
      </c>
      <c r="DI111" s="356">
        <v>0</v>
      </c>
      <c r="DJ111" s="356">
        <v>0</v>
      </c>
      <c r="DK111" s="356">
        <v>0</v>
      </c>
      <c r="DM111" s="356">
        <v>0</v>
      </c>
      <c r="DN111" s="356">
        <v>0</v>
      </c>
      <c r="DO111" s="356">
        <v>0</v>
      </c>
      <c r="DP111" s="356">
        <v>0</v>
      </c>
      <c r="DQ111" s="356">
        <v>0</v>
      </c>
      <c r="DR111" s="356">
        <v>0</v>
      </c>
      <c r="DS111" s="356">
        <v>0</v>
      </c>
      <c r="DU111" s="356">
        <v>0</v>
      </c>
      <c r="DV111" s="356">
        <v>0</v>
      </c>
      <c r="DW111" s="356">
        <v>0</v>
      </c>
      <c r="DX111" s="356">
        <v>0</v>
      </c>
      <c r="DY111" s="356">
        <v>0</v>
      </c>
      <c r="DZ111" s="356">
        <v>0</v>
      </c>
      <c r="EA111" s="356">
        <v>0</v>
      </c>
      <c r="EC111" s="356">
        <v>0</v>
      </c>
      <c r="ED111" s="356">
        <v>0</v>
      </c>
      <c r="EE111" s="356">
        <v>0</v>
      </c>
      <c r="EF111" s="356">
        <v>0</v>
      </c>
      <c r="EG111" s="356">
        <v>0</v>
      </c>
      <c r="EH111" s="356">
        <v>0</v>
      </c>
      <c r="EI111" s="356">
        <v>0</v>
      </c>
      <c r="EK111" s="356">
        <v>0</v>
      </c>
      <c r="EL111" s="356">
        <v>0</v>
      </c>
      <c r="EM111" s="356">
        <v>0</v>
      </c>
      <c r="EN111" s="356">
        <v>0</v>
      </c>
      <c r="EO111" s="356">
        <v>0</v>
      </c>
      <c r="EP111" s="356">
        <v>0</v>
      </c>
      <c r="EQ111" s="356">
        <v>0</v>
      </c>
      <c r="ES111" s="356">
        <v>0</v>
      </c>
      <c r="ET111" s="356">
        <v>0</v>
      </c>
      <c r="EU111" s="356">
        <v>0</v>
      </c>
      <c r="EV111" s="356">
        <v>0</v>
      </c>
      <c r="EW111" s="356">
        <v>0</v>
      </c>
      <c r="EX111" s="356">
        <v>0</v>
      </c>
      <c r="EY111" s="356">
        <v>0</v>
      </c>
      <c r="FA111" s="356">
        <v>0</v>
      </c>
      <c r="FB111" s="356">
        <v>0</v>
      </c>
      <c r="FC111" s="356">
        <v>0</v>
      </c>
      <c r="FD111" s="356">
        <v>0</v>
      </c>
      <c r="FE111" s="356">
        <v>0</v>
      </c>
      <c r="FF111" s="356">
        <v>0</v>
      </c>
      <c r="FG111" s="356">
        <v>0</v>
      </c>
    </row>
    <row r="112" spans="1:163">
      <c r="A112" s="355" t="s">
        <v>45</v>
      </c>
      <c r="B112" s="162" t="s">
        <v>45</v>
      </c>
      <c r="C112" s="619">
        <v>0</v>
      </c>
      <c r="D112" s="167"/>
      <c r="E112" s="356">
        <v>0</v>
      </c>
      <c r="F112" s="356">
        <v>0</v>
      </c>
      <c r="G112" s="356">
        <v>0</v>
      </c>
      <c r="H112" s="356">
        <v>0</v>
      </c>
      <c r="I112" s="356">
        <v>0</v>
      </c>
      <c r="J112" s="356">
        <v>0</v>
      </c>
      <c r="K112" s="356">
        <v>0</v>
      </c>
      <c r="M112" s="356">
        <v>0</v>
      </c>
      <c r="N112" s="356">
        <v>0</v>
      </c>
      <c r="O112" s="356">
        <v>0</v>
      </c>
      <c r="P112" s="356">
        <v>0</v>
      </c>
      <c r="Q112" s="356">
        <v>0</v>
      </c>
      <c r="R112" s="356">
        <v>0</v>
      </c>
      <c r="S112" s="356">
        <v>0</v>
      </c>
      <c r="U112" s="356">
        <v>0</v>
      </c>
      <c r="V112" s="356">
        <v>0</v>
      </c>
      <c r="W112" s="356">
        <v>0</v>
      </c>
      <c r="X112" s="356">
        <v>0</v>
      </c>
      <c r="Y112" s="356">
        <v>0</v>
      </c>
      <c r="Z112" s="356">
        <v>0</v>
      </c>
      <c r="AA112" s="356">
        <v>0</v>
      </c>
      <c r="AC112" s="356">
        <v>0</v>
      </c>
      <c r="AD112" s="356">
        <v>0</v>
      </c>
      <c r="AE112" s="356">
        <v>0</v>
      </c>
      <c r="AF112" s="356">
        <v>0</v>
      </c>
      <c r="AG112" s="356">
        <v>0</v>
      </c>
      <c r="AH112" s="356">
        <v>0</v>
      </c>
      <c r="AI112" s="356">
        <v>0</v>
      </c>
      <c r="AK112" s="356">
        <v>0</v>
      </c>
      <c r="AL112" s="356">
        <v>0</v>
      </c>
      <c r="AM112" s="356">
        <v>0</v>
      </c>
      <c r="AN112" s="356">
        <v>0</v>
      </c>
      <c r="AO112" s="356">
        <v>0</v>
      </c>
      <c r="AP112" s="356">
        <v>0</v>
      </c>
      <c r="AQ112" s="356">
        <v>0</v>
      </c>
      <c r="AS112" s="356">
        <v>0</v>
      </c>
      <c r="AT112" s="356">
        <v>0</v>
      </c>
      <c r="AU112" s="356">
        <v>0</v>
      </c>
      <c r="AV112" s="356">
        <v>0</v>
      </c>
      <c r="AW112" s="356">
        <v>0</v>
      </c>
      <c r="AX112" s="356">
        <v>0</v>
      </c>
      <c r="AY112" s="356">
        <v>0</v>
      </c>
      <c r="BA112" s="356">
        <v>0</v>
      </c>
      <c r="BB112" s="356">
        <v>0</v>
      </c>
      <c r="BC112" s="356">
        <v>0</v>
      </c>
      <c r="BD112" s="356">
        <v>0</v>
      </c>
      <c r="BE112" s="356">
        <v>0</v>
      </c>
      <c r="BF112" s="356">
        <v>0</v>
      </c>
      <c r="BG112" s="356">
        <v>0</v>
      </c>
      <c r="BI112" s="356">
        <v>0</v>
      </c>
      <c r="BJ112" s="356">
        <v>0</v>
      </c>
      <c r="BK112" s="356">
        <v>0</v>
      </c>
      <c r="BL112" s="356">
        <v>0</v>
      </c>
      <c r="BM112" s="356">
        <v>0</v>
      </c>
      <c r="BN112" s="356">
        <v>0</v>
      </c>
      <c r="BO112" s="356">
        <v>0</v>
      </c>
      <c r="BQ112" s="356">
        <v>0</v>
      </c>
      <c r="BR112" s="356">
        <v>0</v>
      </c>
      <c r="BS112" s="356">
        <v>0</v>
      </c>
      <c r="BT112" s="356">
        <v>0</v>
      </c>
      <c r="BU112" s="356">
        <v>0</v>
      </c>
      <c r="BV112" s="356">
        <v>0</v>
      </c>
      <c r="BW112" s="356">
        <v>0</v>
      </c>
      <c r="BY112" s="356">
        <v>0</v>
      </c>
      <c r="BZ112" s="356">
        <v>0</v>
      </c>
      <c r="CA112" s="356">
        <v>0</v>
      </c>
      <c r="CB112" s="356">
        <v>0</v>
      </c>
      <c r="CC112" s="356">
        <v>0</v>
      </c>
      <c r="CD112" s="356">
        <v>0</v>
      </c>
      <c r="CE112" s="356">
        <v>0</v>
      </c>
      <c r="CG112" s="356">
        <v>0</v>
      </c>
      <c r="CH112" s="356">
        <v>0</v>
      </c>
      <c r="CI112" s="356">
        <v>0</v>
      </c>
      <c r="CJ112" s="356">
        <v>0</v>
      </c>
      <c r="CK112" s="356">
        <v>0</v>
      </c>
      <c r="CL112" s="356">
        <v>0</v>
      </c>
      <c r="CM112" s="356">
        <v>0</v>
      </c>
      <c r="CN112" s="162">
        <v>0</v>
      </c>
      <c r="CO112" s="356">
        <v>0</v>
      </c>
      <c r="CP112" s="356">
        <v>0</v>
      </c>
      <c r="CQ112" s="356">
        <v>0</v>
      </c>
      <c r="CR112" s="356">
        <v>0</v>
      </c>
      <c r="CS112" s="356">
        <v>0</v>
      </c>
      <c r="CT112" s="356">
        <v>0</v>
      </c>
      <c r="CU112" s="356">
        <v>0</v>
      </c>
      <c r="CW112" s="356">
        <v>0</v>
      </c>
      <c r="CX112" s="356">
        <v>0</v>
      </c>
      <c r="CY112" s="356">
        <v>0</v>
      </c>
      <c r="CZ112" s="356">
        <v>0</v>
      </c>
      <c r="DA112" s="356">
        <v>0</v>
      </c>
      <c r="DB112" s="356">
        <v>0</v>
      </c>
      <c r="DC112" s="356">
        <v>0</v>
      </c>
      <c r="DE112" s="356">
        <v>0</v>
      </c>
      <c r="DF112" s="356">
        <v>0</v>
      </c>
      <c r="DG112" s="356">
        <v>0</v>
      </c>
      <c r="DH112" s="356">
        <v>0</v>
      </c>
      <c r="DI112" s="356">
        <v>0</v>
      </c>
      <c r="DJ112" s="356">
        <v>0</v>
      </c>
      <c r="DK112" s="356">
        <v>0</v>
      </c>
      <c r="DM112" s="356">
        <v>0</v>
      </c>
      <c r="DN112" s="356">
        <v>0</v>
      </c>
      <c r="DO112" s="356">
        <v>0</v>
      </c>
      <c r="DP112" s="356">
        <v>0</v>
      </c>
      <c r="DQ112" s="356">
        <v>0</v>
      </c>
      <c r="DR112" s="356">
        <v>0</v>
      </c>
      <c r="DS112" s="356">
        <v>0</v>
      </c>
      <c r="DU112" s="356">
        <v>0</v>
      </c>
      <c r="DV112" s="356">
        <v>0</v>
      </c>
      <c r="DW112" s="356">
        <v>0</v>
      </c>
      <c r="DX112" s="356">
        <v>0</v>
      </c>
      <c r="DY112" s="356">
        <v>0</v>
      </c>
      <c r="DZ112" s="356">
        <v>0</v>
      </c>
      <c r="EA112" s="356">
        <v>0</v>
      </c>
      <c r="EC112" s="356">
        <v>0</v>
      </c>
      <c r="ED112" s="356">
        <v>0</v>
      </c>
      <c r="EE112" s="356">
        <v>0</v>
      </c>
      <c r="EF112" s="356">
        <v>0</v>
      </c>
      <c r="EG112" s="356">
        <v>0</v>
      </c>
      <c r="EH112" s="356">
        <v>0</v>
      </c>
      <c r="EI112" s="356">
        <v>0</v>
      </c>
      <c r="EK112" s="356">
        <v>0</v>
      </c>
      <c r="EL112" s="356">
        <v>0</v>
      </c>
      <c r="EM112" s="356">
        <v>0</v>
      </c>
      <c r="EN112" s="356">
        <v>0</v>
      </c>
      <c r="EO112" s="356">
        <v>0</v>
      </c>
      <c r="EP112" s="356">
        <v>0</v>
      </c>
      <c r="EQ112" s="356">
        <v>0</v>
      </c>
      <c r="ES112" s="356">
        <v>0</v>
      </c>
      <c r="ET112" s="356">
        <v>0</v>
      </c>
      <c r="EU112" s="356">
        <v>0</v>
      </c>
      <c r="EV112" s="356">
        <v>0</v>
      </c>
      <c r="EW112" s="356">
        <v>0</v>
      </c>
      <c r="EX112" s="356">
        <v>0</v>
      </c>
      <c r="EY112" s="356">
        <v>0</v>
      </c>
      <c r="FA112" s="356">
        <v>0</v>
      </c>
      <c r="FB112" s="356">
        <v>0</v>
      </c>
      <c r="FC112" s="356">
        <v>0</v>
      </c>
      <c r="FD112" s="356">
        <v>0</v>
      </c>
      <c r="FE112" s="356">
        <v>0</v>
      </c>
      <c r="FF112" s="356">
        <v>0</v>
      </c>
      <c r="FG112" s="356">
        <v>0</v>
      </c>
    </row>
    <row r="113" spans="1:163">
      <c r="B113" s="172" t="s">
        <v>70</v>
      </c>
      <c r="C113" s="357">
        <v>-1918117909.9676533</v>
      </c>
      <c r="D113" s="167"/>
      <c r="E113" s="357">
        <v>-121684957.86615621</v>
      </c>
      <c r="F113" s="357">
        <v>-889349835.42499256</v>
      </c>
      <c r="G113" s="357">
        <v>0</v>
      </c>
      <c r="H113" s="357">
        <v>0</v>
      </c>
      <c r="I113" s="357">
        <v>0</v>
      </c>
      <c r="J113" s="357">
        <v>0</v>
      </c>
      <c r="K113" s="357">
        <v>-1011034793.2911488</v>
      </c>
      <c r="L113" s="357"/>
      <c r="M113" s="357">
        <v>-28054831.175083712</v>
      </c>
      <c r="N113" s="357">
        <v>-225973357.67273039</v>
      </c>
      <c r="O113" s="357">
        <v>0</v>
      </c>
      <c r="P113" s="357">
        <v>0</v>
      </c>
      <c r="Q113" s="357">
        <v>0</v>
      </c>
      <c r="R113" s="357">
        <v>0</v>
      </c>
      <c r="S113" s="357">
        <v>-254028188.84781408</v>
      </c>
      <c r="T113" s="357"/>
      <c r="U113" s="357">
        <v>-30028152.120729376</v>
      </c>
      <c r="V113" s="357">
        <v>-251299678.73385644</v>
      </c>
      <c r="W113" s="357">
        <v>0</v>
      </c>
      <c r="X113" s="357">
        <v>0</v>
      </c>
      <c r="Y113" s="357">
        <v>0</v>
      </c>
      <c r="Z113" s="357">
        <v>0</v>
      </c>
      <c r="AA113" s="357">
        <v>-281327830.85458583</v>
      </c>
      <c r="AB113" s="357"/>
      <c r="AC113" s="357">
        <v>-15777327.204076435</v>
      </c>
      <c r="AD113" s="357">
        <v>-162180222.74433556</v>
      </c>
      <c r="AE113" s="357">
        <v>0</v>
      </c>
      <c r="AF113" s="357">
        <v>0</v>
      </c>
      <c r="AG113" s="357">
        <v>0</v>
      </c>
      <c r="AH113" s="357">
        <v>0</v>
      </c>
      <c r="AI113" s="357">
        <v>-177957549.948412</v>
      </c>
      <c r="AJ113" s="357"/>
      <c r="AK113" s="357">
        <v>-11145460.909614079</v>
      </c>
      <c r="AL113" s="357">
        <v>-112835720.51253439</v>
      </c>
      <c r="AM113" s="357">
        <v>0</v>
      </c>
      <c r="AN113" s="357">
        <v>0</v>
      </c>
      <c r="AO113" s="357">
        <v>0</v>
      </c>
      <c r="AP113" s="357">
        <v>0</v>
      </c>
      <c r="AQ113" s="357">
        <v>-123981181.42214847</v>
      </c>
      <c r="AR113" s="357"/>
      <c r="AS113" s="357">
        <v>-380.88837696358661</v>
      </c>
      <c r="AT113" s="357">
        <v>-356291.01476575772</v>
      </c>
      <c r="AU113" s="357">
        <v>0</v>
      </c>
      <c r="AV113" s="357">
        <v>0</v>
      </c>
      <c r="AW113" s="357">
        <v>0</v>
      </c>
      <c r="AX113" s="357">
        <v>0</v>
      </c>
      <c r="AY113" s="357">
        <v>-356671.90314272128</v>
      </c>
      <c r="AZ113" s="357"/>
      <c r="BA113" s="357">
        <v>0</v>
      </c>
      <c r="BB113" s="357">
        <v>-9833459.1234285161</v>
      </c>
      <c r="BC113" s="357">
        <v>0</v>
      </c>
      <c r="BD113" s="357">
        <v>0</v>
      </c>
      <c r="BE113" s="357">
        <v>0</v>
      </c>
      <c r="BF113" s="357">
        <v>0</v>
      </c>
      <c r="BG113" s="357">
        <v>-9833459.1234285161</v>
      </c>
      <c r="BH113" s="357"/>
      <c r="BI113" s="357">
        <v>0</v>
      </c>
      <c r="BJ113" s="357">
        <v>0</v>
      </c>
      <c r="BK113" s="357">
        <v>0</v>
      </c>
      <c r="BL113" s="357">
        <v>0</v>
      </c>
      <c r="BM113" s="357">
        <v>0</v>
      </c>
      <c r="BN113" s="357">
        <v>0</v>
      </c>
      <c r="BO113" s="357">
        <v>0</v>
      </c>
      <c r="BP113" s="357"/>
      <c r="BQ113" s="357">
        <v>-3785641.7418457004</v>
      </c>
      <c r="BR113" s="357">
        <v>-48839887.582396127</v>
      </c>
      <c r="BS113" s="357">
        <v>0</v>
      </c>
      <c r="BT113" s="357">
        <v>0</v>
      </c>
      <c r="BU113" s="357">
        <v>0</v>
      </c>
      <c r="BV113" s="357">
        <v>0</v>
      </c>
      <c r="BW113" s="357">
        <v>-52625529.324241824</v>
      </c>
      <c r="BX113" s="357"/>
      <c r="BY113" s="357">
        <v>0</v>
      </c>
      <c r="BZ113" s="357">
        <v>0</v>
      </c>
      <c r="CA113" s="357">
        <v>0</v>
      </c>
      <c r="CB113" s="357">
        <v>0</v>
      </c>
      <c r="CC113" s="357">
        <v>0</v>
      </c>
      <c r="CD113" s="357">
        <v>0</v>
      </c>
      <c r="CE113" s="357">
        <v>0</v>
      </c>
      <c r="CF113" s="357"/>
      <c r="CG113" s="357">
        <v>-438499.20823789114</v>
      </c>
      <c r="CH113" s="357">
        <v>-5880927.9484177362</v>
      </c>
      <c r="CI113" s="357">
        <v>0</v>
      </c>
      <c r="CJ113" s="357">
        <v>0</v>
      </c>
      <c r="CK113" s="357">
        <v>0</v>
      </c>
      <c r="CL113" s="357">
        <v>0</v>
      </c>
      <c r="CM113" s="357">
        <v>-6319427.1566556273</v>
      </c>
      <c r="CN113" s="357">
        <v>0</v>
      </c>
      <c r="CO113" s="357">
        <v>-77718.982321523101</v>
      </c>
      <c r="CP113" s="357">
        <v>-575559.11375443276</v>
      </c>
      <c r="CQ113" s="357">
        <v>0</v>
      </c>
      <c r="CR113" s="357">
        <v>0</v>
      </c>
      <c r="CS113" s="357">
        <v>0</v>
      </c>
      <c r="CT113" s="357">
        <v>0</v>
      </c>
      <c r="CU113" s="357">
        <v>-653278.09607595589</v>
      </c>
      <c r="CV113" s="357"/>
      <c r="CW113" s="357">
        <v>0</v>
      </c>
      <c r="CX113" s="357">
        <v>0</v>
      </c>
      <c r="CY113" s="357">
        <v>0</v>
      </c>
      <c r="CZ113" s="357">
        <v>0</v>
      </c>
      <c r="DA113" s="357">
        <v>0</v>
      </c>
      <c r="DB113" s="357">
        <v>0</v>
      </c>
      <c r="DC113" s="357">
        <v>0</v>
      </c>
      <c r="DD113" s="357"/>
      <c r="DE113" s="357">
        <v>0</v>
      </c>
      <c r="DF113" s="357">
        <v>0</v>
      </c>
      <c r="DG113" s="357">
        <v>0</v>
      </c>
      <c r="DH113" s="357">
        <v>0</v>
      </c>
      <c r="DI113" s="357">
        <v>0</v>
      </c>
      <c r="DJ113" s="357">
        <v>0</v>
      </c>
      <c r="DK113" s="357">
        <v>0</v>
      </c>
      <c r="DL113" s="357"/>
      <c r="DM113" s="357">
        <v>0</v>
      </c>
      <c r="DN113" s="357">
        <v>0</v>
      </c>
      <c r="DO113" s="357">
        <v>0</v>
      </c>
      <c r="DP113" s="357">
        <v>0</v>
      </c>
      <c r="DQ113" s="357">
        <v>0</v>
      </c>
      <c r="DR113" s="357">
        <v>0</v>
      </c>
      <c r="DS113" s="357">
        <v>0</v>
      </c>
      <c r="DT113" s="357"/>
      <c r="DU113" s="357">
        <v>0</v>
      </c>
      <c r="DV113" s="357">
        <v>0</v>
      </c>
      <c r="DW113" s="357">
        <v>0</v>
      </c>
      <c r="DX113" s="357">
        <v>0</v>
      </c>
      <c r="DY113" s="357">
        <v>0</v>
      </c>
      <c r="DZ113" s="357">
        <v>0</v>
      </c>
      <c r="EA113" s="357">
        <v>0</v>
      </c>
      <c r="EB113" s="357"/>
      <c r="EC113" s="357">
        <v>0</v>
      </c>
      <c r="ED113" s="357">
        <v>0</v>
      </c>
      <c r="EE113" s="357">
        <v>0</v>
      </c>
      <c r="EF113" s="357">
        <v>0</v>
      </c>
      <c r="EG113" s="357">
        <v>0</v>
      </c>
      <c r="EH113" s="357">
        <v>0</v>
      </c>
      <c r="EI113" s="357">
        <v>0</v>
      </c>
      <c r="EJ113" s="357"/>
      <c r="EK113" s="357">
        <v>0</v>
      </c>
      <c r="EL113" s="357">
        <v>0</v>
      </c>
      <c r="EM113" s="357">
        <v>0</v>
      </c>
      <c r="EN113" s="357">
        <v>0</v>
      </c>
      <c r="EO113" s="357">
        <v>0</v>
      </c>
      <c r="EP113" s="357">
        <v>0</v>
      </c>
      <c r="EQ113" s="357">
        <v>0</v>
      </c>
      <c r="ER113" s="357"/>
      <c r="ES113" s="357">
        <v>0</v>
      </c>
      <c r="ET113" s="357">
        <v>0</v>
      </c>
      <c r="EU113" s="357">
        <v>0</v>
      </c>
      <c r="EV113" s="357">
        <v>0</v>
      </c>
      <c r="EW113" s="357">
        <v>0</v>
      </c>
      <c r="EX113" s="357">
        <v>0</v>
      </c>
      <c r="EY113" s="357">
        <v>0</v>
      </c>
      <c r="EZ113" s="357"/>
      <c r="FA113" s="357">
        <v>0</v>
      </c>
      <c r="FB113" s="357">
        <v>0</v>
      </c>
      <c r="FC113" s="357">
        <v>0</v>
      </c>
      <c r="FD113" s="357">
        <v>0</v>
      </c>
      <c r="FE113" s="357">
        <v>0</v>
      </c>
      <c r="FF113" s="357">
        <v>0</v>
      </c>
      <c r="FG113" s="357">
        <v>0</v>
      </c>
    </row>
    <row r="114" spans="1:163">
      <c r="D114" s="167"/>
      <c r="CW114" s="162">
        <v>0</v>
      </c>
      <c r="CX114" s="162">
        <v>0</v>
      </c>
      <c r="CY114" s="162">
        <v>0</v>
      </c>
      <c r="CZ114" s="162">
        <v>0</v>
      </c>
      <c r="DA114" s="162">
        <v>0</v>
      </c>
      <c r="DB114" s="162">
        <v>0</v>
      </c>
      <c r="DC114" s="162">
        <v>0</v>
      </c>
    </row>
    <row r="115" spans="1:163">
      <c r="B115" s="172" t="s">
        <v>97</v>
      </c>
      <c r="D115" s="167"/>
      <c r="CW115" s="162">
        <v>0</v>
      </c>
      <c r="CX115" s="162">
        <v>0</v>
      </c>
      <c r="CY115" s="162">
        <v>0</v>
      </c>
      <c r="CZ115" s="162">
        <v>0</v>
      </c>
      <c r="DA115" s="162">
        <v>0</v>
      </c>
      <c r="DB115" s="162">
        <v>0</v>
      </c>
      <c r="DC115" s="162">
        <v>0</v>
      </c>
    </row>
    <row r="116" spans="1:163">
      <c r="A116" s="355" t="s">
        <v>1128</v>
      </c>
      <c r="B116" s="162" t="s">
        <v>1129</v>
      </c>
      <c r="C116" s="619">
        <v>-350429027.58999997</v>
      </c>
      <c r="D116" s="167"/>
      <c r="E116" s="356">
        <v>-20611921.024069868</v>
      </c>
      <c r="F116" s="356">
        <v>-146419005.21184003</v>
      </c>
      <c r="G116" s="356">
        <v>0</v>
      </c>
      <c r="H116" s="356">
        <v>0</v>
      </c>
      <c r="I116" s="356">
        <v>0</v>
      </c>
      <c r="J116" s="356">
        <v>0</v>
      </c>
      <c r="K116" s="356">
        <v>-167030926.23590991</v>
      </c>
      <c r="M116" s="356">
        <v>-4752140.0727317762</v>
      </c>
      <c r="N116" s="356">
        <v>-37203351.163841344</v>
      </c>
      <c r="O116" s="356">
        <v>0</v>
      </c>
      <c r="P116" s="356">
        <v>0</v>
      </c>
      <c r="Q116" s="356">
        <v>0</v>
      </c>
      <c r="R116" s="356">
        <v>0</v>
      </c>
      <c r="S116" s="356">
        <v>-41955491.236573122</v>
      </c>
      <c r="U116" s="356">
        <v>-5086396.1402033968</v>
      </c>
      <c r="V116" s="356">
        <v>-41372975.520575702</v>
      </c>
      <c r="W116" s="356">
        <v>0</v>
      </c>
      <c r="X116" s="356">
        <v>0</v>
      </c>
      <c r="Y116" s="356">
        <v>0</v>
      </c>
      <c r="Z116" s="356">
        <v>0</v>
      </c>
      <c r="AA116" s="356">
        <v>-46459371.660779096</v>
      </c>
      <c r="AC116" s="356">
        <v>-2672483.3373326869</v>
      </c>
      <c r="AD116" s="356">
        <v>-26700704.192420121</v>
      </c>
      <c r="AE116" s="356">
        <v>0</v>
      </c>
      <c r="AF116" s="356">
        <v>0</v>
      </c>
      <c r="AG116" s="356">
        <v>0</v>
      </c>
      <c r="AH116" s="356">
        <v>0</v>
      </c>
      <c r="AI116" s="356">
        <v>-29373187.52975281</v>
      </c>
      <c r="AK116" s="356">
        <v>-1887902.6962273133</v>
      </c>
      <c r="AL116" s="356">
        <v>-18576822.406349789</v>
      </c>
      <c r="AM116" s="356">
        <v>0</v>
      </c>
      <c r="AN116" s="356">
        <v>0</v>
      </c>
      <c r="AO116" s="356">
        <v>0</v>
      </c>
      <c r="AP116" s="356">
        <v>0</v>
      </c>
      <c r="AQ116" s="356">
        <v>-20464725.102577101</v>
      </c>
      <c r="AS116" s="356">
        <v>-64.517761953740418</v>
      </c>
      <c r="AT116" s="356">
        <v>-58658.329793235862</v>
      </c>
      <c r="AU116" s="356">
        <v>0</v>
      </c>
      <c r="AV116" s="356">
        <v>0</v>
      </c>
      <c r="AW116" s="356">
        <v>0</v>
      </c>
      <c r="AX116" s="356">
        <v>0</v>
      </c>
      <c r="AY116" s="356">
        <v>-58722.847555189604</v>
      </c>
      <c r="BA116" s="356">
        <v>0</v>
      </c>
      <c r="BB116" s="356">
        <v>-1618941.4393444597</v>
      </c>
      <c r="BC116" s="356">
        <v>0</v>
      </c>
      <c r="BD116" s="356">
        <v>0</v>
      </c>
      <c r="BE116" s="356">
        <v>0</v>
      </c>
      <c r="BF116" s="356">
        <v>0</v>
      </c>
      <c r="BG116" s="356">
        <v>-1618941.4393444597</v>
      </c>
      <c r="BI116" s="356">
        <v>-486582.85607477871</v>
      </c>
      <c r="BJ116" s="356">
        <v>-4466527.172683809</v>
      </c>
      <c r="BK116" s="356">
        <v>0</v>
      </c>
      <c r="BL116" s="356">
        <v>0</v>
      </c>
      <c r="BM116" s="356">
        <v>0</v>
      </c>
      <c r="BN116" s="356">
        <v>0</v>
      </c>
      <c r="BO116" s="356">
        <v>-4953110.0287585873</v>
      </c>
      <c r="BQ116" s="356">
        <v>-641240.70860238897</v>
      </c>
      <c r="BR116" s="356">
        <v>-8040804.045412858</v>
      </c>
      <c r="BS116" s="356">
        <v>0</v>
      </c>
      <c r="BT116" s="356">
        <v>0</v>
      </c>
      <c r="BU116" s="356">
        <v>0</v>
      </c>
      <c r="BV116" s="356">
        <v>0</v>
      </c>
      <c r="BW116" s="356">
        <v>-8682044.7540152464</v>
      </c>
      <c r="BY116" s="356">
        <v>-2321020.7297717296</v>
      </c>
      <c r="BZ116" s="356">
        <v>-26361074.827440694</v>
      </c>
      <c r="CA116" s="356">
        <v>0</v>
      </c>
      <c r="CB116" s="356">
        <v>0</v>
      </c>
      <c r="CC116" s="356">
        <v>0</v>
      </c>
      <c r="CD116" s="356">
        <v>0</v>
      </c>
      <c r="CE116" s="356">
        <v>-28682095.557212424</v>
      </c>
      <c r="CG116" s="356">
        <v>-74276.321476463869</v>
      </c>
      <c r="CH116" s="356">
        <v>-968212.49145264539</v>
      </c>
      <c r="CI116" s="356">
        <v>0</v>
      </c>
      <c r="CJ116" s="356">
        <v>0</v>
      </c>
      <c r="CK116" s="356">
        <v>0</v>
      </c>
      <c r="CL116" s="356">
        <v>0</v>
      </c>
      <c r="CM116" s="356">
        <v>-1042488.8129291092</v>
      </c>
      <c r="CN116" s="162">
        <v>0</v>
      </c>
      <c r="CO116" s="356">
        <v>-13164.630647646034</v>
      </c>
      <c r="CP116" s="356">
        <v>-94757.753945342542</v>
      </c>
      <c r="CQ116" s="356">
        <v>0</v>
      </c>
      <c r="CR116" s="356">
        <v>0</v>
      </c>
      <c r="CS116" s="356">
        <v>0</v>
      </c>
      <c r="CT116" s="356">
        <v>0</v>
      </c>
      <c r="CU116" s="356">
        <v>-107922.38459298857</v>
      </c>
      <c r="CW116" s="356">
        <v>0</v>
      </c>
      <c r="CX116" s="356">
        <v>0</v>
      </c>
      <c r="CY116" s="356">
        <v>0</v>
      </c>
      <c r="CZ116" s="356">
        <v>0</v>
      </c>
      <c r="DA116" s="356">
        <v>0</v>
      </c>
      <c r="DB116" s="356">
        <v>0</v>
      </c>
      <c r="DC116" s="356">
        <v>0</v>
      </c>
      <c r="DE116" s="356">
        <v>0</v>
      </c>
      <c r="DF116" s="356">
        <v>0</v>
      </c>
      <c r="DG116" s="356">
        <v>0</v>
      </c>
      <c r="DH116" s="356">
        <v>0</v>
      </c>
      <c r="DI116" s="356">
        <v>0</v>
      </c>
      <c r="DJ116" s="356">
        <v>0</v>
      </c>
      <c r="DK116" s="356">
        <v>0</v>
      </c>
      <c r="DM116" s="356">
        <v>0</v>
      </c>
      <c r="DN116" s="356">
        <v>0</v>
      </c>
      <c r="DO116" s="356">
        <v>0</v>
      </c>
      <c r="DP116" s="356">
        <v>0</v>
      </c>
      <c r="DQ116" s="356">
        <v>0</v>
      </c>
      <c r="DR116" s="356">
        <v>0</v>
      </c>
      <c r="DS116" s="356">
        <v>0</v>
      </c>
      <c r="DU116" s="356">
        <v>0</v>
      </c>
      <c r="DV116" s="356">
        <v>0</v>
      </c>
      <c r="DW116" s="356">
        <v>0</v>
      </c>
      <c r="DX116" s="356">
        <v>0</v>
      </c>
      <c r="DY116" s="356">
        <v>0</v>
      </c>
      <c r="DZ116" s="356">
        <v>0</v>
      </c>
      <c r="EA116" s="356">
        <v>0</v>
      </c>
      <c r="EC116" s="356">
        <v>0</v>
      </c>
      <c r="ED116" s="356">
        <v>0</v>
      </c>
      <c r="EE116" s="356">
        <v>0</v>
      </c>
      <c r="EF116" s="356">
        <v>0</v>
      </c>
      <c r="EG116" s="356">
        <v>0</v>
      </c>
      <c r="EH116" s="356">
        <v>0</v>
      </c>
      <c r="EI116" s="356">
        <v>0</v>
      </c>
      <c r="EK116" s="356">
        <v>0</v>
      </c>
      <c r="EL116" s="356">
        <v>0</v>
      </c>
      <c r="EM116" s="356">
        <v>0</v>
      </c>
      <c r="EN116" s="356">
        <v>0</v>
      </c>
      <c r="EO116" s="356">
        <v>0</v>
      </c>
      <c r="EP116" s="356">
        <v>0</v>
      </c>
      <c r="EQ116" s="356">
        <v>0</v>
      </c>
      <c r="ES116" s="356">
        <v>0</v>
      </c>
      <c r="ET116" s="356">
        <v>0</v>
      </c>
      <c r="EU116" s="356">
        <v>0</v>
      </c>
      <c r="EV116" s="356">
        <v>0</v>
      </c>
      <c r="EW116" s="356">
        <v>0</v>
      </c>
      <c r="EX116" s="356">
        <v>0</v>
      </c>
      <c r="EY116" s="356">
        <v>0</v>
      </c>
      <c r="FA116" s="356">
        <v>0</v>
      </c>
      <c r="FB116" s="356">
        <v>0</v>
      </c>
      <c r="FC116" s="356">
        <v>0</v>
      </c>
      <c r="FD116" s="356">
        <v>0</v>
      </c>
      <c r="FE116" s="356">
        <v>0</v>
      </c>
      <c r="FF116" s="356">
        <v>0</v>
      </c>
      <c r="FG116" s="356">
        <v>0</v>
      </c>
    </row>
    <row r="117" spans="1:163">
      <c r="A117" s="355" t="s">
        <v>1130</v>
      </c>
      <c r="B117" s="162" t="s">
        <v>1131</v>
      </c>
      <c r="C117" s="619">
        <v>-54625781.700000003</v>
      </c>
      <c r="D117" s="167"/>
      <c r="E117" s="356">
        <v>-3465446.9936535042</v>
      </c>
      <c r="F117" s="356">
        <v>-25327655.673511669</v>
      </c>
      <c r="G117" s="356">
        <v>0</v>
      </c>
      <c r="H117" s="356">
        <v>0</v>
      </c>
      <c r="I117" s="356">
        <v>0</v>
      </c>
      <c r="J117" s="356">
        <v>0</v>
      </c>
      <c r="K117" s="356">
        <v>-28793102.667165175</v>
      </c>
      <c r="M117" s="356">
        <v>-798969.17464595358</v>
      </c>
      <c r="N117" s="356">
        <v>-6435460.1154080033</v>
      </c>
      <c r="O117" s="356">
        <v>0</v>
      </c>
      <c r="P117" s="356">
        <v>0</v>
      </c>
      <c r="Q117" s="356">
        <v>0</v>
      </c>
      <c r="R117" s="356">
        <v>0</v>
      </c>
      <c r="S117" s="356">
        <v>-7234429.2900539571</v>
      </c>
      <c r="U117" s="356">
        <v>-855167.07501522521</v>
      </c>
      <c r="V117" s="356">
        <v>-7156724.4747885549</v>
      </c>
      <c r="W117" s="356">
        <v>0</v>
      </c>
      <c r="X117" s="356">
        <v>0</v>
      </c>
      <c r="Y117" s="356">
        <v>0</v>
      </c>
      <c r="Z117" s="356">
        <v>0</v>
      </c>
      <c r="AA117" s="356">
        <v>-8011891.5498037804</v>
      </c>
      <c r="AC117" s="356">
        <v>-449320.04814755358</v>
      </c>
      <c r="AD117" s="356">
        <v>-4618705.3453032244</v>
      </c>
      <c r="AE117" s="356">
        <v>0</v>
      </c>
      <c r="AF117" s="356">
        <v>0</v>
      </c>
      <c r="AG117" s="356">
        <v>0</v>
      </c>
      <c r="AH117" s="356">
        <v>0</v>
      </c>
      <c r="AI117" s="356">
        <v>-5068025.393450778</v>
      </c>
      <c r="AK117" s="356">
        <v>-317409.84818015143</v>
      </c>
      <c r="AL117" s="356">
        <v>-3213430.939072906</v>
      </c>
      <c r="AM117" s="356">
        <v>0</v>
      </c>
      <c r="AN117" s="356">
        <v>0</v>
      </c>
      <c r="AO117" s="356">
        <v>0</v>
      </c>
      <c r="AP117" s="356">
        <v>0</v>
      </c>
      <c r="AQ117" s="356">
        <v>-3530840.7872530576</v>
      </c>
      <c r="AS117" s="356">
        <v>-10.84726086126325</v>
      </c>
      <c r="AT117" s="356">
        <v>-10146.756408000994</v>
      </c>
      <c r="AU117" s="356">
        <v>0</v>
      </c>
      <c r="AV117" s="356">
        <v>0</v>
      </c>
      <c r="AW117" s="356">
        <v>0</v>
      </c>
      <c r="AX117" s="356">
        <v>0</v>
      </c>
      <c r="AY117" s="356">
        <v>-10157.603668862257</v>
      </c>
      <c r="BA117" s="356">
        <v>0</v>
      </c>
      <c r="BB117" s="356">
        <v>-280045.55332124396</v>
      </c>
      <c r="BC117" s="356">
        <v>0</v>
      </c>
      <c r="BD117" s="356">
        <v>0</v>
      </c>
      <c r="BE117" s="356">
        <v>0</v>
      </c>
      <c r="BF117" s="356">
        <v>0</v>
      </c>
      <c r="BG117" s="356">
        <v>-280045.55332124396</v>
      </c>
      <c r="BI117" s="356">
        <v>0</v>
      </c>
      <c r="BJ117" s="356">
        <v>0</v>
      </c>
      <c r="BK117" s="356">
        <v>0</v>
      </c>
      <c r="BL117" s="356">
        <v>0</v>
      </c>
      <c r="BM117" s="356">
        <v>0</v>
      </c>
      <c r="BN117" s="356">
        <v>0</v>
      </c>
      <c r="BO117" s="356">
        <v>0</v>
      </c>
      <c r="BQ117" s="356">
        <v>-107810.7025172182</v>
      </c>
      <c r="BR117" s="356">
        <v>-1390903.5640950263</v>
      </c>
      <c r="BS117" s="356">
        <v>0</v>
      </c>
      <c r="BT117" s="356">
        <v>0</v>
      </c>
      <c r="BU117" s="356">
        <v>0</v>
      </c>
      <c r="BV117" s="356">
        <v>0</v>
      </c>
      <c r="BW117" s="356">
        <v>-1498714.2666122445</v>
      </c>
      <c r="BY117" s="356">
        <v>0</v>
      </c>
      <c r="BZ117" s="356">
        <v>0</v>
      </c>
      <c r="CA117" s="356">
        <v>0</v>
      </c>
      <c r="CB117" s="356">
        <v>0</v>
      </c>
      <c r="CC117" s="356">
        <v>0</v>
      </c>
      <c r="CD117" s="356">
        <v>0</v>
      </c>
      <c r="CE117" s="356">
        <v>0</v>
      </c>
      <c r="CG117" s="356">
        <v>-12487.95076692122</v>
      </c>
      <c r="CH117" s="356">
        <v>-167482.03258740943</v>
      </c>
      <c r="CI117" s="356">
        <v>0</v>
      </c>
      <c r="CJ117" s="356">
        <v>0</v>
      </c>
      <c r="CK117" s="356">
        <v>0</v>
      </c>
      <c r="CL117" s="356">
        <v>0</v>
      </c>
      <c r="CM117" s="356">
        <v>-179969.98335433064</v>
      </c>
      <c r="CN117" s="162">
        <v>0</v>
      </c>
      <c r="CO117" s="356">
        <v>-2213.3468126124089</v>
      </c>
      <c r="CP117" s="356">
        <v>-16391.258503980767</v>
      </c>
      <c r="CQ117" s="356">
        <v>0</v>
      </c>
      <c r="CR117" s="356">
        <v>0</v>
      </c>
      <c r="CS117" s="356">
        <v>0</v>
      </c>
      <c r="CT117" s="356">
        <v>0</v>
      </c>
      <c r="CU117" s="356">
        <v>-18604.605316593177</v>
      </c>
      <c r="CW117" s="356">
        <v>0</v>
      </c>
      <c r="CX117" s="356">
        <v>0</v>
      </c>
      <c r="CY117" s="356">
        <v>0</v>
      </c>
      <c r="CZ117" s="356">
        <v>0</v>
      </c>
      <c r="DA117" s="356">
        <v>0</v>
      </c>
      <c r="DB117" s="356">
        <v>0</v>
      </c>
      <c r="DC117" s="356">
        <v>0</v>
      </c>
      <c r="DE117" s="356">
        <v>0</v>
      </c>
      <c r="DF117" s="356">
        <v>0</v>
      </c>
      <c r="DG117" s="356">
        <v>0</v>
      </c>
      <c r="DH117" s="356">
        <v>0</v>
      </c>
      <c r="DI117" s="356">
        <v>0</v>
      </c>
      <c r="DJ117" s="356">
        <v>0</v>
      </c>
      <c r="DK117" s="356">
        <v>0</v>
      </c>
      <c r="DM117" s="356">
        <v>0</v>
      </c>
      <c r="DN117" s="356">
        <v>0</v>
      </c>
      <c r="DO117" s="356">
        <v>0</v>
      </c>
      <c r="DP117" s="356">
        <v>0</v>
      </c>
      <c r="DQ117" s="356">
        <v>0</v>
      </c>
      <c r="DR117" s="356">
        <v>0</v>
      </c>
      <c r="DS117" s="356">
        <v>0</v>
      </c>
      <c r="DU117" s="356">
        <v>0</v>
      </c>
      <c r="DV117" s="356">
        <v>0</v>
      </c>
      <c r="DW117" s="356">
        <v>0</v>
      </c>
      <c r="DX117" s="356">
        <v>0</v>
      </c>
      <c r="DY117" s="356">
        <v>0</v>
      </c>
      <c r="DZ117" s="356">
        <v>0</v>
      </c>
      <c r="EA117" s="356">
        <v>0</v>
      </c>
      <c r="EC117" s="356">
        <v>0</v>
      </c>
      <c r="ED117" s="356">
        <v>0</v>
      </c>
      <c r="EE117" s="356">
        <v>0</v>
      </c>
      <c r="EF117" s="356">
        <v>0</v>
      </c>
      <c r="EG117" s="356">
        <v>0</v>
      </c>
      <c r="EH117" s="356">
        <v>0</v>
      </c>
      <c r="EI117" s="356">
        <v>0</v>
      </c>
      <c r="EK117" s="356">
        <v>0</v>
      </c>
      <c r="EL117" s="356">
        <v>0</v>
      </c>
      <c r="EM117" s="356">
        <v>0</v>
      </c>
      <c r="EN117" s="356">
        <v>0</v>
      </c>
      <c r="EO117" s="356">
        <v>0</v>
      </c>
      <c r="EP117" s="356">
        <v>0</v>
      </c>
      <c r="EQ117" s="356">
        <v>0</v>
      </c>
      <c r="ES117" s="356">
        <v>0</v>
      </c>
      <c r="ET117" s="356">
        <v>0</v>
      </c>
      <c r="EU117" s="356">
        <v>0</v>
      </c>
      <c r="EV117" s="356">
        <v>0</v>
      </c>
      <c r="EW117" s="356">
        <v>0</v>
      </c>
      <c r="EX117" s="356">
        <v>0</v>
      </c>
      <c r="EY117" s="356">
        <v>0</v>
      </c>
      <c r="FA117" s="356">
        <v>0</v>
      </c>
      <c r="FB117" s="356">
        <v>0</v>
      </c>
      <c r="FC117" s="356">
        <v>0</v>
      </c>
      <c r="FD117" s="356">
        <v>0</v>
      </c>
      <c r="FE117" s="356">
        <v>0</v>
      </c>
      <c r="FF117" s="356">
        <v>0</v>
      </c>
      <c r="FG117" s="356">
        <v>0</v>
      </c>
    </row>
    <row r="118" spans="1:163">
      <c r="A118" s="355" t="s">
        <v>1132</v>
      </c>
      <c r="B118" s="162" t="s">
        <v>1133</v>
      </c>
      <c r="C118" s="619">
        <v>-350417.81164735754</v>
      </c>
      <c r="D118" s="167"/>
      <c r="E118" s="356">
        <v>0</v>
      </c>
      <c r="F118" s="356">
        <v>0</v>
      </c>
      <c r="G118" s="356">
        <v>0</v>
      </c>
      <c r="H118" s="356">
        <v>0</v>
      </c>
      <c r="I118" s="356">
        <v>0</v>
      </c>
      <c r="J118" s="356">
        <v>0</v>
      </c>
      <c r="K118" s="356">
        <v>0</v>
      </c>
      <c r="M118" s="356">
        <v>0</v>
      </c>
      <c r="N118" s="356">
        <v>0</v>
      </c>
      <c r="O118" s="356">
        <v>0</v>
      </c>
      <c r="P118" s="356">
        <v>0</v>
      </c>
      <c r="Q118" s="356">
        <v>0</v>
      </c>
      <c r="R118" s="356">
        <v>0</v>
      </c>
      <c r="S118" s="356">
        <v>0</v>
      </c>
      <c r="U118" s="356">
        <v>0</v>
      </c>
      <c r="V118" s="356">
        <v>0</v>
      </c>
      <c r="W118" s="356">
        <v>0</v>
      </c>
      <c r="X118" s="356">
        <v>0</v>
      </c>
      <c r="Y118" s="356">
        <v>0</v>
      </c>
      <c r="Z118" s="356">
        <v>0</v>
      </c>
      <c r="AA118" s="356">
        <v>0</v>
      </c>
      <c r="AC118" s="356">
        <v>0</v>
      </c>
      <c r="AD118" s="356">
        <v>0</v>
      </c>
      <c r="AE118" s="356">
        <v>0</v>
      </c>
      <c r="AF118" s="356">
        <v>0</v>
      </c>
      <c r="AG118" s="356">
        <v>0</v>
      </c>
      <c r="AH118" s="356">
        <v>0</v>
      </c>
      <c r="AI118" s="356">
        <v>0</v>
      </c>
      <c r="AK118" s="356">
        <v>0</v>
      </c>
      <c r="AL118" s="356">
        <v>0</v>
      </c>
      <c r="AM118" s="356">
        <v>0</v>
      </c>
      <c r="AN118" s="356">
        <v>0</v>
      </c>
      <c r="AO118" s="356">
        <v>0</v>
      </c>
      <c r="AP118" s="356">
        <v>0</v>
      </c>
      <c r="AQ118" s="356">
        <v>0</v>
      </c>
      <c r="AS118" s="356">
        <v>0</v>
      </c>
      <c r="AT118" s="356">
        <v>0</v>
      </c>
      <c r="AU118" s="356">
        <v>0</v>
      </c>
      <c r="AV118" s="356">
        <v>0</v>
      </c>
      <c r="AW118" s="356">
        <v>0</v>
      </c>
      <c r="AX118" s="356">
        <v>0</v>
      </c>
      <c r="AY118" s="356">
        <v>0</v>
      </c>
      <c r="BA118" s="356">
        <v>0</v>
      </c>
      <c r="BB118" s="356">
        <v>0</v>
      </c>
      <c r="BC118" s="356">
        <v>0</v>
      </c>
      <c r="BD118" s="356">
        <v>0</v>
      </c>
      <c r="BE118" s="356">
        <v>0</v>
      </c>
      <c r="BF118" s="356">
        <v>0</v>
      </c>
      <c r="BG118" s="356">
        <v>0</v>
      </c>
      <c r="BI118" s="356">
        <v>0</v>
      </c>
      <c r="BJ118" s="356">
        <v>0</v>
      </c>
      <c r="BK118" s="356">
        <v>0</v>
      </c>
      <c r="BL118" s="356">
        <v>0</v>
      </c>
      <c r="BM118" s="356">
        <v>0</v>
      </c>
      <c r="BN118" s="356">
        <v>0</v>
      </c>
      <c r="BO118" s="356">
        <v>0</v>
      </c>
      <c r="BQ118" s="356">
        <v>0</v>
      </c>
      <c r="BR118" s="356">
        <v>0</v>
      </c>
      <c r="BS118" s="356">
        <v>0</v>
      </c>
      <c r="BT118" s="356">
        <v>0</v>
      </c>
      <c r="BU118" s="356">
        <v>0</v>
      </c>
      <c r="BV118" s="356">
        <v>0</v>
      </c>
      <c r="BW118" s="356">
        <v>0</v>
      </c>
      <c r="BY118" s="356">
        <v>-350417.81164735754</v>
      </c>
      <c r="BZ118" s="356">
        <v>0</v>
      </c>
      <c r="CA118" s="356">
        <v>0</v>
      </c>
      <c r="CB118" s="356">
        <v>0</v>
      </c>
      <c r="CC118" s="356">
        <v>0</v>
      </c>
      <c r="CD118" s="356">
        <v>0</v>
      </c>
      <c r="CE118" s="356">
        <v>-350417.81164735754</v>
      </c>
      <c r="CG118" s="356">
        <v>0</v>
      </c>
      <c r="CH118" s="356">
        <v>0</v>
      </c>
      <c r="CI118" s="356">
        <v>0</v>
      </c>
      <c r="CJ118" s="356">
        <v>0</v>
      </c>
      <c r="CK118" s="356">
        <v>0</v>
      </c>
      <c r="CL118" s="356">
        <v>0</v>
      </c>
      <c r="CM118" s="356">
        <v>0</v>
      </c>
      <c r="CN118" s="162">
        <v>0</v>
      </c>
      <c r="CO118" s="356">
        <v>0</v>
      </c>
      <c r="CP118" s="356">
        <v>0</v>
      </c>
      <c r="CQ118" s="356">
        <v>0</v>
      </c>
      <c r="CR118" s="356">
        <v>0</v>
      </c>
      <c r="CS118" s="356">
        <v>0</v>
      </c>
      <c r="CT118" s="356">
        <v>0</v>
      </c>
      <c r="CU118" s="356">
        <v>0</v>
      </c>
      <c r="CW118" s="356">
        <v>0</v>
      </c>
      <c r="CX118" s="356">
        <v>0</v>
      </c>
      <c r="CY118" s="356">
        <v>0</v>
      </c>
      <c r="CZ118" s="356">
        <v>0</v>
      </c>
      <c r="DA118" s="356">
        <v>0</v>
      </c>
      <c r="DB118" s="356">
        <v>0</v>
      </c>
      <c r="DC118" s="356">
        <v>0</v>
      </c>
      <c r="DE118" s="356">
        <v>0</v>
      </c>
      <c r="DF118" s="356">
        <v>0</v>
      </c>
      <c r="DG118" s="356">
        <v>0</v>
      </c>
      <c r="DH118" s="356">
        <v>0</v>
      </c>
      <c r="DI118" s="356">
        <v>0</v>
      </c>
      <c r="DJ118" s="356">
        <v>0</v>
      </c>
      <c r="DK118" s="356">
        <v>0</v>
      </c>
      <c r="DM118" s="356">
        <v>0</v>
      </c>
      <c r="DN118" s="356">
        <v>0</v>
      </c>
      <c r="DO118" s="356">
        <v>0</v>
      </c>
      <c r="DP118" s="356">
        <v>0</v>
      </c>
      <c r="DQ118" s="356">
        <v>0</v>
      </c>
      <c r="DR118" s="356">
        <v>0</v>
      </c>
      <c r="DS118" s="356">
        <v>0</v>
      </c>
      <c r="DU118" s="356">
        <v>0</v>
      </c>
      <c r="DV118" s="356">
        <v>0</v>
      </c>
      <c r="DW118" s="356">
        <v>0</v>
      </c>
      <c r="DX118" s="356">
        <v>0</v>
      </c>
      <c r="DY118" s="356">
        <v>0</v>
      </c>
      <c r="DZ118" s="356">
        <v>0</v>
      </c>
      <c r="EA118" s="356">
        <v>0</v>
      </c>
      <c r="EC118" s="356">
        <v>0</v>
      </c>
      <c r="ED118" s="356">
        <v>0</v>
      </c>
      <c r="EE118" s="356">
        <v>0</v>
      </c>
      <c r="EF118" s="356">
        <v>0</v>
      </c>
      <c r="EG118" s="356">
        <v>0</v>
      </c>
      <c r="EH118" s="356">
        <v>0</v>
      </c>
      <c r="EI118" s="356">
        <v>0</v>
      </c>
      <c r="EK118" s="356">
        <v>0</v>
      </c>
      <c r="EL118" s="356">
        <v>0</v>
      </c>
      <c r="EM118" s="356">
        <v>0</v>
      </c>
      <c r="EN118" s="356">
        <v>0</v>
      </c>
      <c r="EO118" s="356">
        <v>0</v>
      </c>
      <c r="EP118" s="356">
        <v>0</v>
      </c>
      <c r="EQ118" s="356">
        <v>0</v>
      </c>
      <c r="ES118" s="356">
        <v>0</v>
      </c>
      <c r="ET118" s="356">
        <v>0</v>
      </c>
      <c r="EU118" s="356">
        <v>0</v>
      </c>
      <c r="EV118" s="356">
        <v>0</v>
      </c>
      <c r="EW118" s="356">
        <v>0</v>
      </c>
      <c r="EX118" s="356">
        <v>0</v>
      </c>
      <c r="EY118" s="356">
        <v>0</v>
      </c>
      <c r="FA118" s="356">
        <v>0</v>
      </c>
      <c r="FB118" s="356">
        <v>0</v>
      </c>
      <c r="FC118" s="356">
        <v>0</v>
      </c>
      <c r="FD118" s="356">
        <v>0</v>
      </c>
      <c r="FE118" s="356">
        <v>0</v>
      </c>
      <c r="FF118" s="356">
        <v>0</v>
      </c>
      <c r="FG118" s="356">
        <v>0</v>
      </c>
    </row>
    <row r="119" spans="1:163">
      <c r="A119" s="355" t="s">
        <v>1134</v>
      </c>
      <c r="B119" s="162" t="s">
        <v>1135</v>
      </c>
      <c r="C119" s="619">
        <v>-114357079.75</v>
      </c>
      <c r="D119" s="167"/>
      <c r="E119" s="356">
        <v>-7254786.7671545194</v>
      </c>
      <c r="F119" s="356">
        <v>-53022522.508566931</v>
      </c>
      <c r="G119" s="356">
        <v>0</v>
      </c>
      <c r="H119" s="356">
        <v>0</v>
      </c>
      <c r="I119" s="356">
        <v>0</v>
      </c>
      <c r="J119" s="356">
        <v>0</v>
      </c>
      <c r="K119" s="356">
        <v>-60277309.275721453</v>
      </c>
      <c r="M119" s="356">
        <v>-1672612.7989263902</v>
      </c>
      <c r="N119" s="356">
        <v>-13472400.810433751</v>
      </c>
      <c r="O119" s="356">
        <v>0</v>
      </c>
      <c r="P119" s="356">
        <v>0</v>
      </c>
      <c r="Q119" s="356">
        <v>0</v>
      </c>
      <c r="R119" s="356">
        <v>0</v>
      </c>
      <c r="S119" s="356">
        <v>-15145013.609360142</v>
      </c>
      <c r="U119" s="356">
        <v>-1790261.051716727</v>
      </c>
      <c r="V119" s="356">
        <v>-14982341.415393816</v>
      </c>
      <c r="W119" s="356">
        <v>0</v>
      </c>
      <c r="X119" s="356">
        <v>0</v>
      </c>
      <c r="Y119" s="356">
        <v>0</v>
      </c>
      <c r="Z119" s="356">
        <v>0</v>
      </c>
      <c r="AA119" s="356">
        <v>-16772602.467110543</v>
      </c>
      <c r="AC119" s="356">
        <v>-940635.11734210327</v>
      </c>
      <c r="AD119" s="356">
        <v>-9669091.0240025371</v>
      </c>
      <c r="AE119" s="356">
        <v>0</v>
      </c>
      <c r="AF119" s="356">
        <v>0</v>
      </c>
      <c r="AG119" s="356">
        <v>0</v>
      </c>
      <c r="AH119" s="356">
        <v>0</v>
      </c>
      <c r="AI119" s="356">
        <v>-10609726.14134464</v>
      </c>
      <c r="AK119" s="356">
        <v>-664485.92939353699</v>
      </c>
      <c r="AL119" s="356">
        <v>-6727200.3573118243</v>
      </c>
      <c r="AM119" s="356">
        <v>0</v>
      </c>
      <c r="AN119" s="356">
        <v>0</v>
      </c>
      <c r="AO119" s="356">
        <v>0</v>
      </c>
      <c r="AP119" s="356">
        <v>0</v>
      </c>
      <c r="AQ119" s="356">
        <v>-7391686.2867053617</v>
      </c>
      <c r="AS119" s="356">
        <v>-22.708344609017011</v>
      </c>
      <c r="AT119" s="356">
        <v>-21241.864109627801</v>
      </c>
      <c r="AU119" s="356">
        <v>0</v>
      </c>
      <c r="AV119" s="356">
        <v>0</v>
      </c>
      <c r="AW119" s="356">
        <v>0</v>
      </c>
      <c r="AX119" s="356">
        <v>0</v>
      </c>
      <c r="AY119" s="356">
        <v>-21264.572454236819</v>
      </c>
      <c r="BA119" s="356">
        <v>0</v>
      </c>
      <c r="BB119" s="356">
        <v>-586265.14217535441</v>
      </c>
      <c r="BC119" s="356">
        <v>0</v>
      </c>
      <c r="BD119" s="356">
        <v>0</v>
      </c>
      <c r="BE119" s="356">
        <v>0</v>
      </c>
      <c r="BF119" s="356">
        <v>0</v>
      </c>
      <c r="BG119" s="356">
        <v>-586265.14217535441</v>
      </c>
      <c r="BI119" s="356">
        <v>0</v>
      </c>
      <c r="BJ119" s="356">
        <v>0</v>
      </c>
      <c r="BK119" s="356">
        <v>0</v>
      </c>
      <c r="BL119" s="356">
        <v>0</v>
      </c>
      <c r="BM119" s="356">
        <v>0</v>
      </c>
      <c r="BN119" s="356">
        <v>0</v>
      </c>
      <c r="BO119" s="356">
        <v>0</v>
      </c>
      <c r="BQ119" s="356">
        <v>-225697.7698438144</v>
      </c>
      <c r="BR119" s="356">
        <v>-2911805.8333209017</v>
      </c>
      <c r="BS119" s="356">
        <v>0</v>
      </c>
      <c r="BT119" s="356">
        <v>0</v>
      </c>
      <c r="BU119" s="356">
        <v>0</v>
      </c>
      <c r="BV119" s="356">
        <v>0</v>
      </c>
      <c r="BW119" s="356">
        <v>-3137503.6031647162</v>
      </c>
      <c r="BY119" s="356">
        <v>0</v>
      </c>
      <c r="BZ119" s="356">
        <v>0</v>
      </c>
      <c r="CA119" s="356">
        <v>0</v>
      </c>
      <c r="CB119" s="356">
        <v>0</v>
      </c>
      <c r="CC119" s="356">
        <v>0</v>
      </c>
      <c r="CD119" s="356">
        <v>0</v>
      </c>
      <c r="CE119" s="356">
        <v>0</v>
      </c>
      <c r="CG119" s="356">
        <v>-26143.069029378916</v>
      </c>
      <c r="CH119" s="356">
        <v>-350617.52090754017</v>
      </c>
      <c r="CI119" s="356">
        <v>0</v>
      </c>
      <c r="CJ119" s="356">
        <v>0</v>
      </c>
      <c r="CK119" s="356">
        <v>0</v>
      </c>
      <c r="CL119" s="356">
        <v>0</v>
      </c>
      <c r="CM119" s="356">
        <v>-376760.5899369191</v>
      </c>
      <c r="CN119" s="162">
        <v>0</v>
      </c>
      <c r="CO119" s="356">
        <v>-4633.5607489224367</v>
      </c>
      <c r="CP119" s="356">
        <v>-34314.50127774728</v>
      </c>
      <c r="CQ119" s="356">
        <v>0</v>
      </c>
      <c r="CR119" s="356">
        <v>0</v>
      </c>
      <c r="CS119" s="356">
        <v>0</v>
      </c>
      <c r="CT119" s="356">
        <v>0</v>
      </c>
      <c r="CU119" s="356">
        <v>-38948.062026669715</v>
      </c>
      <c r="CW119" s="356">
        <v>0</v>
      </c>
      <c r="CX119" s="356">
        <v>0</v>
      </c>
      <c r="CY119" s="356">
        <v>0</v>
      </c>
      <c r="CZ119" s="356">
        <v>0</v>
      </c>
      <c r="DA119" s="356">
        <v>0</v>
      </c>
      <c r="DB119" s="356">
        <v>0</v>
      </c>
      <c r="DC119" s="356">
        <v>0</v>
      </c>
      <c r="DE119" s="356">
        <v>0</v>
      </c>
      <c r="DF119" s="356">
        <v>0</v>
      </c>
      <c r="DG119" s="356">
        <v>0</v>
      </c>
      <c r="DH119" s="356">
        <v>0</v>
      </c>
      <c r="DI119" s="356">
        <v>0</v>
      </c>
      <c r="DJ119" s="356">
        <v>0</v>
      </c>
      <c r="DK119" s="356">
        <v>0</v>
      </c>
      <c r="DM119" s="356">
        <v>0</v>
      </c>
      <c r="DN119" s="356">
        <v>0</v>
      </c>
      <c r="DO119" s="356">
        <v>0</v>
      </c>
      <c r="DP119" s="356">
        <v>0</v>
      </c>
      <c r="DQ119" s="356">
        <v>0</v>
      </c>
      <c r="DR119" s="356">
        <v>0</v>
      </c>
      <c r="DS119" s="356">
        <v>0</v>
      </c>
      <c r="DU119" s="356">
        <v>0</v>
      </c>
      <c r="DV119" s="356">
        <v>0</v>
      </c>
      <c r="DW119" s="356">
        <v>0</v>
      </c>
      <c r="DX119" s="356">
        <v>0</v>
      </c>
      <c r="DY119" s="356">
        <v>0</v>
      </c>
      <c r="DZ119" s="356">
        <v>0</v>
      </c>
      <c r="EA119" s="356">
        <v>0</v>
      </c>
      <c r="EC119" s="356">
        <v>0</v>
      </c>
      <c r="ED119" s="356">
        <v>0</v>
      </c>
      <c r="EE119" s="356">
        <v>0</v>
      </c>
      <c r="EF119" s="356">
        <v>0</v>
      </c>
      <c r="EG119" s="356">
        <v>0</v>
      </c>
      <c r="EH119" s="356">
        <v>0</v>
      </c>
      <c r="EI119" s="356">
        <v>0</v>
      </c>
      <c r="EK119" s="356">
        <v>0</v>
      </c>
      <c r="EL119" s="356">
        <v>0</v>
      </c>
      <c r="EM119" s="356">
        <v>0</v>
      </c>
      <c r="EN119" s="356">
        <v>0</v>
      </c>
      <c r="EO119" s="356">
        <v>0</v>
      </c>
      <c r="EP119" s="356">
        <v>0</v>
      </c>
      <c r="EQ119" s="356">
        <v>0</v>
      </c>
      <c r="ES119" s="356">
        <v>0</v>
      </c>
      <c r="ET119" s="356">
        <v>0</v>
      </c>
      <c r="EU119" s="356">
        <v>0</v>
      </c>
      <c r="EV119" s="356">
        <v>0</v>
      </c>
      <c r="EW119" s="356">
        <v>0</v>
      </c>
      <c r="EX119" s="356">
        <v>0</v>
      </c>
      <c r="EY119" s="356">
        <v>0</v>
      </c>
      <c r="FA119" s="356">
        <v>0</v>
      </c>
      <c r="FB119" s="356">
        <v>0</v>
      </c>
      <c r="FC119" s="356">
        <v>0</v>
      </c>
      <c r="FD119" s="356">
        <v>0</v>
      </c>
      <c r="FE119" s="356">
        <v>0</v>
      </c>
      <c r="FF119" s="356">
        <v>0</v>
      </c>
      <c r="FG119" s="356">
        <v>0</v>
      </c>
    </row>
    <row r="120" spans="1:163">
      <c r="A120" s="355" t="s">
        <v>45</v>
      </c>
      <c r="B120" s="162" t="s">
        <v>45</v>
      </c>
      <c r="C120" s="619">
        <v>0</v>
      </c>
      <c r="D120" s="167"/>
      <c r="E120" s="356">
        <v>0</v>
      </c>
      <c r="F120" s="356">
        <v>0</v>
      </c>
      <c r="G120" s="356">
        <v>0</v>
      </c>
      <c r="H120" s="356">
        <v>0</v>
      </c>
      <c r="I120" s="356">
        <v>0</v>
      </c>
      <c r="J120" s="356">
        <v>0</v>
      </c>
      <c r="K120" s="356">
        <v>0</v>
      </c>
      <c r="M120" s="356">
        <v>0</v>
      </c>
      <c r="N120" s="356">
        <v>0</v>
      </c>
      <c r="O120" s="356">
        <v>0</v>
      </c>
      <c r="P120" s="356">
        <v>0</v>
      </c>
      <c r="Q120" s="356">
        <v>0</v>
      </c>
      <c r="R120" s="356">
        <v>0</v>
      </c>
      <c r="S120" s="356">
        <v>0</v>
      </c>
      <c r="U120" s="356">
        <v>0</v>
      </c>
      <c r="V120" s="356">
        <v>0</v>
      </c>
      <c r="W120" s="356">
        <v>0</v>
      </c>
      <c r="X120" s="356">
        <v>0</v>
      </c>
      <c r="Y120" s="356">
        <v>0</v>
      </c>
      <c r="Z120" s="356">
        <v>0</v>
      </c>
      <c r="AA120" s="356">
        <v>0</v>
      </c>
      <c r="AC120" s="356">
        <v>0</v>
      </c>
      <c r="AD120" s="356">
        <v>0</v>
      </c>
      <c r="AE120" s="356">
        <v>0</v>
      </c>
      <c r="AF120" s="356">
        <v>0</v>
      </c>
      <c r="AG120" s="356">
        <v>0</v>
      </c>
      <c r="AH120" s="356">
        <v>0</v>
      </c>
      <c r="AI120" s="356">
        <v>0</v>
      </c>
      <c r="AK120" s="356">
        <v>0</v>
      </c>
      <c r="AL120" s="356">
        <v>0</v>
      </c>
      <c r="AM120" s="356">
        <v>0</v>
      </c>
      <c r="AN120" s="356">
        <v>0</v>
      </c>
      <c r="AO120" s="356">
        <v>0</v>
      </c>
      <c r="AP120" s="356">
        <v>0</v>
      </c>
      <c r="AQ120" s="356">
        <v>0</v>
      </c>
      <c r="AS120" s="356">
        <v>0</v>
      </c>
      <c r="AT120" s="356">
        <v>0</v>
      </c>
      <c r="AU120" s="356">
        <v>0</v>
      </c>
      <c r="AV120" s="356">
        <v>0</v>
      </c>
      <c r="AW120" s="356">
        <v>0</v>
      </c>
      <c r="AX120" s="356">
        <v>0</v>
      </c>
      <c r="AY120" s="356">
        <v>0</v>
      </c>
      <c r="BA120" s="356">
        <v>0</v>
      </c>
      <c r="BB120" s="356">
        <v>0</v>
      </c>
      <c r="BC120" s="356">
        <v>0</v>
      </c>
      <c r="BD120" s="356">
        <v>0</v>
      </c>
      <c r="BE120" s="356">
        <v>0</v>
      </c>
      <c r="BF120" s="356">
        <v>0</v>
      </c>
      <c r="BG120" s="356">
        <v>0</v>
      </c>
      <c r="BI120" s="356">
        <v>0</v>
      </c>
      <c r="BJ120" s="356">
        <v>0</v>
      </c>
      <c r="BK120" s="356">
        <v>0</v>
      </c>
      <c r="BL120" s="356">
        <v>0</v>
      </c>
      <c r="BM120" s="356">
        <v>0</v>
      </c>
      <c r="BN120" s="356">
        <v>0</v>
      </c>
      <c r="BO120" s="356">
        <v>0</v>
      </c>
      <c r="BQ120" s="356">
        <v>0</v>
      </c>
      <c r="BR120" s="356">
        <v>0</v>
      </c>
      <c r="BS120" s="356">
        <v>0</v>
      </c>
      <c r="BT120" s="356">
        <v>0</v>
      </c>
      <c r="BU120" s="356">
        <v>0</v>
      </c>
      <c r="BV120" s="356">
        <v>0</v>
      </c>
      <c r="BW120" s="356">
        <v>0</v>
      </c>
      <c r="BY120" s="356">
        <v>0</v>
      </c>
      <c r="BZ120" s="356">
        <v>0</v>
      </c>
      <c r="CA120" s="356">
        <v>0</v>
      </c>
      <c r="CB120" s="356">
        <v>0</v>
      </c>
      <c r="CC120" s="356">
        <v>0</v>
      </c>
      <c r="CD120" s="356">
        <v>0</v>
      </c>
      <c r="CE120" s="356">
        <v>0</v>
      </c>
      <c r="CG120" s="356">
        <v>0</v>
      </c>
      <c r="CH120" s="356">
        <v>0</v>
      </c>
      <c r="CI120" s="356">
        <v>0</v>
      </c>
      <c r="CJ120" s="356">
        <v>0</v>
      </c>
      <c r="CK120" s="356">
        <v>0</v>
      </c>
      <c r="CL120" s="356">
        <v>0</v>
      </c>
      <c r="CM120" s="356">
        <v>0</v>
      </c>
      <c r="CN120" s="162">
        <v>0</v>
      </c>
      <c r="CO120" s="356">
        <v>0</v>
      </c>
      <c r="CP120" s="356">
        <v>0</v>
      </c>
      <c r="CQ120" s="356">
        <v>0</v>
      </c>
      <c r="CR120" s="356">
        <v>0</v>
      </c>
      <c r="CS120" s="356">
        <v>0</v>
      </c>
      <c r="CT120" s="356">
        <v>0</v>
      </c>
      <c r="CU120" s="356">
        <v>0</v>
      </c>
      <c r="CW120" s="356">
        <v>0</v>
      </c>
      <c r="CX120" s="356">
        <v>0</v>
      </c>
      <c r="CY120" s="356">
        <v>0</v>
      </c>
      <c r="CZ120" s="356">
        <v>0</v>
      </c>
      <c r="DA120" s="356">
        <v>0</v>
      </c>
      <c r="DB120" s="356">
        <v>0</v>
      </c>
      <c r="DC120" s="356">
        <v>0</v>
      </c>
      <c r="DE120" s="356">
        <v>0</v>
      </c>
      <c r="DF120" s="356">
        <v>0</v>
      </c>
      <c r="DG120" s="356">
        <v>0</v>
      </c>
      <c r="DH120" s="356">
        <v>0</v>
      </c>
      <c r="DI120" s="356">
        <v>0</v>
      </c>
      <c r="DJ120" s="356">
        <v>0</v>
      </c>
      <c r="DK120" s="356">
        <v>0</v>
      </c>
      <c r="DM120" s="356">
        <v>0</v>
      </c>
      <c r="DN120" s="356">
        <v>0</v>
      </c>
      <c r="DO120" s="356">
        <v>0</v>
      </c>
      <c r="DP120" s="356">
        <v>0</v>
      </c>
      <c r="DQ120" s="356">
        <v>0</v>
      </c>
      <c r="DR120" s="356">
        <v>0</v>
      </c>
      <c r="DS120" s="356">
        <v>0</v>
      </c>
      <c r="DU120" s="356">
        <v>0</v>
      </c>
      <c r="DV120" s="356">
        <v>0</v>
      </c>
      <c r="DW120" s="356">
        <v>0</v>
      </c>
      <c r="DX120" s="356">
        <v>0</v>
      </c>
      <c r="DY120" s="356">
        <v>0</v>
      </c>
      <c r="DZ120" s="356">
        <v>0</v>
      </c>
      <c r="EA120" s="356">
        <v>0</v>
      </c>
      <c r="EC120" s="356">
        <v>0</v>
      </c>
      <c r="ED120" s="356">
        <v>0</v>
      </c>
      <c r="EE120" s="356">
        <v>0</v>
      </c>
      <c r="EF120" s="356">
        <v>0</v>
      </c>
      <c r="EG120" s="356">
        <v>0</v>
      </c>
      <c r="EH120" s="356">
        <v>0</v>
      </c>
      <c r="EI120" s="356">
        <v>0</v>
      </c>
      <c r="EK120" s="356">
        <v>0</v>
      </c>
      <c r="EL120" s="356">
        <v>0</v>
      </c>
      <c r="EM120" s="356">
        <v>0</v>
      </c>
      <c r="EN120" s="356">
        <v>0</v>
      </c>
      <c r="EO120" s="356">
        <v>0</v>
      </c>
      <c r="EP120" s="356">
        <v>0</v>
      </c>
      <c r="EQ120" s="356">
        <v>0</v>
      </c>
      <c r="ES120" s="356">
        <v>0</v>
      </c>
      <c r="ET120" s="356">
        <v>0</v>
      </c>
      <c r="EU120" s="356">
        <v>0</v>
      </c>
      <c r="EV120" s="356">
        <v>0</v>
      </c>
      <c r="EW120" s="356">
        <v>0</v>
      </c>
      <c r="EX120" s="356">
        <v>0</v>
      </c>
      <c r="EY120" s="356">
        <v>0</v>
      </c>
      <c r="FA120" s="356">
        <v>0</v>
      </c>
      <c r="FB120" s="356">
        <v>0</v>
      </c>
      <c r="FC120" s="356">
        <v>0</v>
      </c>
      <c r="FD120" s="356">
        <v>0</v>
      </c>
      <c r="FE120" s="356">
        <v>0</v>
      </c>
      <c r="FF120" s="356">
        <v>0</v>
      </c>
      <c r="FG120" s="356">
        <v>0</v>
      </c>
    </row>
    <row r="121" spans="1:163">
      <c r="A121" s="355" t="s">
        <v>45</v>
      </c>
      <c r="B121" s="162" t="s">
        <v>45</v>
      </c>
      <c r="C121" s="619">
        <v>0</v>
      </c>
      <c r="D121" s="167"/>
      <c r="E121" s="356">
        <v>0</v>
      </c>
      <c r="F121" s="356">
        <v>0</v>
      </c>
      <c r="G121" s="356">
        <v>0</v>
      </c>
      <c r="H121" s="356">
        <v>0</v>
      </c>
      <c r="I121" s="356">
        <v>0</v>
      </c>
      <c r="J121" s="356">
        <v>0</v>
      </c>
      <c r="K121" s="356">
        <v>0</v>
      </c>
      <c r="M121" s="356">
        <v>0</v>
      </c>
      <c r="N121" s="356">
        <v>0</v>
      </c>
      <c r="O121" s="356">
        <v>0</v>
      </c>
      <c r="P121" s="356">
        <v>0</v>
      </c>
      <c r="Q121" s="356">
        <v>0</v>
      </c>
      <c r="R121" s="356">
        <v>0</v>
      </c>
      <c r="S121" s="356">
        <v>0</v>
      </c>
      <c r="U121" s="356">
        <v>0</v>
      </c>
      <c r="V121" s="356">
        <v>0</v>
      </c>
      <c r="W121" s="356">
        <v>0</v>
      </c>
      <c r="X121" s="356">
        <v>0</v>
      </c>
      <c r="Y121" s="356">
        <v>0</v>
      </c>
      <c r="Z121" s="356">
        <v>0</v>
      </c>
      <c r="AA121" s="356">
        <v>0</v>
      </c>
      <c r="AC121" s="356">
        <v>0</v>
      </c>
      <c r="AD121" s="356">
        <v>0</v>
      </c>
      <c r="AE121" s="356">
        <v>0</v>
      </c>
      <c r="AF121" s="356">
        <v>0</v>
      </c>
      <c r="AG121" s="356">
        <v>0</v>
      </c>
      <c r="AH121" s="356">
        <v>0</v>
      </c>
      <c r="AI121" s="356">
        <v>0</v>
      </c>
      <c r="AK121" s="356">
        <v>0</v>
      </c>
      <c r="AL121" s="356">
        <v>0</v>
      </c>
      <c r="AM121" s="356">
        <v>0</v>
      </c>
      <c r="AN121" s="356">
        <v>0</v>
      </c>
      <c r="AO121" s="356">
        <v>0</v>
      </c>
      <c r="AP121" s="356">
        <v>0</v>
      </c>
      <c r="AQ121" s="356">
        <v>0</v>
      </c>
      <c r="AS121" s="356">
        <v>0</v>
      </c>
      <c r="AT121" s="356">
        <v>0</v>
      </c>
      <c r="AU121" s="356">
        <v>0</v>
      </c>
      <c r="AV121" s="356">
        <v>0</v>
      </c>
      <c r="AW121" s="356">
        <v>0</v>
      </c>
      <c r="AX121" s="356">
        <v>0</v>
      </c>
      <c r="AY121" s="356">
        <v>0</v>
      </c>
      <c r="BA121" s="356">
        <v>0</v>
      </c>
      <c r="BB121" s="356">
        <v>0</v>
      </c>
      <c r="BC121" s="356">
        <v>0</v>
      </c>
      <c r="BD121" s="356">
        <v>0</v>
      </c>
      <c r="BE121" s="356">
        <v>0</v>
      </c>
      <c r="BF121" s="356">
        <v>0</v>
      </c>
      <c r="BG121" s="356">
        <v>0</v>
      </c>
      <c r="BI121" s="356">
        <v>0</v>
      </c>
      <c r="BJ121" s="356">
        <v>0</v>
      </c>
      <c r="BK121" s="356">
        <v>0</v>
      </c>
      <c r="BL121" s="356">
        <v>0</v>
      </c>
      <c r="BM121" s="356">
        <v>0</v>
      </c>
      <c r="BN121" s="356">
        <v>0</v>
      </c>
      <c r="BO121" s="356">
        <v>0</v>
      </c>
      <c r="BQ121" s="356">
        <v>0</v>
      </c>
      <c r="BR121" s="356">
        <v>0</v>
      </c>
      <c r="BS121" s="356">
        <v>0</v>
      </c>
      <c r="BT121" s="356">
        <v>0</v>
      </c>
      <c r="BU121" s="356">
        <v>0</v>
      </c>
      <c r="BV121" s="356">
        <v>0</v>
      </c>
      <c r="BW121" s="356">
        <v>0</v>
      </c>
      <c r="BY121" s="356">
        <v>0</v>
      </c>
      <c r="BZ121" s="356">
        <v>0</v>
      </c>
      <c r="CA121" s="356">
        <v>0</v>
      </c>
      <c r="CB121" s="356">
        <v>0</v>
      </c>
      <c r="CC121" s="356">
        <v>0</v>
      </c>
      <c r="CD121" s="356">
        <v>0</v>
      </c>
      <c r="CE121" s="356">
        <v>0</v>
      </c>
      <c r="CG121" s="356">
        <v>0</v>
      </c>
      <c r="CH121" s="356">
        <v>0</v>
      </c>
      <c r="CI121" s="356">
        <v>0</v>
      </c>
      <c r="CJ121" s="356">
        <v>0</v>
      </c>
      <c r="CK121" s="356">
        <v>0</v>
      </c>
      <c r="CL121" s="356">
        <v>0</v>
      </c>
      <c r="CM121" s="356">
        <v>0</v>
      </c>
      <c r="CN121" s="162">
        <v>0</v>
      </c>
      <c r="CO121" s="356">
        <v>0</v>
      </c>
      <c r="CP121" s="356">
        <v>0</v>
      </c>
      <c r="CQ121" s="356">
        <v>0</v>
      </c>
      <c r="CR121" s="356">
        <v>0</v>
      </c>
      <c r="CS121" s="356">
        <v>0</v>
      </c>
      <c r="CT121" s="356">
        <v>0</v>
      </c>
      <c r="CU121" s="356">
        <v>0</v>
      </c>
      <c r="CW121" s="356">
        <v>0</v>
      </c>
      <c r="CX121" s="356">
        <v>0</v>
      </c>
      <c r="CY121" s="356">
        <v>0</v>
      </c>
      <c r="CZ121" s="356">
        <v>0</v>
      </c>
      <c r="DA121" s="356">
        <v>0</v>
      </c>
      <c r="DB121" s="356">
        <v>0</v>
      </c>
      <c r="DC121" s="356">
        <v>0</v>
      </c>
      <c r="DE121" s="356">
        <v>0</v>
      </c>
      <c r="DF121" s="356">
        <v>0</v>
      </c>
      <c r="DG121" s="356">
        <v>0</v>
      </c>
      <c r="DH121" s="356">
        <v>0</v>
      </c>
      <c r="DI121" s="356">
        <v>0</v>
      </c>
      <c r="DJ121" s="356">
        <v>0</v>
      </c>
      <c r="DK121" s="356">
        <v>0</v>
      </c>
      <c r="DM121" s="356">
        <v>0</v>
      </c>
      <c r="DN121" s="356">
        <v>0</v>
      </c>
      <c r="DO121" s="356">
        <v>0</v>
      </c>
      <c r="DP121" s="356">
        <v>0</v>
      </c>
      <c r="DQ121" s="356">
        <v>0</v>
      </c>
      <c r="DR121" s="356">
        <v>0</v>
      </c>
      <c r="DS121" s="356">
        <v>0</v>
      </c>
      <c r="DU121" s="356">
        <v>0</v>
      </c>
      <c r="DV121" s="356">
        <v>0</v>
      </c>
      <c r="DW121" s="356">
        <v>0</v>
      </c>
      <c r="DX121" s="356">
        <v>0</v>
      </c>
      <c r="DY121" s="356">
        <v>0</v>
      </c>
      <c r="DZ121" s="356">
        <v>0</v>
      </c>
      <c r="EA121" s="356">
        <v>0</v>
      </c>
      <c r="EC121" s="356">
        <v>0</v>
      </c>
      <c r="ED121" s="356">
        <v>0</v>
      </c>
      <c r="EE121" s="356">
        <v>0</v>
      </c>
      <c r="EF121" s="356">
        <v>0</v>
      </c>
      <c r="EG121" s="356">
        <v>0</v>
      </c>
      <c r="EH121" s="356">
        <v>0</v>
      </c>
      <c r="EI121" s="356">
        <v>0</v>
      </c>
      <c r="EK121" s="356">
        <v>0</v>
      </c>
      <c r="EL121" s="356">
        <v>0</v>
      </c>
      <c r="EM121" s="356">
        <v>0</v>
      </c>
      <c r="EN121" s="356">
        <v>0</v>
      </c>
      <c r="EO121" s="356">
        <v>0</v>
      </c>
      <c r="EP121" s="356">
        <v>0</v>
      </c>
      <c r="EQ121" s="356">
        <v>0</v>
      </c>
      <c r="ES121" s="356">
        <v>0</v>
      </c>
      <c r="ET121" s="356">
        <v>0</v>
      </c>
      <c r="EU121" s="356">
        <v>0</v>
      </c>
      <c r="EV121" s="356">
        <v>0</v>
      </c>
      <c r="EW121" s="356">
        <v>0</v>
      </c>
      <c r="EX121" s="356">
        <v>0</v>
      </c>
      <c r="EY121" s="356">
        <v>0</v>
      </c>
      <c r="FA121" s="356">
        <v>0</v>
      </c>
      <c r="FB121" s="356">
        <v>0</v>
      </c>
      <c r="FC121" s="356">
        <v>0</v>
      </c>
      <c r="FD121" s="356">
        <v>0</v>
      </c>
      <c r="FE121" s="356">
        <v>0</v>
      </c>
      <c r="FF121" s="356">
        <v>0</v>
      </c>
      <c r="FG121" s="356">
        <v>0</v>
      </c>
    </row>
    <row r="122" spans="1:163">
      <c r="A122" s="355" t="s">
        <v>45</v>
      </c>
      <c r="B122" s="162" t="s">
        <v>45</v>
      </c>
      <c r="C122" s="619">
        <v>0</v>
      </c>
      <c r="D122" s="167"/>
      <c r="E122" s="356">
        <v>0</v>
      </c>
      <c r="F122" s="356">
        <v>0</v>
      </c>
      <c r="G122" s="356">
        <v>0</v>
      </c>
      <c r="H122" s="356">
        <v>0</v>
      </c>
      <c r="I122" s="356">
        <v>0</v>
      </c>
      <c r="J122" s="356">
        <v>0</v>
      </c>
      <c r="K122" s="356">
        <v>0</v>
      </c>
      <c r="M122" s="356">
        <v>0</v>
      </c>
      <c r="N122" s="356">
        <v>0</v>
      </c>
      <c r="O122" s="356">
        <v>0</v>
      </c>
      <c r="P122" s="356">
        <v>0</v>
      </c>
      <c r="Q122" s="356">
        <v>0</v>
      </c>
      <c r="R122" s="356">
        <v>0</v>
      </c>
      <c r="S122" s="356">
        <v>0</v>
      </c>
      <c r="U122" s="356">
        <v>0</v>
      </c>
      <c r="V122" s="356">
        <v>0</v>
      </c>
      <c r="W122" s="356">
        <v>0</v>
      </c>
      <c r="X122" s="356">
        <v>0</v>
      </c>
      <c r="Y122" s="356">
        <v>0</v>
      </c>
      <c r="Z122" s="356">
        <v>0</v>
      </c>
      <c r="AA122" s="356">
        <v>0</v>
      </c>
      <c r="AC122" s="356">
        <v>0</v>
      </c>
      <c r="AD122" s="356">
        <v>0</v>
      </c>
      <c r="AE122" s="356">
        <v>0</v>
      </c>
      <c r="AF122" s="356">
        <v>0</v>
      </c>
      <c r="AG122" s="356">
        <v>0</v>
      </c>
      <c r="AH122" s="356">
        <v>0</v>
      </c>
      <c r="AI122" s="356">
        <v>0</v>
      </c>
      <c r="AK122" s="356">
        <v>0</v>
      </c>
      <c r="AL122" s="356">
        <v>0</v>
      </c>
      <c r="AM122" s="356">
        <v>0</v>
      </c>
      <c r="AN122" s="356">
        <v>0</v>
      </c>
      <c r="AO122" s="356">
        <v>0</v>
      </c>
      <c r="AP122" s="356">
        <v>0</v>
      </c>
      <c r="AQ122" s="356">
        <v>0</v>
      </c>
      <c r="AS122" s="356">
        <v>0</v>
      </c>
      <c r="AT122" s="356">
        <v>0</v>
      </c>
      <c r="AU122" s="356">
        <v>0</v>
      </c>
      <c r="AV122" s="356">
        <v>0</v>
      </c>
      <c r="AW122" s="356">
        <v>0</v>
      </c>
      <c r="AX122" s="356">
        <v>0</v>
      </c>
      <c r="AY122" s="356">
        <v>0</v>
      </c>
      <c r="BA122" s="356">
        <v>0</v>
      </c>
      <c r="BB122" s="356">
        <v>0</v>
      </c>
      <c r="BC122" s="356">
        <v>0</v>
      </c>
      <c r="BD122" s="356">
        <v>0</v>
      </c>
      <c r="BE122" s="356">
        <v>0</v>
      </c>
      <c r="BF122" s="356">
        <v>0</v>
      </c>
      <c r="BG122" s="356">
        <v>0</v>
      </c>
      <c r="BI122" s="356">
        <v>0</v>
      </c>
      <c r="BJ122" s="356">
        <v>0</v>
      </c>
      <c r="BK122" s="356">
        <v>0</v>
      </c>
      <c r="BL122" s="356">
        <v>0</v>
      </c>
      <c r="BM122" s="356">
        <v>0</v>
      </c>
      <c r="BN122" s="356">
        <v>0</v>
      </c>
      <c r="BO122" s="356">
        <v>0</v>
      </c>
      <c r="BQ122" s="356">
        <v>0</v>
      </c>
      <c r="BR122" s="356">
        <v>0</v>
      </c>
      <c r="BS122" s="356">
        <v>0</v>
      </c>
      <c r="BT122" s="356">
        <v>0</v>
      </c>
      <c r="BU122" s="356">
        <v>0</v>
      </c>
      <c r="BV122" s="356">
        <v>0</v>
      </c>
      <c r="BW122" s="356">
        <v>0</v>
      </c>
      <c r="BY122" s="356">
        <v>0</v>
      </c>
      <c r="BZ122" s="356">
        <v>0</v>
      </c>
      <c r="CA122" s="356">
        <v>0</v>
      </c>
      <c r="CB122" s="356">
        <v>0</v>
      </c>
      <c r="CC122" s="356">
        <v>0</v>
      </c>
      <c r="CD122" s="356">
        <v>0</v>
      </c>
      <c r="CE122" s="356">
        <v>0</v>
      </c>
      <c r="CG122" s="356">
        <v>0</v>
      </c>
      <c r="CH122" s="356">
        <v>0</v>
      </c>
      <c r="CI122" s="356">
        <v>0</v>
      </c>
      <c r="CJ122" s="356">
        <v>0</v>
      </c>
      <c r="CK122" s="356">
        <v>0</v>
      </c>
      <c r="CL122" s="356">
        <v>0</v>
      </c>
      <c r="CM122" s="356">
        <v>0</v>
      </c>
      <c r="CN122" s="162">
        <v>0</v>
      </c>
      <c r="CO122" s="356">
        <v>0</v>
      </c>
      <c r="CP122" s="356">
        <v>0</v>
      </c>
      <c r="CQ122" s="356">
        <v>0</v>
      </c>
      <c r="CR122" s="356">
        <v>0</v>
      </c>
      <c r="CS122" s="356">
        <v>0</v>
      </c>
      <c r="CT122" s="356">
        <v>0</v>
      </c>
      <c r="CU122" s="356">
        <v>0</v>
      </c>
      <c r="CW122" s="356">
        <v>0</v>
      </c>
      <c r="CX122" s="356">
        <v>0</v>
      </c>
      <c r="CY122" s="356">
        <v>0</v>
      </c>
      <c r="CZ122" s="356">
        <v>0</v>
      </c>
      <c r="DA122" s="356">
        <v>0</v>
      </c>
      <c r="DB122" s="356">
        <v>0</v>
      </c>
      <c r="DC122" s="356">
        <v>0</v>
      </c>
      <c r="DE122" s="356">
        <v>0</v>
      </c>
      <c r="DF122" s="356">
        <v>0</v>
      </c>
      <c r="DG122" s="356">
        <v>0</v>
      </c>
      <c r="DH122" s="356">
        <v>0</v>
      </c>
      <c r="DI122" s="356">
        <v>0</v>
      </c>
      <c r="DJ122" s="356">
        <v>0</v>
      </c>
      <c r="DK122" s="356">
        <v>0</v>
      </c>
      <c r="DM122" s="356">
        <v>0</v>
      </c>
      <c r="DN122" s="356">
        <v>0</v>
      </c>
      <c r="DO122" s="356">
        <v>0</v>
      </c>
      <c r="DP122" s="356">
        <v>0</v>
      </c>
      <c r="DQ122" s="356">
        <v>0</v>
      </c>
      <c r="DR122" s="356">
        <v>0</v>
      </c>
      <c r="DS122" s="356">
        <v>0</v>
      </c>
      <c r="DU122" s="356">
        <v>0</v>
      </c>
      <c r="DV122" s="356">
        <v>0</v>
      </c>
      <c r="DW122" s="356">
        <v>0</v>
      </c>
      <c r="DX122" s="356">
        <v>0</v>
      </c>
      <c r="DY122" s="356">
        <v>0</v>
      </c>
      <c r="DZ122" s="356">
        <v>0</v>
      </c>
      <c r="EA122" s="356">
        <v>0</v>
      </c>
      <c r="EC122" s="356">
        <v>0</v>
      </c>
      <c r="ED122" s="356">
        <v>0</v>
      </c>
      <c r="EE122" s="356">
        <v>0</v>
      </c>
      <c r="EF122" s="356">
        <v>0</v>
      </c>
      <c r="EG122" s="356">
        <v>0</v>
      </c>
      <c r="EH122" s="356">
        <v>0</v>
      </c>
      <c r="EI122" s="356">
        <v>0</v>
      </c>
      <c r="EK122" s="356">
        <v>0</v>
      </c>
      <c r="EL122" s="356">
        <v>0</v>
      </c>
      <c r="EM122" s="356">
        <v>0</v>
      </c>
      <c r="EN122" s="356">
        <v>0</v>
      </c>
      <c r="EO122" s="356">
        <v>0</v>
      </c>
      <c r="EP122" s="356">
        <v>0</v>
      </c>
      <c r="EQ122" s="356">
        <v>0</v>
      </c>
      <c r="ES122" s="356">
        <v>0</v>
      </c>
      <c r="ET122" s="356">
        <v>0</v>
      </c>
      <c r="EU122" s="356">
        <v>0</v>
      </c>
      <c r="EV122" s="356">
        <v>0</v>
      </c>
      <c r="EW122" s="356">
        <v>0</v>
      </c>
      <c r="EX122" s="356">
        <v>0</v>
      </c>
      <c r="EY122" s="356">
        <v>0</v>
      </c>
      <c r="FA122" s="356">
        <v>0</v>
      </c>
      <c r="FB122" s="356">
        <v>0</v>
      </c>
      <c r="FC122" s="356">
        <v>0</v>
      </c>
      <c r="FD122" s="356">
        <v>0</v>
      </c>
      <c r="FE122" s="356">
        <v>0</v>
      </c>
      <c r="FF122" s="356">
        <v>0</v>
      </c>
      <c r="FG122" s="356">
        <v>0</v>
      </c>
    </row>
    <row r="123" spans="1:163">
      <c r="A123" s="355" t="s">
        <v>45</v>
      </c>
      <c r="B123" s="162" t="s">
        <v>45</v>
      </c>
      <c r="C123" s="619">
        <v>0</v>
      </c>
      <c r="D123" s="167"/>
      <c r="E123" s="356">
        <v>0</v>
      </c>
      <c r="F123" s="356">
        <v>0</v>
      </c>
      <c r="G123" s="356">
        <v>0</v>
      </c>
      <c r="H123" s="356">
        <v>0</v>
      </c>
      <c r="I123" s="356">
        <v>0</v>
      </c>
      <c r="J123" s="356">
        <v>0</v>
      </c>
      <c r="K123" s="356">
        <v>0</v>
      </c>
      <c r="M123" s="356">
        <v>0</v>
      </c>
      <c r="N123" s="356">
        <v>0</v>
      </c>
      <c r="O123" s="356">
        <v>0</v>
      </c>
      <c r="P123" s="356">
        <v>0</v>
      </c>
      <c r="Q123" s="356">
        <v>0</v>
      </c>
      <c r="R123" s="356">
        <v>0</v>
      </c>
      <c r="S123" s="356">
        <v>0</v>
      </c>
      <c r="U123" s="356">
        <v>0</v>
      </c>
      <c r="V123" s="356">
        <v>0</v>
      </c>
      <c r="W123" s="356">
        <v>0</v>
      </c>
      <c r="X123" s="356">
        <v>0</v>
      </c>
      <c r="Y123" s="356">
        <v>0</v>
      </c>
      <c r="Z123" s="356">
        <v>0</v>
      </c>
      <c r="AA123" s="356">
        <v>0</v>
      </c>
      <c r="AC123" s="356">
        <v>0</v>
      </c>
      <c r="AD123" s="356">
        <v>0</v>
      </c>
      <c r="AE123" s="356">
        <v>0</v>
      </c>
      <c r="AF123" s="356">
        <v>0</v>
      </c>
      <c r="AG123" s="356">
        <v>0</v>
      </c>
      <c r="AH123" s="356">
        <v>0</v>
      </c>
      <c r="AI123" s="356">
        <v>0</v>
      </c>
      <c r="AK123" s="356">
        <v>0</v>
      </c>
      <c r="AL123" s="356">
        <v>0</v>
      </c>
      <c r="AM123" s="356">
        <v>0</v>
      </c>
      <c r="AN123" s="356">
        <v>0</v>
      </c>
      <c r="AO123" s="356">
        <v>0</v>
      </c>
      <c r="AP123" s="356">
        <v>0</v>
      </c>
      <c r="AQ123" s="356">
        <v>0</v>
      </c>
      <c r="AS123" s="356">
        <v>0</v>
      </c>
      <c r="AT123" s="356">
        <v>0</v>
      </c>
      <c r="AU123" s="356">
        <v>0</v>
      </c>
      <c r="AV123" s="356">
        <v>0</v>
      </c>
      <c r="AW123" s="356">
        <v>0</v>
      </c>
      <c r="AX123" s="356">
        <v>0</v>
      </c>
      <c r="AY123" s="356">
        <v>0</v>
      </c>
      <c r="BA123" s="356">
        <v>0</v>
      </c>
      <c r="BB123" s="356">
        <v>0</v>
      </c>
      <c r="BC123" s="356">
        <v>0</v>
      </c>
      <c r="BD123" s="356">
        <v>0</v>
      </c>
      <c r="BE123" s="356">
        <v>0</v>
      </c>
      <c r="BF123" s="356">
        <v>0</v>
      </c>
      <c r="BG123" s="356">
        <v>0</v>
      </c>
      <c r="BI123" s="356">
        <v>0</v>
      </c>
      <c r="BJ123" s="356">
        <v>0</v>
      </c>
      <c r="BK123" s="356">
        <v>0</v>
      </c>
      <c r="BL123" s="356">
        <v>0</v>
      </c>
      <c r="BM123" s="356">
        <v>0</v>
      </c>
      <c r="BN123" s="356">
        <v>0</v>
      </c>
      <c r="BO123" s="356">
        <v>0</v>
      </c>
      <c r="BQ123" s="356">
        <v>0</v>
      </c>
      <c r="BR123" s="356">
        <v>0</v>
      </c>
      <c r="BS123" s="356">
        <v>0</v>
      </c>
      <c r="BT123" s="356">
        <v>0</v>
      </c>
      <c r="BU123" s="356">
        <v>0</v>
      </c>
      <c r="BV123" s="356">
        <v>0</v>
      </c>
      <c r="BW123" s="356">
        <v>0</v>
      </c>
      <c r="BY123" s="356">
        <v>0</v>
      </c>
      <c r="BZ123" s="356">
        <v>0</v>
      </c>
      <c r="CA123" s="356">
        <v>0</v>
      </c>
      <c r="CB123" s="356">
        <v>0</v>
      </c>
      <c r="CC123" s="356">
        <v>0</v>
      </c>
      <c r="CD123" s="356">
        <v>0</v>
      </c>
      <c r="CE123" s="356">
        <v>0</v>
      </c>
      <c r="CG123" s="356">
        <v>0</v>
      </c>
      <c r="CH123" s="356">
        <v>0</v>
      </c>
      <c r="CI123" s="356">
        <v>0</v>
      </c>
      <c r="CJ123" s="356">
        <v>0</v>
      </c>
      <c r="CK123" s="356">
        <v>0</v>
      </c>
      <c r="CL123" s="356">
        <v>0</v>
      </c>
      <c r="CM123" s="356">
        <v>0</v>
      </c>
      <c r="CN123" s="162">
        <v>0</v>
      </c>
      <c r="CO123" s="356">
        <v>0</v>
      </c>
      <c r="CP123" s="356">
        <v>0</v>
      </c>
      <c r="CQ123" s="356">
        <v>0</v>
      </c>
      <c r="CR123" s="356">
        <v>0</v>
      </c>
      <c r="CS123" s="356">
        <v>0</v>
      </c>
      <c r="CT123" s="356">
        <v>0</v>
      </c>
      <c r="CU123" s="356">
        <v>0</v>
      </c>
      <c r="CW123" s="356">
        <v>0</v>
      </c>
      <c r="CX123" s="356">
        <v>0</v>
      </c>
      <c r="CY123" s="356">
        <v>0</v>
      </c>
      <c r="CZ123" s="356">
        <v>0</v>
      </c>
      <c r="DA123" s="356">
        <v>0</v>
      </c>
      <c r="DB123" s="356">
        <v>0</v>
      </c>
      <c r="DC123" s="356">
        <v>0</v>
      </c>
      <c r="DE123" s="356">
        <v>0</v>
      </c>
      <c r="DF123" s="356">
        <v>0</v>
      </c>
      <c r="DG123" s="356">
        <v>0</v>
      </c>
      <c r="DH123" s="356">
        <v>0</v>
      </c>
      <c r="DI123" s="356">
        <v>0</v>
      </c>
      <c r="DJ123" s="356">
        <v>0</v>
      </c>
      <c r="DK123" s="356">
        <v>0</v>
      </c>
      <c r="DM123" s="356">
        <v>0</v>
      </c>
      <c r="DN123" s="356">
        <v>0</v>
      </c>
      <c r="DO123" s="356">
        <v>0</v>
      </c>
      <c r="DP123" s="356">
        <v>0</v>
      </c>
      <c r="DQ123" s="356">
        <v>0</v>
      </c>
      <c r="DR123" s="356">
        <v>0</v>
      </c>
      <c r="DS123" s="356">
        <v>0</v>
      </c>
      <c r="DU123" s="356">
        <v>0</v>
      </c>
      <c r="DV123" s="356">
        <v>0</v>
      </c>
      <c r="DW123" s="356">
        <v>0</v>
      </c>
      <c r="DX123" s="356">
        <v>0</v>
      </c>
      <c r="DY123" s="356">
        <v>0</v>
      </c>
      <c r="DZ123" s="356">
        <v>0</v>
      </c>
      <c r="EA123" s="356">
        <v>0</v>
      </c>
      <c r="EC123" s="356">
        <v>0</v>
      </c>
      <c r="ED123" s="356">
        <v>0</v>
      </c>
      <c r="EE123" s="356">
        <v>0</v>
      </c>
      <c r="EF123" s="356">
        <v>0</v>
      </c>
      <c r="EG123" s="356">
        <v>0</v>
      </c>
      <c r="EH123" s="356">
        <v>0</v>
      </c>
      <c r="EI123" s="356">
        <v>0</v>
      </c>
      <c r="EK123" s="356">
        <v>0</v>
      </c>
      <c r="EL123" s="356">
        <v>0</v>
      </c>
      <c r="EM123" s="356">
        <v>0</v>
      </c>
      <c r="EN123" s="356">
        <v>0</v>
      </c>
      <c r="EO123" s="356">
        <v>0</v>
      </c>
      <c r="EP123" s="356">
        <v>0</v>
      </c>
      <c r="EQ123" s="356">
        <v>0</v>
      </c>
      <c r="ES123" s="356">
        <v>0</v>
      </c>
      <c r="ET123" s="356">
        <v>0</v>
      </c>
      <c r="EU123" s="356">
        <v>0</v>
      </c>
      <c r="EV123" s="356">
        <v>0</v>
      </c>
      <c r="EW123" s="356">
        <v>0</v>
      </c>
      <c r="EX123" s="356">
        <v>0</v>
      </c>
      <c r="EY123" s="356">
        <v>0</v>
      </c>
      <c r="FA123" s="356">
        <v>0</v>
      </c>
      <c r="FB123" s="356">
        <v>0</v>
      </c>
      <c r="FC123" s="356">
        <v>0</v>
      </c>
      <c r="FD123" s="356">
        <v>0</v>
      </c>
      <c r="FE123" s="356">
        <v>0</v>
      </c>
      <c r="FF123" s="356">
        <v>0</v>
      </c>
      <c r="FG123" s="356">
        <v>0</v>
      </c>
    </row>
    <row r="124" spans="1:163">
      <c r="B124" s="172" t="s">
        <v>70</v>
      </c>
      <c r="C124" s="357">
        <v>-519762306.85164732</v>
      </c>
      <c r="D124" s="167"/>
      <c r="E124" s="357">
        <v>-31332154.784877889</v>
      </c>
      <c r="F124" s="357">
        <v>-224769183.39391863</v>
      </c>
      <c r="G124" s="357">
        <v>0</v>
      </c>
      <c r="H124" s="357">
        <v>0</v>
      </c>
      <c r="I124" s="357">
        <v>0</v>
      </c>
      <c r="J124" s="357">
        <v>0</v>
      </c>
      <c r="K124" s="357">
        <v>-256101338.17879653</v>
      </c>
      <c r="L124" s="357"/>
      <c r="M124" s="357">
        <v>-7223722.0463041198</v>
      </c>
      <c r="N124" s="357">
        <v>-57111212.089683101</v>
      </c>
      <c r="O124" s="357">
        <v>0</v>
      </c>
      <c r="P124" s="357">
        <v>0</v>
      </c>
      <c r="Q124" s="357">
        <v>0</v>
      </c>
      <c r="R124" s="357">
        <v>0</v>
      </c>
      <c r="S124" s="357">
        <v>-64334934.135987222</v>
      </c>
      <c r="T124" s="357"/>
      <c r="U124" s="357">
        <v>-7731824.2669353485</v>
      </c>
      <c r="V124" s="357">
        <v>-63512041.410758078</v>
      </c>
      <c r="W124" s="357">
        <v>0</v>
      </c>
      <c r="X124" s="357">
        <v>0</v>
      </c>
      <c r="Y124" s="357">
        <v>0</v>
      </c>
      <c r="Z124" s="357">
        <v>0</v>
      </c>
      <c r="AA124" s="357">
        <v>-71243865.677693427</v>
      </c>
      <c r="AB124" s="357"/>
      <c r="AC124" s="357">
        <v>-4062438.5028223437</v>
      </c>
      <c r="AD124" s="357">
        <v>-40988500.561725885</v>
      </c>
      <c r="AE124" s="357">
        <v>0</v>
      </c>
      <c r="AF124" s="357">
        <v>0</v>
      </c>
      <c r="AG124" s="357">
        <v>0</v>
      </c>
      <c r="AH124" s="357">
        <v>0</v>
      </c>
      <c r="AI124" s="357">
        <v>-45050939.064548232</v>
      </c>
      <c r="AJ124" s="357"/>
      <c r="AK124" s="357">
        <v>-2869798.4738010019</v>
      </c>
      <c r="AL124" s="357">
        <v>-28517453.702734523</v>
      </c>
      <c r="AM124" s="357">
        <v>0</v>
      </c>
      <c r="AN124" s="357">
        <v>0</v>
      </c>
      <c r="AO124" s="357">
        <v>0</v>
      </c>
      <c r="AP124" s="357">
        <v>0</v>
      </c>
      <c r="AQ124" s="357">
        <v>-31387252.176535524</v>
      </c>
      <c r="AR124" s="357"/>
      <c r="AS124" s="357">
        <v>-98.073367424020688</v>
      </c>
      <c r="AT124" s="357">
        <v>-90046.95031086466</v>
      </c>
      <c r="AU124" s="357">
        <v>0</v>
      </c>
      <c r="AV124" s="357">
        <v>0</v>
      </c>
      <c r="AW124" s="357">
        <v>0</v>
      </c>
      <c r="AX124" s="357">
        <v>0</v>
      </c>
      <c r="AY124" s="357">
        <v>-90145.023678288679</v>
      </c>
      <c r="AZ124" s="357"/>
      <c r="BA124" s="357">
        <v>0</v>
      </c>
      <c r="BB124" s="357">
        <v>-2485252.1348410579</v>
      </c>
      <c r="BC124" s="357">
        <v>0</v>
      </c>
      <c r="BD124" s="357">
        <v>0</v>
      </c>
      <c r="BE124" s="357">
        <v>0</v>
      </c>
      <c r="BF124" s="357">
        <v>0</v>
      </c>
      <c r="BG124" s="357">
        <v>-2485252.1348410579</v>
      </c>
      <c r="BH124" s="357"/>
      <c r="BI124" s="357">
        <v>-486582.85607477871</v>
      </c>
      <c r="BJ124" s="357">
        <v>-4466527.172683809</v>
      </c>
      <c r="BK124" s="357">
        <v>0</v>
      </c>
      <c r="BL124" s="357">
        <v>0</v>
      </c>
      <c r="BM124" s="357">
        <v>0</v>
      </c>
      <c r="BN124" s="357">
        <v>0</v>
      </c>
      <c r="BO124" s="357">
        <v>-4953110.0287585873</v>
      </c>
      <c r="BP124" s="357"/>
      <c r="BQ124" s="357">
        <v>-974749.18096342147</v>
      </c>
      <c r="BR124" s="357">
        <v>-12343513.442828786</v>
      </c>
      <c r="BS124" s="357">
        <v>0</v>
      </c>
      <c r="BT124" s="357">
        <v>0</v>
      </c>
      <c r="BU124" s="357">
        <v>0</v>
      </c>
      <c r="BV124" s="357">
        <v>0</v>
      </c>
      <c r="BW124" s="357">
        <v>-13318262.623792207</v>
      </c>
      <c r="BX124" s="357"/>
      <c r="BY124" s="357">
        <v>-2671438.541419087</v>
      </c>
      <c r="BZ124" s="357">
        <v>-26361074.827440694</v>
      </c>
      <c r="CA124" s="357">
        <v>0</v>
      </c>
      <c r="CB124" s="357">
        <v>0</v>
      </c>
      <c r="CC124" s="357">
        <v>0</v>
      </c>
      <c r="CD124" s="357">
        <v>0</v>
      </c>
      <c r="CE124" s="357">
        <v>-29032513.368859783</v>
      </c>
      <c r="CF124" s="357"/>
      <c r="CG124" s="357">
        <v>-112907.341272764</v>
      </c>
      <c r="CH124" s="357">
        <v>-1486312.0449475949</v>
      </c>
      <c r="CI124" s="357">
        <v>0</v>
      </c>
      <c r="CJ124" s="357">
        <v>0</v>
      </c>
      <c r="CK124" s="357">
        <v>0</v>
      </c>
      <c r="CL124" s="357">
        <v>0</v>
      </c>
      <c r="CM124" s="357">
        <v>-1599219.3862203588</v>
      </c>
      <c r="CN124" s="357">
        <v>0</v>
      </c>
      <c r="CO124" s="357">
        <v>-20011.538209180879</v>
      </c>
      <c r="CP124" s="357">
        <v>-145463.51372707059</v>
      </c>
      <c r="CQ124" s="357">
        <v>0</v>
      </c>
      <c r="CR124" s="357">
        <v>0</v>
      </c>
      <c r="CS124" s="357">
        <v>0</v>
      </c>
      <c r="CT124" s="357">
        <v>0</v>
      </c>
      <c r="CU124" s="357">
        <v>-165475.05193625146</v>
      </c>
      <c r="CV124" s="357"/>
      <c r="CW124" s="357">
        <v>0</v>
      </c>
      <c r="CX124" s="357">
        <v>0</v>
      </c>
      <c r="CY124" s="357">
        <v>0</v>
      </c>
      <c r="CZ124" s="357">
        <v>0</v>
      </c>
      <c r="DA124" s="357">
        <v>0</v>
      </c>
      <c r="DB124" s="357">
        <v>0</v>
      </c>
      <c r="DC124" s="357">
        <v>0</v>
      </c>
      <c r="DD124" s="357"/>
      <c r="DE124" s="357">
        <v>0</v>
      </c>
      <c r="DF124" s="357">
        <v>0</v>
      </c>
      <c r="DG124" s="357">
        <v>0</v>
      </c>
      <c r="DH124" s="357">
        <v>0</v>
      </c>
      <c r="DI124" s="357">
        <v>0</v>
      </c>
      <c r="DJ124" s="357">
        <v>0</v>
      </c>
      <c r="DK124" s="357">
        <v>0</v>
      </c>
      <c r="DL124" s="357"/>
      <c r="DM124" s="357">
        <v>0</v>
      </c>
      <c r="DN124" s="357">
        <v>0</v>
      </c>
      <c r="DO124" s="357">
        <v>0</v>
      </c>
      <c r="DP124" s="357">
        <v>0</v>
      </c>
      <c r="DQ124" s="357">
        <v>0</v>
      </c>
      <c r="DR124" s="357">
        <v>0</v>
      </c>
      <c r="DS124" s="357">
        <v>0</v>
      </c>
      <c r="DT124" s="357"/>
      <c r="DU124" s="357">
        <v>0</v>
      </c>
      <c r="DV124" s="357">
        <v>0</v>
      </c>
      <c r="DW124" s="357">
        <v>0</v>
      </c>
      <c r="DX124" s="357">
        <v>0</v>
      </c>
      <c r="DY124" s="357">
        <v>0</v>
      </c>
      <c r="DZ124" s="357">
        <v>0</v>
      </c>
      <c r="EA124" s="357">
        <v>0</v>
      </c>
      <c r="EB124" s="357"/>
      <c r="EC124" s="357">
        <v>0</v>
      </c>
      <c r="ED124" s="357">
        <v>0</v>
      </c>
      <c r="EE124" s="357">
        <v>0</v>
      </c>
      <c r="EF124" s="357">
        <v>0</v>
      </c>
      <c r="EG124" s="357">
        <v>0</v>
      </c>
      <c r="EH124" s="357">
        <v>0</v>
      </c>
      <c r="EI124" s="357">
        <v>0</v>
      </c>
      <c r="EJ124" s="357"/>
      <c r="EK124" s="357">
        <v>0</v>
      </c>
      <c r="EL124" s="357">
        <v>0</v>
      </c>
      <c r="EM124" s="357">
        <v>0</v>
      </c>
      <c r="EN124" s="357">
        <v>0</v>
      </c>
      <c r="EO124" s="357">
        <v>0</v>
      </c>
      <c r="EP124" s="357">
        <v>0</v>
      </c>
      <c r="EQ124" s="357">
        <v>0</v>
      </c>
      <c r="ER124" s="357"/>
      <c r="ES124" s="357">
        <v>0</v>
      </c>
      <c r="ET124" s="357">
        <v>0</v>
      </c>
      <c r="EU124" s="357">
        <v>0</v>
      </c>
      <c r="EV124" s="357">
        <v>0</v>
      </c>
      <c r="EW124" s="357">
        <v>0</v>
      </c>
      <c r="EX124" s="357">
        <v>0</v>
      </c>
      <c r="EY124" s="357">
        <v>0</v>
      </c>
      <c r="EZ124" s="357"/>
      <c r="FA124" s="357">
        <v>0</v>
      </c>
      <c r="FB124" s="357">
        <v>0</v>
      </c>
      <c r="FC124" s="357">
        <v>0</v>
      </c>
      <c r="FD124" s="357">
        <v>0</v>
      </c>
      <c r="FE124" s="357">
        <v>0</v>
      </c>
      <c r="FF124" s="357">
        <v>0</v>
      </c>
      <c r="FG124" s="357">
        <v>0</v>
      </c>
    </row>
    <row r="125" spans="1:163">
      <c r="D125" s="167"/>
      <c r="CW125" s="162">
        <v>0</v>
      </c>
      <c r="CX125" s="162">
        <v>0</v>
      </c>
      <c r="CY125" s="162">
        <v>0</v>
      </c>
      <c r="CZ125" s="162">
        <v>0</v>
      </c>
      <c r="DA125" s="162">
        <v>0</v>
      </c>
      <c r="DB125" s="162">
        <v>0</v>
      </c>
      <c r="DC125" s="162">
        <v>0</v>
      </c>
    </row>
    <row r="126" spans="1:163">
      <c r="B126" s="172" t="s">
        <v>94</v>
      </c>
      <c r="D126" s="167"/>
      <c r="CW126" s="162">
        <v>0</v>
      </c>
      <c r="CX126" s="162">
        <v>0</v>
      </c>
      <c r="CY126" s="162">
        <v>0</v>
      </c>
      <c r="CZ126" s="162">
        <v>0</v>
      </c>
      <c r="DA126" s="162">
        <v>0</v>
      </c>
      <c r="DB126" s="162">
        <v>0</v>
      </c>
      <c r="DC126" s="162">
        <v>0</v>
      </c>
    </row>
    <row r="127" spans="1:163">
      <c r="A127" s="355" t="s">
        <v>1136</v>
      </c>
      <c r="B127" s="162" t="s">
        <v>1137</v>
      </c>
      <c r="C127" s="619">
        <v>-12148.752</v>
      </c>
      <c r="D127" s="167"/>
      <c r="E127" s="356">
        <v>0</v>
      </c>
      <c r="F127" s="356">
        <v>0</v>
      </c>
      <c r="G127" s="356">
        <v>0</v>
      </c>
      <c r="H127" s="356">
        <v>0</v>
      </c>
      <c r="I127" s="356">
        <v>0</v>
      </c>
      <c r="J127" s="356">
        <v>0</v>
      </c>
      <c r="K127" s="356">
        <v>0</v>
      </c>
      <c r="M127" s="356">
        <v>0</v>
      </c>
      <c r="N127" s="356">
        <v>0</v>
      </c>
      <c r="O127" s="356">
        <v>0</v>
      </c>
      <c r="P127" s="356">
        <v>0</v>
      </c>
      <c r="Q127" s="356">
        <v>0</v>
      </c>
      <c r="R127" s="356">
        <v>0</v>
      </c>
      <c r="S127" s="356">
        <v>0</v>
      </c>
      <c r="U127" s="356">
        <v>0</v>
      </c>
      <c r="V127" s="356">
        <v>0</v>
      </c>
      <c r="W127" s="356">
        <v>0</v>
      </c>
      <c r="X127" s="356">
        <v>0</v>
      </c>
      <c r="Y127" s="356">
        <v>0</v>
      </c>
      <c r="Z127" s="356">
        <v>0</v>
      </c>
      <c r="AA127" s="356">
        <v>0</v>
      </c>
      <c r="AC127" s="356">
        <v>0</v>
      </c>
      <c r="AD127" s="356">
        <v>0</v>
      </c>
      <c r="AE127" s="356">
        <v>0</v>
      </c>
      <c r="AF127" s="356">
        <v>0</v>
      </c>
      <c r="AG127" s="356">
        <v>0</v>
      </c>
      <c r="AH127" s="356">
        <v>0</v>
      </c>
      <c r="AI127" s="356">
        <v>0</v>
      </c>
      <c r="AK127" s="356">
        <v>0</v>
      </c>
      <c r="AL127" s="356">
        <v>0</v>
      </c>
      <c r="AM127" s="356">
        <v>0</v>
      </c>
      <c r="AN127" s="356">
        <v>0</v>
      </c>
      <c r="AO127" s="356">
        <v>0</v>
      </c>
      <c r="AP127" s="356">
        <v>0</v>
      </c>
      <c r="AQ127" s="356">
        <v>0</v>
      </c>
      <c r="AS127" s="356">
        <v>0</v>
      </c>
      <c r="AT127" s="356">
        <v>0</v>
      </c>
      <c r="AU127" s="356">
        <v>0</v>
      </c>
      <c r="AV127" s="356">
        <v>0</v>
      </c>
      <c r="AW127" s="356">
        <v>0</v>
      </c>
      <c r="AX127" s="356">
        <v>0</v>
      </c>
      <c r="AY127" s="356">
        <v>0</v>
      </c>
      <c r="BA127" s="356">
        <v>0</v>
      </c>
      <c r="BB127" s="356">
        <v>0</v>
      </c>
      <c r="BC127" s="356">
        <v>0</v>
      </c>
      <c r="BD127" s="356">
        <v>0</v>
      </c>
      <c r="BE127" s="356">
        <v>0</v>
      </c>
      <c r="BF127" s="356">
        <v>0</v>
      </c>
      <c r="BG127" s="356">
        <v>0</v>
      </c>
      <c r="BI127" s="356">
        <v>0</v>
      </c>
      <c r="BJ127" s="356">
        <v>0</v>
      </c>
      <c r="BK127" s="356">
        <v>0</v>
      </c>
      <c r="BL127" s="356">
        <v>0</v>
      </c>
      <c r="BM127" s="356">
        <v>0</v>
      </c>
      <c r="BN127" s="356">
        <v>0</v>
      </c>
      <c r="BO127" s="356">
        <v>0</v>
      </c>
      <c r="BQ127" s="356">
        <v>-12148.752</v>
      </c>
      <c r="BR127" s="356">
        <v>0</v>
      </c>
      <c r="BS127" s="356">
        <v>0</v>
      </c>
      <c r="BT127" s="356">
        <v>0</v>
      </c>
      <c r="BU127" s="356">
        <v>0</v>
      </c>
      <c r="BV127" s="356">
        <v>0</v>
      </c>
      <c r="BW127" s="356">
        <v>-12148.752</v>
      </c>
      <c r="BY127" s="356">
        <v>0</v>
      </c>
      <c r="BZ127" s="356">
        <v>0</v>
      </c>
      <c r="CA127" s="356">
        <v>0</v>
      </c>
      <c r="CB127" s="356">
        <v>0</v>
      </c>
      <c r="CC127" s="356">
        <v>0</v>
      </c>
      <c r="CD127" s="356">
        <v>0</v>
      </c>
      <c r="CE127" s="356">
        <v>0</v>
      </c>
      <c r="CG127" s="356">
        <v>0</v>
      </c>
      <c r="CH127" s="356">
        <v>0</v>
      </c>
      <c r="CI127" s="356">
        <v>0</v>
      </c>
      <c r="CJ127" s="356">
        <v>0</v>
      </c>
      <c r="CK127" s="356">
        <v>0</v>
      </c>
      <c r="CL127" s="356">
        <v>0</v>
      </c>
      <c r="CM127" s="356">
        <v>0</v>
      </c>
      <c r="CN127" s="162">
        <v>0</v>
      </c>
      <c r="CO127" s="356">
        <v>0</v>
      </c>
      <c r="CP127" s="356">
        <v>0</v>
      </c>
      <c r="CQ127" s="356">
        <v>0</v>
      </c>
      <c r="CR127" s="356">
        <v>0</v>
      </c>
      <c r="CS127" s="356">
        <v>0</v>
      </c>
      <c r="CT127" s="356">
        <v>0</v>
      </c>
      <c r="CU127" s="356">
        <v>0</v>
      </c>
      <c r="CW127" s="356">
        <v>0</v>
      </c>
      <c r="CX127" s="356">
        <v>0</v>
      </c>
      <c r="CY127" s="356">
        <v>0</v>
      </c>
      <c r="CZ127" s="356">
        <v>0</v>
      </c>
      <c r="DA127" s="356">
        <v>0</v>
      </c>
      <c r="DB127" s="356">
        <v>0</v>
      </c>
      <c r="DC127" s="356">
        <v>0</v>
      </c>
      <c r="DE127" s="356">
        <v>0</v>
      </c>
      <c r="DF127" s="356">
        <v>0</v>
      </c>
      <c r="DG127" s="356">
        <v>0</v>
      </c>
      <c r="DH127" s="356">
        <v>0</v>
      </c>
      <c r="DI127" s="356">
        <v>0</v>
      </c>
      <c r="DJ127" s="356">
        <v>0</v>
      </c>
      <c r="DK127" s="356">
        <v>0</v>
      </c>
      <c r="DM127" s="356">
        <v>0</v>
      </c>
      <c r="DN127" s="356">
        <v>0</v>
      </c>
      <c r="DO127" s="356">
        <v>0</v>
      </c>
      <c r="DP127" s="356">
        <v>0</v>
      </c>
      <c r="DQ127" s="356">
        <v>0</v>
      </c>
      <c r="DR127" s="356">
        <v>0</v>
      </c>
      <c r="DS127" s="356">
        <v>0</v>
      </c>
      <c r="DU127" s="356">
        <v>0</v>
      </c>
      <c r="DV127" s="356">
        <v>0</v>
      </c>
      <c r="DW127" s="356">
        <v>0</v>
      </c>
      <c r="DX127" s="356">
        <v>0</v>
      </c>
      <c r="DY127" s="356">
        <v>0</v>
      </c>
      <c r="DZ127" s="356">
        <v>0</v>
      </c>
      <c r="EA127" s="356">
        <v>0</v>
      </c>
      <c r="EC127" s="356">
        <v>0</v>
      </c>
      <c r="ED127" s="356">
        <v>0</v>
      </c>
      <c r="EE127" s="356">
        <v>0</v>
      </c>
      <c r="EF127" s="356">
        <v>0</v>
      </c>
      <c r="EG127" s="356">
        <v>0</v>
      </c>
      <c r="EH127" s="356">
        <v>0</v>
      </c>
      <c r="EI127" s="356">
        <v>0</v>
      </c>
      <c r="EK127" s="356">
        <v>0</v>
      </c>
      <c r="EL127" s="356">
        <v>0</v>
      </c>
      <c r="EM127" s="356">
        <v>0</v>
      </c>
      <c r="EN127" s="356">
        <v>0</v>
      </c>
      <c r="EO127" s="356">
        <v>0</v>
      </c>
      <c r="EP127" s="356">
        <v>0</v>
      </c>
      <c r="EQ127" s="356">
        <v>0</v>
      </c>
      <c r="ES127" s="356">
        <v>0</v>
      </c>
      <c r="ET127" s="356">
        <v>0</v>
      </c>
      <c r="EU127" s="356">
        <v>0</v>
      </c>
      <c r="EV127" s="356">
        <v>0</v>
      </c>
      <c r="EW127" s="356">
        <v>0</v>
      </c>
      <c r="EX127" s="356">
        <v>0</v>
      </c>
      <c r="EY127" s="356">
        <v>0</v>
      </c>
      <c r="FA127" s="356">
        <v>0</v>
      </c>
      <c r="FB127" s="356">
        <v>0</v>
      </c>
      <c r="FC127" s="356">
        <v>0</v>
      </c>
      <c r="FD127" s="356">
        <v>0</v>
      </c>
      <c r="FE127" s="356">
        <v>0</v>
      </c>
      <c r="FF127" s="356">
        <v>0</v>
      </c>
      <c r="FG127" s="356">
        <v>0</v>
      </c>
    </row>
    <row r="128" spans="1:163">
      <c r="A128" s="355" t="s">
        <v>1139</v>
      </c>
      <c r="B128" s="162" t="s">
        <v>1140</v>
      </c>
      <c r="C128" s="619">
        <v>-3385851.2480000001</v>
      </c>
      <c r="D128" s="167"/>
      <c r="E128" s="356">
        <v>-1536714.3043749435</v>
      </c>
      <c r="F128" s="356">
        <v>0</v>
      </c>
      <c r="G128" s="356">
        <v>0</v>
      </c>
      <c r="H128" s="356">
        <v>0</v>
      </c>
      <c r="I128" s="356">
        <v>0</v>
      </c>
      <c r="J128" s="356">
        <v>0</v>
      </c>
      <c r="K128" s="356">
        <v>-1536714.3043749435</v>
      </c>
      <c r="M128" s="356">
        <v>-495399.86428581859</v>
      </c>
      <c r="N128" s="356">
        <v>0</v>
      </c>
      <c r="O128" s="356">
        <v>0</v>
      </c>
      <c r="P128" s="356">
        <v>0</v>
      </c>
      <c r="Q128" s="356">
        <v>0</v>
      </c>
      <c r="R128" s="356">
        <v>0</v>
      </c>
      <c r="S128" s="356">
        <v>-495399.86428581859</v>
      </c>
      <c r="U128" s="356">
        <v>-644531.56114183192</v>
      </c>
      <c r="V128" s="356">
        <v>0</v>
      </c>
      <c r="W128" s="356">
        <v>0</v>
      </c>
      <c r="X128" s="356">
        <v>0</v>
      </c>
      <c r="Y128" s="356">
        <v>0</v>
      </c>
      <c r="Z128" s="356">
        <v>0</v>
      </c>
      <c r="AA128" s="356">
        <v>-644531.56114183192</v>
      </c>
      <c r="AC128" s="356">
        <v>-378796.5244031999</v>
      </c>
      <c r="AD128" s="356">
        <v>0</v>
      </c>
      <c r="AE128" s="356">
        <v>0</v>
      </c>
      <c r="AF128" s="356">
        <v>0</v>
      </c>
      <c r="AG128" s="356">
        <v>0</v>
      </c>
      <c r="AH128" s="356">
        <v>0</v>
      </c>
      <c r="AI128" s="356">
        <v>-378796.5244031999</v>
      </c>
      <c r="AK128" s="356">
        <v>-312002.0550782698</v>
      </c>
      <c r="AL128" s="356">
        <v>0</v>
      </c>
      <c r="AM128" s="356">
        <v>0</v>
      </c>
      <c r="AN128" s="356">
        <v>0</v>
      </c>
      <c r="AO128" s="356">
        <v>0</v>
      </c>
      <c r="AP128" s="356">
        <v>0</v>
      </c>
      <c r="AQ128" s="356">
        <v>-312002.0550782698</v>
      </c>
      <c r="AS128" s="356">
        <v>-68.296062896354968</v>
      </c>
      <c r="AT128" s="356">
        <v>0</v>
      </c>
      <c r="AU128" s="356">
        <v>0</v>
      </c>
      <c r="AV128" s="356">
        <v>0</v>
      </c>
      <c r="AW128" s="356">
        <v>0</v>
      </c>
      <c r="AX128" s="356">
        <v>0</v>
      </c>
      <c r="AY128" s="356">
        <v>-68.296062896354968</v>
      </c>
      <c r="BA128" s="356">
        <v>-15950.235052794173</v>
      </c>
      <c r="BB128" s="356">
        <v>0</v>
      </c>
      <c r="BC128" s="356">
        <v>0</v>
      </c>
      <c r="BD128" s="356">
        <v>0</v>
      </c>
      <c r="BE128" s="356">
        <v>0</v>
      </c>
      <c r="BF128" s="356">
        <v>0</v>
      </c>
      <c r="BG128" s="356">
        <v>-15950.235052794173</v>
      </c>
      <c r="BI128" s="356">
        <v>0</v>
      </c>
      <c r="BJ128" s="356">
        <v>0</v>
      </c>
      <c r="BK128" s="356">
        <v>0</v>
      </c>
      <c r="BL128" s="356">
        <v>0</v>
      </c>
      <c r="BM128" s="356">
        <v>0</v>
      </c>
      <c r="BN128" s="356">
        <v>0</v>
      </c>
      <c r="BO128" s="356">
        <v>0</v>
      </c>
      <c r="BQ128" s="356">
        <v>0</v>
      </c>
      <c r="BR128" s="356">
        <v>0</v>
      </c>
      <c r="BS128" s="356">
        <v>0</v>
      </c>
      <c r="BT128" s="356">
        <v>0</v>
      </c>
      <c r="BU128" s="356">
        <v>0</v>
      </c>
      <c r="BV128" s="356">
        <v>0</v>
      </c>
      <c r="BW128" s="356">
        <v>0</v>
      </c>
      <c r="BY128" s="356">
        <v>0</v>
      </c>
      <c r="BZ128" s="356">
        <v>0</v>
      </c>
      <c r="CA128" s="356">
        <v>0</v>
      </c>
      <c r="CB128" s="356">
        <v>0</v>
      </c>
      <c r="CC128" s="356">
        <v>0</v>
      </c>
      <c r="CD128" s="356">
        <v>0</v>
      </c>
      <c r="CE128" s="356">
        <v>0</v>
      </c>
      <c r="CG128" s="356">
        <v>-2181.1049042825821</v>
      </c>
      <c r="CH128" s="356">
        <v>0</v>
      </c>
      <c r="CI128" s="356">
        <v>0</v>
      </c>
      <c r="CJ128" s="356">
        <v>0</v>
      </c>
      <c r="CK128" s="356">
        <v>0</v>
      </c>
      <c r="CL128" s="356">
        <v>0</v>
      </c>
      <c r="CM128" s="356">
        <v>-2181.1049042825821</v>
      </c>
      <c r="CN128" s="162">
        <v>0</v>
      </c>
      <c r="CO128" s="356">
        <v>-207.30269596317845</v>
      </c>
      <c r="CP128" s="356">
        <v>0</v>
      </c>
      <c r="CQ128" s="356">
        <v>0</v>
      </c>
      <c r="CR128" s="356">
        <v>0</v>
      </c>
      <c r="CS128" s="356">
        <v>0</v>
      </c>
      <c r="CT128" s="356">
        <v>0</v>
      </c>
      <c r="CU128" s="356">
        <v>-207.30269596317845</v>
      </c>
      <c r="CW128" s="356">
        <v>0</v>
      </c>
      <c r="CX128" s="356">
        <v>0</v>
      </c>
      <c r="CY128" s="356">
        <v>0</v>
      </c>
      <c r="CZ128" s="356">
        <v>0</v>
      </c>
      <c r="DA128" s="356">
        <v>0</v>
      </c>
      <c r="DB128" s="356">
        <v>0</v>
      </c>
      <c r="DC128" s="356">
        <v>0</v>
      </c>
      <c r="DE128" s="356">
        <v>0</v>
      </c>
      <c r="DF128" s="356">
        <v>0</v>
      </c>
      <c r="DG128" s="356">
        <v>0</v>
      </c>
      <c r="DH128" s="356">
        <v>0</v>
      </c>
      <c r="DI128" s="356">
        <v>0</v>
      </c>
      <c r="DJ128" s="356">
        <v>0</v>
      </c>
      <c r="DK128" s="356">
        <v>0</v>
      </c>
      <c r="DM128" s="356">
        <v>0</v>
      </c>
      <c r="DN128" s="356">
        <v>0</v>
      </c>
      <c r="DO128" s="356">
        <v>0</v>
      </c>
      <c r="DP128" s="356">
        <v>0</v>
      </c>
      <c r="DQ128" s="356">
        <v>0</v>
      </c>
      <c r="DR128" s="356">
        <v>0</v>
      </c>
      <c r="DS128" s="356">
        <v>0</v>
      </c>
      <c r="DU128" s="356">
        <v>0</v>
      </c>
      <c r="DV128" s="356">
        <v>0</v>
      </c>
      <c r="DW128" s="356">
        <v>0</v>
      </c>
      <c r="DX128" s="356">
        <v>0</v>
      </c>
      <c r="DY128" s="356">
        <v>0</v>
      </c>
      <c r="DZ128" s="356">
        <v>0</v>
      </c>
      <c r="EA128" s="356">
        <v>0</v>
      </c>
      <c r="EC128" s="356">
        <v>0</v>
      </c>
      <c r="ED128" s="356">
        <v>0</v>
      </c>
      <c r="EE128" s="356">
        <v>0</v>
      </c>
      <c r="EF128" s="356">
        <v>0</v>
      </c>
      <c r="EG128" s="356">
        <v>0</v>
      </c>
      <c r="EH128" s="356">
        <v>0</v>
      </c>
      <c r="EI128" s="356">
        <v>0</v>
      </c>
      <c r="EK128" s="356">
        <v>0</v>
      </c>
      <c r="EL128" s="356">
        <v>0</v>
      </c>
      <c r="EM128" s="356">
        <v>0</v>
      </c>
      <c r="EN128" s="356">
        <v>0</v>
      </c>
      <c r="EO128" s="356">
        <v>0</v>
      </c>
      <c r="EP128" s="356">
        <v>0</v>
      </c>
      <c r="EQ128" s="356">
        <v>0</v>
      </c>
      <c r="ES128" s="356">
        <v>0</v>
      </c>
      <c r="ET128" s="356">
        <v>0</v>
      </c>
      <c r="EU128" s="356">
        <v>0</v>
      </c>
      <c r="EV128" s="356">
        <v>0</v>
      </c>
      <c r="EW128" s="356">
        <v>0</v>
      </c>
      <c r="EX128" s="356">
        <v>0</v>
      </c>
      <c r="EY128" s="356">
        <v>0</v>
      </c>
      <c r="FA128" s="356">
        <v>0</v>
      </c>
      <c r="FB128" s="356">
        <v>0</v>
      </c>
      <c r="FC128" s="356">
        <v>0</v>
      </c>
      <c r="FD128" s="356">
        <v>0</v>
      </c>
      <c r="FE128" s="356">
        <v>0</v>
      </c>
      <c r="FF128" s="356">
        <v>0</v>
      </c>
      <c r="FG128" s="356">
        <v>0</v>
      </c>
    </row>
    <row r="129" spans="1:163">
      <c r="A129" s="355" t="s">
        <v>1141</v>
      </c>
      <c r="B129" s="162" t="s">
        <v>1077</v>
      </c>
      <c r="C129" s="619">
        <v>-224950.76187036239</v>
      </c>
      <c r="D129" s="167"/>
      <c r="E129" s="356">
        <v>0</v>
      </c>
      <c r="F129" s="356">
        <v>0</v>
      </c>
      <c r="G129" s="356">
        <v>0</v>
      </c>
      <c r="H129" s="356">
        <v>0</v>
      </c>
      <c r="I129" s="356">
        <v>0</v>
      </c>
      <c r="J129" s="356">
        <v>0</v>
      </c>
      <c r="K129" s="356">
        <v>0</v>
      </c>
      <c r="M129" s="356">
        <v>0</v>
      </c>
      <c r="N129" s="356">
        <v>0</v>
      </c>
      <c r="O129" s="356">
        <v>0</v>
      </c>
      <c r="P129" s="356">
        <v>0</v>
      </c>
      <c r="Q129" s="356">
        <v>0</v>
      </c>
      <c r="R129" s="356">
        <v>0</v>
      </c>
      <c r="S129" s="356">
        <v>0</v>
      </c>
      <c r="U129" s="356">
        <v>0</v>
      </c>
      <c r="V129" s="356">
        <v>0</v>
      </c>
      <c r="W129" s="356">
        <v>0</v>
      </c>
      <c r="X129" s="356">
        <v>0</v>
      </c>
      <c r="Y129" s="356">
        <v>0</v>
      </c>
      <c r="Z129" s="356">
        <v>0</v>
      </c>
      <c r="AA129" s="356">
        <v>0</v>
      </c>
      <c r="AC129" s="356">
        <v>0</v>
      </c>
      <c r="AD129" s="356">
        <v>0</v>
      </c>
      <c r="AE129" s="356">
        <v>0</v>
      </c>
      <c r="AF129" s="356">
        <v>0</v>
      </c>
      <c r="AG129" s="356">
        <v>0</v>
      </c>
      <c r="AH129" s="356">
        <v>0</v>
      </c>
      <c r="AI129" s="356">
        <v>0</v>
      </c>
      <c r="AK129" s="356">
        <v>-10967.308000000001</v>
      </c>
      <c r="AL129" s="356">
        <v>0</v>
      </c>
      <c r="AM129" s="356">
        <v>0</v>
      </c>
      <c r="AN129" s="356">
        <v>0</v>
      </c>
      <c r="AO129" s="356">
        <v>0</v>
      </c>
      <c r="AP129" s="356">
        <v>0</v>
      </c>
      <c r="AQ129" s="356">
        <v>-10967.308000000001</v>
      </c>
      <c r="AS129" s="356">
        <v>0</v>
      </c>
      <c r="AT129" s="356">
        <v>0</v>
      </c>
      <c r="AU129" s="356">
        <v>0</v>
      </c>
      <c r="AV129" s="356">
        <v>0</v>
      </c>
      <c r="AW129" s="356">
        <v>0</v>
      </c>
      <c r="AX129" s="356">
        <v>0</v>
      </c>
      <c r="AY129" s="356">
        <v>0</v>
      </c>
      <c r="BA129" s="356">
        <v>0</v>
      </c>
      <c r="BB129" s="356">
        <v>0</v>
      </c>
      <c r="BC129" s="356">
        <v>0</v>
      </c>
      <c r="BD129" s="356">
        <v>0</v>
      </c>
      <c r="BE129" s="356">
        <v>0</v>
      </c>
      <c r="BF129" s="356">
        <v>0</v>
      </c>
      <c r="BG129" s="356">
        <v>0</v>
      </c>
      <c r="BI129" s="356">
        <v>-55355.910287562372</v>
      </c>
      <c r="BJ129" s="356">
        <v>0</v>
      </c>
      <c r="BK129" s="356">
        <v>0</v>
      </c>
      <c r="BL129" s="356">
        <v>0</v>
      </c>
      <c r="BM129" s="356">
        <v>0</v>
      </c>
      <c r="BN129" s="356">
        <v>0</v>
      </c>
      <c r="BO129" s="356">
        <v>-55355.910287562372</v>
      </c>
      <c r="BQ129" s="356">
        <v>-57917.228582800002</v>
      </c>
      <c r="BR129" s="356">
        <v>0</v>
      </c>
      <c r="BS129" s="356">
        <v>0</v>
      </c>
      <c r="BT129" s="356">
        <v>0</v>
      </c>
      <c r="BU129" s="356">
        <v>0</v>
      </c>
      <c r="BV129" s="356">
        <v>0</v>
      </c>
      <c r="BW129" s="356">
        <v>-57917.228582800002</v>
      </c>
      <c r="BY129" s="356">
        <v>-100710.315</v>
      </c>
      <c r="BZ129" s="356">
        <v>0</v>
      </c>
      <c r="CA129" s="356">
        <v>0</v>
      </c>
      <c r="CB129" s="356">
        <v>0</v>
      </c>
      <c r="CC129" s="356">
        <v>0</v>
      </c>
      <c r="CD129" s="356">
        <v>0</v>
      </c>
      <c r="CE129" s="356">
        <v>-100710.315</v>
      </c>
      <c r="CG129" s="356">
        <v>0</v>
      </c>
      <c r="CH129" s="356">
        <v>0</v>
      </c>
      <c r="CI129" s="356">
        <v>0</v>
      </c>
      <c r="CJ129" s="356">
        <v>0</v>
      </c>
      <c r="CK129" s="356">
        <v>0</v>
      </c>
      <c r="CL129" s="356">
        <v>0</v>
      </c>
      <c r="CM129" s="356">
        <v>0</v>
      </c>
      <c r="CN129" s="162">
        <v>0</v>
      </c>
      <c r="CO129" s="356">
        <v>0</v>
      </c>
      <c r="CP129" s="356">
        <v>0</v>
      </c>
      <c r="CQ129" s="356">
        <v>0</v>
      </c>
      <c r="CR129" s="356">
        <v>0</v>
      </c>
      <c r="CS129" s="356">
        <v>0</v>
      </c>
      <c r="CT129" s="356">
        <v>0</v>
      </c>
      <c r="CU129" s="356">
        <v>0</v>
      </c>
      <c r="CW129" s="356">
        <v>0</v>
      </c>
      <c r="CX129" s="356">
        <v>0</v>
      </c>
      <c r="CY129" s="356">
        <v>0</v>
      </c>
      <c r="CZ129" s="356">
        <v>0</v>
      </c>
      <c r="DA129" s="356">
        <v>0</v>
      </c>
      <c r="DB129" s="356">
        <v>0</v>
      </c>
      <c r="DC129" s="356">
        <v>0</v>
      </c>
      <c r="DE129" s="356">
        <v>0</v>
      </c>
      <c r="DF129" s="356">
        <v>0</v>
      </c>
      <c r="DG129" s="356">
        <v>0</v>
      </c>
      <c r="DH129" s="356">
        <v>0</v>
      </c>
      <c r="DI129" s="356">
        <v>0</v>
      </c>
      <c r="DJ129" s="356">
        <v>0</v>
      </c>
      <c r="DK129" s="356">
        <v>0</v>
      </c>
      <c r="DM129" s="356">
        <v>0</v>
      </c>
      <c r="DN129" s="356">
        <v>0</v>
      </c>
      <c r="DO129" s="356">
        <v>0</v>
      </c>
      <c r="DP129" s="356">
        <v>0</v>
      </c>
      <c r="DQ129" s="356">
        <v>0</v>
      </c>
      <c r="DR129" s="356">
        <v>0</v>
      </c>
      <c r="DS129" s="356">
        <v>0</v>
      </c>
      <c r="DU129" s="356">
        <v>0</v>
      </c>
      <c r="DV129" s="356">
        <v>0</v>
      </c>
      <c r="DW129" s="356">
        <v>0</v>
      </c>
      <c r="DX129" s="356">
        <v>0</v>
      </c>
      <c r="DY129" s="356">
        <v>0</v>
      </c>
      <c r="DZ129" s="356">
        <v>0</v>
      </c>
      <c r="EA129" s="356">
        <v>0</v>
      </c>
      <c r="EC129" s="356">
        <v>0</v>
      </c>
      <c r="ED129" s="356">
        <v>0</v>
      </c>
      <c r="EE129" s="356">
        <v>0</v>
      </c>
      <c r="EF129" s="356">
        <v>0</v>
      </c>
      <c r="EG129" s="356">
        <v>0</v>
      </c>
      <c r="EH129" s="356">
        <v>0</v>
      </c>
      <c r="EI129" s="356">
        <v>0</v>
      </c>
      <c r="EK129" s="356">
        <v>0</v>
      </c>
      <c r="EL129" s="356">
        <v>0</v>
      </c>
      <c r="EM129" s="356">
        <v>0</v>
      </c>
      <c r="EN129" s="356">
        <v>0</v>
      </c>
      <c r="EO129" s="356">
        <v>0</v>
      </c>
      <c r="EP129" s="356">
        <v>0</v>
      </c>
      <c r="EQ129" s="356">
        <v>0</v>
      </c>
      <c r="ES129" s="356">
        <v>0</v>
      </c>
      <c r="ET129" s="356">
        <v>0</v>
      </c>
      <c r="EU129" s="356">
        <v>0</v>
      </c>
      <c r="EV129" s="356">
        <v>0</v>
      </c>
      <c r="EW129" s="356">
        <v>0</v>
      </c>
      <c r="EX129" s="356">
        <v>0</v>
      </c>
      <c r="EY129" s="356">
        <v>0</v>
      </c>
      <c r="FA129" s="356">
        <v>0</v>
      </c>
      <c r="FB129" s="356">
        <v>0</v>
      </c>
      <c r="FC129" s="356">
        <v>0</v>
      </c>
      <c r="FD129" s="356">
        <v>0</v>
      </c>
      <c r="FE129" s="356">
        <v>0</v>
      </c>
      <c r="FF129" s="356">
        <v>0</v>
      </c>
      <c r="FG129" s="356">
        <v>0</v>
      </c>
    </row>
    <row r="130" spans="1:163">
      <c r="A130" s="355" t="s">
        <v>1143</v>
      </c>
      <c r="B130" s="162" t="s">
        <v>1079</v>
      </c>
      <c r="C130" s="619">
        <v>-2359357.5781296375</v>
      </c>
      <c r="D130" s="167"/>
      <c r="E130" s="356">
        <v>-1201084.4080433501</v>
      </c>
      <c r="F130" s="356">
        <v>0</v>
      </c>
      <c r="G130" s="356">
        <v>0</v>
      </c>
      <c r="H130" s="356">
        <v>0</v>
      </c>
      <c r="I130" s="356">
        <v>0</v>
      </c>
      <c r="J130" s="356">
        <v>0</v>
      </c>
      <c r="K130" s="356">
        <v>-1201084.4080433501</v>
      </c>
      <c r="M130" s="356">
        <v>-330639.6430610838</v>
      </c>
      <c r="N130" s="356">
        <v>0</v>
      </c>
      <c r="O130" s="356">
        <v>0</v>
      </c>
      <c r="P130" s="356">
        <v>0</v>
      </c>
      <c r="Q130" s="356">
        <v>0</v>
      </c>
      <c r="R130" s="356">
        <v>0</v>
      </c>
      <c r="S130" s="356">
        <v>-330639.6430610838</v>
      </c>
      <c r="U130" s="356">
        <v>-410647.52759583568</v>
      </c>
      <c r="V130" s="356">
        <v>0</v>
      </c>
      <c r="W130" s="356">
        <v>0</v>
      </c>
      <c r="X130" s="356">
        <v>0</v>
      </c>
      <c r="Y130" s="356">
        <v>0</v>
      </c>
      <c r="Z130" s="356">
        <v>0</v>
      </c>
      <c r="AA130" s="356">
        <v>-410647.52759583568</v>
      </c>
      <c r="AC130" s="356">
        <v>-238826.33555678526</v>
      </c>
      <c r="AD130" s="356">
        <v>0</v>
      </c>
      <c r="AE130" s="356">
        <v>0</v>
      </c>
      <c r="AF130" s="356">
        <v>0</v>
      </c>
      <c r="AG130" s="356">
        <v>0</v>
      </c>
      <c r="AH130" s="356">
        <v>0</v>
      </c>
      <c r="AI130" s="356">
        <v>-238826.33555678526</v>
      </c>
      <c r="AK130" s="356">
        <v>-156789.50583010065</v>
      </c>
      <c r="AL130" s="356">
        <v>0</v>
      </c>
      <c r="AM130" s="356">
        <v>0</v>
      </c>
      <c r="AN130" s="356">
        <v>0</v>
      </c>
      <c r="AO130" s="356">
        <v>0</v>
      </c>
      <c r="AP130" s="356">
        <v>0</v>
      </c>
      <c r="AQ130" s="356">
        <v>-156789.50583010065</v>
      </c>
      <c r="AS130" s="356">
        <v>-0.34097053893500606</v>
      </c>
      <c r="AT130" s="356">
        <v>0</v>
      </c>
      <c r="AU130" s="356">
        <v>0</v>
      </c>
      <c r="AV130" s="356">
        <v>0</v>
      </c>
      <c r="AW130" s="356">
        <v>0</v>
      </c>
      <c r="AX130" s="356">
        <v>0</v>
      </c>
      <c r="AY130" s="356">
        <v>-0.34097053893500606</v>
      </c>
      <c r="BA130" s="356">
        <v>-19276.25796288217</v>
      </c>
      <c r="BB130" s="356">
        <v>0</v>
      </c>
      <c r="BC130" s="356">
        <v>0</v>
      </c>
      <c r="BD130" s="356">
        <v>0</v>
      </c>
      <c r="BE130" s="356">
        <v>0</v>
      </c>
      <c r="BF130" s="356">
        <v>0</v>
      </c>
      <c r="BG130" s="356">
        <v>-19276.25796288217</v>
      </c>
      <c r="BI130" s="356">
        <v>0</v>
      </c>
      <c r="BJ130" s="356">
        <v>0</v>
      </c>
      <c r="BK130" s="356">
        <v>0</v>
      </c>
      <c r="BL130" s="356">
        <v>0</v>
      </c>
      <c r="BM130" s="356">
        <v>0</v>
      </c>
      <c r="BN130" s="356">
        <v>0</v>
      </c>
      <c r="BO130" s="356">
        <v>0</v>
      </c>
      <c r="BQ130" s="356">
        <v>0</v>
      </c>
      <c r="BR130" s="356">
        <v>0</v>
      </c>
      <c r="BS130" s="356">
        <v>0</v>
      </c>
      <c r="BT130" s="356">
        <v>0</v>
      </c>
      <c r="BU130" s="356">
        <v>0</v>
      </c>
      <c r="BV130" s="356">
        <v>0</v>
      </c>
      <c r="BW130" s="356">
        <v>0</v>
      </c>
      <c r="BY130" s="356">
        <v>0</v>
      </c>
      <c r="BZ130" s="356">
        <v>0</v>
      </c>
      <c r="CA130" s="356">
        <v>0</v>
      </c>
      <c r="CB130" s="356">
        <v>0</v>
      </c>
      <c r="CC130" s="356">
        <v>0</v>
      </c>
      <c r="CD130" s="356">
        <v>0</v>
      </c>
      <c r="CE130" s="356">
        <v>0</v>
      </c>
      <c r="CG130" s="356">
        <v>-1825.0448096496202</v>
      </c>
      <c r="CH130" s="356">
        <v>0</v>
      </c>
      <c r="CI130" s="356">
        <v>0</v>
      </c>
      <c r="CJ130" s="356">
        <v>0</v>
      </c>
      <c r="CK130" s="356">
        <v>0</v>
      </c>
      <c r="CL130" s="356">
        <v>0</v>
      </c>
      <c r="CM130" s="356">
        <v>-1825.0448096496202</v>
      </c>
      <c r="CN130" s="162">
        <v>0</v>
      </c>
      <c r="CO130" s="356">
        <v>-268.51429941131732</v>
      </c>
      <c r="CP130" s="356">
        <v>0</v>
      </c>
      <c r="CQ130" s="356">
        <v>0</v>
      </c>
      <c r="CR130" s="356">
        <v>0</v>
      </c>
      <c r="CS130" s="356">
        <v>0</v>
      </c>
      <c r="CT130" s="356">
        <v>0</v>
      </c>
      <c r="CU130" s="356">
        <v>-268.51429941131732</v>
      </c>
      <c r="CW130" s="356">
        <v>0</v>
      </c>
      <c r="CX130" s="356">
        <v>0</v>
      </c>
      <c r="CY130" s="356">
        <v>0</v>
      </c>
      <c r="CZ130" s="356">
        <v>0</v>
      </c>
      <c r="DA130" s="356">
        <v>0</v>
      </c>
      <c r="DB130" s="356">
        <v>0</v>
      </c>
      <c r="DC130" s="356">
        <v>0</v>
      </c>
      <c r="DE130" s="356">
        <v>0</v>
      </c>
      <c r="DF130" s="356">
        <v>0</v>
      </c>
      <c r="DG130" s="356">
        <v>0</v>
      </c>
      <c r="DH130" s="356">
        <v>0</v>
      </c>
      <c r="DI130" s="356">
        <v>0</v>
      </c>
      <c r="DJ130" s="356">
        <v>0</v>
      </c>
      <c r="DK130" s="356">
        <v>0</v>
      </c>
      <c r="DM130" s="356">
        <v>0</v>
      </c>
      <c r="DN130" s="356">
        <v>0</v>
      </c>
      <c r="DO130" s="356">
        <v>0</v>
      </c>
      <c r="DP130" s="356">
        <v>0</v>
      </c>
      <c r="DQ130" s="356">
        <v>0</v>
      </c>
      <c r="DR130" s="356">
        <v>0</v>
      </c>
      <c r="DS130" s="356">
        <v>0</v>
      </c>
      <c r="DU130" s="356">
        <v>0</v>
      </c>
      <c r="DV130" s="356">
        <v>0</v>
      </c>
      <c r="DW130" s="356">
        <v>0</v>
      </c>
      <c r="DX130" s="356">
        <v>0</v>
      </c>
      <c r="DY130" s="356">
        <v>0</v>
      </c>
      <c r="DZ130" s="356">
        <v>0</v>
      </c>
      <c r="EA130" s="356">
        <v>0</v>
      </c>
      <c r="EC130" s="356">
        <v>0</v>
      </c>
      <c r="ED130" s="356">
        <v>0</v>
      </c>
      <c r="EE130" s="356">
        <v>0</v>
      </c>
      <c r="EF130" s="356">
        <v>0</v>
      </c>
      <c r="EG130" s="356">
        <v>0</v>
      </c>
      <c r="EH130" s="356">
        <v>0</v>
      </c>
      <c r="EI130" s="356">
        <v>0</v>
      </c>
      <c r="EK130" s="356">
        <v>0</v>
      </c>
      <c r="EL130" s="356">
        <v>0</v>
      </c>
      <c r="EM130" s="356">
        <v>0</v>
      </c>
      <c r="EN130" s="356">
        <v>0</v>
      </c>
      <c r="EO130" s="356">
        <v>0</v>
      </c>
      <c r="EP130" s="356">
        <v>0</v>
      </c>
      <c r="EQ130" s="356">
        <v>0</v>
      </c>
      <c r="ES130" s="356">
        <v>0</v>
      </c>
      <c r="ET130" s="356">
        <v>0</v>
      </c>
      <c r="EU130" s="356">
        <v>0</v>
      </c>
      <c r="EV130" s="356">
        <v>0</v>
      </c>
      <c r="EW130" s="356">
        <v>0</v>
      </c>
      <c r="EX130" s="356">
        <v>0</v>
      </c>
      <c r="EY130" s="356">
        <v>0</v>
      </c>
      <c r="FA130" s="356">
        <v>0</v>
      </c>
      <c r="FB130" s="356">
        <v>0</v>
      </c>
      <c r="FC130" s="356">
        <v>0</v>
      </c>
      <c r="FD130" s="356">
        <v>0</v>
      </c>
      <c r="FE130" s="356">
        <v>0</v>
      </c>
      <c r="FF130" s="356">
        <v>0</v>
      </c>
      <c r="FG130" s="356">
        <v>0</v>
      </c>
    </row>
    <row r="131" spans="1:163">
      <c r="A131" s="355" t="s">
        <v>1144</v>
      </c>
      <c r="B131" s="162" t="s">
        <v>1081</v>
      </c>
      <c r="C131" s="619">
        <v>-11302572.919115141</v>
      </c>
      <c r="D131" s="167"/>
      <c r="E131" s="356">
        <v>0</v>
      </c>
      <c r="F131" s="356">
        <v>0</v>
      </c>
      <c r="G131" s="356">
        <v>0</v>
      </c>
      <c r="H131" s="356">
        <v>0</v>
      </c>
      <c r="I131" s="356">
        <v>0</v>
      </c>
      <c r="J131" s="356">
        <v>0</v>
      </c>
      <c r="K131" s="356">
        <v>0</v>
      </c>
      <c r="M131" s="356">
        <v>0</v>
      </c>
      <c r="N131" s="356">
        <v>0</v>
      </c>
      <c r="O131" s="356">
        <v>0</v>
      </c>
      <c r="P131" s="356">
        <v>0</v>
      </c>
      <c r="Q131" s="356">
        <v>0</v>
      </c>
      <c r="R131" s="356">
        <v>0</v>
      </c>
      <c r="S131" s="356">
        <v>0</v>
      </c>
      <c r="U131" s="356">
        <v>0</v>
      </c>
      <c r="V131" s="356">
        <v>0</v>
      </c>
      <c r="W131" s="356">
        <v>0</v>
      </c>
      <c r="X131" s="356">
        <v>0</v>
      </c>
      <c r="Y131" s="356">
        <v>0</v>
      </c>
      <c r="Z131" s="356">
        <v>0</v>
      </c>
      <c r="AA131" s="356">
        <v>0</v>
      </c>
      <c r="AC131" s="356">
        <v>0</v>
      </c>
      <c r="AD131" s="356">
        <v>0</v>
      </c>
      <c r="AE131" s="356">
        <v>0</v>
      </c>
      <c r="AF131" s="356">
        <v>0</v>
      </c>
      <c r="AG131" s="356">
        <v>0</v>
      </c>
      <c r="AH131" s="356">
        <v>0</v>
      </c>
      <c r="AI131" s="356">
        <v>0</v>
      </c>
      <c r="AK131" s="356">
        <v>-698898.21200000006</v>
      </c>
      <c r="AL131" s="356">
        <v>0</v>
      </c>
      <c r="AM131" s="356">
        <v>0</v>
      </c>
      <c r="AN131" s="356">
        <v>0</v>
      </c>
      <c r="AO131" s="356">
        <v>0</v>
      </c>
      <c r="AP131" s="356">
        <v>0</v>
      </c>
      <c r="AQ131" s="356">
        <v>-698898.21200000006</v>
      </c>
      <c r="AS131" s="356">
        <v>0</v>
      </c>
      <c r="AT131" s="356">
        <v>0</v>
      </c>
      <c r="AU131" s="356">
        <v>0</v>
      </c>
      <c r="AV131" s="356">
        <v>0</v>
      </c>
      <c r="AW131" s="356">
        <v>0</v>
      </c>
      <c r="AX131" s="356">
        <v>0</v>
      </c>
      <c r="AY131" s="356">
        <v>0</v>
      </c>
      <c r="BA131" s="356">
        <v>0</v>
      </c>
      <c r="BB131" s="356">
        <v>0</v>
      </c>
      <c r="BC131" s="356">
        <v>0</v>
      </c>
      <c r="BD131" s="356">
        <v>0</v>
      </c>
      <c r="BE131" s="356">
        <v>0</v>
      </c>
      <c r="BF131" s="356">
        <v>0</v>
      </c>
      <c r="BG131" s="356">
        <v>0</v>
      </c>
      <c r="BI131" s="356">
        <v>-2831561.1025523432</v>
      </c>
      <c r="BJ131" s="356">
        <v>0</v>
      </c>
      <c r="BK131" s="356">
        <v>0</v>
      </c>
      <c r="BL131" s="356">
        <v>0</v>
      </c>
      <c r="BM131" s="356">
        <v>0</v>
      </c>
      <c r="BN131" s="356">
        <v>0</v>
      </c>
      <c r="BO131" s="356">
        <v>-2831561.1025523432</v>
      </c>
      <c r="BQ131" s="356">
        <v>-4407970.1745627997</v>
      </c>
      <c r="BR131" s="356">
        <v>0</v>
      </c>
      <c r="BS131" s="356">
        <v>0</v>
      </c>
      <c r="BT131" s="356">
        <v>0</v>
      </c>
      <c r="BU131" s="356">
        <v>0</v>
      </c>
      <c r="BV131" s="356">
        <v>0</v>
      </c>
      <c r="BW131" s="356">
        <v>-4407970.1745627997</v>
      </c>
      <c r="BY131" s="356">
        <v>-3364143.4299999997</v>
      </c>
      <c r="BZ131" s="356">
        <v>0</v>
      </c>
      <c r="CA131" s="356">
        <v>0</v>
      </c>
      <c r="CB131" s="356">
        <v>0</v>
      </c>
      <c r="CC131" s="356">
        <v>0</v>
      </c>
      <c r="CD131" s="356">
        <v>0</v>
      </c>
      <c r="CE131" s="356">
        <v>-3364143.4299999997</v>
      </c>
      <c r="CG131" s="356">
        <v>0</v>
      </c>
      <c r="CH131" s="356">
        <v>0</v>
      </c>
      <c r="CI131" s="356">
        <v>0</v>
      </c>
      <c r="CJ131" s="356">
        <v>0</v>
      </c>
      <c r="CK131" s="356">
        <v>0</v>
      </c>
      <c r="CL131" s="356">
        <v>0</v>
      </c>
      <c r="CM131" s="356">
        <v>0</v>
      </c>
      <c r="CN131" s="162">
        <v>0</v>
      </c>
      <c r="CO131" s="356">
        <v>0</v>
      </c>
      <c r="CP131" s="356">
        <v>0</v>
      </c>
      <c r="CQ131" s="356">
        <v>0</v>
      </c>
      <c r="CR131" s="356">
        <v>0</v>
      </c>
      <c r="CS131" s="356">
        <v>0</v>
      </c>
      <c r="CT131" s="356">
        <v>0</v>
      </c>
      <c r="CU131" s="356">
        <v>0</v>
      </c>
      <c r="CW131" s="356">
        <v>0</v>
      </c>
      <c r="CX131" s="356">
        <v>0</v>
      </c>
      <c r="CY131" s="356">
        <v>0</v>
      </c>
      <c r="CZ131" s="356">
        <v>0</v>
      </c>
      <c r="DA131" s="356">
        <v>0</v>
      </c>
      <c r="DB131" s="356">
        <v>0</v>
      </c>
      <c r="DC131" s="356">
        <v>0</v>
      </c>
      <c r="DE131" s="356">
        <v>0</v>
      </c>
      <c r="DF131" s="356">
        <v>0</v>
      </c>
      <c r="DG131" s="356">
        <v>0</v>
      </c>
      <c r="DH131" s="356">
        <v>0</v>
      </c>
      <c r="DI131" s="356">
        <v>0</v>
      </c>
      <c r="DJ131" s="356">
        <v>0</v>
      </c>
      <c r="DK131" s="356">
        <v>0</v>
      </c>
      <c r="DM131" s="356">
        <v>0</v>
      </c>
      <c r="DN131" s="356">
        <v>0</v>
      </c>
      <c r="DO131" s="356">
        <v>0</v>
      </c>
      <c r="DP131" s="356">
        <v>0</v>
      </c>
      <c r="DQ131" s="356">
        <v>0</v>
      </c>
      <c r="DR131" s="356">
        <v>0</v>
      </c>
      <c r="DS131" s="356">
        <v>0</v>
      </c>
      <c r="DU131" s="356">
        <v>0</v>
      </c>
      <c r="DV131" s="356">
        <v>0</v>
      </c>
      <c r="DW131" s="356">
        <v>0</v>
      </c>
      <c r="DX131" s="356">
        <v>0</v>
      </c>
      <c r="DY131" s="356">
        <v>0</v>
      </c>
      <c r="DZ131" s="356">
        <v>0</v>
      </c>
      <c r="EA131" s="356">
        <v>0</v>
      </c>
      <c r="EC131" s="356">
        <v>0</v>
      </c>
      <c r="ED131" s="356">
        <v>0</v>
      </c>
      <c r="EE131" s="356">
        <v>0</v>
      </c>
      <c r="EF131" s="356">
        <v>0</v>
      </c>
      <c r="EG131" s="356">
        <v>0</v>
      </c>
      <c r="EH131" s="356">
        <v>0</v>
      </c>
      <c r="EI131" s="356">
        <v>0</v>
      </c>
      <c r="EK131" s="356">
        <v>0</v>
      </c>
      <c r="EL131" s="356">
        <v>0</v>
      </c>
      <c r="EM131" s="356">
        <v>0</v>
      </c>
      <c r="EN131" s="356">
        <v>0</v>
      </c>
      <c r="EO131" s="356">
        <v>0</v>
      </c>
      <c r="EP131" s="356">
        <v>0</v>
      </c>
      <c r="EQ131" s="356">
        <v>0</v>
      </c>
      <c r="ES131" s="356">
        <v>0</v>
      </c>
      <c r="ET131" s="356">
        <v>0</v>
      </c>
      <c r="EU131" s="356">
        <v>0</v>
      </c>
      <c r="EV131" s="356">
        <v>0</v>
      </c>
      <c r="EW131" s="356">
        <v>0</v>
      </c>
      <c r="EX131" s="356">
        <v>0</v>
      </c>
      <c r="EY131" s="356">
        <v>0</v>
      </c>
      <c r="FA131" s="356">
        <v>0</v>
      </c>
      <c r="FB131" s="356">
        <v>0</v>
      </c>
      <c r="FC131" s="356">
        <v>0</v>
      </c>
      <c r="FD131" s="356">
        <v>0</v>
      </c>
      <c r="FE131" s="356">
        <v>0</v>
      </c>
      <c r="FF131" s="356">
        <v>0</v>
      </c>
      <c r="FG131" s="356">
        <v>0</v>
      </c>
    </row>
    <row r="132" spans="1:163">
      <c r="A132" s="355" t="s">
        <v>1146</v>
      </c>
      <c r="B132" s="162" t="s">
        <v>1083</v>
      </c>
      <c r="C132" s="619">
        <v>-125785408.52088486</v>
      </c>
      <c r="D132" s="167"/>
      <c r="E132" s="356">
        <v>-70212880.607498392</v>
      </c>
      <c r="F132" s="356">
        <v>0</v>
      </c>
      <c r="G132" s="356">
        <v>0</v>
      </c>
      <c r="H132" s="356">
        <v>0</v>
      </c>
      <c r="I132" s="356">
        <v>0</v>
      </c>
      <c r="J132" s="356">
        <v>0</v>
      </c>
      <c r="K132" s="356">
        <v>-70212880.607498392</v>
      </c>
      <c r="M132" s="356">
        <v>-16975645.495590549</v>
      </c>
      <c r="N132" s="356">
        <v>0</v>
      </c>
      <c r="O132" s="356">
        <v>0</v>
      </c>
      <c r="P132" s="356">
        <v>0</v>
      </c>
      <c r="Q132" s="356">
        <v>0</v>
      </c>
      <c r="R132" s="356">
        <v>0</v>
      </c>
      <c r="S132" s="356">
        <v>-16975645.495590549</v>
      </c>
      <c r="U132" s="356">
        <v>-18652663.339312535</v>
      </c>
      <c r="V132" s="356">
        <v>0</v>
      </c>
      <c r="W132" s="356">
        <v>0</v>
      </c>
      <c r="X132" s="356">
        <v>0</v>
      </c>
      <c r="Y132" s="356">
        <v>0</v>
      </c>
      <c r="Z132" s="356">
        <v>0</v>
      </c>
      <c r="AA132" s="356">
        <v>-18652663.339312535</v>
      </c>
      <c r="AC132" s="356">
        <v>-9924926.8620978817</v>
      </c>
      <c r="AD132" s="356">
        <v>0</v>
      </c>
      <c r="AE132" s="356">
        <v>0</v>
      </c>
      <c r="AF132" s="356">
        <v>0</v>
      </c>
      <c r="AG132" s="356">
        <v>0</v>
      </c>
      <c r="AH132" s="356">
        <v>0</v>
      </c>
      <c r="AI132" s="356">
        <v>-9924926.8620978817</v>
      </c>
      <c r="AK132" s="356">
        <v>-8836019.5466977023</v>
      </c>
      <c r="AL132" s="356">
        <v>0</v>
      </c>
      <c r="AM132" s="356">
        <v>0</v>
      </c>
      <c r="AN132" s="356">
        <v>0</v>
      </c>
      <c r="AO132" s="356">
        <v>0</v>
      </c>
      <c r="AP132" s="356">
        <v>0</v>
      </c>
      <c r="AQ132" s="356">
        <v>-8836019.5466977023</v>
      </c>
      <c r="AS132" s="356">
        <v>-32490.010220808912</v>
      </c>
      <c r="AT132" s="356">
        <v>0</v>
      </c>
      <c r="AU132" s="356">
        <v>0</v>
      </c>
      <c r="AV132" s="356">
        <v>0</v>
      </c>
      <c r="AW132" s="356">
        <v>0</v>
      </c>
      <c r="AX132" s="356">
        <v>0</v>
      </c>
      <c r="AY132" s="356">
        <v>-32490.010220808912</v>
      </c>
      <c r="BA132" s="356">
        <v>-1014718.9803395653</v>
      </c>
      <c r="BB132" s="356">
        <v>0</v>
      </c>
      <c r="BC132" s="356">
        <v>0</v>
      </c>
      <c r="BD132" s="356">
        <v>0</v>
      </c>
      <c r="BE132" s="356">
        <v>0</v>
      </c>
      <c r="BF132" s="356">
        <v>0</v>
      </c>
      <c r="BG132" s="356">
        <v>-1014718.9803395653</v>
      </c>
      <c r="BI132" s="356">
        <v>0</v>
      </c>
      <c r="BJ132" s="356">
        <v>0</v>
      </c>
      <c r="BK132" s="356">
        <v>0</v>
      </c>
      <c r="BL132" s="356">
        <v>0</v>
      </c>
      <c r="BM132" s="356">
        <v>0</v>
      </c>
      <c r="BN132" s="356">
        <v>0</v>
      </c>
      <c r="BO132" s="356">
        <v>0</v>
      </c>
      <c r="BQ132" s="356">
        <v>0</v>
      </c>
      <c r="BR132" s="356">
        <v>0</v>
      </c>
      <c r="BS132" s="356">
        <v>0</v>
      </c>
      <c r="BT132" s="356">
        <v>0</v>
      </c>
      <c r="BU132" s="356">
        <v>0</v>
      </c>
      <c r="BV132" s="356">
        <v>0</v>
      </c>
      <c r="BW132" s="356">
        <v>0</v>
      </c>
      <c r="BY132" s="356">
        <v>0</v>
      </c>
      <c r="BZ132" s="356">
        <v>0</v>
      </c>
      <c r="CA132" s="356">
        <v>0</v>
      </c>
      <c r="CB132" s="356">
        <v>0</v>
      </c>
      <c r="CC132" s="356">
        <v>0</v>
      </c>
      <c r="CD132" s="356">
        <v>0</v>
      </c>
      <c r="CE132" s="356">
        <v>0</v>
      </c>
      <c r="CG132" s="356">
        <v>-101473.98719134509</v>
      </c>
      <c r="CH132" s="356">
        <v>0</v>
      </c>
      <c r="CI132" s="356">
        <v>0</v>
      </c>
      <c r="CJ132" s="356">
        <v>0</v>
      </c>
      <c r="CK132" s="356">
        <v>0</v>
      </c>
      <c r="CL132" s="356">
        <v>0</v>
      </c>
      <c r="CM132" s="356">
        <v>-101473.98719134509</v>
      </c>
      <c r="CN132" s="162">
        <v>0</v>
      </c>
      <c r="CO132" s="356">
        <v>-34589.691936071831</v>
      </c>
      <c r="CP132" s="356">
        <v>0</v>
      </c>
      <c r="CQ132" s="356">
        <v>0</v>
      </c>
      <c r="CR132" s="356">
        <v>0</v>
      </c>
      <c r="CS132" s="356">
        <v>0</v>
      </c>
      <c r="CT132" s="356">
        <v>0</v>
      </c>
      <c r="CU132" s="356">
        <v>-34589.691936071831</v>
      </c>
      <c r="CW132" s="356">
        <v>0</v>
      </c>
      <c r="CX132" s="356">
        <v>0</v>
      </c>
      <c r="CY132" s="356">
        <v>0</v>
      </c>
      <c r="CZ132" s="356">
        <v>0</v>
      </c>
      <c r="DA132" s="356">
        <v>0</v>
      </c>
      <c r="DB132" s="356">
        <v>0</v>
      </c>
      <c r="DC132" s="356">
        <v>0</v>
      </c>
      <c r="DE132" s="356">
        <v>0</v>
      </c>
      <c r="DF132" s="356">
        <v>0</v>
      </c>
      <c r="DG132" s="356">
        <v>0</v>
      </c>
      <c r="DH132" s="356">
        <v>0</v>
      </c>
      <c r="DI132" s="356">
        <v>0</v>
      </c>
      <c r="DJ132" s="356">
        <v>0</v>
      </c>
      <c r="DK132" s="356">
        <v>0</v>
      </c>
      <c r="DM132" s="356">
        <v>0</v>
      </c>
      <c r="DN132" s="356">
        <v>0</v>
      </c>
      <c r="DO132" s="356">
        <v>0</v>
      </c>
      <c r="DP132" s="356">
        <v>0</v>
      </c>
      <c r="DQ132" s="356">
        <v>0</v>
      </c>
      <c r="DR132" s="356">
        <v>0</v>
      </c>
      <c r="DS132" s="356">
        <v>0</v>
      </c>
      <c r="DU132" s="356">
        <v>0</v>
      </c>
      <c r="DV132" s="356">
        <v>0</v>
      </c>
      <c r="DW132" s="356">
        <v>0</v>
      </c>
      <c r="DX132" s="356">
        <v>0</v>
      </c>
      <c r="DY132" s="356">
        <v>0</v>
      </c>
      <c r="DZ132" s="356">
        <v>0</v>
      </c>
      <c r="EA132" s="356">
        <v>0</v>
      </c>
      <c r="EC132" s="356">
        <v>0</v>
      </c>
      <c r="ED132" s="356">
        <v>0</v>
      </c>
      <c r="EE132" s="356">
        <v>0</v>
      </c>
      <c r="EF132" s="356">
        <v>0</v>
      </c>
      <c r="EG132" s="356">
        <v>0</v>
      </c>
      <c r="EH132" s="356">
        <v>0</v>
      </c>
      <c r="EI132" s="356">
        <v>0</v>
      </c>
      <c r="EK132" s="356">
        <v>0</v>
      </c>
      <c r="EL132" s="356">
        <v>0</v>
      </c>
      <c r="EM132" s="356">
        <v>0</v>
      </c>
      <c r="EN132" s="356">
        <v>0</v>
      </c>
      <c r="EO132" s="356">
        <v>0</v>
      </c>
      <c r="EP132" s="356">
        <v>0</v>
      </c>
      <c r="EQ132" s="356">
        <v>0</v>
      </c>
      <c r="ES132" s="356">
        <v>0</v>
      </c>
      <c r="ET132" s="356">
        <v>0</v>
      </c>
      <c r="EU132" s="356">
        <v>0</v>
      </c>
      <c r="EV132" s="356">
        <v>0</v>
      </c>
      <c r="EW132" s="356">
        <v>0</v>
      </c>
      <c r="EX132" s="356">
        <v>0</v>
      </c>
      <c r="EY132" s="356">
        <v>0</v>
      </c>
      <c r="FA132" s="356">
        <v>0</v>
      </c>
      <c r="FB132" s="356">
        <v>0</v>
      </c>
      <c r="FC132" s="356">
        <v>0</v>
      </c>
      <c r="FD132" s="356">
        <v>0</v>
      </c>
      <c r="FE132" s="356">
        <v>0</v>
      </c>
      <c r="FF132" s="356">
        <v>0</v>
      </c>
      <c r="FG132" s="356">
        <v>0</v>
      </c>
    </row>
    <row r="133" spans="1:163">
      <c r="A133" s="355" t="s">
        <v>1147</v>
      </c>
      <c r="B133" s="162" t="s">
        <v>1084</v>
      </c>
      <c r="C133" s="619">
        <v>-124550.5</v>
      </c>
      <c r="D133" s="167"/>
      <c r="E133" s="356">
        <v>-69523.559917939448</v>
      </c>
      <c r="F133" s="356">
        <v>0</v>
      </c>
      <c r="G133" s="356">
        <v>0</v>
      </c>
      <c r="H133" s="356">
        <v>0</v>
      </c>
      <c r="I133" s="356">
        <v>0</v>
      </c>
      <c r="J133" s="356">
        <v>0</v>
      </c>
      <c r="K133" s="356">
        <v>-69523.559917939448</v>
      </c>
      <c r="M133" s="356">
        <v>-16808.985709558652</v>
      </c>
      <c r="N133" s="356">
        <v>0</v>
      </c>
      <c r="O133" s="356">
        <v>0</v>
      </c>
      <c r="P133" s="356">
        <v>0</v>
      </c>
      <c r="Q133" s="356">
        <v>0</v>
      </c>
      <c r="R133" s="356">
        <v>0</v>
      </c>
      <c r="S133" s="356">
        <v>-16808.985709558652</v>
      </c>
      <c r="U133" s="356">
        <v>-18469.539293640028</v>
      </c>
      <c r="V133" s="356">
        <v>0</v>
      </c>
      <c r="W133" s="356">
        <v>0</v>
      </c>
      <c r="X133" s="356">
        <v>0</v>
      </c>
      <c r="Y133" s="356">
        <v>0</v>
      </c>
      <c r="Z133" s="356">
        <v>0</v>
      </c>
      <c r="AA133" s="356">
        <v>-18469.539293640028</v>
      </c>
      <c r="AC133" s="356">
        <v>-9827.4880820733397</v>
      </c>
      <c r="AD133" s="356">
        <v>0</v>
      </c>
      <c r="AE133" s="356">
        <v>0</v>
      </c>
      <c r="AF133" s="356">
        <v>0</v>
      </c>
      <c r="AG133" s="356">
        <v>0</v>
      </c>
      <c r="AH133" s="356">
        <v>0</v>
      </c>
      <c r="AI133" s="356">
        <v>-9827.4880820733397</v>
      </c>
      <c r="AK133" s="356">
        <v>-8749.2712031717492</v>
      </c>
      <c r="AL133" s="356">
        <v>0</v>
      </c>
      <c r="AM133" s="356">
        <v>0</v>
      </c>
      <c r="AN133" s="356">
        <v>0</v>
      </c>
      <c r="AO133" s="356">
        <v>0</v>
      </c>
      <c r="AP133" s="356">
        <v>0</v>
      </c>
      <c r="AQ133" s="356">
        <v>-8749.2712031717492</v>
      </c>
      <c r="AS133" s="356">
        <v>-32.171036892049152</v>
      </c>
      <c r="AT133" s="356">
        <v>0</v>
      </c>
      <c r="AU133" s="356">
        <v>0</v>
      </c>
      <c r="AV133" s="356">
        <v>0</v>
      </c>
      <c r="AW133" s="356">
        <v>0</v>
      </c>
      <c r="AX133" s="356">
        <v>0</v>
      </c>
      <c r="AY133" s="356">
        <v>-32.171036892049152</v>
      </c>
      <c r="BA133" s="356">
        <v>-1004.7568938792994</v>
      </c>
      <c r="BB133" s="356">
        <v>0</v>
      </c>
      <c r="BC133" s="356">
        <v>0</v>
      </c>
      <c r="BD133" s="356">
        <v>0</v>
      </c>
      <c r="BE133" s="356">
        <v>0</v>
      </c>
      <c r="BF133" s="356">
        <v>0</v>
      </c>
      <c r="BG133" s="356">
        <v>-1004.7568938792994</v>
      </c>
      <c r="BI133" s="356">
        <v>0</v>
      </c>
      <c r="BJ133" s="356">
        <v>0</v>
      </c>
      <c r="BK133" s="356">
        <v>0</v>
      </c>
      <c r="BL133" s="356">
        <v>0</v>
      </c>
      <c r="BM133" s="356">
        <v>0</v>
      </c>
      <c r="BN133" s="356">
        <v>0</v>
      </c>
      <c r="BO133" s="356">
        <v>0</v>
      </c>
      <c r="BQ133" s="356">
        <v>0</v>
      </c>
      <c r="BR133" s="356">
        <v>0</v>
      </c>
      <c r="BS133" s="356">
        <v>0</v>
      </c>
      <c r="BT133" s="356">
        <v>0</v>
      </c>
      <c r="BU133" s="356">
        <v>0</v>
      </c>
      <c r="BV133" s="356">
        <v>0</v>
      </c>
      <c r="BW133" s="356">
        <v>0</v>
      </c>
      <c r="BY133" s="356">
        <v>0</v>
      </c>
      <c r="BZ133" s="356">
        <v>0</v>
      </c>
      <c r="CA133" s="356">
        <v>0</v>
      </c>
      <c r="CB133" s="356">
        <v>0</v>
      </c>
      <c r="CC133" s="356">
        <v>0</v>
      </c>
      <c r="CD133" s="356">
        <v>0</v>
      </c>
      <c r="CE133" s="356">
        <v>0</v>
      </c>
      <c r="CG133" s="356">
        <v>-100.47775803484522</v>
      </c>
      <c r="CH133" s="356">
        <v>0</v>
      </c>
      <c r="CI133" s="356">
        <v>0</v>
      </c>
      <c r="CJ133" s="356">
        <v>0</v>
      </c>
      <c r="CK133" s="356">
        <v>0</v>
      </c>
      <c r="CL133" s="356">
        <v>0</v>
      </c>
      <c r="CM133" s="356">
        <v>-100.47775803484522</v>
      </c>
      <c r="CN133" s="162">
        <v>0</v>
      </c>
      <c r="CO133" s="356">
        <v>-34.250104810594202</v>
      </c>
      <c r="CP133" s="356">
        <v>0</v>
      </c>
      <c r="CQ133" s="356">
        <v>0</v>
      </c>
      <c r="CR133" s="356">
        <v>0</v>
      </c>
      <c r="CS133" s="356">
        <v>0</v>
      </c>
      <c r="CT133" s="356">
        <v>0</v>
      </c>
      <c r="CU133" s="356">
        <v>-34.250104810594202</v>
      </c>
      <c r="CW133" s="356">
        <v>0</v>
      </c>
      <c r="CX133" s="356">
        <v>0</v>
      </c>
      <c r="CY133" s="356">
        <v>0</v>
      </c>
      <c r="CZ133" s="356">
        <v>0</v>
      </c>
      <c r="DA133" s="356">
        <v>0</v>
      </c>
      <c r="DB133" s="356">
        <v>0</v>
      </c>
      <c r="DC133" s="356">
        <v>0</v>
      </c>
      <c r="DE133" s="356">
        <v>0</v>
      </c>
      <c r="DF133" s="356">
        <v>0</v>
      </c>
      <c r="DG133" s="356">
        <v>0</v>
      </c>
      <c r="DH133" s="356">
        <v>0</v>
      </c>
      <c r="DI133" s="356">
        <v>0</v>
      </c>
      <c r="DJ133" s="356">
        <v>0</v>
      </c>
      <c r="DK133" s="356">
        <v>0</v>
      </c>
      <c r="DM133" s="356">
        <v>0</v>
      </c>
      <c r="DN133" s="356">
        <v>0</v>
      </c>
      <c r="DO133" s="356">
        <v>0</v>
      </c>
      <c r="DP133" s="356">
        <v>0</v>
      </c>
      <c r="DQ133" s="356">
        <v>0</v>
      </c>
      <c r="DR133" s="356">
        <v>0</v>
      </c>
      <c r="DS133" s="356">
        <v>0</v>
      </c>
      <c r="DU133" s="356">
        <v>0</v>
      </c>
      <c r="DV133" s="356">
        <v>0</v>
      </c>
      <c r="DW133" s="356">
        <v>0</v>
      </c>
      <c r="DX133" s="356">
        <v>0</v>
      </c>
      <c r="DY133" s="356">
        <v>0</v>
      </c>
      <c r="DZ133" s="356">
        <v>0</v>
      </c>
      <c r="EA133" s="356">
        <v>0</v>
      </c>
      <c r="EC133" s="356">
        <v>0</v>
      </c>
      <c r="ED133" s="356">
        <v>0</v>
      </c>
      <c r="EE133" s="356">
        <v>0</v>
      </c>
      <c r="EF133" s="356">
        <v>0</v>
      </c>
      <c r="EG133" s="356">
        <v>0</v>
      </c>
      <c r="EH133" s="356">
        <v>0</v>
      </c>
      <c r="EI133" s="356">
        <v>0</v>
      </c>
      <c r="EK133" s="356">
        <v>0</v>
      </c>
      <c r="EL133" s="356">
        <v>0</v>
      </c>
      <c r="EM133" s="356">
        <v>0</v>
      </c>
      <c r="EN133" s="356">
        <v>0</v>
      </c>
      <c r="EO133" s="356">
        <v>0</v>
      </c>
      <c r="EP133" s="356">
        <v>0</v>
      </c>
      <c r="EQ133" s="356">
        <v>0</v>
      </c>
      <c r="ES133" s="356">
        <v>0</v>
      </c>
      <c r="ET133" s="356">
        <v>0</v>
      </c>
      <c r="EU133" s="356">
        <v>0</v>
      </c>
      <c r="EV133" s="356">
        <v>0</v>
      </c>
      <c r="EW133" s="356">
        <v>0</v>
      </c>
      <c r="EX133" s="356">
        <v>0</v>
      </c>
      <c r="EY133" s="356">
        <v>0</v>
      </c>
      <c r="FA133" s="356">
        <v>0</v>
      </c>
      <c r="FB133" s="356">
        <v>0</v>
      </c>
      <c r="FC133" s="356">
        <v>0</v>
      </c>
      <c r="FD133" s="356">
        <v>0</v>
      </c>
      <c r="FE133" s="356">
        <v>0</v>
      </c>
      <c r="FF133" s="356">
        <v>0</v>
      </c>
      <c r="FG133" s="356">
        <v>0</v>
      </c>
    </row>
    <row r="134" spans="1:163">
      <c r="A134" s="355" t="s">
        <v>1148</v>
      </c>
      <c r="B134" s="162" t="s">
        <v>1085</v>
      </c>
      <c r="C134" s="619">
        <v>-162113782.7686654</v>
      </c>
      <c r="D134" s="167"/>
      <c r="E134" s="356">
        <v>-111730934.85211709</v>
      </c>
      <c r="F134" s="356">
        <v>0</v>
      </c>
      <c r="G134" s="356">
        <v>0</v>
      </c>
      <c r="H134" s="356">
        <v>0</v>
      </c>
      <c r="I134" s="356">
        <v>0</v>
      </c>
      <c r="J134" s="356">
        <v>0</v>
      </c>
      <c r="K134" s="356">
        <v>-111730934.85211709</v>
      </c>
      <c r="M134" s="356">
        <v>-20415167.687571</v>
      </c>
      <c r="N134" s="356">
        <v>0</v>
      </c>
      <c r="O134" s="356">
        <v>0</v>
      </c>
      <c r="P134" s="356">
        <v>0</v>
      </c>
      <c r="Q134" s="356">
        <v>0</v>
      </c>
      <c r="R134" s="356">
        <v>0</v>
      </c>
      <c r="S134" s="356">
        <v>-20415167.687571</v>
      </c>
      <c r="U134" s="356">
        <v>-15871353.446235588</v>
      </c>
      <c r="V134" s="356">
        <v>0</v>
      </c>
      <c r="W134" s="356">
        <v>0</v>
      </c>
      <c r="X134" s="356">
        <v>0</v>
      </c>
      <c r="Y134" s="356">
        <v>0</v>
      </c>
      <c r="Z134" s="356">
        <v>0</v>
      </c>
      <c r="AA134" s="356">
        <v>-15871353.446235588</v>
      </c>
      <c r="AC134" s="356">
        <v>-6278458.6818638556</v>
      </c>
      <c r="AD134" s="356">
        <v>0</v>
      </c>
      <c r="AE134" s="356">
        <v>0</v>
      </c>
      <c r="AF134" s="356">
        <v>0</v>
      </c>
      <c r="AG134" s="356">
        <v>0</v>
      </c>
      <c r="AH134" s="356">
        <v>0</v>
      </c>
      <c r="AI134" s="356">
        <v>-6278458.6818638556</v>
      </c>
      <c r="AK134" s="356">
        <v>-5876916.0938282656</v>
      </c>
      <c r="AL134" s="356">
        <v>0</v>
      </c>
      <c r="AM134" s="356">
        <v>0</v>
      </c>
      <c r="AN134" s="356">
        <v>0</v>
      </c>
      <c r="AO134" s="356">
        <v>0</v>
      </c>
      <c r="AP134" s="356">
        <v>0</v>
      </c>
      <c r="AQ134" s="356">
        <v>-5876916.0938282656</v>
      </c>
      <c r="AS134" s="356">
        <v>-147199.71597087311</v>
      </c>
      <c r="AT134" s="356">
        <v>0</v>
      </c>
      <c r="AU134" s="356">
        <v>0</v>
      </c>
      <c r="AV134" s="356">
        <v>0</v>
      </c>
      <c r="AW134" s="356">
        <v>0</v>
      </c>
      <c r="AX134" s="356">
        <v>0</v>
      </c>
      <c r="AY134" s="356">
        <v>-147199.71597087311</v>
      </c>
      <c r="BA134" s="356">
        <v>-1583699.5990406105</v>
      </c>
      <c r="BB134" s="356">
        <v>0</v>
      </c>
      <c r="BC134" s="356">
        <v>0</v>
      </c>
      <c r="BD134" s="356">
        <v>0</v>
      </c>
      <c r="BE134" s="356">
        <v>0</v>
      </c>
      <c r="BF134" s="356">
        <v>0</v>
      </c>
      <c r="BG134" s="356">
        <v>-1583699.5990406105</v>
      </c>
      <c r="BI134" s="356">
        <v>0</v>
      </c>
      <c r="BJ134" s="356">
        <v>0</v>
      </c>
      <c r="BK134" s="356">
        <v>0</v>
      </c>
      <c r="BL134" s="356">
        <v>0</v>
      </c>
      <c r="BM134" s="356">
        <v>0</v>
      </c>
      <c r="BN134" s="356">
        <v>0</v>
      </c>
      <c r="BO134" s="356">
        <v>0</v>
      </c>
      <c r="BQ134" s="356">
        <v>0</v>
      </c>
      <c r="BR134" s="356">
        <v>0</v>
      </c>
      <c r="BS134" s="356">
        <v>0</v>
      </c>
      <c r="BT134" s="356">
        <v>0</v>
      </c>
      <c r="BU134" s="356">
        <v>0</v>
      </c>
      <c r="BV134" s="356">
        <v>0</v>
      </c>
      <c r="BW134" s="356">
        <v>0</v>
      </c>
      <c r="BY134" s="356">
        <v>0</v>
      </c>
      <c r="BZ134" s="356">
        <v>0</v>
      </c>
      <c r="CA134" s="356">
        <v>0</v>
      </c>
      <c r="CB134" s="356">
        <v>0</v>
      </c>
      <c r="CC134" s="356">
        <v>0</v>
      </c>
      <c r="CD134" s="356">
        <v>0</v>
      </c>
      <c r="CE134" s="356">
        <v>0</v>
      </c>
      <c r="CG134" s="356">
        <v>-98187.421161987266</v>
      </c>
      <c r="CH134" s="356">
        <v>0</v>
      </c>
      <c r="CI134" s="356">
        <v>0</v>
      </c>
      <c r="CJ134" s="356">
        <v>0</v>
      </c>
      <c r="CK134" s="356">
        <v>0</v>
      </c>
      <c r="CL134" s="356">
        <v>0</v>
      </c>
      <c r="CM134" s="356">
        <v>-98187.421161987266</v>
      </c>
      <c r="CN134" s="162">
        <v>0</v>
      </c>
      <c r="CO134" s="356">
        <v>-111865.27087609493</v>
      </c>
      <c r="CP134" s="356">
        <v>0</v>
      </c>
      <c r="CQ134" s="356">
        <v>0</v>
      </c>
      <c r="CR134" s="356">
        <v>0</v>
      </c>
      <c r="CS134" s="356">
        <v>0</v>
      </c>
      <c r="CT134" s="356">
        <v>0</v>
      </c>
      <c r="CU134" s="356">
        <v>-111865.27087609493</v>
      </c>
      <c r="CW134" s="356">
        <v>0</v>
      </c>
      <c r="CX134" s="356">
        <v>0</v>
      </c>
      <c r="CY134" s="356">
        <v>0</v>
      </c>
      <c r="CZ134" s="356">
        <v>0</v>
      </c>
      <c r="DA134" s="356">
        <v>0</v>
      </c>
      <c r="DB134" s="356">
        <v>0</v>
      </c>
      <c r="DC134" s="356">
        <v>0</v>
      </c>
      <c r="DE134" s="356">
        <v>0</v>
      </c>
      <c r="DF134" s="356">
        <v>0</v>
      </c>
      <c r="DG134" s="356">
        <v>0</v>
      </c>
      <c r="DH134" s="356">
        <v>0</v>
      </c>
      <c r="DI134" s="356">
        <v>0</v>
      </c>
      <c r="DJ134" s="356">
        <v>0</v>
      </c>
      <c r="DK134" s="356">
        <v>0</v>
      </c>
      <c r="DM134" s="356">
        <v>0</v>
      </c>
      <c r="DN134" s="356">
        <v>0</v>
      </c>
      <c r="DO134" s="356">
        <v>0</v>
      </c>
      <c r="DP134" s="356">
        <v>0</v>
      </c>
      <c r="DQ134" s="356">
        <v>0</v>
      </c>
      <c r="DR134" s="356">
        <v>0</v>
      </c>
      <c r="DS134" s="356">
        <v>0</v>
      </c>
      <c r="DU134" s="356">
        <v>0</v>
      </c>
      <c r="DV134" s="356">
        <v>0</v>
      </c>
      <c r="DW134" s="356">
        <v>0</v>
      </c>
      <c r="DX134" s="356">
        <v>0</v>
      </c>
      <c r="DY134" s="356">
        <v>0</v>
      </c>
      <c r="DZ134" s="356">
        <v>0</v>
      </c>
      <c r="EA134" s="356">
        <v>0</v>
      </c>
      <c r="EC134" s="356">
        <v>0</v>
      </c>
      <c r="ED134" s="356">
        <v>0</v>
      </c>
      <c r="EE134" s="356">
        <v>0</v>
      </c>
      <c r="EF134" s="356">
        <v>0</v>
      </c>
      <c r="EG134" s="356">
        <v>0</v>
      </c>
      <c r="EH134" s="356">
        <v>0</v>
      </c>
      <c r="EI134" s="356">
        <v>0</v>
      </c>
      <c r="EK134" s="356">
        <v>0</v>
      </c>
      <c r="EL134" s="356">
        <v>0</v>
      </c>
      <c r="EM134" s="356">
        <v>0</v>
      </c>
      <c r="EN134" s="356">
        <v>0</v>
      </c>
      <c r="EO134" s="356">
        <v>0</v>
      </c>
      <c r="EP134" s="356">
        <v>0</v>
      </c>
      <c r="EQ134" s="356">
        <v>0</v>
      </c>
      <c r="ES134" s="356">
        <v>0</v>
      </c>
      <c r="ET134" s="356">
        <v>0</v>
      </c>
      <c r="EU134" s="356">
        <v>0</v>
      </c>
      <c r="EV134" s="356">
        <v>0</v>
      </c>
      <c r="EW134" s="356">
        <v>0</v>
      </c>
      <c r="EX134" s="356">
        <v>0</v>
      </c>
      <c r="EY134" s="356">
        <v>0</v>
      </c>
      <c r="FA134" s="356">
        <v>0</v>
      </c>
      <c r="FB134" s="356">
        <v>0</v>
      </c>
      <c r="FC134" s="356">
        <v>0</v>
      </c>
      <c r="FD134" s="356">
        <v>0</v>
      </c>
      <c r="FE134" s="356">
        <v>0</v>
      </c>
      <c r="FF134" s="356">
        <v>0</v>
      </c>
      <c r="FG134" s="356">
        <v>0</v>
      </c>
    </row>
    <row r="135" spans="1:163">
      <c r="A135" s="355" t="s">
        <v>1149</v>
      </c>
      <c r="B135" s="162" t="s">
        <v>1150</v>
      </c>
      <c r="C135" s="619">
        <v>-52160.692154439777</v>
      </c>
      <c r="D135" s="167"/>
      <c r="E135" s="356">
        <v>0</v>
      </c>
      <c r="F135" s="356">
        <v>0</v>
      </c>
      <c r="G135" s="356">
        <v>0</v>
      </c>
      <c r="H135" s="356">
        <v>0</v>
      </c>
      <c r="I135" s="356">
        <v>0</v>
      </c>
      <c r="J135" s="356">
        <v>0</v>
      </c>
      <c r="K135" s="356">
        <v>0</v>
      </c>
      <c r="M135" s="356">
        <v>0</v>
      </c>
      <c r="N135" s="356">
        <v>0</v>
      </c>
      <c r="O135" s="356">
        <v>0</v>
      </c>
      <c r="P135" s="356">
        <v>0</v>
      </c>
      <c r="Q135" s="356">
        <v>0</v>
      </c>
      <c r="R135" s="356">
        <v>0</v>
      </c>
      <c r="S135" s="356">
        <v>0</v>
      </c>
      <c r="U135" s="356">
        <v>0</v>
      </c>
      <c r="V135" s="356">
        <v>0</v>
      </c>
      <c r="W135" s="356">
        <v>0</v>
      </c>
      <c r="X135" s="356">
        <v>0</v>
      </c>
      <c r="Y135" s="356">
        <v>0</v>
      </c>
      <c r="Z135" s="356">
        <v>0</v>
      </c>
      <c r="AA135" s="356">
        <v>0</v>
      </c>
      <c r="AC135" s="356">
        <v>0</v>
      </c>
      <c r="AD135" s="356">
        <v>0</v>
      </c>
      <c r="AE135" s="356">
        <v>0</v>
      </c>
      <c r="AF135" s="356">
        <v>0</v>
      </c>
      <c r="AG135" s="356">
        <v>0</v>
      </c>
      <c r="AH135" s="356">
        <v>0</v>
      </c>
      <c r="AI135" s="356">
        <v>0</v>
      </c>
      <c r="AK135" s="356">
        <v>0</v>
      </c>
      <c r="AL135" s="356">
        <v>0</v>
      </c>
      <c r="AM135" s="356">
        <v>0</v>
      </c>
      <c r="AN135" s="356">
        <v>0</v>
      </c>
      <c r="AO135" s="356">
        <v>0</v>
      </c>
      <c r="AP135" s="356">
        <v>0</v>
      </c>
      <c r="AQ135" s="356">
        <v>0</v>
      </c>
      <c r="AS135" s="356">
        <v>0</v>
      </c>
      <c r="AT135" s="356">
        <v>0</v>
      </c>
      <c r="AU135" s="356">
        <v>0</v>
      </c>
      <c r="AV135" s="356">
        <v>0</v>
      </c>
      <c r="AW135" s="356">
        <v>0</v>
      </c>
      <c r="AX135" s="356">
        <v>0</v>
      </c>
      <c r="AY135" s="356">
        <v>0</v>
      </c>
      <c r="BA135" s="356">
        <v>0</v>
      </c>
      <c r="BB135" s="356">
        <v>0</v>
      </c>
      <c r="BC135" s="356">
        <v>0</v>
      </c>
      <c r="BD135" s="356">
        <v>0</v>
      </c>
      <c r="BE135" s="356">
        <v>0</v>
      </c>
      <c r="BF135" s="356">
        <v>0</v>
      </c>
      <c r="BG135" s="356">
        <v>0</v>
      </c>
      <c r="BI135" s="356">
        <v>-52160.692154439777</v>
      </c>
      <c r="BJ135" s="356">
        <v>0</v>
      </c>
      <c r="BK135" s="356">
        <v>0</v>
      </c>
      <c r="BL135" s="356">
        <v>0</v>
      </c>
      <c r="BM135" s="356">
        <v>0</v>
      </c>
      <c r="BN135" s="356">
        <v>0</v>
      </c>
      <c r="BO135" s="356">
        <v>-52160.692154439777</v>
      </c>
      <c r="BQ135" s="356">
        <v>0</v>
      </c>
      <c r="BR135" s="356">
        <v>0</v>
      </c>
      <c r="BS135" s="356">
        <v>0</v>
      </c>
      <c r="BT135" s="356">
        <v>0</v>
      </c>
      <c r="BU135" s="356">
        <v>0</v>
      </c>
      <c r="BV135" s="356">
        <v>0</v>
      </c>
      <c r="BW135" s="356">
        <v>0</v>
      </c>
      <c r="BY135" s="356">
        <v>0</v>
      </c>
      <c r="BZ135" s="356">
        <v>0</v>
      </c>
      <c r="CA135" s="356">
        <v>0</v>
      </c>
      <c r="CB135" s="356">
        <v>0</v>
      </c>
      <c r="CC135" s="356">
        <v>0</v>
      </c>
      <c r="CD135" s="356">
        <v>0</v>
      </c>
      <c r="CE135" s="356">
        <v>0</v>
      </c>
      <c r="CG135" s="356">
        <v>0</v>
      </c>
      <c r="CH135" s="356">
        <v>0</v>
      </c>
      <c r="CI135" s="356">
        <v>0</v>
      </c>
      <c r="CJ135" s="356">
        <v>0</v>
      </c>
      <c r="CK135" s="356">
        <v>0</v>
      </c>
      <c r="CL135" s="356">
        <v>0</v>
      </c>
      <c r="CM135" s="356">
        <v>0</v>
      </c>
      <c r="CN135" s="162">
        <v>0</v>
      </c>
      <c r="CO135" s="356">
        <v>0</v>
      </c>
      <c r="CP135" s="356">
        <v>0</v>
      </c>
      <c r="CQ135" s="356">
        <v>0</v>
      </c>
      <c r="CR135" s="356">
        <v>0</v>
      </c>
      <c r="CS135" s="356">
        <v>0</v>
      </c>
      <c r="CT135" s="356">
        <v>0</v>
      </c>
      <c r="CU135" s="356">
        <v>0</v>
      </c>
      <c r="CW135" s="356">
        <v>0</v>
      </c>
      <c r="CX135" s="356">
        <v>0</v>
      </c>
      <c r="CY135" s="356">
        <v>0</v>
      </c>
      <c r="CZ135" s="356">
        <v>0</v>
      </c>
      <c r="DA135" s="356">
        <v>0</v>
      </c>
      <c r="DB135" s="356">
        <v>0</v>
      </c>
      <c r="DC135" s="356">
        <v>0</v>
      </c>
      <c r="DE135" s="356">
        <v>0</v>
      </c>
      <c r="DF135" s="356">
        <v>0</v>
      </c>
      <c r="DG135" s="356">
        <v>0</v>
      </c>
      <c r="DH135" s="356">
        <v>0</v>
      </c>
      <c r="DI135" s="356">
        <v>0</v>
      </c>
      <c r="DJ135" s="356">
        <v>0</v>
      </c>
      <c r="DK135" s="356">
        <v>0</v>
      </c>
      <c r="DM135" s="356">
        <v>0</v>
      </c>
      <c r="DN135" s="356">
        <v>0</v>
      </c>
      <c r="DO135" s="356">
        <v>0</v>
      </c>
      <c r="DP135" s="356">
        <v>0</v>
      </c>
      <c r="DQ135" s="356">
        <v>0</v>
      </c>
      <c r="DR135" s="356">
        <v>0</v>
      </c>
      <c r="DS135" s="356">
        <v>0</v>
      </c>
      <c r="DU135" s="356">
        <v>0</v>
      </c>
      <c r="DV135" s="356">
        <v>0</v>
      </c>
      <c r="DW135" s="356">
        <v>0</v>
      </c>
      <c r="DX135" s="356">
        <v>0</v>
      </c>
      <c r="DY135" s="356">
        <v>0</v>
      </c>
      <c r="DZ135" s="356">
        <v>0</v>
      </c>
      <c r="EA135" s="356">
        <v>0</v>
      </c>
      <c r="EC135" s="356">
        <v>0</v>
      </c>
      <c r="ED135" s="356">
        <v>0</v>
      </c>
      <c r="EE135" s="356">
        <v>0</v>
      </c>
      <c r="EF135" s="356">
        <v>0</v>
      </c>
      <c r="EG135" s="356">
        <v>0</v>
      </c>
      <c r="EH135" s="356">
        <v>0</v>
      </c>
      <c r="EI135" s="356">
        <v>0</v>
      </c>
      <c r="EK135" s="356">
        <v>0</v>
      </c>
      <c r="EL135" s="356">
        <v>0</v>
      </c>
      <c r="EM135" s="356">
        <v>0</v>
      </c>
      <c r="EN135" s="356">
        <v>0</v>
      </c>
      <c r="EO135" s="356">
        <v>0</v>
      </c>
      <c r="EP135" s="356">
        <v>0</v>
      </c>
      <c r="EQ135" s="356">
        <v>0</v>
      </c>
      <c r="ES135" s="356">
        <v>0</v>
      </c>
      <c r="ET135" s="356">
        <v>0</v>
      </c>
      <c r="EU135" s="356">
        <v>0</v>
      </c>
      <c r="EV135" s="356">
        <v>0</v>
      </c>
      <c r="EW135" s="356">
        <v>0</v>
      </c>
      <c r="EX135" s="356">
        <v>0</v>
      </c>
      <c r="EY135" s="356">
        <v>0</v>
      </c>
      <c r="FA135" s="356">
        <v>0</v>
      </c>
      <c r="FB135" s="356">
        <v>0</v>
      </c>
      <c r="FC135" s="356">
        <v>0</v>
      </c>
      <c r="FD135" s="356">
        <v>0</v>
      </c>
      <c r="FE135" s="356">
        <v>0</v>
      </c>
      <c r="FF135" s="356">
        <v>0</v>
      </c>
      <c r="FG135" s="356">
        <v>0</v>
      </c>
    </row>
    <row r="136" spans="1:163">
      <c r="A136" s="355" t="s">
        <v>1152</v>
      </c>
      <c r="B136" s="162" t="s">
        <v>1088</v>
      </c>
      <c r="C136" s="619">
        <v>-132672896.18964393</v>
      </c>
      <c r="D136" s="167"/>
      <c r="E136" s="356">
        <v>-91439891.585035741</v>
      </c>
      <c r="F136" s="356">
        <v>0</v>
      </c>
      <c r="G136" s="356">
        <v>0</v>
      </c>
      <c r="H136" s="356">
        <v>0</v>
      </c>
      <c r="I136" s="356">
        <v>0</v>
      </c>
      <c r="J136" s="356">
        <v>0</v>
      </c>
      <c r="K136" s="356">
        <v>-91439891.585035741</v>
      </c>
      <c r="M136" s="356">
        <v>-16707644.328874473</v>
      </c>
      <c r="N136" s="356">
        <v>0</v>
      </c>
      <c r="O136" s="356">
        <v>0</v>
      </c>
      <c r="P136" s="356">
        <v>0</v>
      </c>
      <c r="Q136" s="356">
        <v>0</v>
      </c>
      <c r="R136" s="356">
        <v>0</v>
      </c>
      <c r="S136" s="356">
        <v>-16707644.328874473</v>
      </c>
      <c r="U136" s="356">
        <v>-12989015.444580492</v>
      </c>
      <c r="V136" s="356">
        <v>0</v>
      </c>
      <c r="W136" s="356">
        <v>0</v>
      </c>
      <c r="X136" s="356">
        <v>0</v>
      </c>
      <c r="Y136" s="356">
        <v>0</v>
      </c>
      <c r="Z136" s="356">
        <v>0</v>
      </c>
      <c r="AA136" s="356">
        <v>-12989015.444580492</v>
      </c>
      <c r="AC136" s="356">
        <v>-5138250.9414301142</v>
      </c>
      <c r="AD136" s="356">
        <v>0</v>
      </c>
      <c r="AE136" s="356">
        <v>0</v>
      </c>
      <c r="AF136" s="356">
        <v>0</v>
      </c>
      <c r="AG136" s="356">
        <v>0</v>
      </c>
      <c r="AH136" s="356">
        <v>0</v>
      </c>
      <c r="AI136" s="356">
        <v>-5138250.9414301142</v>
      </c>
      <c r="AK136" s="356">
        <v>-4809631.0228252411</v>
      </c>
      <c r="AL136" s="356">
        <v>0</v>
      </c>
      <c r="AM136" s="356">
        <v>0</v>
      </c>
      <c r="AN136" s="356">
        <v>0</v>
      </c>
      <c r="AO136" s="356">
        <v>0</v>
      </c>
      <c r="AP136" s="356">
        <v>0</v>
      </c>
      <c r="AQ136" s="356">
        <v>-4809631.0228252411</v>
      </c>
      <c r="AS136" s="356">
        <v>-120467.31809359466</v>
      </c>
      <c r="AT136" s="356">
        <v>0</v>
      </c>
      <c r="AU136" s="356">
        <v>0</v>
      </c>
      <c r="AV136" s="356">
        <v>0</v>
      </c>
      <c r="AW136" s="356">
        <v>0</v>
      </c>
      <c r="AX136" s="356">
        <v>0</v>
      </c>
      <c r="AY136" s="356">
        <v>-120467.31809359466</v>
      </c>
      <c r="BA136" s="356">
        <v>-1296089.7519671479</v>
      </c>
      <c r="BB136" s="356">
        <v>0</v>
      </c>
      <c r="BC136" s="356">
        <v>0</v>
      </c>
      <c r="BD136" s="356">
        <v>0</v>
      </c>
      <c r="BE136" s="356">
        <v>0</v>
      </c>
      <c r="BF136" s="356">
        <v>0</v>
      </c>
      <c r="BG136" s="356">
        <v>-1296089.7519671479</v>
      </c>
      <c r="BI136" s="356">
        <v>0</v>
      </c>
      <c r="BJ136" s="356">
        <v>0</v>
      </c>
      <c r="BK136" s="356">
        <v>0</v>
      </c>
      <c r="BL136" s="356">
        <v>0</v>
      </c>
      <c r="BM136" s="356">
        <v>0</v>
      </c>
      <c r="BN136" s="356">
        <v>0</v>
      </c>
      <c r="BO136" s="356">
        <v>0</v>
      </c>
      <c r="BQ136" s="356">
        <v>0</v>
      </c>
      <c r="BR136" s="356">
        <v>0</v>
      </c>
      <c r="BS136" s="356">
        <v>0</v>
      </c>
      <c r="BT136" s="356">
        <v>0</v>
      </c>
      <c r="BU136" s="356">
        <v>0</v>
      </c>
      <c r="BV136" s="356">
        <v>0</v>
      </c>
      <c r="BW136" s="356">
        <v>0</v>
      </c>
      <c r="BY136" s="356">
        <v>0</v>
      </c>
      <c r="BZ136" s="356">
        <v>0</v>
      </c>
      <c r="CA136" s="356">
        <v>0</v>
      </c>
      <c r="CB136" s="356">
        <v>0</v>
      </c>
      <c r="CC136" s="356">
        <v>0</v>
      </c>
      <c r="CD136" s="356">
        <v>0</v>
      </c>
      <c r="CE136" s="356">
        <v>0</v>
      </c>
      <c r="CG136" s="356">
        <v>-80355.96549827166</v>
      </c>
      <c r="CH136" s="356">
        <v>0</v>
      </c>
      <c r="CI136" s="356">
        <v>0</v>
      </c>
      <c r="CJ136" s="356">
        <v>0</v>
      </c>
      <c r="CK136" s="356">
        <v>0</v>
      </c>
      <c r="CL136" s="356">
        <v>0</v>
      </c>
      <c r="CM136" s="356">
        <v>-80355.96549827166</v>
      </c>
      <c r="CN136" s="162">
        <v>0</v>
      </c>
      <c r="CO136" s="356">
        <v>-91549.831338826916</v>
      </c>
      <c r="CP136" s="356">
        <v>0</v>
      </c>
      <c r="CQ136" s="356">
        <v>0</v>
      </c>
      <c r="CR136" s="356">
        <v>0</v>
      </c>
      <c r="CS136" s="356">
        <v>0</v>
      </c>
      <c r="CT136" s="356">
        <v>0</v>
      </c>
      <c r="CU136" s="356">
        <v>-91549.831338826916</v>
      </c>
      <c r="CW136" s="356">
        <v>0</v>
      </c>
      <c r="CX136" s="356">
        <v>0</v>
      </c>
      <c r="CY136" s="356">
        <v>0</v>
      </c>
      <c r="CZ136" s="356">
        <v>0</v>
      </c>
      <c r="DA136" s="356">
        <v>0</v>
      </c>
      <c r="DB136" s="356">
        <v>0</v>
      </c>
      <c r="DC136" s="356">
        <v>0</v>
      </c>
      <c r="DE136" s="356">
        <v>0</v>
      </c>
      <c r="DF136" s="356">
        <v>0</v>
      </c>
      <c r="DG136" s="356">
        <v>0</v>
      </c>
      <c r="DH136" s="356">
        <v>0</v>
      </c>
      <c r="DI136" s="356">
        <v>0</v>
      </c>
      <c r="DJ136" s="356">
        <v>0</v>
      </c>
      <c r="DK136" s="356">
        <v>0</v>
      </c>
      <c r="DM136" s="356">
        <v>0</v>
      </c>
      <c r="DN136" s="356">
        <v>0</v>
      </c>
      <c r="DO136" s="356">
        <v>0</v>
      </c>
      <c r="DP136" s="356">
        <v>0</v>
      </c>
      <c r="DQ136" s="356">
        <v>0</v>
      </c>
      <c r="DR136" s="356">
        <v>0</v>
      </c>
      <c r="DS136" s="356">
        <v>0</v>
      </c>
      <c r="DU136" s="356">
        <v>0</v>
      </c>
      <c r="DV136" s="356">
        <v>0</v>
      </c>
      <c r="DW136" s="356">
        <v>0</v>
      </c>
      <c r="DX136" s="356">
        <v>0</v>
      </c>
      <c r="DY136" s="356">
        <v>0</v>
      </c>
      <c r="DZ136" s="356">
        <v>0</v>
      </c>
      <c r="EA136" s="356">
        <v>0</v>
      </c>
      <c r="EC136" s="356">
        <v>0</v>
      </c>
      <c r="ED136" s="356">
        <v>0</v>
      </c>
      <c r="EE136" s="356">
        <v>0</v>
      </c>
      <c r="EF136" s="356">
        <v>0</v>
      </c>
      <c r="EG136" s="356">
        <v>0</v>
      </c>
      <c r="EH136" s="356">
        <v>0</v>
      </c>
      <c r="EI136" s="356">
        <v>0</v>
      </c>
      <c r="EK136" s="356">
        <v>0</v>
      </c>
      <c r="EL136" s="356">
        <v>0</v>
      </c>
      <c r="EM136" s="356">
        <v>0</v>
      </c>
      <c r="EN136" s="356">
        <v>0</v>
      </c>
      <c r="EO136" s="356">
        <v>0</v>
      </c>
      <c r="EP136" s="356">
        <v>0</v>
      </c>
      <c r="EQ136" s="356">
        <v>0</v>
      </c>
      <c r="ES136" s="356">
        <v>0</v>
      </c>
      <c r="ET136" s="356">
        <v>0</v>
      </c>
      <c r="EU136" s="356">
        <v>0</v>
      </c>
      <c r="EV136" s="356">
        <v>0</v>
      </c>
      <c r="EW136" s="356">
        <v>0</v>
      </c>
      <c r="EX136" s="356">
        <v>0</v>
      </c>
      <c r="EY136" s="356">
        <v>0</v>
      </c>
      <c r="FA136" s="356">
        <v>0</v>
      </c>
      <c r="FB136" s="356">
        <v>0</v>
      </c>
      <c r="FC136" s="356">
        <v>0</v>
      </c>
      <c r="FD136" s="356">
        <v>0</v>
      </c>
      <c r="FE136" s="356">
        <v>0</v>
      </c>
      <c r="FF136" s="356">
        <v>0</v>
      </c>
      <c r="FG136" s="356">
        <v>0</v>
      </c>
    </row>
    <row r="137" spans="1:163">
      <c r="A137" s="355" t="s">
        <v>1153</v>
      </c>
      <c r="B137" s="162" t="s">
        <v>1154</v>
      </c>
      <c r="C137" s="619">
        <v>-15897826.552200768</v>
      </c>
      <c r="D137" s="167"/>
      <c r="E137" s="356">
        <v>0</v>
      </c>
      <c r="F137" s="356">
        <v>0</v>
      </c>
      <c r="G137" s="356">
        <v>0</v>
      </c>
      <c r="H137" s="356">
        <v>0</v>
      </c>
      <c r="I137" s="356">
        <v>0</v>
      </c>
      <c r="J137" s="356">
        <v>0</v>
      </c>
      <c r="K137" s="356">
        <v>0</v>
      </c>
      <c r="M137" s="356">
        <v>0</v>
      </c>
      <c r="N137" s="356">
        <v>0</v>
      </c>
      <c r="O137" s="356">
        <v>0</v>
      </c>
      <c r="P137" s="356">
        <v>0</v>
      </c>
      <c r="Q137" s="356">
        <v>0</v>
      </c>
      <c r="R137" s="356">
        <v>0</v>
      </c>
      <c r="S137" s="356">
        <v>0</v>
      </c>
      <c r="U137" s="356">
        <v>0</v>
      </c>
      <c r="V137" s="356">
        <v>0</v>
      </c>
      <c r="W137" s="356">
        <v>0</v>
      </c>
      <c r="X137" s="356">
        <v>0</v>
      </c>
      <c r="Y137" s="356">
        <v>0</v>
      </c>
      <c r="Z137" s="356">
        <v>0</v>
      </c>
      <c r="AA137" s="356">
        <v>0</v>
      </c>
      <c r="AC137" s="356">
        <v>0</v>
      </c>
      <c r="AD137" s="356">
        <v>0</v>
      </c>
      <c r="AE137" s="356">
        <v>0</v>
      </c>
      <c r="AF137" s="356">
        <v>0</v>
      </c>
      <c r="AG137" s="356">
        <v>0</v>
      </c>
      <c r="AH137" s="356">
        <v>0</v>
      </c>
      <c r="AI137" s="356">
        <v>0</v>
      </c>
      <c r="AK137" s="356">
        <v>0</v>
      </c>
      <c r="AL137" s="356">
        <v>0</v>
      </c>
      <c r="AM137" s="356">
        <v>0</v>
      </c>
      <c r="AN137" s="356">
        <v>0</v>
      </c>
      <c r="AO137" s="356">
        <v>0</v>
      </c>
      <c r="AP137" s="356">
        <v>0</v>
      </c>
      <c r="AQ137" s="356">
        <v>0</v>
      </c>
      <c r="AS137" s="356">
        <v>0</v>
      </c>
      <c r="AT137" s="356">
        <v>0</v>
      </c>
      <c r="AU137" s="356">
        <v>0</v>
      </c>
      <c r="AV137" s="356">
        <v>0</v>
      </c>
      <c r="AW137" s="356">
        <v>0</v>
      </c>
      <c r="AX137" s="356">
        <v>0</v>
      </c>
      <c r="AY137" s="356">
        <v>0</v>
      </c>
      <c r="BA137" s="356">
        <v>0</v>
      </c>
      <c r="BB137" s="356">
        <v>0</v>
      </c>
      <c r="BC137" s="356">
        <v>0</v>
      </c>
      <c r="BD137" s="356">
        <v>0</v>
      </c>
      <c r="BE137" s="356">
        <v>0</v>
      </c>
      <c r="BF137" s="356">
        <v>0</v>
      </c>
      <c r="BG137" s="356">
        <v>0</v>
      </c>
      <c r="BI137" s="356">
        <v>-13917717.100486483</v>
      </c>
      <c r="BJ137" s="356">
        <v>0</v>
      </c>
      <c r="BK137" s="356">
        <v>0</v>
      </c>
      <c r="BL137" s="356">
        <v>0</v>
      </c>
      <c r="BM137" s="356">
        <v>0</v>
      </c>
      <c r="BN137" s="356">
        <v>0</v>
      </c>
      <c r="BO137" s="356">
        <v>-13917717.100486483</v>
      </c>
      <c r="BQ137" s="356">
        <v>-1954966.5945714284</v>
      </c>
      <c r="BR137" s="356">
        <v>0</v>
      </c>
      <c r="BS137" s="356">
        <v>0</v>
      </c>
      <c r="BT137" s="356">
        <v>0</v>
      </c>
      <c r="BU137" s="356">
        <v>0</v>
      </c>
      <c r="BV137" s="356">
        <v>0</v>
      </c>
      <c r="BW137" s="356">
        <v>-1954966.5945714284</v>
      </c>
      <c r="BY137" s="356">
        <v>-25142.857142857145</v>
      </c>
      <c r="BZ137" s="356">
        <v>0</v>
      </c>
      <c r="CA137" s="356">
        <v>0</v>
      </c>
      <c r="CB137" s="356">
        <v>0</v>
      </c>
      <c r="CC137" s="356">
        <v>0</v>
      </c>
      <c r="CD137" s="356">
        <v>0</v>
      </c>
      <c r="CE137" s="356">
        <v>-25142.857142857145</v>
      </c>
      <c r="CG137" s="356">
        <v>0</v>
      </c>
      <c r="CH137" s="356">
        <v>0</v>
      </c>
      <c r="CI137" s="356">
        <v>0</v>
      </c>
      <c r="CJ137" s="356">
        <v>0</v>
      </c>
      <c r="CK137" s="356">
        <v>0</v>
      </c>
      <c r="CL137" s="356">
        <v>0</v>
      </c>
      <c r="CM137" s="356">
        <v>0</v>
      </c>
      <c r="CN137" s="162">
        <v>0</v>
      </c>
      <c r="CO137" s="356">
        <v>0</v>
      </c>
      <c r="CP137" s="356">
        <v>0</v>
      </c>
      <c r="CQ137" s="356">
        <v>0</v>
      </c>
      <c r="CR137" s="356">
        <v>0</v>
      </c>
      <c r="CS137" s="356">
        <v>0</v>
      </c>
      <c r="CT137" s="356">
        <v>0</v>
      </c>
      <c r="CU137" s="356">
        <v>0</v>
      </c>
      <c r="CW137" s="356">
        <v>0</v>
      </c>
      <c r="CX137" s="356">
        <v>0</v>
      </c>
      <c r="CY137" s="356">
        <v>0</v>
      </c>
      <c r="CZ137" s="356">
        <v>0</v>
      </c>
      <c r="DA137" s="356">
        <v>0</v>
      </c>
      <c r="DB137" s="356">
        <v>0</v>
      </c>
      <c r="DC137" s="356">
        <v>0</v>
      </c>
      <c r="DE137" s="356">
        <v>0</v>
      </c>
      <c r="DF137" s="356">
        <v>0</v>
      </c>
      <c r="DG137" s="356">
        <v>0</v>
      </c>
      <c r="DH137" s="356">
        <v>0</v>
      </c>
      <c r="DI137" s="356">
        <v>0</v>
      </c>
      <c r="DJ137" s="356">
        <v>0</v>
      </c>
      <c r="DK137" s="356">
        <v>0</v>
      </c>
      <c r="DM137" s="356">
        <v>0</v>
      </c>
      <c r="DN137" s="356">
        <v>0</v>
      </c>
      <c r="DO137" s="356">
        <v>0</v>
      </c>
      <c r="DP137" s="356">
        <v>0</v>
      </c>
      <c r="DQ137" s="356">
        <v>0</v>
      </c>
      <c r="DR137" s="356">
        <v>0</v>
      </c>
      <c r="DS137" s="356">
        <v>0</v>
      </c>
      <c r="DU137" s="356">
        <v>0</v>
      </c>
      <c r="DV137" s="356">
        <v>0</v>
      </c>
      <c r="DW137" s="356">
        <v>0</v>
      </c>
      <c r="DX137" s="356">
        <v>0</v>
      </c>
      <c r="DY137" s="356">
        <v>0</v>
      </c>
      <c r="DZ137" s="356">
        <v>0</v>
      </c>
      <c r="EA137" s="356">
        <v>0</v>
      </c>
      <c r="EC137" s="356">
        <v>0</v>
      </c>
      <c r="ED137" s="356">
        <v>0</v>
      </c>
      <c r="EE137" s="356">
        <v>0</v>
      </c>
      <c r="EF137" s="356">
        <v>0</v>
      </c>
      <c r="EG137" s="356">
        <v>0</v>
      </c>
      <c r="EH137" s="356">
        <v>0</v>
      </c>
      <c r="EI137" s="356">
        <v>0</v>
      </c>
      <c r="EK137" s="356">
        <v>0</v>
      </c>
      <c r="EL137" s="356">
        <v>0</v>
      </c>
      <c r="EM137" s="356">
        <v>0</v>
      </c>
      <c r="EN137" s="356">
        <v>0</v>
      </c>
      <c r="EO137" s="356">
        <v>0</v>
      </c>
      <c r="EP137" s="356">
        <v>0</v>
      </c>
      <c r="EQ137" s="356">
        <v>0</v>
      </c>
      <c r="ES137" s="356">
        <v>0</v>
      </c>
      <c r="ET137" s="356">
        <v>0</v>
      </c>
      <c r="EU137" s="356">
        <v>0</v>
      </c>
      <c r="EV137" s="356">
        <v>0</v>
      </c>
      <c r="EW137" s="356">
        <v>0</v>
      </c>
      <c r="EX137" s="356">
        <v>0</v>
      </c>
      <c r="EY137" s="356">
        <v>0</v>
      </c>
      <c r="FA137" s="356">
        <v>0</v>
      </c>
      <c r="FB137" s="356">
        <v>0</v>
      </c>
      <c r="FC137" s="356">
        <v>0</v>
      </c>
      <c r="FD137" s="356">
        <v>0</v>
      </c>
      <c r="FE137" s="356">
        <v>0</v>
      </c>
      <c r="FF137" s="356">
        <v>0</v>
      </c>
      <c r="FG137" s="356">
        <v>0</v>
      </c>
    </row>
    <row r="138" spans="1:163">
      <c r="A138" s="355" t="s">
        <v>1156</v>
      </c>
      <c r="B138" s="162" t="s">
        <v>1157</v>
      </c>
      <c r="C138" s="619">
        <v>-275261459.71114302</v>
      </c>
      <c r="D138" s="167"/>
      <c r="E138" s="356">
        <v>-185249457.69953385</v>
      </c>
      <c r="F138" s="356">
        <v>0</v>
      </c>
      <c r="G138" s="356">
        <v>0</v>
      </c>
      <c r="H138" s="356">
        <v>0</v>
      </c>
      <c r="I138" s="356">
        <v>0</v>
      </c>
      <c r="J138" s="356">
        <v>0</v>
      </c>
      <c r="K138" s="356">
        <v>-185249457.69953385</v>
      </c>
      <c r="M138" s="356">
        <v>-33009187.051513582</v>
      </c>
      <c r="N138" s="356">
        <v>0</v>
      </c>
      <c r="O138" s="356">
        <v>0</v>
      </c>
      <c r="P138" s="356">
        <v>0</v>
      </c>
      <c r="Q138" s="356">
        <v>0</v>
      </c>
      <c r="R138" s="356">
        <v>0</v>
      </c>
      <c r="S138" s="356">
        <v>-33009187.051513582</v>
      </c>
      <c r="U138" s="356">
        <v>-30803478.885980755</v>
      </c>
      <c r="V138" s="356">
        <v>0</v>
      </c>
      <c r="W138" s="356">
        <v>0</v>
      </c>
      <c r="X138" s="356">
        <v>0</v>
      </c>
      <c r="Y138" s="356">
        <v>0</v>
      </c>
      <c r="Z138" s="356">
        <v>0</v>
      </c>
      <c r="AA138" s="356">
        <v>-30803478.885980755</v>
      </c>
      <c r="AC138" s="356">
        <v>-13374016.639329752</v>
      </c>
      <c r="AD138" s="356">
        <v>0</v>
      </c>
      <c r="AE138" s="356">
        <v>0</v>
      </c>
      <c r="AF138" s="356">
        <v>0</v>
      </c>
      <c r="AG138" s="356">
        <v>0</v>
      </c>
      <c r="AH138" s="356">
        <v>0</v>
      </c>
      <c r="AI138" s="356">
        <v>-13374016.639329752</v>
      </c>
      <c r="AK138" s="356">
        <v>-9539414.8322456367</v>
      </c>
      <c r="AL138" s="356">
        <v>0</v>
      </c>
      <c r="AM138" s="356">
        <v>0</v>
      </c>
      <c r="AN138" s="356">
        <v>0</v>
      </c>
      <c r="AO138" s="356">
        <v>0</v>
      </c>
      <c r="AP138" s="356">
        <v>0</v>
      </c>
      <c r="AQ138" s="356">
        <v>-9539414.8322456367</v>
      </c>
      <c r="AS138" s="356">
        <v>-113288.2287990253</v>
      </c>
      <c r="AT138" s="356">
        <v>0</v>
      </c>
      <c r="AU138" s="356">
        <v>0</v>
      </c>
      <c r="AV138" s="356">
        <v>0</v>
      </c>
      <c r="AW138" s="356">
        <v>0</v>
      </c>
      <c r="AX138" s="356">
        <v>0</v>
      </c>
      <c r="AY138" s="356">
        <v>-113288.2287990253</v>
      </c>
      <c r="BA138" s="356">
        <v>-2970335.4640052868</v>
      </c>
      <c r="BB138" s="356">
        <v>0</v>
      </c>
      <c r="BC138" s="356">
        <v>0</v>
      </c>
      <c r="BD138" s="356">
        <v>0</v>
      </c>
      <c r="BE138" s="356">
        <v>0</v>
      </c>
      <c r="BF138" s="356">
        <v>0</v>
      </c>
      <c r="BG138" s="356">
        <v>-2970335.4640052868</v>
      </c>
      <c r="BI138" s="356">
        <v>0</v>
      </c>
      <c r="BJ138" s="356">
        <v>0</v>
      </c>
      <c r="BK138" s="356">
        <v>0</v>
      </c>
      <c r="BL138" s="356">
        <v>0</v>
      </c>
      <c r="BM138" s="356">
        <v>0</v>
      </c>
      <c r="BN138" s="356">
        <v>0</v>
      </c>
      <c r="BO138" s="356">
        <v>0</v>
      </c>
      <c r="BQ138" s="356">
        <v>0</v>
      </c>
      <c r="BR138" s="356">
        <v>0</v>
      </c>
      <c r="BS138" s="356">
        <v>0</v>
      </c>
      <c r="BT138" s="356">
        <v>0</v>
      </c>
      <c r="BU138" s="356">
        <v>0</v>
      </c>
      <c r="BV138" s="356">
        <v>0</v>
      </c>
      <c r="BW138" s="356">
        <v>0</v>
      </c>
      <c r="BY138" s="356">
        <v>0</v>
      </c>
      <c r="BZ138" s="356">
        <v>0</v>
      </c>
      <c r="CA138" s="356">
        <v>0</v>
      </c>
      <c r="CB138" s="356">
        <v>0</v>
      </c>
      <c r="CC138" s="356">
        <v>0</v>
      </c>
      <c r="CD138" s="356">
        <v>0</v>
      </c>
      <c r="CE138" s="356">
        <v>0</v>
      </c>
      <c r="CG138" s="356">
        <v>-126937.41299167894</v>
      </c>
      <c r="CH138" s="356">
        <v>0</v>
      </c>
      <c r="CI138" s="356">
        <v>0</v>
      </c>
      <c r="CJ138" s="356">
        <v>0</v>
      </c>
      <c r="CK138" s="356">
        <v>0</v>
      </c>
      <c r="CL138" s="356">
        <v>0</v>
      </c>
      <c r="CM138" s="356">
        <v>-126937.41299167894</v>
      </c>
      <c r="CN138" s="162">
        <v>0</v>
      </c>
      <c r="CO138" s="356">
        <v>-75343.496743448137</v>
      </c>
      <c r="CP138" s="356">
        <v>0</v>
      </c>
      <c r="CQ138" s="356">
        <v>0</v>
      </c>
      <c r="CR138" s="356">
        <v>0</v>
      </c>
      <c r="CS138" s="356">
        <v>0</v>
      </c>
      <c r="CT138" s="356">
        <v>0</v>
      </c>
      <c r="CU138" s="356">
        <v>-75343.496743448137</v>
      </c>
      <c r="CW138" s="356">
        <v>0</v>
      </c>
      <c r="CX138" s="356">
        <v>0</v>
      </c>
      <c r="CY138" s="356">
        <v>0</v>
      </c>
      <c r="CZ138" s="356">
        <v>0</v>
      </c>
      <c r="DA138" s="356">
        <v>0</v>
      </c>
      <c r="DB138" s="356">
        <v>0</v>
      </c>
      <c r="DC138" s="356">
        <v>0</v>
      </c>
      <c r="DE138" s="356">
        <v>0</v>
      </c>
      <c r="DF138" s="356">
        <v>0</v>
      </c>
      <c r="DG138" s="356">
        <v>0</v>
      </c>
      <c r="DH138" s="356">
        <v>0</v>
      </c>
      <c r="DI138" s="356">
        <v>0</v>
      </c>
      <c r="DJ138" s="356">
        <v>0</v>
      </c>
      <c r="DK138" s="356">
        <v>0</v>
      </c>
      <c r="DM138" s="356">
        <v>0</v>
      </c>
      <c r="DN138" s="356">
        <v>0</v>
      </c>
      <c r="DO138" s="356">
        <v>0</v>
      </c>
      <c r="DP138" s="356">
        <v>0</v>
      </c>
      <c r="DQ138" s="356">
        <v>0</v>
      </c>
      <c r="DR138" s="356">
        <v>0</v>
      </c>
      <c r="DS138" s="356">
        <v>0</v>
      </c>
      <c r="DU138" s="356">
        <v>0</v>
      </c>
      <c r="DV138" s="356">
        <v>0</v>
      </c>
      <c r="DW138" s="356">
        <v>0</v>
      </c>
      <c r="DX138" s="356">
        <v>0</v>
      </c>
      <c r="DY138" s="356">
        <v>0</v>
      </c>
      <c r="DZ138" s="356">
        <v>0</v>
      </c>
      <c r="EA138" s="356">
        <v>0</v>
      </c>
      <c r="EC138" s="356">
        <v>0</v>
      </c>
      <c r="ED138" s="356">
        <v>0</v>
      </c>
      <c r="EE138" s="356">
        <v>0</v>
      </c>
      <c r="EF138" s="356">
        <v>0</v>
      </c>
      <c r="EG138" s="356">
        <v>0</v>
      </c>
      <c r="EH138" s="356">
        <v>0</v>
      </c>
      <c r="EI138" s="356">
        <v>0</v>
      </c>
      <c r="EK138" s="356">
        <v>0</v>
      </c>
      <c r="EL138" s="356">
        <v>0</v>
      </c>
      <c r="EM138" s="356">
        <v>0</v>
      </c>
      <c r="EN138" s="356">
        <v>0</v>
      </c>
      <c r="EO138" s="356">
        <v>0</v>
      </c>
      <c r="EP138" s="356">
        <v>0</v>
      </c>
      <c r="EQ138" s="356">
        <v>0</v>
      </c>
      <c r="ES138" s="356">
        <v>0</v>
      </c>
      <c r="ET138" s="356">
        <v>0</v>
      </c>
      <c r="EU138" s="356">
        <v>0</v>
      </c>
      <c r="EV138" s="356">
        <v>0</v>
      </c>
      <c r="EW138" s="356">
        <v>0</v>
      </c>
      <c r="EX138" s="356">
        <v>0</v>
      </c>
      <c r="EY138" s="356">
        <v>0</v>
      </c>
      <c r="FA138" s="356">
        <v>0</v>
      </c>
      <c r="FB138" s="356">
        <v>0</v>
      </c>
      <c r="FC138" s="356">
        <v>0</v>
      </c>
      <c r="FD138" s="356">
        <v>0</v>
      </c>
      <c r="FE138" s="356">
        <v>0</v>
      </c>
      <c r="FF138" s="356">
        <v>0</v>
      </c>
      <c r="FG138" s="356">
        <v>0</v>
      </c>
    </row>
    <row r="139" spans="1:163">
      <c r="A139" s="355" t="s">
        <v>1158</v>
      </c>
      <c r="B139" s="162" t="s">
        <v>1159</v>
      </c>
      <c r="C139" s="619">
        <v>-387945951.77911234</v>
      </c>
      <c r="D139" s="167"/>
      <c r="E139" s="356">
        <v>-261085504.88407072</v>
      </c>
      <c r="F139" s="356">
        <v>0</v>
      </c>
      <c r="G139" s="356">
        <v>0</v>
      </c>
      <c r="H139" s="356">
        <v>0</v>
      </c>
      <c r="I139" s="356">
        <v>0</v>
      </c>
      <c r="J139" s="356">
        <v>0</v>
      </c>
      <c r="K139" s="356">
        <v>-261085504.88407072</v>
      </c>
      <c r="M139" s="356">
        <v>-46522242.894419231</v>
      </c>
      <c r="N139" s="356">
        <v>0</v>
      </c>
      <c r="O139" s="356">
        <v>0</v>
      </c>
      <c r="P139" s="356">
        <v>0</v>
      </c>
      <c r="Q139" s="356">
        <v>0</v>
      </c>
      <c r="R139" s="356">
        <v>0</v>
      </c>
      <c r="S139" s="356">
        <v>-46522242.894419231</v>
      </c>
      <c r="U139" s="356">
        <v>-43413578.30140809</v>
      </c>
      <c r="V139" s="356">
        <v>0</v>
      </c>
      <c r="W139" s="356">
        <v>0</v>
      </c>
      <c r="X139" s="356">
        <v>0</v>
      </c>
      <c r="Y139" s="356">
        <v>0</v>
      </c>
      <c r="Z139" s="356">
        <v>0</v>
      </c>
      <c r="AA139" s="356">
        <v>-43413578.30140809</v>
      </c>
      <c r="AC139" s="356">
        <v>-18848972.245148752</v>
      </c>
      <c r="AD139" s="356">
        <v>0</v>
      </c>
      <c r="AE139" s="356">
        <v>0</v>
      </c>
      <c r="AF139" s="356">
        <v>0</v>
      </c>
      <c r="AG139" s="356">
        <v>0</v>
      </c>
      <c r="AH139" s="356">
        <v>0</v>
      </c>
      <c r="AI139" s="356">
        <v>-18848972.245148752</v>
      </c>
      <c r="AK139" s="356">
        <v>-13444589.629056238</v>
      </c>
      <c r="AL139" s="356">
        <v>0</v>
      </c>
      <c r="AM139" s="356">
        <v>0</v>
      </c>
      <c r="AN139" s="356">
        <v>0</v>
      </c>
      <c r="AO139" s="356">
        <v>0</v>
      </c>
      <c r="AP139" s="356">
        <v>0</v>
      </c>
      <c r="AQ139" s="356">
        <v>-13444589.629056238</v>
      </c>
      <c r="AS139" s="356">
        <v>-159665.32253708222</v>
      </c>
      <c r="AT139" s="356">
        <v>0</v>
      </c>
      <c r="AU139" s="356">
        <v>0</v>
      </c>
      <c r="AV139" s="356">
        <v>0</v>
      </c>
      <c r="AW139" s="356">
        <v>0</v>
      </c>
      <c r="AX139" s="356">
        <v>0</v>
      </c>
      <c r="AY139" s="356">
        <v>-159665.32253708222</v>
      </c>
      <c r="BA139" s="356">
        <v>-4186309.3362072082</v>
      </c>
      <c r="BB139" s="356">
        <v>0</v>
      </c>
      <c r="BC139" s="356">
        <v>0</v>
      </c>
      <c r="BD139" s="356">
        <v>0</v>
      </c>
      <c r="BE139" s="356">
        <v>0</v>
      </c>
      <c r="BF139" s="356">
        <v>0</v>
      </c>
      <c r="BG139" s="356">
        <v>-4186309.3362072082</v>
      </c>
      <c r="BI139" s="356">
        <v>0</v>
      </c>
      <c r="BJ139" s="356">
        <v>0</v>
      </c>
      <c r="BK139" s="356">
        <v>0</v>
      </c>
      <c r="BL139" s="356">
        <v>0</v>
      </c>
      <c r="BM139" s="356">
        <v>0</v>
      </c>
      <c r="BN139" s="356">
        <v>0</v>
      </c>
      <c r="BO139" s="356">
        <v>0</v>
      </c>
      <c r="BQ139" s="356">
        <v>0</v>
      </c>
      <c r="BR139" s="356">
        <v>0</v>
      </c>
      <c r="BS139" s="356">
        <v>0</v>
      </c>
      <c r="BT139" s="356">
        <v>0</v>
      </c>
      <c r="BU139" s="356">
        <v>0</v>
      </c>
      <c r="BV139" s="356">
        <v>0</v>
      </c>
      <c r="BW139" s="356">
        <v>0</v>
      </c>
      <c r="BY139" s="356">
        <v>0</v>
      </c>
      <c r="BZ139" s="356">
        <v>0</v>
      </c>
      <c r="CA139" s="356">
        <v>0</v>
      </c>
      <c r="CB139" s="356">
        <v>0</v>
      </c>
      <c r="CC139" s="356">
        <v>0</v>
      </c>
      <c r="CD139" s="356">
        <v>0</v>
      </c>
      <c r="CE139" s="356">
        <v>0</v>
      </c>
      <c r="CG139" s="356">
        <v>-178902.10838492346</v>
      </c>
      <c r="CH139" s="356">
        <v>0</v>
      </c>
      <c r="CI139" s="356">
        <v>0</v>
      </c>
      <c r="CJ139" s="356">
        <v>0</v>
      </c>
      <c r="CK139" s="356">
        <v>0</v>
      </c>
      <c r="CL139" s="356">
        <v>0</v>
      </c>
      <c r="CM139" s="356">
        <v>-178902.10838492346</v>
      </c>
      <c r="CN139" s="162">
        <v>0</v>
      </c>
      <c r="CO139" s="356">
        <v>-106187.05788008358</v>
      </c>
      <c r="CP139" s="356">
        <v>0</v>
      </c>
      <c r="CQ139" s="356">
        <v>0</v>
      </c>
      <c r="CR139" s="356">
        <v>0</v>
      </c>
      <c r="CS139" s="356">
        <v>0</v>
      </c>
      <c r="CT139" s="356">
        <v>0</v>
      </c>
      <c r="CU139" s="356">
        <v>-106187.05788008358</v>
      </c>
      <c r="CW139" s="356">
        <v>0</v>
      </c>
      <c r="CX139" s="356">
        <v>0</v>
      </c>
      <c r="CY139" s="356">
        <v>0</v>
      </c>
      <c r="CZ139" s="356">
        <v>0</v>
      </c>
      <c r="DA139" s="356">
        <v>0</v>
      </c>
      <c r="DB139" s="356">
        <v>0</v>
      </c>
      <c r="DC139" s="356">
        <v>0</v>
      </c>
      <c r="DE139" s="356">
        <v>0</v>
      </c>
      <c r="DF139" s="356">
        <v>0</v>
      </c>
      <c r="DG139" s="356">
        <v>0</v>
      </c>
      <c r="DH139" s="356">
        <v>0</v>
      </c>
      <c r="DI139" s="356">
        <v>0</v>
      </c>
      <c r="DJ139" s="356">
        <v>0</v>
      </c>
      <c r="DK139" s="356">
        <v>0</v>
      </c>
      <c r="DM139" s="356">
        <v>0</v>
      </c>
      <c r="DN139" s="356">
        <v>0</v>
      </c>
      <c r="DO139" s="356">
        <v>0</v>
      </c>
      <c r="DP139" s="356">
        <v>0</v>
      </c>
      <c r="DQ139" s="356">
        <v>0</v>
      </c>
      <c r="DR139" s="356">
        <v>0</v>
      </c>
      <c r="DS139" s="356">
        <v>0</v>
      </c>
      <c r="DU139" s="356">
        <v>0</v>
      </c>
      <c r="DV139" s="356">
        <v>0</v>
      </c>
      <c r="DW139" s="356">
        <v>0</v>
      </c>
      <c r="DX139" s="356">
        <v>0</v>
      </c>
      <c r="DY139" s="356">
        <v>0</v>
      </c>
      <c r="DZ139" s="356">
        <v>0</v>
      </c>
      <c r="EA139" s="356">
        <v>0</v>
      </c>
      <c r="EC139" s="356">
        <v>0</v>
      </c>
      <c r="ED139" s="356">
        <v>0</v>
      </c>
      <c r="EE139" s="356">
        <v>0</v>
      </c>
      <c r="EF139" s="356">
        <v>0</v>
      </c>
      <c r="EG139" s="356">
        <v>0</v>
      </c>
      <c r="EH139" s="356">
        <v>0</v>
      </c>
      <c r="EI139" s="356">
        <v>0</v>
      </c>
      <c r="EK139" s="356">
        <v>0</v>
      </c>
      <c r="EL139" s="356">
        <v>0</v>
      </c>
      <c r="EM139" s="356">
        <v>0</v>
      </c>
      <c r="EN139" s="356">
        <v>0</v>
      </c>
      <c r="EO139" s="356">
        <v>0</v>
      </c>
      <c r="EP139" s="356">
        <v>0</v>
      </c>
      <c r="EQ139" s="356">
        <v>0</v>
      </c>
      <c r="ES139" s="356">
        <v>0</v>
      </c>
      <c r="ET139" s="356">
        <v>0</v>
      </c>
      <c r="EU139" s="356">
        <v>0</v>
      </c>
      <c r="EV139" s="356">
        <v>0</v>
      </c>
      <c r="EW139" s="356">
        <v>0</v>
      </c>
      <c r="EX139" s="356">
        <v>0</v>
      </c>
      <c r="EY139" s="356">
        <v>0</v>
      </c>
      <c r="FA139" s="356">
        <v>0</v>
      </c>
      <c r="FB139" s="356">
        <v>0</v>
      </c>
      <c r="FC139" s="356">
        <v>0</v>
      </c>
      <c r="FD139" s="356">
        <v>0</v>
      </c>
      <c r="FE139" s="356">
        <v>0</v>
      </c>
      <c r="FF139" s="356">
        <v>0</v>
      </c>
      <c r="FG139" s="356">
        <v>0</v>
      </c>
    </row>
    <row r="140" spans="1:163">
      <c r="A140" s="355" t="s">
        <v>1160</v>
      </c>
      <c r="B140" s="162" t="s">
        <v>1161</v>
      </c>
      <c r="C140" s="619">
        <v>-1245671.6795000487</v>
      </c>
      <c r="D140" s="167"/>
      <c r="E140" s="356">
        <v>0</v>
      </c>
      <c r="F140" s="356">
        <v>0</v>
      </c>
      <c r="G140" s="356">
        <v>0</v>
      </c>
      <c r="H140" s="356">
        <v>0</v>
      </c>
      <c r="I140" s="356">
        <v>0</v>
      </c>
      <c r="J140" s="356">
        <v>0</v>
      </c>
      <c r="K140" s="356">
        <v>0</v>
      </c>
      <c r="M140" s="356">
        <v>0</v>
      </c>
      <c r="N140" s="356">
        <v>0</v>
      </c>
      <c r="O140" s="356">
        <v>0</v>
      </c>
      <c r="P140" s="356">
        <v>0</v>
      </c>
      <c r="Q140" s="356">
        <v>0</v>
      </c>
      <c r="R140" s="356">
        <v>0</v>
      </c>
      <c r="S140" s="356">
        <v>0</v>
      </c>
      <c r="U140" s="356">
        <v>0</v>
      </c>
      <c r="V140" s="356">
        <v>0</v>
      </c>
      <c r="W140" s="356">
        <v>0</v>
      </c>
      <c r="X140" s="356">
        <v>0</v>
      </c>
      <c r="Y140" s="356">
        <v>0</v>
      </c>
      <c r="Z140" s="356">
        <v>0</v>
      </c>
      <c r="AA140" s="356">
        <v>0</v>
      </c>
      <c r="AC140" s="356">
        <v>0</v>
      </c>
      <c r="AD140" s="356">
        <v>0</v>
      </c>
      <c r="AE140" s="356">
        <v>0</v>
      </c>
      <c r="AF140" s="356">
        <v>0</v>
      </c>
      <c r="AG140" s="356">
        <v>0</v>
      </c>
      <c r="AH140" s="356">
        <v>0</v>
      </c>
      <c r="AI140" s="356">
        <v>0</v>
      </c>
      <c r="AK140" s="356">
        <v>-447301.82764417434</v>
      </c>
      <c r="AL140" s="356">
        <v>0</v>
      </c>
      <c r="AM140" s="356">
        <v>0</v>
      </c>
      <c r="AN140" s="356">
        <v>0</v>
      </c>
      <c r="AO140" s="356">
        <v>0</v>
      </c>
      <c r="AP140" s="356">
        <v>0</v>
      </c>
      <c r="AQ140" s="356">
        <v>-447301.82764417434</v>
      </c>
      <c r="AS140" s="356">
        <v>0</v>
      </c>
      <c r="AT140" s="356">
        <v>0</v>
      </c>
      <c r="AU140" s="356">
        <v>0</v>
      </c>
      <c r="AV140" s="356">
        <v>0</v>
      </c>
      <c r="AW140" s="356">
        <v>0</v>
      </c>
      <c r="AX140" s="356">
        <v>0</v>
      </c>
      <c r="AY140" s="356">
        <v>0</v>
      </c>
      <c r="BA140" s="356">
        <v>-25635.525324215665</v>
      </c>
      <c r="BB140" s="356">
        <v>0</v>
      </c>
      <c r="BC140" s="356">
        <v>0</v>
      </c>
      <c r="BD140" s="356">
        <v>0</v>
      </c>
      <c r="BE140" s="356">
        <v>0</v>
      </c>
      <c r="BF140" s="356">
        <v>0</v>
      </c>
      <c r="BG140" s="356">
        <v>-25635.525324215665</v>
      </c>
      <c r="BI140" s="356">
        <v>-762210.28315896739</v>
      </c>
      <c r="BJ140" s="356">
        <v>0</v>
      </c>
      <c r="BK140" s="356">
        <v>0</v>
      </c>
      <c r="BL140" s="356">
        <v>0</v>
      </c>
      <c r="BM140" s="356">
        <v>0</v>
      </c>
      <c r="BN140" s="356">
        <v>0</v>
      </c>
      <c r="BO140" s="356">
        <v>-762210.28315896739</v>
      </c>
      <c r="BQ140" s="356">
        <v>0</v>
      </c>
      <c r="BR140" s="356">
        <v>0</v>
      </c>
      <c r="BS140" s="356">
        <v>0</v>
      </c>
      <c r="BT140" s="356">
        <v>0</v>
      </c>
      <c r="BU140" s="356">
        <v>0</v>
      </c>
      <c r="BV140" s="356">
        <v>0</v>
      </c>
      <c r="BW140" s="356">
        <v>0</v>
      </c>
      <c r="BY140" s="356">
        <v>0</v>
      </c>
      <c r="BZ140" s="356">
        <v>0</v>
      </c>
      <c r="CA140" s="356">
        <v>0</v>
      </c>
      <c r="CB140" s="356">
        <v>0</v>
      </c>
      <c r="CC140" s="356">
        <v>0</v>
      </c>
      <c r="CD140" s="356">
        <v>0</v>
      </c>
      <c r="CE140" s="356">
        <v>0</v>
      </c>
      <c r="CG140" s="356">
        <v>0</v>
      </c>
      <c r="CH140" s="356">
        <v>0</v>
      </c>
      <c r="CI140" s="356">
        <v>0</v>
      </c>
      <c r="CJ140" s="356">
        <v>0</v>
      </c>
      <c r="CK140" s="356">
        <v>0</v>
      </c>
      <c r="CL140" s="356">
        <v>0</v>
      </c>
      <c r="CM140" s="356">
        <v>0</v>
      </c>
      <c r="CN140" s="162">
        <v>0</v>
      </c>
      <c r="CO140" s="356">
        <v>-10524.043372691443</v>
      </c>
      <c r="CP140" s="356">
        <v>0</v>
      </c>
      <c r="CQ140" s="356">
        <v>0</v>
      </c>
      <c r="CR140" s="356">
        <v>0</v>
      </c>
      <c r="CS140" s="356">
        <v>0</v>
      </c>
      <c r="CT140" s="356">
        <v>0</v>
      </c>
      <c r="CU140" s="356">
        <v>-10524.043372691443</v>
      </c>
      <c r="CW140" s="356">
        <v>0</v>
      </c>
      <c r="CX140" s="356">
        <v>0</v>
      </c>
      <c r="CY140" s="356">
        <v>0</v>
      </c>
      <c r="CZ140" s="356">
        <v>0</v>
      </c>
      <c r="DA140" s="356">
        <v>0</v>
      </c>
      <c r="DB140" s="356">
        <v>0</v>
      </c>
      <c r="DC140" s="356">
        <v>0</v>
      </c>
      <c r="DE140" s="356">
        <v>0</v>
      </c>
      <c r="DF140" s="356">
        <v>0</v>
      </c>
      <c r="DG140" s="356">
        <v>0</v>
      </c>
      <c r="DH140" s="356">
        <v>0</v>
      </c>
      <c r="DI140" s="356">
        <v>0</v>
      </c>
      <c r="DJ140" s="356">
        <v>0</v>
      </c>
      <c r="DK140" s="356">
        <v>0</v>
      </c>
      <c r="DM140" s="356">
        <v>0</v>
      </c>
      <c r="DN140" s="356">
        <v>0</v>
      </c>
      <c r="DO140" s="356">
        <v>0</v>
      </c>
      <c r="DP140" s="356">
        <v>0</v>
      </c>
      <c r="DQ140" s="356">
        <v>0</v>
      </c>
      <c r="DR140" s="356">
        <v>0</v>
      </c>
      <c r="DS140" s="356">
        <v>0</v>
      </c>
      <c r="DU140" s="356">
        <v>0</v>
      </c>
      <c r="DV140" s="356">
        <v>0</v>
      </c>
      <c r="DW140" s="356">
        <v>0</v>
      </c>
      <c r="DX140" s="356">
        <v>0</v>
      </c>
      <c r="DY140" s="356">
        <v>0</v>
      </c>
      <c r="DZ140" s="356">
        <v>0</v>
      </c>
      <c r="EA140" s="356">
        <v>0</v>
      </c>
      <c r="EC140" s="356">
        <v>0</v>
      </c>
      <c r="ED140" s="356">
        <v>0</v>
      </c>
      <c r="EE140" s="356">
        <v>0</v>
      </c>
      <c r="EF140" s="356">
        <v>0</v>
      </c>
      <c r="EG140" s="356">
        <v>0</v>
      </c>
      <c r="EH140" s="356">
        <v>0</v>
      </c>
      <c r="EI140" s="356">
        <v>0</v>
      </c>
      <c r="EK140" s="356">
        <v>0</v>
      </c>
      <c r="EL140" s="356">
        <v>0</v>
      </c>
      <c r="EM140" s="356">
        <v>0</v>
      </c>
      <c r="EN140" s="356">
        <v>0</v>
      </c>
      <c r="EO140" s="356">
        <v>0</v>
      </c>
      <c r="EP140" s="356">
        <v>0</v>
      </c>
      <c r="EQ140" s="356">
        <v>0</v>
      </c>
      <c r="ES140" s="356">
        <v>0</v>
      </c>
      <c r="ET140" s="356">
        <v>0</v>
      </c>
      <c r="EU140" s="356">
        <v>0</v>
      </c>
      <c r="EV140" s="356">
        <v>0</v>
      </c>
      <c r="EW140" s="356">
        <v>0</v>
      </c>
      <c r="EX140" s="356">
        <v>0</v>
      </c>
      <c r="EY140" s="356">
        <v>0</v>
      </c>
      <c r="FA140" s="356">
        <v>0</v>
      </c>
      <c r="FB140" s="356">
        <v>0</v>
      </c>
      <c r="FC140" s="356">
        <v>0</v>
      </c>
      <c r="FD140" s="356">
        <v>0</v>
      </c>
      <c r="FE140" s="356">
        <v>0</v>
      </c>
      <c r="FF140" s="356">
        <v>0</v>
      </c>
      <c r="FG140" s="356">
        <v>0</v>
      </c>
    </row>
    <row r="141" spans="1:163">
      <c r="A141" s="355" t="s">
        <v>1162</v>
      </c>
      <c r="B141" s="162" t="s">
        <v>1163</v>
      </c>
      <c r="C141" s="619">
        <v>-72920000.296981677</v>
      </c>
      <c r="D141" s="167"/>
      <c r="E141" s="356">
        <v>-54445954.844423965</v>
      </c>
      <c r="F141" s="356">
        <v>0</v>
      </c>
      <c r="G141" s="356">
        <v>0</v>
      </c>
      <c r="H141" s="356">
        <v>0</v>
      </c>
      <c r="I141" s="356">
        <v>0</v>
      </c>
      <c r="J141" s="356">
        <v>0</v>
      </c>
      <c r="K141" s="356">
        <v>-54445954.844423965</v>
      </c>
      <c r="M141" s="356">
        <v>-8917135.4514763802</v>
      </c>
      <c r="N141" s="356">
        <v>0</v>
      </c>
      <c r="O141" s="356">
        <v>0</v>
      </c>
      <c r="P141" s="356">
        <v>0</v>
      </c>
      <c r="Q141" s="356">
        <v>0</v>
      </c>
      <c r="R141" s="356">
        <v>0</v>
      </c>
      <c r="S141" s="356">
        <v>-8917135.4514763802</v>
      </c>
      <c r="U141" s="356">
        <v>-1303634.6898151857</v>
      </c>
      <c r="V141" s="356">
        <v>0</v>
      </c>
      <c r="W141" s="356">
        <v>0</v>
      </c>
      <c r="X141" s="356">
        <v>0</v>
      </c>
      <c r="Y141" s="356">
        <v>0</v>
      </c>
      <c r="Z141" s="356">
        <v>0</v>
      </c>
      <c r="AA141" s="356">
        <v>-1303634.6898151857</v>
      </c>
      <c r="AC141" s="356">
        <v>-14700.286913300301</v>
      </c>
      <c r="AD141" s="356">
        <v>0</v>
      </c>
      <c r="AE141" s="356">
        <v>0</v>
      </c>
      <c r="AF141" s="356">
        <v>0</v>
      </c>
      <c r="AG141" s="356">
        <v>0</v>
      </c>
      <c r="AH141" s="356">
        <v>0</v>
      </c>
      <c r="AI141" s="356">
        <v>-14700.286913300301</v>
      </c>
      <c r="AK141" s="356">
        <v>0</v>
      </c>
      <c r="AL141" s="356">
        <v>0</v>
      </c>
      <c r="AM141" s="356">
        <v>0</v>
      </c>
      <c r="AN141" s="356">
        <v>0</v>
      </c>
      <c r="AO141" s="356">
        <v>0</v>
      </c>
      <c r="AP141" s="356">
        <v>0</v>
      </c>
      <c r="AQ141" s="356">
        <v>0</v>
      </c>
      <c r="AS141" s="356">
        <v>0</v>
      </c>
      <c r="AT141" s="356">
        <v>0</v>
      </c>
      <c r="AU141" s="356">
        <v>0</v>
      </c>
      <c r="AV141" s="356">
        <v>0</v>
      </c>
      <c r="AW141" s="356">
        <v>0</v>
      </c>
      <c r="AX141" s="356">
        <v>0</v>
      </c>
      <c r="AY141" s="356">
        <v>0</v>
      </c>
      <c r="BA141" s="356">
        <v>0</v>
      </c>
      <c r="BB141" s="356">
        <v>0</v>
      </c>
      <c r="BC141" s="356">
        <v>0</v>
      </c>
      <c r="BD141" s="356">
        <v>0</v>
      </c>
      <c r="BE141" s="356">
        <v>0</v>
      </c>
      <c r="BF141" s="356">
        <v>0</v>
      </c>
      <c r="BG141" s="356">
        <v>0</v>
      </c>
      <c r="BI141" s="356">
        <v>0</v>
      </c>
      <c r="BJ141" s="356">
        <v>0</v>
      </c>
      <c r="BK141" s="356">
        <v>0</v>
      </c>
      <c r="BL141" s="356">
        <v>0</v>
      </c>
      <c r="BM141" s="356">
        <v>0</v>
      </c>
      <c r="BN141" s="356">
        <v>0</v>
      </c>
      <c r="BO141" s="356">
        <v>0</v>
      </c>
      <c r="BQ141" s="356">
        <v>0</v>
      </c>
      <c r="BR141" s="356">
        <v>0</v>
      </c>
      <c r="BS141" s="356">
        <v>0</v>
      </c>
      <c r="BT141" s="356">
        <v>0</v>
      </c>
      <c r="BU141" s="356">
        <v>0</v>
      </c>
      <c r="BV141" s="356">
        <v>0</v>
      </c>
      <c r="BW141" s="356">
        <v>0</v>
      </c>
      <c r="BY141" s="356">
        <v>0</v>
      </c>
      <c r="BZ141" s="356">
        <v>0</v>
      </c>
      <c r="CA141" s="356">
        <v>0</v>
      </c>
      <c r="CB141" s="356">
        <v>0</v>
      </c>
      <c r="CC141" s="356">
        <v>0</v>
      </c>
      <c r="CD141" s="356">
        <v>0</v>
      </c>
      <c r="CE141" s="356">
        <v>0</v>
      </c>
      <c r="CG141" s="356">
        <v>-8238575.0243528541</v>
      </c>
      <c r="CH141" s="356">
        <v>0</v>
      </c>
      <c r="CI141" s="356">
        <v>0</v>
      </c>
      <c r="CJ141" s="356">
        <v>0</v>
      </c>
      <c r="CK141" s="356">
        <v>0</v>
      </c>
      <c r="CL141" s="356">
        <v>0</v>
      </c>
      <c r="CM141" s="356">
        <v>-8238575.0243528541</v>
      </c>
      <c r="CN141" s="162">
        <v>0</v>
      </c>
      <c r="CO141" s="356">
        <v>0</v>
      </c>
      <c r="CP141" s="356">
        <v>0</v>
      </c>
      <c r="CQ141" s="356">
        <v>0</v>
      </c>
      <c r="CR141" s="356">
        <v>0</v>
      </c>
      <c r="CS141" s="356">
        <v>0</v>
      </c>
      <c r="CT141" s="356">
        <v>0</v>
      </c>
      <c r="CU141" s="356">
        <v>0</v>
      </c>
      <c r="CW141" s="356">
        <v>0</v>
      </c>
      <c r="CX141" s="356">
        <v>0</v>
      </c>
      <c r="CY141" s="356">
        <v>0</v>
      </c>
      <c r="CZ141" s="356">
        <v>0</v>
      </c>
      <c r="DA141" s="356">
        <v>0</v>
      </c>
      <c r="DB141" s="356">
        <v>0</v>
      </c>
      <c r="DC141" s="356">
        <v>0</v>
      </c>
      <c r="DE141" s="356">
        <v>0</v>
      </c>
      <c r="DF141" s="356">
        <v>0</v>
      </c>
      <c r="DG141" s="356">
        <v>0</v>
      </c>
      <c r="DH141" s="356">
        <v>0</v>
      </c>
      <c r="DI141" s="356">
        <v>0</v>
      </c>
      <c r="DJ141" s="356">
        <v>0</v>
      </c>
      <c r="DK141" s="356">
        <v>0</v>
      </c>
      <c r="DM141" s="356">
        <v>0</v>
      </c>
      <c r="DN141" s="356">
        <v>0</v>
      </c>
      <c r="DO141" s="356">
        <v>0</v>
      </c>
      <c r="DP141" s="356">
        <v>0</v>
      </c>
      <c r="DQ141" s="356">
        <v>0</v>
      </c>
      <c r="DR141" s="356">
        <v>0</v>
      </c>
      <c r="DS141" s="356">
        <v>0</v>
      </c>
      <c r="DU141" s="356">
        <v>0</v>
      </c>
      <c r="DV141" s="356">
        <v>0</v>
      </c>
      <c r="DW141" s="356">
        <v>0</v>
      </c>
      <c r="DX141" s="356">
        <v>0</v>
      </c>
      <c r="DY141" s="356">
        <v>0</v>
      </c>
      <c r="DZ141" s="356">
        <v>0</v>
      </c>
      <c r="EA141" s="356">
        <v>0</v>
      </c>
      <c r="EC141" s="356">
        <v>0</v>
      </c>
      <c r="ED141" s="356">
        <v>0</v>
      </c>
      <c r="EE141" s="356">
        <v>0</v>
      </c>
      <c r="EF141" s="356">
        <v>0</v>
      </c>
      <c r="EG141" s="356">
        <v>0</v>
      </c>
      <c r="EH141" s="356">
        <v>0</v>
      </c>
      <c r="EI141" s="356">
        <v>0</v>
      </c>
      <c r="EK141" s="356">
        <v>0</v>
      </c>
      <c r="EL141" s="356">
        <v>0</v>
      </c>
      <c r="EM141" s="356">
        <v>0</v>
      </c>
      <c r="EN141" s="356">
        <v>0</v>
      </c>
      <c r="EO141" s="356">
        <v>0</v>
      </c>
      <c r="EP141" s="356">
        <v>0</v>
      </c>
      <c r="EQ141" s="356">
        <v>0</v>
      </c>
      <c r="ES141" s="356">
        <v>0</v>
      </c>
      <c r="ET141" s="356">
        <v>0</v>
      </c>
      <c r="EU141" s="356">
        <v>0</v>
      </c>
      <c r="EV141" s="356">
        <v>0</v>
      </c>
      <c r="EW141" s="356">
        <v>0</v>
      </c>
      <c r="EX141" s="356">
        <v>0</v>
      </c>
      <c r="EY141" s="356">
        <v>0</v>
      </c>
      <c r="FA141" s="356">
        <v>0</v>
      </c>
      <c r="FB141" s="356">
        <v>0</v>
      </c>
      <c r="FC141" s="356">
        <v>0</v>
      </c>
      <c r="FD141" s="356">
        <v>0</v>
      </c>
      <c r="FE141" s="356">
        <v>0</v>
      </c>
      <c r="FF141" s="356">
        <v>0</v>
      </c>
      <c r="FG141" s="356">
        <v>0</v>
      </c>
    </row>
    <row r="142" spans="1:163">
      <c r="A142" s="355" t="s">
        <v>1164</v>
      </c>
      <c r="B142" s="162" t="s">
        <v>1165</v>
      </c>
      <c r="C142" s="619">
        <v>-134996024.52671215</v>
      </c>
      <c r="D142" s="167"/>
      <c r="E142" s="356">
        <v>-107845292.89408027</v>
      </c>
      <c r="F142" s="356">
        <v>0</v>
      </c>
      <c r="G142" s="356">
        <v>0</v>
      </c>
      <c r="H142" s="356">
        <v>0</v>
      </c>
      <c r="I142" s="356">
        <v>0</v>
      </c>
      <c r="J142" s="356">
        <v>0</v>
      </c>
      <c r="K142" s="356">
        <v>-107845292.89408027</v>
      </c>
      <c r="M142" s="356">
        <v>-16672318.037923701</v>
      </c>
      <c r="N142" s="356">
        <v>0</v>
      </c>
      <c r="O142" s="356">
        <v>0</v>
      </c>
      <c r="P142" s="356">
        <v>0</v>
      </c>
      <c r="Q142" s="356">
        <v>0</v>
      </c>
      <c r="R142" s="356">
        <v>0</v>
      </c>
      <c r="S142" s="356">
        <v>-16672318.037923701</v>
      </c>
      <c r="U142" s="356">
        <v>-7946344.3639792139</v>
      </c>
      <c r="V142" s="356">
        <v>0</v>
      </c>
      <c r="W142" s="356">
        <v>0</v>
      </c>
      <c r="X142" s="356">
        <v>0</v>
      </c>
      <c r="Y142" s="356">
        <v>0</v>
      </c>
      <c r="Z142" s="356">
        <v>0</v>
      </c>
      <c r="AA142" s="356">
        <v>-7946344.3639792139</v>
      </c>
      <c r="AC142" s="356">
        <v>-2195747.1585265612</v>
      </c>
      <c r="AD142" s="356">
        <v>0</v>
      </c>
      <c r="AE142" s="356">
        <v>0</v>
      </c>
      <c r="AF142" s="356">
        <v>0</v>
      </c>
      <c r="AG142" s="356">
        <v>0</v>
      </c>
      <c r="AH142" s="356">
        <v>0</v>
      </c>
      <c r="AI142" s="356">
        <v>-2195747.1585265612</v>
      </c>
      <c r="AK142" s="356">
        <v>0</v>
      </c>
      <c r="AL142" s="356">
        <v>0</v>
      </c>
      <c r="AM142" s="356">
        <v>0</v>
      </c>
      <c r="AN142" s="356">
        <v>0</v>
      </c>
      <c r="AO142" s="356">
        <v>0</v>
      </c>
      <c r="AP142" s="356">
        <v>0</v>
      </c>
      <c r="AQ142" s="356">
        <v>0</v>
      </c>
      <c r="AS142" s="356">
        <v>0</v>
      </c>
      <c r="AT142" s="356">
        <v>0</v>
      </c>
      <c r="AU142" s="356">
        <v>0</v>
      </c>
      <c r="AV142" s="356">
        <v>0</v>
      </c>
      <c r="AW142" s="356">
        <v>0</v>
      </c>
      <c r="AX142" s="356">
        <v>0</v>
      </c>
      <c r="AY142" s="356">
        <v>0</v>
      </c>
      <c r="BA142" s="356">
        <v>0</v>
      </c>
      <c r="BB142" s="356">
        <v>0</v>
      </c>
      <c r="BC142" s="356">
        <v>0</v>
      </c>
      <c r="BD142" s="356">
        <v>0</v>
      </c>
      <c r="BE142" s="356">
        <v>0</v>
      </c>
      <c r="BF142" s="356">
        <v>0</v>
      </c>
      <c r="BG142" s="356">
        <v>0</v>
      </c>
      <c r="BI142" s="356">
        <v>0</v>
      </c>
      <c r="BJ142" s="356">
        <v>0</v>
      </c>
      <c r="BK142" s="356">
        <v>0</v>
      </c>
      <c r="BL142" s="356">
        <v>0</v>
      </c>
      <c r="BM142" s="356">
        <v>0</v>
      </c>
      <c r="BN142" s="356">
        <v>0</v>
      </c>
      <c r="BO142" s="356">
        <v>0</v>
      </c>
      <c r="BQ142" s="356">
        <v>0</v>
      </c>
      <c r="BR142" s="356">
        <v>0</v>
      </c>
      <c r="BS142" s="356">
        <v>0</v>
      </c>
      <c r="BT142" s="356">
        <v>0</v>
      </c>
      <c r="BU142" s="356">
        <v>0</v>
      </c>
      <c r="BV142" s="356">
        <v>0</v>
      </c>
      <c r="BW142" s="356">
        <v>0</v>
      </c>
      <c r="BY142" s="356">
        <v>0</v>
      </c>
      <c r="BZ142" s="356">
        <v>0</v>
      </c>
      <c r="CA142" s="356">
        <v>0</v>
      </c>
      <c r="CB142" s="356">
        <v>0</v>
      </c>
      <c r="CC142" s="356">
        <v>0</v>
      </c>
      <c r="CD142" s="356">
        <v>0</v>
      </c>
      <c r="CE142" s="356">
        <v>0</v>
      </c>
      <c r="CG142" s="356">
        <v>-336322.07220241096</v>
      </c>
      <c r="CH142" s="356">
        <v>0</v>
      </c>
      <c r="CI142" s="356">
        <v>0</v>
      </c>
      <c r="CJ142" s="356">
        <v>0</v>
      </c>
      <c r="CK142" s="356">
        <v>0</v>
      </c>
      <c r="CL142" s="356">
        <v>0</v>
      </c>
      <c r="CM142" s="356">
        <v>-336322.07220241096</v>
      </c>
      <c r="CN142" s="162">
        <v>0</v>
      </c>
      <c r="CO142" s="356">
        <v>0</v>
      </c>
      <c r="CP142" s="356">
        <v>0</v>
      </c>
      <c r="CQ142" s="356">
        <v>0</v>
      </c>
      <c r="CR142" s="356">
        <v>0</v>
      </c>
      <c r="CS142" s="356">
        <v>0</v>
      </c>
      <c r="CT142" s="356">
        <v>0</v>
      </c>
      <c r="CU142" s="356">
        <v>0</v>
      </c>
      <c r="CW142" s="356">
        <v>0</v>
      </c>
      <c r="CX142" s="356">
        <v>0</v>
      </c>
      <c r="CY142" s="356">
        <v>0</v>
      </c>
      <c r="CZ142" s="356">
        <v>0</v>
      </c>
      <c r="DA142" s="356">
        <v>0</v>
      </c>
      <c r="DB142" s="356">
        <v>0</v>
      </c>
      <c r="DC142" s="356">
        <v>0</v>
      </c>
      <c r="DE142" s="356">
        <v>0</v>
      </c>
      <c r="DF142" s="356">
        <v>0</v>
      </c>
      <c r="DG142" s="356">
        <v>0</v>
      </c>
      <c r="DH142" s="356">
        <v>0</v>
      </c>
      <c r="DI142" s="356">
        <v>0</v>
      </c>
      <c r="DJ142" s="356">
        <v>0</v>
      </c>
      <c r="DK142" s="356">
        <v>0</v>
      </c>
      <c r="DM142" s="356">
        <v>0</v>
      </c>
      <c r="DN142" s="356">
        <v>0</v>
      </c>
      <c r="DO142" s="356">
        <v>0</v>
      </c>
      <c r="DP142" s="356">
        <v>0</v>
      </c>
      <c r="DQ142" s="356">
        <v>0</v>
      </c>
      <c r="DR142" s="356">
        <v>0</v>
      </c>
      <c r="DS142" s="356">
        <v>0</v>
      </c>
      <c r="DU142" s="356">
        <v>0</v>
      </c>
      <c r="DV142" s="356">
        <v>0</v>
      </c>
      <c r="DW142" s="356">
        <v>0</v>
      </c>
      <c r="DX142" s="356">
        <v>0</v>
      </c>
      <c r="DY142" s="356">
        <v>0</v>
      </c>
      <c r="DZ142" s="356">
        <v>0</v>
      </c>
      <c r="EA142" s="356">
        <v>0</v>
      </c>
      <c r="EC142" s="356">
        <v>0</v>
      </c>
      <c r="ED142" s="356">
        <v>0</v>
      </c>
      <c r="EE142" s="356">
        <v>0</v>
      </c>
      <c r="EF142" s="356">
        <v>0</v>
      </c>
      <c r="EG142" s="356">
        <v>0</v>
      </c>
      <c r="EH142" s="356">
        <v>0</v>
      </c>
      <c r="EI142" s="356">
        <v>0</v>
      </c>
      <c r="EK142" s="356">
        <v>0</v>
      </c>
      <c r="EL142" s="356">
        <v>0</v>
      </c>
      <c r="EM142" s="356">
        <v>0</v>
      </c>
      <c r="EN142" s="356">
        <v>0</v>
      </c>
      <c r="EO142" s="356">
        <v>0</v>
      </c>
      <c r="EP142" s="356">
        <v>0</v>
      </c>
      <c r="EQ142" s="356">
        <v>0</v>
      </c>
      <c r="ES142" s="356">
        <v>0</v>
      </c>
      <c r="ET142" s="356">
        <v>0</v>
      </c>
      <c r="EU142" s="356">
        <v>0</v>
      </c>
      <c r="EV142" s="356">
        <v>0</v>
      </c>
      <c r="EW142" s="356">
        <v>0</v>
      </c>
      <c r="EX142" s="356">
        <v>0</v>
      </c>
      <c r="EY142" s="356">
        <v>0</v>
      </c>
      <c r="FA142" s="356">
        <v>0</v>
      </c>
      <c r="FB142" s="356">
        <v>0</v>
      </c>
      <c r="FC142" s="356">
        <v>0</v>
      </c>
      <c r="FD142" s="356">
        <v>0</v>
      </c>
      <c r="FE142" s="356">
        <v>0</v>
      </c>
      <c r="FF142" s="356">
        <v>0</v>
      </c>
      <c r="FG142" s="356">
        <v>0</v>
      </c>
    </row>
    <row r="143" spans="1:163">
      <c r="A143" s="355" t="s">
        <v>1166</v>
      </c>
      <c r="B143" s="162" t="s">
        <v>1167</v>
      </c>
      <c r="C143" s="619">
        <v>-33230148.306721054</v>
      </c>
      <c r="D143" s="167"/>
      <c r="E143" s="356">
        <v>0</v>
      </c>
      <c r="F143" s="356">
        <v>0</v>
      </c>
      <c r="G143" s="356">
        <v>-28677081.145128459</v>
      </c>
      <c r="H143" s="356">
        <v>0</v>
      </c>
      <c r="I143" s="356">
        <v>0</v>
      </c>
      <c r="J143" s="356">
        <v>0</v>
      </c>
      <c r="K143" s="356">
        <v>-28677081.145128459</v>
      </c>
      <c r="M143" s="356">
        <v>0</v>
      </c>
      <c r="N143" s="356">
        <v>0</v>
      </c>
      <c r="O143" s="356">
        <v>-4381555.2586440146</v>
      </c>
      <c r="P143" s="356">
        <v>0</v>
      </c>
      <c r="Q143" s="356">
        <v>0</v>
      </c>
      <c r="R143" s="356">
        <v>0</v>
      </c>
      <c r="S143" s="356">
        <v>-4381555.2586440146</v>
      </c>
      <c r="U143" s="356">
        <v>0</v>
      </c>
      <c r="V143" s="356">
        <v>0</v>
      </c>
      <c r="W143" s="356">
        <v>-167874.75137804128</v>
      </c>
      <c r="X143" s="356">
        <v>0</v>
      </c>
      <c r="Y143" s="356">
        <v>0</v>
      </c>
      <c r="Z143" s="356">
        <v>0</v>
      </c>
      <c r="AA143" s="356">
        <v>-167874.75137804128</v>
      </c>
      <c r="AC143" s="356">
        <v>0</v>
      </c>
      <c r="AD143" s="356">
        <v>0</v>
      </c>
      <c r="AE143" s="356">
        <v>-3637.1515705401339</v>
      </c>
      <c r="AF143" s="356">
        <v>0</v>
      </c>
      <c r="AG143" s="356">
        <v>0</v>
      </c>
      <c r="AH143" s="356">
        <v>0</v>
      </c>
      <c r="AI143" s="356">
        <v>-3637.1515705401339</v>
      </c>
      <c r="AK143" s="356">
        <v>0</v>
      </c>
      <c r="AL143" s="356">
        <v>0</v>
      </c>
      <c r="AM143" s="356">
        <v>0</v>
      </c>
      <c r="AN143" s="356">
        <v>0</v>
      </c>
      <c r="AO143" s="356">
        <v>0</v>
      </c>
      <c r="AP143" s="356">
        <v>0</v>
      </c>
      <c r="AQ143" s="356">
        <v>0</v>
      </c>
      <c r="AS143" s="356">
        <v>0</v>
      </c>
      <c r="AT143" s="356">
        <v>0</v>
      </c>
      <c r="AU143" s="356">
        <v>0</v>
      </c>
      <c r="AV143" s="356">
        <v>0</v>
      </c>
      <c r="AW143" s="356">
        <v>0</v>
      </c>
      <c r="AX143" s="356">
        <v>0</v>
      </c>
      <c r="AY143" s="356">
        <v>0</v>
      </c>
      <c r="BA143" s="356">
        <v>0</v>
      </c>
      <c r="BB143" s="356">
        <v>0</v>
      </c>
      <c r="BC143" s="356">
        <v>0</v>
      </c>
      <c r="BD143" s="356">
        <v>0</v>
      </c>
      <c r="BE143" s="356">
        <v>0</v>
      </c>
      <c r="BF143" s="356">
        <v>0</v>
      </c>
      <c r="BG143" s="356">
        <v>0</v>
      </c>
      <c r="BI143" s="356">
        <v>0</v>
      </c>
      <c r="BJ143" s="356">
        <v>0</v>
      </c>
      <c r="BK143" s="356">
        <v>0</v>
      </c>
      <c r="BL143" s="356">
        <v>0</v>
      </c>
      <c r="BM143" s="356">
        <v>0</v>
      </c>
      <c r="BN143" s="356">
        <v>0</v>
      </c>
      <c r="BO143" s="356">
        <v>0</v>
      </c>
      <c r="BQ143" s="356">
        <v>0</v>
      </c>
      <c r="BR143" s="356">
        <v>0</v>
      </c>
      <c r="BS143" s="356">
        <v>0</v>
      </c>
      <c r="BT143" s="356">
        <v>0</v>
      </c>
      <c r="BU143" s="356">
        <v>0</v>
      </c>
      <c r="BV143" s="356">
        <v>0</v>
      </c>
      <c r="BW143" s="356">
        <v>0</v>
      </c>
      <c r="BY143" s="356">
        <v>0</v>
      </c>
      <c r="BZ143" s="356">
        <v>0</v>
      </c>
      <c r="CA143" s="356">
        <v>0</v>
      </c>
      <c r="CB143" s="356">
        <v>0</v>
      </c>
      <c r="CC143" s="356">
        <v>0</v>
      </c>
      <c r="CD143" s="356">
        <v>0</v>
      </c>
      <c r="CE143" s="356">
        <v>0</v>
      </c>
      <c r="CG143" s="356">
        <v>0</v>
      </c>
      <c r="CH143" s="356">
        <v>0</v>
      </c>
      <c r="CI143" s="356">
        <v>0</v>
      </c>
      <c r="CJ143" s="356">
        <v>0</v>
      </c>
      <c r="CK143" s="356">
        <v>0</v>
      </c>
      <c r="CL143" s="356">
        <v>0</v>
      </c>
      <c r="CM143" s="356">
        <v>0</v>
      </c>
      <c r="CN143" s="162">
        <v>0</v>
      </c>
      <c r="CO143" s="356">
        <v>0</v>
      </c>
      <c r="CP143" s="356">
        <v>0</v>
      </c>
      <c r="CQ143" s="356">
        <v>0</v>
      </c>
      <c r="CR143" s="356">
        <v>0</v>
      </c>
      <c r="CS143" s="356">
        <v>0</v>
      </c>
      <c r="CT143" s="356">
        <v>0</v>
      </c>
      <c r="CU143" s="356">
        <v>0</v>
      </c>
      <c r="CW143" s="356">
        <v>0</v>
      </c>
      <c r="CX143" s="356">
        <v>0</v>
      </c>
      <c r="CY143" s="356">
        <v>0</v>
      </c>
      <c r="CZ143" s="356">
        <v>0</v>
      </c>
      <c r="DA143" s="356">
        <v>0</v>
      </c>
      <c r="DB143" s="356">
        <v>0</v>
      </c>
      <c r="DC143" s="356">
        <v>0</v>
      </c>
      <c r="DE143" s="356">
        <v>0</v>
      </c>
      <c r="DF143" s="356">
        <v>0</v>
      </c>
      <c r="DG143" s="356">
        <v>0</v>
      </c>
      <c r="DH143" s="356">
        <v>0</v>
      </c>
      <c r="DI143" s="356">
        <v>0</v>
      </c>
      <c r="DJ143" s="356">
        <v>0</v>
      </c>
      <c r="DK143" s="356">
        <v>0</v>
      </c>
      <c r="DM143" s="356">
        <v>0</v>
      </c>
      <c r="DN143" s="356">
        <v>0</v>
      </c>
      <c r="DO143" s="356">
        <v>0</v>
      </c>
      <c r="DP143" s="356">
        <v>0</v>
      </c>
      <c r="DQ143" s="356">
        <v>0</v>
      </c>
      <c r="DR143" s="356">
        <v>0</v>
      </c>
      <c r="DS143" s="356">
        <v>0</v>
      </c>
      <c r="DU143" s="356">
        <v>0</v>
      </c>
      <c r="DV143" s="356">
        <v>0</v>
      </c>
      <c r="DW143" s="356">
        <v>0</v>
      </c>
      <c r="DX143" s="356">
        <v>0</v>
      </c>
      <c r="DY143" s="356">
        <v>0</v>
      </c>
      <c r="DZ143" s="356">
        <v>0</v>
      </c>
      <c r="EA143" s="356">
        <v>0</v>
      </c>
      <c r="EC143" s="356">
        <v>0</v>
      </c>
      <c r="ED143" s="356">
        <v>0</v>
      </c>
      <c r="EE143" s="356">
        <v>0</v>
      </c>
      <c r="EF143" s="356">
        <v>0</v>
      </c>
      <c r="EG143" s="356">
        <v>0</v>
      </c>
      <c r="EH143" s="356">
        <v>0</v>
      </c>
      <c r="EI143" s="356">
        <v>0</v>
      </c>
      <c r="EK143" s="356">
        <v>0</v>
      </c>
      <c r="EL143" s="356">
        <v>0</v>
      </c>
      <c r="EM143" s="356">
        <v>0</v>
      </c>
      <c r="EN143" s="356">
        <v>0</v>
      </c>
      <c r="EO143" s="356">
        <v>0</v>
      </c>
      <c r="EP143" s="356">
        <v>0</v>
      </c>
      <c r="EQ143" s="356">
        <v>0</v>
      </c>
      <c r="ES143" s="356">
        <v>0</v>
      </c>
      <c r="ET143" s="356">
        <v>0</v>
      </c>
      <c r="EU143" s="356">
        <v>0</v>
      </c>
      <c r="EV143" s="356">
        <v>0</v>
      </c>
      <c r="EW143" s="356">
        <v>0</v>
      </c>
      <c r="EX143" s="356">
        <v>0</v>
      </c>
      <c r="EY143" s="356">
        <v>0</v>
      </c>
      <c r="FA143" s="356">
        <v>0</v>
      </c>
      <c r="FB143" s="356">
        <v>0</v>
      </c>
      <c r="FC143" s="356">
        <v>0</v>
      </c>
      <c r="FD143" s="356">
        <v>0</v>
      </c>
      <c r="FE143" s="356">
        <v>0</v>
      </c>
      <c r="FF143" s="356">
        <v>0</v>
      </c>
      <c r="FG143" s="356">
        <v>0</v>
      </c>
    </row>
    <row r="144" spans="1:163">
      <c r="A144" s="355" t="s">
        <v>1168</v>
      </c>
      <c r="B144" s="162" t="s">
        <v>1169</v>
      </c>
      <c r="C144" s="619">
        <v>-93518190.993585899</v>
      </c>
      <c r="D144" s="167"/>
      <c r="E144" s="356">
        <v>0</v>
      </c>
      <c r="F144" s="356">
        <v>0</v>
      </c>
      <c r="G144" s="356">
        <v>-93518190.993585899</v>
      </c>
      <c r="H144" s="356">
        <v>0</v>
      </c>
      <c r="I144" s="356">
        <v>0</v>
      </c>
      <c r="J144" s="356">
        <v>0</v>
      </c>
      <c r="K144" s="356">
        <v>-93518190.993585899</v>
      </c>
      <c r="M144" s="356">
        <v>0</v>
      </c>
      <c r="N144" s="356">
        <v>0</v>
      </c>
      <c r="O144" s="356">
        <v>0</v>
      </c>
      <c r="P144" s="356">
        <v>0</v>
      </c>
      <c r="Q144" s="356">
        <v>0</v>
      </c>
      <c r="R144" s="356">
        <v>0</v>
      </c>
      <c r="S144" s="356">
        <v>0</v>
      </c>
      <c r="U144" s="356">
        <v>0</v>
      </c>
      <c r="V144" s="356">
        <v>0</v>
      </c>
      <c r="W144" s="356">
        <v>0</v>
      </c>
      <c r="X144" s="356">
        <v>0</v>
      </c>
      <c r="Y144" s="356">
        <v>0</v>
      </c>
      <c r="Z144" s="356">
        <v>0</v>
      </c>
      <c r="AA144" s="356">
        <v>0</v>
      </c>
      <c r="AC144" s="356">
        <v>0</v>
      </c>
      <c r="AD144" s="356">
        <v>0</v>
      </c>
      <c r="AE144" s="356">
        <v>0</v>
      </c>
      <c r="AF144" s="356">
        <v>0</v>
      </c>
      <c r="AG144" s="356">
        <v>0</v>
      </c>
      <c r="AH144" s="356">
        <v>0</v>
      </c>
      <c r="AI144" s="356">
        <v>0</v>
      </c>
      <c r="AK144" s="356">
        <v>0</v>
      </c>
      <c r="AL144" s="356">
        <v>0</v>
      </c>
      <c r="AM144" s="356">
        <v>0</v>
      </c>
      <c r="AN144" s="356">
        <v>0</v>
      </c>
      <c r="AO144" s="356">
        <v>0</v>
      </c>
      <c r="AP144" s="356">
        <v>0</v>
      </c>
      <c r="AQ144" s="356">
        <v>0</v>
      </c>
      <c r="AS144" s="356">
        <v>0</v>
      </c>
      <c r="AT144" s="356">
        <v>0</v>
      </c>
      <c r="AU144" s="356">
        <v>0</v>
      </c>
      <c r="AV144" s="356">
        <v>0</v>
      </c>
      <c r="AW144" s="356">
        <v>0</v>
      </c>
      <c r="AX144" s="356">
        <v>0</v>
      </c>
      <c r="AY144" s="356">
        <v>0</v>
      </c>
      <c r="BA144" s="356">
        <v>0</v>
      </c>
      <c r="BB144" s="356">
        <v>0</v>
      </c>
      <c r="BC144" s="356">
        <v>0</v>
      </c>
      <c r="BD144" s="356">
        <v>0</v>
      </c>
      <c r="BE144" s="356">
        <v>0</v>
      </c>
      <c r="BF144" s="356">
        <v>0</v>
      </c>
      <c r="BG144" s="356">
        <v>0</v>
      </c>
      <c r="BI144" s="356">
        <v>0</v>
      </c>
      <c r="BJ144" s="356">
        <v>0</v>
      </c>
      <c r="BK144" s="356">
        <v>0</v>
      </c>
      <c r="BL144" s="356">
        <v>0</v>
      </c>
      <c r="BM144" s="356">
        <v>0</v>
      </c>
      <c r="BN144" s="356">
        <v>0</v>
      </c>
      <c r="BO144" s="356">
        <v>0</v>
      </c>
      <c r="BQ144" s="356">
        <v>0</v>
      </c>
      <c r="BR144" s="356">
        <v>0</v>
      </c>
      <c r="BS144" s="356">
        <v>0</v>
      </c>
      <c r="BT144" s="356">
        <v>0</v>
      </c>
      <c r="BU144" s="356">
        <v>0</v>
      </c>
      <c r="BV144" s="356">
        <v>0</v>
      </c>
      <c r="BW144" s="356">
        <v>0</v>
      </c>
      <c r="BY144" s="356">
        <v>0</v>
      </c>
      <c r="BZ144" s="356">
        <v>0</v>
      </c>
      <c r="CA144" s="356">
        <v>0</v>
      </c>
      <c r="CB144" s="356">
        <v>0</v>
      </c>
      <c r="CC144" s="356">
        <v>0</v>
      </c>
      <c r="CD144" s="356">
        <v>0</v>
      </c>
      <c r="CE144" s="356">
        <v>0</v>
      </c>
      <c r="CG144" s="356">
        <v>0</v>
      </c>
      <c r="CH144" s="356">
        <v>0</v>
      </c>
      <c r="CI144" s="356">
        <v>0</v>
      </c>
      <c r="CJ144" s="356">
        <v>0</v>
      </c>
      <c r="CK144" s="356">
        <v>0</v>
      </c>
      <c r="CL144" s="356">
        <v>0</v>
      </c>
      <c r="CM144" s="356">
        <v>0</v>
      </c>
      <c r="CN144" s="162">
        <v>0</v>
      </c>
      <c r="CO144" s="356">
        <v>0</v>
      </c>
      <c r="CP144" s="356">
        <v>0</v>
      </c>
      <c r="CQ144" s="356">
        <v>0</v>
      </c>
      <c r="CR144" s="356">
        <v>0</v>
      </c>
      <c r="CS144" s="356">
        <v>0</v>
      </c>
      <c r="CT144" s="356">
        <v>0</v>
      </c>
      <c r="CU144" s="356">
        <v>0</v>
      </c>
      <c r="CW144" s="356">
        <v>0</v>
      </c>
      <c r="CX144" s="356">
        <v>0</v>
      </c>
      <c r="CY144" s="356">
        <v>0</v>
      </c>
      <c r="CZ144" s="356">
        <v>0</v>
      </c>
      <c r="DA144" s="356">
        <v>0</v>
      </c>
      <c r="DB144" s="356">
        <v>0</v>
      </c>
      <c r="DC144" s="356">
        <v>0</v>
      </c>
      <c r="DE144" s="356">
        <v>0</v>
      </c>
      <c r="DF144" s="356">
        <v>0</v>
      </c>
      <c r="DG144" s="356">
        <v>0</v>
      </c>
      <c r="DH144" s="356">
        <v>0</v>
      </c>
      <c r="DI144" s="356">
        <v>0</v>
      </c>
      <c r="DJ144" s="356">
        <v>0</v>
      </c>
      <c r="DK144" s="356">
        <v>0</v>
      </c>
      <c r="DM144" s="356">
        <v>0</v>
      </c>
      <c r="DN144" s="356">
        <v>0</v>
      </c>
      <c r="DO144" s="356">
        <v>0</v>
      </c>
      <c r="DP144" s="356">
        <v>0</v>
      </c>
      <c r="DQ144" s="356">
        <v>0</v>
      </c>
      <c r="DR144" s="356">
        <v>0</v>
      </c>
      <c r="DS144" s="356">
        <v>0</v>
      </c>
      <c r="DU144" s="356">
        <v>0</v>
      </c>
      <c r="DV144" s="356">
        <v>0</v>
      </c>
      <c r="DW144" s="356">
        <v>0</v>
      </c>
      <c r="DX144" s="356">
        <v>0</v>
      </c>
      <c r="DY144" s="356">
        <v>0</v>
      </c>
      <c r="DZ144" s="356">
        <v>0</v>
      </c>
      <c r="EA144" s="356">
        <v>0</v>
      </c>
      <c r="EC144" s="356">
        <v>0</v>
      </c>
      <c r="ED144" s="356">
        <v>0</v>
      </c>
      <c r="EE144" s="356">
        <v>0</v>
      </c>
      <c r="EF144" s="356">
        <v>0</v>
      </c>
      <c r="EG144" s="356">
        <v>0</v>
      </c>
      <c r="EH144" s="356">
        <v>0</v>
      </c>
      <c r="EI144" s="356">
        <v>0</v>
      </c>
      <c r="EK144" s="356">
        <v>0</v>
      </c>
      <c r="EL144" s="356">
        <v>0</v>
      </c>
      <c r="EM144" s="356">
        <v>0</v>
      </c>
      <c r="EN144" s="356">
        <v>0</v>
      </c>
      <c r="EO144" s="356">
        <v>0</v>
      </c>
      <c r="EP144" s="356">
        <v>0</v>
      </c>
      <c r="EQ144" s="356">
        <v>0</v>
      </c>
      <c r="ES144" s="356">
        <v>0</v>
      </c>
      <c r="ET144" s="356">
        <v>0</v>
      </c>
      <c r="EU144" s="356">
        <v>0</v>
      </c>
      <c r="EV144" s="356">
        <v>0</v>
      </c>
      <c r="EW144" s="356">
        <v>0</v>
      </c>
      <c r="EX144" s="356">
        <v>0</v>
      </c>
      <c r="EY144" s="356">
        <v>0</v>
      </c>
      <c r="FA144" s="356">
        <v>0</v>
      </c>
      <c r="FB144" s="356">
        <v>0</v>
      </c>
      <c r="FC144" s="356">
        <v>0</v>
      </c>
      <c r="FD144" s="356">
        <v>0</v>
      </c>
      <c r="FE144" s="356">
        <v>0</v>
      </c>
      <c r="FF144" s="356">
        <v>0</v>
      </c>
      <c r="FG144" s="356">
        <v>0</v>
      </c>
    </row>
    <row r="145" spans="1:163">
      <c r="A145" s="355" t="s">
        <v>1170</v>
      </c>
      <c r="B145" s="162" t="s">
        <v>1106</v>
      </c>
      <c r="C145" s="619">
        <v>-41766236.578546055</v>
      </c>
      <c r="D145" s="167"/>
      <c r="E145" s="356">
        <v>0</v>
      </c>
      <c r="F145" s="356">
        <v>0</v>
      </c>
      <c r="G145" s="356">
        <v>-27115725.287863608</v>
      </c>
      <c r="H145" s="356">
        <v>0</v>
      </c>
      <c r="I145" s="356">
        <v>0</v>
      </c>
      <c r="J145" s="356">
        <v>0</v>
      </c>
      <c r="K145" s="356">
        <v>-27115725.287863608</v>
      </c>
      <c r="M145" s="356">
        <v>0</v>
      </c>
      <c r="N145" s="356">
        <v>0</v>
      </c>
      <c r="O145" s="356">
        <v>-7610989.3772865105</v>
      </c>
      <c r="P145" s="356">
        <v>0</v>
      </c>
      <c r="Q145" s="356">
        <v>0</v>
      </c>
      <c r="R145" s="356">
        <v>0</v>
      </c>
      <c r="S145" s="356">
        <v>-7610989.3772865105</v>
      </c>
      <c r="U145" s="356">
        <v>0</v>
      </c>
      <c r="V145" s="356">
        <v>0</v>
      </c>
      <c r="W145" s="356">
        <v>-2249322.1025435394</v>
      </c>
      <c r="X145" s="356">
        <v>0</v>
      </c>
      <c r="Y145" s="356">
        <v>0</v>
      </c>
      <c r="Z145" s="356">
        <v>0</v>
      </c>
      <c r="AA145" s="356">
        <v>-2249322.1025435394</v>
      </c>
      <c r="AC145" s="356">
        <v>0</v>
      </c>
      <c r="AD145" s="356">
        <v>0</v>
      </c>
      <c r="AE145" s="356">
        <v>-252804.5106578797</v>
      </c>
      <c r="AF145" s="356">
        <v>0</v>
      </c>
      <c r="AG145" s="356">
        <v>0</v>
      </c>
      <c r="AH145" s="356">
        <v>0</v>
      </c>
      <c r="AI145" s="356">
        <v>-252804.5106578797</v>
      </c>
      <c r="AK145" s="356">
        <v>0</v>
      </c>
      <c r="AL145" s="356">
        <v>0</v>
      </c>
      <c r="AM145" s="356">
        <v>-3028042.1435031178</v>
      </c>
      <c r="AN145" s="356">
        <v>0</v>
      </c>
      <c r="AO145" s="356">
        <v>0</v>
      </c>
      <c r="AP145" s="356">
        <v>0</v>
      </c>
      <c r="AQ145" s="356">
        <v>-3028042.1435031178</v>
      </c>
      <c r="AS145" s="356">
        <v>0</v>
      </c>
      <c r="AT145" s="356">
        <v>0</v>
      </c>
      <c r="AU145" s="356">
        <v>-9817.8667092214691</v>
      </c>
      <c r="AV145" s="356">
        <v>0</v>
      </c>
      <c r="AW145" s="356">
        <v>0</v>
      </c>
      <c r="AX145" s="356">
        <v>0</v>
      </c>
      <c r="AY145" s="356">
        <v>-9817.8667092214691</v>
      </c>
      <c r="BA145" s="356">
        <v>0</v>
      </c>
      <c r="BB145" s="356">
        <v>0</v>
      </c>
      <c r="BC145" s="356">
        <v>-978607.77063378843</v>
      </c>
      <c r="BD145" s="356">
        <v>0</v>
      </c>
      <c r="BE145" s="356">
        <v>0</v>
      </c>
      <c r="BF145" s="356">
        <v>0</v>
      </c>
      <c r="BG145" s="356">
        <v>-978607.77063378843</v>
      </c>
      <c r="BI145" s="356">
        <v>0</v>
      </c>
      <c r="BJ145" s="356">
        <v>0</v>
      </c>
      <c r="BK145" s="356">
        <v>-197924.84392173699</v>
      </c>
      <c r="BL145" s="356">
        <v>0</v>
      </c>
      <c r="BM145" s="356">
        <v>0</v>
      </c>
      <c r="BN145" s="356">
        <v>0</v>
      </c>
      <c r="BO145" s="356">
        <v>-197924.84392173699</v>
      </c>
      <c r="BQ145" s="356">
        <v>0</v>
      </c>
      <c r="BR145" s="356">
        <v>0</v>
      </c>
      <c r="BS145" s="356">
        <v>-122910.85658554421</v>
      </c>
      <c r="BT145" s="356">
        <v>0</v>
      </c>
      <c r="BU145" s="356">
        <v>0</v>
      </c>
      <c r="BV145" s="356">
        <v>0</v>
      </c>
      <c r="BW145" s="356">
        <v>-122910.85658554421</v>
      </c>
      <c r="BY145" s="356">
        <v>0</v>
      </c>
      <c r="BZ145" s="356">
        <v>0</v>
      </c>
      <c r="CA145" s="356">
        <v>-197885.41970576922</v>
      </c>
      <c r="CB145" s="356">
        <v>0</v>
      </c>
      <c r="CC145" s="356">
        <v>0</v>
      </c>
      <c r="CD145" s="356">
        <v>0</v>
      </c>
      <c r="CE145" s="356">
        <v>-197885.41970576922</v>
      </c>
      <c r="CG145" s="356">
        <v>0</v>
      </c>
      <c r="CH145" s="356">
        <v>0</v>
      </c>
      <c r="CI145" s="356">
        <v>0</v>
      </c>
      <c r="CJ145" s="356">
        <v>0</v>
      </c>
      <c r="CK145" s="356">
        <v>0</v>
      </c>
      <c r="CL145" s="356">
        <v>0</v>
      </c>
      <c r="CM145" s="356">
        <v>0</v>
      </c>
      <c r="CN145" s="162">
        <v>0</v>
      </c>
      <c r="CO145" s="356">
        <v>0</v>
      </c>
      <c r="CP145" s="356">
        <v>0</v>
      </c>
      <c r="CQ145" s="356">
        <v>-2206.3991353339115</v>
      </c>
      <c r="CR145" s="356">
        <v>0</v>
      </c>
      <c r="CS145" s="356">
        <v>0</v>
      </c>
      <c r="CT145" s="356">
        <v>0</v>
      </c>
      <c r="CU145" s="356">
        <v>-2206.3991353339115</v>
      </c>
      <c r="CW145" s="356">
        <v>0</v>
      </c>
      <c r="CX145" s="356">
        <v>0</v>
      </c>
      <c r="CY145" s="356">
        <v>0</v>
      </c>
      <c r="CZ145" s="356">
        <v>0</v>
      </c>
      <c r="DA145" s="356">
        <v>0</v>
      </c>
      <c r="DB145" s="356">
        <v>0</v>
      </c>
      <c r="DC145" s="356">
        <v>0</v>
      </c>
      <c r="DE145" s="356">
        <v>0</v>
      </c>
      <c r="DF145" s="356">
        <v>0</v>
      </c>
      <c r="DG145" s="356">
        <v>0</v>
      </c>
      <c r="DH145" s="356">
        <v>0</v>
      </c>
      <c r="DI145" s="356">
        <v>0</v>
      </c>
      <c r="DJ145" s="356">
        <v>0</v>
      </c>
      <c r="DK145" s="356">
        <v>0</v>
      </c>
      <c r="DM145" s="356">
        <v>0</v>
      </c>
      <c r="DN145" s="356">
        <v>0</v>
      </c>
      <c r="DO145" s="356">
        <v>0</v>
      </c>
      <c r="DP145" s="356">
        <v>0</v>
      </c>
      <c r="DQ145" s="356">
        <v>0</v>
      </c>
      <c r="DR145" s="356">
        <v>0</v>
      </c>
      <c r="DS145" s="356">
        <v>0</v>
      </c>
      <c r="DU145" s="356">
        <v>0</v>
      </c>
      <c r="DV145" s="356">
        <v>0</v>
      </c>
      <c r="DW145" s="356">
        <v>0</v>
      </c>
      <c r="DX145" s="356">
        <v>0</v>
      </c>
      <c r="DY145" s="356">
        <v>0</v>
      </c>
      <c r="DZ145" s="356">
        <v>0</v>
      </c>
      <c r="EA145" s="356">
        <v>0</v>
      </c>
      <c r="EC145" s="356">
        <v>0</v>
      </c>
      <c r="ED145" s="356">
        <v>0</v>
      </c>
      <c r="EE145" s="356">
        <v>0</v>
      </c>
      <c r="EF145" s="356">
        <v>0</v>
      </c>
      <c r="EG145" s="356">
        <v>0</v>
      </c>
      <c r="EH145" s="356">
        <v>0</v>
      </c>
      <c r="EI145" s="356">
        <v>0</v>
      </c>
      <c r="EK145" s="356">
        <v>0</v>
      </c>
      <c r="EL145" s="356">
        <v>0</v>
      </c>
      <c r="EM145" s="356">
        <v>0</v>
      </c>
      <c r="EN145" s="356">
        <v>0</v>
      </c>
      <c r="EO145" s="356">
        <v>0</v>
      </c>
      <c r="EP145" s="356">
        <v>0</v>
      </c>
      <c r="EQ145" s="356">
        <v>0</v>
      </c>
      <c r="ES145" s="356">
        <v>0</v>
      </c>
      <c r="ET145" s="356">
        <v>0</v>
      </c>
      <c r="EU145" s="356">
        <v>0</v>
      </c>
      <c r="EV145" s="356">
        <v>0</v>
      </c>
      <c r="EW145" s="356">
        <v>0</v>
      </c>
      <c r="EX145" s="356">
        <v>0</v>
      </c>
      <c r="EY145" s="356">
        <v>0</v>
      </c>
      <c r="FA145" s="356">
        <v>0</v>
      </c>
      <c r="FB145" s="356">
        <v>0</v>
      </c>
      <c r="FC145" s="356">
        <v>0</v>
      </c>
      <c r="FD145" s="356">
        <v>0</v>
      </c>
      <c r="FE145" s="356">
        <v>0</v>
      </c>
      <c r="FF145" s="356">
        <v>0</v>
      </c>
      <c r="FG145" s="356">
        <v>0</v>
      </c>
    </row>
    <row r="146" spans="1:163">
      <c r="A146" s="355" t="s">
        <v>1171</v>
      </c>
      <c r="B146" s="162" t="s">
        <v>1107</v>
      </c>
      <c r="C146" s="619">
        <v>-20008358.410123274</v>
      </c>
      <c r="D146" s="167"/>
      <c r="E146" s="356">
        <v>0</v>
      </c>
      <c r="F146" s="356">
        <v>0</v>
      </c>
      <c r="G146" s="356">
        <v>0</v>
      </c>
      <c r="H146" s="356">
        <v>0</v>
      </c>
      <c r="I146" s="356">
        <v>0</v>
      </c>
      <c r="J146" s="356">
        <v>0</v>
      </c>
      <c r="K146" s="356">
        <v>0</v>
      </c>
      <c r="M146" s="356">
        <v>0</v>
      </c>
      <c r="N146" s="356">
        <v>0</v>
      </c>
      <c r="O146" s="356">
        <v>0</v>
      </c>
      <c r="P146" s="356">
        <v>0</v>
      </c>
      <c r="Q146" s="356">
        <v>0</v>
      </c>
      <c r="R146" s="356">
        <v>0</v>
      </c>
      <c r="S146" s="356">
        <v>0</v>
      </c>
      <c r="U146" s="356">
        <v>0</v>
      </c>
      <c r="V146" s="356">
        <v>0</v>
      </c>
      <c r="W146" s="356">
        <v>0</v>
      </c>
      <c r="X146" s="356">
        <v>0</v>
      </c>
      <c r="Y146" s="356">
        <v>0</v>
      </c>
      <c r="Z146" s="356">
        <v>0</v>
      </c>
      <c r="AA146" s="356">
        <v>0</v>
      </c>
      <c r="AC146" s="356">
        <v>0</v>
      </c>
      <c r="AD146" s="356">
        <v>0</v>
      </c>
      <c r="AE146" s="356">
        <v>0</v>
      </c>
      <c r="AF146" s="356">
        <v>0</v>
      </c>
      <c r="AG146" s="356">
        <v>0</v>
      </c>
      <c r="AH146" s="356">
        <v>0</v>
      </c>
      <c r="AI146" s="356">
        <v>0</v>
      </c>
      <c r="AK146" s="356">
        <v>0</v>
      </c>
      <c r="AL146" s="356">
        <v>0</v>
      </c>
      <c r="AM146" s="356">
        <v>0</v>
      </c>
      <c r="AN146" s="356">
        <v>0</v>
      </c>
      <c r="AO146" s="356">
        <v>0</v>
      </c>
      <c r="AP146" s="356">
        <v>0</v>
      </c>
      <c r="AQ146" s="356">
        <v>0</v>
      </c>
      <c r="AS146" s="356">
        <v>0</v>
      </c>
      <c r="AT146" s="356">
        <v>0</v>
      </c>
      <c r="AU146" s="356">
        <v>0</v>
      </c>
      <c r="AV146" s="356">
        <v>0</v>
      </c>
      <c r="AW146" s="356">
        <v>0</v>
      </c>
      <c r="AX146" s="356">
        <v>0</v>
      </c>
      <c r="AY146" s="356">
        <v>0</v>
      </c>
      <c r="BA146" s="356">
        <v>0</v>
      </c>
      <c r="BB146" s="356">
        <v>0</v>
      </c>
      <c r="BC146" s="356">
        <v>0</v>
      </c>
      <c r="BD146" s="356">
        <v>0</v>
      </c>
      <c r="BE146" s="356">
        <v>0</v>
      </c>
      <c r="BF146" s="356">
        <v>0</v>
      </c>
      <c r="BG146" s="356">
        <v>0</v>
      </c>
      <c r="BI146" s="356">
        <v>0</v>
      </c>
      <c r="BJ146" s="356">
        <v>0</v>
      </c>
      <c r="BK146" s="356">
        <v>0</v>
      </c>
      <c r="BL146" s="356">
        <v>0</v>
      </c>
      <c r="BM146" s="356">
        <v>0</v>
      </c>
      <c r="BN146" s="356">
        <v>0</v>
      </c>
      <c r="BO146" s="356">
        <v>0</v>
      </c>
      <c r="BQ146" s="356">
        <v>0</v>
      </c>
      <c r="BR146" s="356">
        <v>0</v>
      </c>
      <c r="BS146" s="356">
        <v>0</v>
      </c>
      <c r="BT146" s="356">
        <v>0</v>
      </c>
      <c r="BU146" s="356">
        <v>0</v>
      </c>
      <c r="BV146" s="356">
        <v>0</v>
      </c>
      <c r="BW146" s="356">
        <v>0</v>
      </c>
      <c r="BY146" s="356">
        <v>0</v>
      </c>
      <c r="BZ146" s="356">
        <v>0</v>
      </c>
      <c r="CA146" s="356">
        <v>0</v>
      </c>
      <c r="CB146" s="356">
        <v>0</v>
      </c>
      <c r="CC146" s="356">
        <v>0</v>
      </c>
      <c r="CD146" s="356">
        <v>0</v>
      </c>
      <c r="CE146" s="356">
        <v>0</v>
      </c>
      <c r="CG146" s="356">
        <v>0</v>
      </c>
      <c r="CH146" s="356">
        <v>0</v>
      </c>
      <c r="CI146" s="356">
        <v>-20008358.410123274</v>
      </c>
      <c r="CJ146" s="356">
        <v>0</v>
      </c>
      <c r="CK146" s="356">
        <v>0</v>
      </c>
      <c r="CL146" s="356">
        <v>0</v>
      </c>
      <c r="CM146" s="356">
        <v>-20008358.410123274</v>
      </c>
      <c r="CN146" s="162">
        <v>0</v>
      </c>
      <c r="CO146" s="356">
        <v>0</v>
      </c>
      <c r="CP146" s="356">
        <v>0</v>
      </c>
      <c r="CQ146" s="356">
        <v>0</v>
      </c>
      <c r="CR146" s="356">
        <v>0</v>
      </c>
      <c r="CS146" s="356">
        <v>0</v>
      </c>
      <c r="CT146" s="356">
        <v>0</v>
      </c>
      <c r="CU146" s="356">
        <v>0</v>
      </c>
      <c r="CW146" s="356">
        <v>0</v>
      </c>
      <c r="CX146" s="356">
        <v>0</v>
      </c>
      <c r="CY146" s="356">
        <v>0</v>
      </c>
      <c r="CZ146" s="356">
        <v>0</v>
      </c>
      <c r="DA146" s="356">
        <v>0</v>
      </c>
      <c r="DB146" s="356">
        <v>0</v>
      </c>
      <c r="DC146" s="356">
        <v>0</v>
      </c>
      <c r="DE146" s="356">
        <v>0</v>
      </c>
      <c r="DF146" s="356">
        <v>0</v>
      </c>
      <c r="DG146" s="356">
        <v>0</v>
      </c>
      <c r="DH146" s="356">
        <v>0</v>
      </c>
      <c r="DI146" s="356">
        <v>0</v>
      </c>
      <c r="DJ146" s="356">
        <v>0</v>
      </c>
      <c r="DK146" s="356">
        <v>0</v>
      </c>
      <c r="DM146" s="356">
        <v>0</v>
      </c>
      <c r="DN146" s="356">
        <v>0</v>
      </c>
      <c r="DO146" s="356">
        <v>0</v>
      </c>
      <c r="DP146" s="356">
        <v>0</v>
      </c>
      <c r="DQ146" s="356">
        <v>0</v>
      </c>
      <c r="DR146" s="356">
        <v>0</v>
      </c>
      <c r="DS146" s="356">
        <v>0</v>
      </c>
      <c r="DU146" s="356">
        <v>0</v>
      </c>
      <c r="DV146" s="356">
        <v>0</v>
      </c>
      <c r="DW146" s="356">
        <v>0</v>
      </c>
      <c r="DX146" s="356">
        <v>0</v>
      </c>
      <c r="DY146" s="356">
        <v>0</v>
      </c>
      <c r="DZ146" s="356">
        <v>0</v>
      </c>
      <c r="EA146" s="356">
        <v>0</v>
      </c>
      <c r="EC146" s="356">
        <v>0</v>
      </c>
      <c r="ED146" s="356">
        <v>0</v>
      </c>
      <c r="EE146" s="356">
        <v>0</v>
      </c>
      <c r="EF146" s="356">
        <v>0</v>
      </c>
      <c r="EG146" s="356">
        <v>0</v>
      </c>
      <c r="EH146" s="356">
        <v>0</v>
      </c>
      <c r="EI146" s="356">
        <v>0</v>
      </c>
      <c r="EK146" s="356">
        <v>0</v>
      </c>
      <c r="EL146" s="356">
        <v>0</v>
      </c>
      <c r="EM146" s="356">
        <v>0</v>
      </c>
      <c r="EN146" s="356">
        <v>0</v>
      </c>
      <c r="EO146" s="356">
        <v>0</v>
      </c>
      <c r="EP146" s="356">
        <v>0</v>
      </c>
      <c r="EQ146" s="356">
        <v>0</v>
      </c>
      <c r="ES146" s="356">
        <v>0</v>
      </c>
      <c r="ET146" s="356">
        <v>0</v>
      </c>
      <c r="EU146" s="356">
        <v>0</v>
      </c>
      <c r="EV146" s="356">
        <v>0</v>
      </c>
      <c r="EW146" s="356">
        <v>0</v>
      </c>
      <c r="EX146" s="356">
        <v>0</v>
      </c>
      <c r="EY146" s="356">
        <v>0</v>
      </c>
      <c r="FA146" s="356">
        <v>0</v>
      </c>
      <c r="FB146" s="356">
        <v>0</v>
      </c>
      <c r="FC146" s="356">
        <v>0</v>
      </c>
      <c r="FD146" s="356">
        <v>0</v>
      </c>
      <c r="FE146" s="356">
        <v>0</v>
      </c>
      <c r="FF146" s="356">
        <v>0</v>
      </c>
      <c r="FG146" s="356">
        <v>0</v>
      </c>
    </row>
    <row r="147" spans="1:163">
      <c r="A147" s="355" t="s">
        <v>1172</v>
      </c>
      <c r="B147" s="162" t="s">
        <v>1108</v>
      </c>
      <c r="C147" s="619">
        <v>-444030</v>
      </c>
      <c r="D147" s="167"/>
      <c r="E147" s="356">
        <v>-298040.33373072685</v>
      </c>
      <c r="F147" s="356">
        <v>0</v>
      </c>
      <c r="G147" s="356">
        <v>0</v>
      </c>
      <c r="H147" s="356">
        <v>0</v>
      </c>
      <c r="I147" s="356">
        <v>0</v>
      </c>
      <c r="J147" s="356">
        <v>0</v>
      </c>
      <c r="K147" s="356">
        <v>-298040.33373072685</v>
      </c>
      <c r="M147" s="356">
        <v>-53561.001394640836</v>
      </c>
      <c r="N147" s="356">
        <v>0</v>
      </c>
      <c r="O147" s="356">
        <v>0</v>
      </c>
      <c r="P147" s="356">
        <v>0</v>
      </c>
      <c r="Q147" s="356">
        <v>0</v>
      </c>
      <c r="R147" s="356">
        <v>0</v>
      </c>
      <c r="S147" s="356">
        <v>-53561.001394640836</v>
      </c>
      <c r="U147" s="356">
        <v>-47130.451924759313</v>
      </c>
      <c r="V147" s="356">
        <v>0</v>
      </c>
      <c r="W147" s="356">
        <v>0</v>
      </c>
      <c r="X147" s="356">
        <v>0</v>
      </c>
      <c r="Y147" s="356">
        <v>0</v>
      </c>
      <c r="Z147" s="356">
        <v>0</v>
      </c>
      <c r="AA147" s="356">
        <v>-47130.451924759313</v>
      </c>
      <c r="AC147" s="356">
        <v>-19913.489859565736</v>
      </c>
      <c r="AD147" s="356">
        <v>0</v>
      </c>
      <c r="AE147" s="356">
        <v>0</v>
      </c>
      <c r="AF147" s="356">
        <v>0</v>
      </c>
      <c r="AG147" s="356">
        <v>0</v>
      </c>
      <c r="AH147" s="356">
        <v>0</v>
      </c>
      <c r="AI147" s="356">
        <v>-19913.489859565736</v>
      </c>
      <c r="AK147" s="356">
        <v>-15458.185773653684</v>
      </c>
      <c r="AL147" s="356">
        <v>0</v>
      </c>
      <c r="AM147" s="356">
        <v>0</v>
      </c>
      <c r="AN147" s="356">
        <v>0</v>
      </c>
      <c r="AO147" s="356">
        <v>0</v>
      </c>
      <c r="AP147" s="356">
        <v>0</v>
      </c>
      <c r="AQ147" s="356">
        <v>-15458.185773653684</v>
      </c>
      <c r="AS147" s="356">
        <v>-252.99752487326603</v>
      </c>
      <c r="AT147" s="356">
        <v>0</v>
      </c>
      <c r="AU147" s="356">
        <v>0</v>
      </c>
      <c r="AV147" s="356">
        <v>0</v>
      </c>
      <c r="AW147" s="356">
        <v>0</v>
      </c>
      <c r="AX147" s="356">
        <v>0</v>
      </c>
      <c r="AY147" s="356">
        <v>-252.99752487326603</v>
      </c>
      <c r="BA147" s="356">
        <v>-4592.4752577150002</v>
      </c>
      <c r="BB147" s="356">
        <v>0</v>
      </c>
      <c r="BC147" s="356">
        <v>0</v>
      </c>
      <c r="BD147" s="356">
        <v>0</v>
      </c>
      <c r="BE147" s="356">
        <v>0</v>
      </c>
      <c r="BF147" s="356">
        <v>0</v>
      </c>
      <c r="BG147" s="356">
        <v>-4592.4752577150002</v>
      </c>
      <c r="BI147" s="356">
        <v>-3551.5497750601635</v>
      </c>
      <c r="BJ147" s="356">
        <v>0</v>
      </c>
      <c r="BK147" s="356">
        <v>0</v>
      </c>
      <c r="BL147" s="356">
        <v>0</v>
      </c>
      <c r="BM147" s="356">
        <v>0</v>
      </c>
      <c r="BN147" s="356">
        <v>0</v>
      </c>
      <c r="BO147" s="356">
        <v>-3551.5497750601635</v>
      </c>
      <c r="BQ147" s="356">
        <v>-1118.3885886587047</v>
      </c>
      <c r="BR147" s="356">
        <v>0</v>
      </c>
      <c r="BS147" s="356">
        <v>0</v>
      </c>
      <c r="BT147" s="356">
        <v>0</v>
      </c>
      <c r="BU147" s="356">
        <v>0</v>
      </c>
      <c r="BV147" s="356">
        <v>0</v>
      </c>
      <c r="BW147" s="356">
        <v>-1118.3885886587047</v>
      </c>
      <c r="BY147" s="356">
        <v>-6.7208781793032442</v>
      </c>
      <c r="BZ147" s="356">
        <v>0</v>
      </c>
      <c r="CA147" s="356">
        <v>0</v>
      </c>
      <c r="CB147" s="356">
        <v>0</v>
      </c>
      <c r="CC147" s="356">
        <v>0</v>
      </c>
      <c r="CD147" s="356">
        <v>0</v>
      </c>
      <c r="CE147" s="356">
        <v>-6.7208781793032442</v>
      </c>
      <c r="CG147" s="356">
        <v>-223.61950457379876</v>
      </c>
      <c r="CH147" s="356">
        <v>0</v>
      </c>
      <c r="CI147" s="356">
        <v>0</v>
      </c>
      <c r="CJ147" s="356">
        <v>0</v>
      </c>
      <c r="CK147" s="356">
        <v>0</v>
      </c>
      <c r="CL147" s="356">
        <v>0</v>
      </c>
      <c r="CM147" s="356">
        <v>-223.61950457379876</v>
      </c>
      <c r="CN147" s="162">
        <v>0</v>
      </c>
      <c r="CO147" s="356">
        <v>-180.78578759338961</v>
      </c>
      <c r="CP147" s="356">
        <v>0</v>
      </c>
      <c r="CQ147" s="356">
        <v>0</v>
      </c>
      <c r="CR147" s="356">
        <v>0</v>
      </c>
      <c r="CS147" s="356">
        <v>0</v>
      </c>
      <c r="CT147" s="356">
        <v>0</v>
      </c>
      <c r="CU147" s="356">
        <v>-180.78578759338961</v>
      </c>
      <c r="CW147" s="356">
        <v>0</v>
      </c>
      <c r="CX147" s="356">
        <v>0</v>
      </c>
      <c r="CY147" s="356">
        <v>0</v>
      </c>
      <c r="CZ147" s="356">
        <v>0</v>
      </c>
      <c r="DA147" s="356">
        <v>0</v>
      </c>
      <c r="DB147" s="356">
        <v>0</v>
      </c>
      <c r="DC147" s="356">
        <v>0</v>
      </c>
      <c r="DE147" s="356">
        <v>0</v>
      </c>
      <c r="DF147" s="356">
        <v>0</v>
      </c>
      <c r="DG147" s="356">
        <v>0</v>
      </c>
      <c r="DH147" s="356">
        <v>0</v>
      </c>
      <c r="DI147" s="356">
        <v>0</v>
      </c>
      <c r="DJ147" s="356">
        <v>0</v>
      </c>
      <c r="DK147" s="356">
        <v>0</v>
      </c>
      <c r="DM147" s="356">
        <v>0</v>
      </c>
      <c r="DN147" s="356">
        <v>0</v>
      </c>
      <c r="DO147" s="356">
        <v>0</v>
      </c>
      <c r="DP147" s="356">
        <v>0</v>
      </c>
      <c r="DQ147" s="356">
        <v>0</v>
      </c>
      <c r="DR147" s="356">
        <v>0</v>
      </c>
      <c r="DS147" s="356">
        <v>0</v>
      </c>
      <c r="DU147" s="356">
        <v>0</v>
      </c>
      <c r="DV147" s="356">
        <v>0</v>
      </c>
      <c r="DW147" s="356">
        <v>0</v>
      </c>
      <c r="DX147" s="356">
        <v>0</v>
      </c>
      <c r="DY147" s="356">
        <v>0</v>
      </c>
      <c r="DZ147" s="356">
        <v>0</v>
      </c>
      <c r="EA147" s="356">
        <v>0</v>
      </c>
      <c r="EC147" s="356">
        <v>0</v>
      </c>
      <c r="ED147" s="356">
        <v>0</v>
      </c>
      <c r="EE147" s="356">
        <v>0</v>
      </c>
      <c r="EF147" s="356">
        <v>0</v>
      </c>
      <c r="EG147" s="356">
        <v>0</v>
      </c>
      <c r="EH147" s="356">
        <v>0</v>
      </c>
      <c r="EI147" s="356">
        <v>0</v>
      </c>
      <c r="EK147" s="356">
        <v>0</v>
      </c>
      <c r="EL147" s="356">
        <v>0</v>
      </c>
      <c r="EM147" s="356">
        <v>0</v>
      </c>
      <c r="EN147" s="356">
        <v>0</v>
      </c>
      <c r="EO147" s="356">
        <v>0</v>
      </c>
      <c r="EP147" s="356">
        <v>0</v>
      </c>
      <c r="EQ147" s="356">
        <v>0</v>
      </c>
      <c r="ES147" s="356">
        <v>0</v>
      </c>
      <c r="ET147" s="356">
        <v>0</v>
      </c>
      <c r="EU147" s="356">
        <v>0</v>
      </c>
      <c r="EV147" s="356">
        <v>0</v>
      </c>
      <c r="EW147" s="356">
        <v>0</v>
      </c>
      <c r="EX147" s="356">
        <v>0</v>
      </c>
      <c r="EY147" s="356">
        <v>0</v>
      </c>
      <c r="FA147" s="356">
        <v>0</v>
      </c>
      <c r="FB147" s="356">
        <v>0</v>
      </c>
      <c r="FC147" s="356">
        <v>0</v>
      </c>
      <c r="FD147" s="356">
        <v>0</v>
      </c>
      <c r="FE147" s="356">
        <v>0</v>
      </c>
      <c r="FF147" s="356">
        <v>0</v>
      </c>
      <c r="FG147" s="356">
        <v>0</v>
      </c>
    </row>
    <row r="148" spans="1:163">
      <c r="A148" s="355" t="s">
        <v>45</v>
      </c>
      <c r="B148" s="162" t="s">
        <v>45</v>
      </c>
      <c r="C148" s="619">
        <v>0</v>
      </c>
      <c r="D148" s="167"/>
      <c r="E148" s="356">
        <v>0</v>
      </c>
      <c r="F148" s="356">
        <v>0</v>
      </c>
      <c r="G148" s="356">
        <v>0</v>
      </c>
      <c r="H148" s="356">
        <v>0</v>
      </c>
      <c r="I148" s="356">
        <v>0</v>
      </c>
      <c r="J148" s="356">
        <v>0</v>
      </c>
      <c r="K148" s="356">
        <v>0</v>
      </c>
      <c r="M148" s="356">
        <v>0</v>
      </c>
      <c r="N148" s="356">
        <v>0</v>
      </c>
      <c r="O148" s="356">
        <v>0</v>
      </c>
      <c r="P148" s="356">
        <v>0</v>
      </c>
      <c r="Q148" s="356">
        <v>0</v>
      </c>
      <c r="R148" s="356">
        <v>0</v>
      </c>
      <c r="S148" s="356">
        <v>0</v>
      </c>
      <c r="U148" s="356">
        <v>0</v>
      </c>
      <c r="V148" s="356">
        <v>0</v>
      </c>
      <c r="W148" s="356">
        <v>0</v>
      </c>
      <c r="X148" s="356">
        <v>0</v>
      </c>
      <c r="Y148" s="356">
        <v>0</v>
      </c>
      <c r="Z148" s="356">
        <v>0</v>
      </c>
      <c r="AA148" s="356">
        <v>0</v>
      </c>
      <c r="AC148" s="356">
        <v>0</v>
      </c>
      <c r="AD148" s="356">
        <v>0</v>
      </c>
      <c r="AE148" s="356">
        <v>0</v>
      </c>
      <c r="AF148" s="356">
        <v>0</v>
      </c>
      <c r="AG148" s="356">
        <v>0</v>
      </c>
      <c r="AH148" s="356">
        <v>0</v>
      </c>
      <c r="AI148" s="356">
        <v>0</v>
      </c>
      <c r="AK148" s="356">
        <v>0</v>
      </c>
      <c r="AL148" s="356">
        <v>0</v>
      </c>
      <c r="AM148" s="356">
        <v>0</v>
      </c>
      <c r="AN148" s="356">
        <v>0</v>
      </c>
      <c r="AO148" s="356">
        <v>0</v>
      </c>
      <c r="AP148" s="356">
        <v>0</v>
      </c>
      <c r="AQ148" s="356">
        <v>0</v>
      </c>
      <c r="AS148" s="356">
        <v>0</v>
      </c>
      <c r="AT148" s="356">
        <v>0</v>
      </c>
      <c r="AU148" s="356">
        <v>0</v>
      </c>
      <c r="AV148" s="356">
        <v>0</v>
      </c>
      <c r="AW148" s="356">
        <v>0</v>
      </c>
      <c r="AX148" s="356">
        <v>0</v>
      </c>
      <c r="AY148" s="356">
        <v>0</v>
      </c>
      <c r="BA148" s="356">
        <v>0</v>
      </c>
      <c r="BB148" s="356">
        <v>0</v>
      </c>
      <c r="BC148" s="356">
        <v>0</v>
      </c>
      <c r="BD148" s="356">
        <v>0</v>
      </c>
      <c r="BE148" s="356">
        <v>0</v>
      </c>
      <c r="BF148" s="356">
        <v>0</v>
      </c>
      <c r="BG148" s="356">
        <v>0</v>
      </c>
      <c r="BI148" s="356">
        <v>0</v>
      </c>
      <c r="BJ148" s="356">
        <v>0</v>
      </c>
      <c r="BK148" s="356">
        <v>0</v>
      </c>
      <c r="BL148" s="356">
        <v>0</v>
      </c>
      <c r="BM148" s="356">
        <v>0</v>
      </c>
      <c r="BN148" s="356">
        <v>0</v>
      </c>
      <c r="BO148" s="356">
        <v>0</v>
      </c>
      <c r="BQ148" s="356">
        <v>0</v>
      </c>
      <c r="BR148" s="356">
        <v>0</v>
      </c>
      <c r="BS148" s="356">
        <v>0</v>
      </c>
      <c r="BT148" s="356">
        <v>0</v>
      </c>
      <c r="BU148" s="356">
        <v>0</v>
      </c>
      <c r="BV148" s="356">
        <v>0</v>
      </c>
      <c r="BW148" s="356">
        <v>0</v>
      </c>
      <c r="BY148" s="356">
        <v>0</v>
      </c>
      <c r="BZ148" s="356">
        <v>0</v>
      </c>
      <c r="CA148" s="356">
        <v>0</v>
      </c>
      <c r="CB148" s="356">
        <v>0</v>
      </c>
      <c r="CC148" s="356">
        <v>0</v>
      </c>
      <c r="CD148" s="356">
        <v>0</v>
      </c>
      <c r="CE148" s="356">
        <v>0</v>
      </c>
      <c r="CG148" s="356">
        <v>0</v>
      </c>
      <c r="CH148" s="356">
        <v>0</v>
      </c>
      <c r="CI148" s="356">
        <v>0</v>
      </c>
      <c r="CJ148" s="356">
        <v>0</v>
      </c>
      <c r="CK148" s="356">
        <v>0</v>
      </c>
      <c r="CL148" s="356">
        <v>0</v>
      </c>
      <c r="CM148" s="356">
        <v>0</v>
      </c>
      <c r="CN148" s="162">
        <v>0</v>
      </c>
      <c r="CO148" s="356">
        <v>0</v>
      </c>
      <c r="CP148" s="356">
        <v>0</v>
      </c>
      <c r="CQ148" s="356">
        <v>0</v>
      </c>
      <c r="CR148" s="356">
        <v>0</v>
      </c>
      <c r="CS148" s="356">
        <v>0</v>
      </c>
      <c r="CT148" s="356">
        <v>0</v>
      </c>
      <c r="CU148" s="356">
        <v>0</v>
      </c>
      <c r="CW148" s="356">
        <v>0</v>
      </c>
      <c r="CX148" s="356">
        <v>0</v>
      </c>
      <c r="CY148" s="356">
        <v>0</v>
      </c>
      <c r="CZ148" s="356">
        <v>0</v>
      </c>
      <c r="DA148" s="356">
        <v>0</v>
      </c>
      <c r="DB148" s="356">
        <v>0</v>
      </c>
      <c r="DC148" s="356">
        <v>0</v>
      </c>
      <c r="DE148" s="356">
        <v>0</v>
      </c>
      <c r="DF148" s="356">
        <v>0</v>
      </c>
      <c r="DG148" s="356">
        <v>0</v>
      </c>
      <c r="DH148" s="356">
        <v>0</v>
      </c>
      <c r="DI148" s="356">
        <v>0</v>
      </c>
      <c r="DJ148" s="356">
        <v>0</v>
      </c>
      <c r="DK148" s="356">
        <v>0</v>
      </c>
      <c r="DM148" s="356">
        <v>0</v>
      </c>
      <c r="DN148" s="356">
        <v>0</v>
      </c>
      <c r="DO148" s="356">
        <v>0</v>
      </c>
      <c r="DP148" s="356">
        <v>0</v>
      </c>
      <c r="DQ148" s="356">
        <v>0</v>
      </c>
      <c r="DR148" s="356">
        <v>0</v>
      </c>
      <c r="DS148" s="356">
        <v>0</v>
      </c>
      <c r="DU148" s="356">
        <v>0</v>
      </c>
      <c r="DV148" s="356">
        <v>0</v>
      </c>
      <c r="DW148" s="356">
        <v>0</v>
      </c>
      <c r="DX148" s="356">
        <v>0</v>
      </c>
      <c r="DY148" s="356">
        <v>0</v>
      </c>
      <c r="DZ148" s="356">
        <v>0</v>
      </c>
      <c r="EA148" s="356">
        <v>0</v>
      </c>
      <c r="EC148" s="356">
        <v>0</v>
      </c>
      <c r="ED148" s="356">
        <v>0</v>
      </c>
      <c r="EE148" s="356">
        <v>0</v>
      </c>
      <c r="EF148" s="356">
        <v>0</v>
      </c>
      <c r="EG148" s="356">
        <v>0</v>
      </c>
      <c r="EH148" s="356">
        <v>0</v>
      </c>
      <c r="EI148" s="356">
        <v>0</v>
      </c>
      <c r="EK148" s="356">
        <v>0</v>
      </c>
      <c r="EL148" s="356">
        <v>0</v>
      </c>
      <c r="EM148" s="356">
        <v>0</v>
      </c>
      <c r="EN148" s="356">
        <v>0</v>
      </c>
      <c r="EO148" s="356">
        <v>0</v>
      </c>
      <c r="EP148" s="356">
        <v>0</v>
      </c>
      <c r="EQ148" s="356">
        <v>0</v>
      </c>
      <c r="ES148" s="356">
        <v>0</v>
      </c>
      <c r="ET148" s="356">
        <v>0</v>
      </c>
      <c r="EU148" s="356">
        <v>0</v>
      </c>
      <c r="EV148" s="356">
        <v>0</v>
      </c>
      <c r="EW148" s="356">
        <v>0</v>
      </c>
      <c r="EX148" s="356">
        <v>0</v>
      </c>
      <c r="EY148" s="356">
        <v>0</v>
      </c>
      <c r="FA148" s="356">
        <v>0</v>
      </c>
      <c r="FB148" s="356">
        <v>0</v>
      </c>
      <c r="FC148" s="356">
        <v>0</v>
      </c>
      <c r="FD148" s="356">
        <v>0</v>
      </c>
      <c r="FE148" s="356">
        <v>0</v>
      </c>
      <c r="FF148" s="356">
        <v>0</v>
      </c>
      <c r="FG148" s="356">
        <v>0</v>
      </c>
    </row>
    <row r="149" spans="1:163">
      <c r="A149" s="355" t="s">
        <v>45</v>
      </c>
      <c r="B149" s="162" t="s">
        <v>45</v>
      </c>
      <c r="C149" s="619">
        <v>0</v>
      </c>
      <c r="D149" s="167"/>
      <c r="E149" s="356">
        <v>0</v>
      </c>
      <c r="F149" s="356">
        <v>0</v>
      </c>
      <c r="G149" s="356">
        <v>0</v>
      </c>
      <c r="H149" s="356">
        <v>0</v>
      </c>
      <c r="I149" s="356">
        <v>0</v>
      </c>
      <c r="J149" s="356">
        <v>0</v>
      </c>
      <c r="K149" s="356">
        <v>0</v>
      </c>
      <c r="M149" s="356">
        <v>0</v>
      </c>
      <c r="N149" s="356">
        <v>0</v>
      </c>
      <c r="O149" s="356">
        <v>0</v>
      </c>
      <c r="P149" s="356">
        <v>0</v>
      </c>
      <c r="Q149" s="356">
        <v>0</v>
      </c>
      <c r="R149" s="356">
        <v>0</v>
      </c>
      <c r="S149" s="356">
        <v>0</v>
      </c>
      <c r="U149" s="356">
        <v>0</v>
      </c>
      <c r="V149" s="356">
        <v>0</v>
      </c>
      <c r="W149" s="356">
        <v>0</v>
      </c>
      <c r="X149" s="356">
        <v>0</v>
      </c>
      <c r="Y149" s="356">
        <v>0</v>
      </c>
      <c r="Z149" s="356">
        <v>0</v>
      </c>
      <c r="AA149" s="356">
        <v>0</v>
      </c>
      <c r="AC149" s="356">
        <v>0</v>
      </c>
      <c r="AD149" s="356">
        <v>0</v>
      </c>
      <c r="AE149" s="356">
        <v>0</v>
      </c>
      <c r="AF149" s="356">
        <v>0</v>
      </c>
      <c r="AG149" s="356">
        <v>0</v>
      </c>
      <c r="AH149" s="356">
        <v>0</v>
      </c>
      <c r="AI149" s="356">
        <v>0</v>
      </c>
      <c r="AK149" s="356">
        <v>0</v>
      </c>
      <c r="AL149" s="356">
        <v>0</v>
      </c>
      <c r="AM149" s="356">
        <v>0</v>
      </c>
      <c r="AN149" s="356">
        <v>0</v>
      </c>
      <c r="AO149" s="356">
        <v>0</v>
      </c>
      <c r="AP149" s="356">
        <v>0</v>
      </c>
      <c r="AQ149" s="356">
        <v>0</v>
      </c>
      <c r="AS149" s="356">
        <v>0</v>
      </c>
      <c r="AT149" s="356">
        <v>0</v>
      </c>
      <c r="AU149" s="356">
        <v>0</v>
      </c>
      <c r="AV149" s="356">
        <v>0</v>
      </c>
      <c r="AW149" s="356">
        <v>0</v>
      </c>
      <c r="AX149" s="356">
        <v>0</v>
      </c>
      <c r="AY149" s="356">
        <v>0</v>
      </c>
      <c r="BA149" s="356">
        <v>0</v>
      </c>
      <c r="BB149" s="356">
        <v>0</v>
      </c>
      <c r="BC149" s="356">
        <v>0</v>
      </c>
      <c r="BD149" s="356">
        <v>0</v>
      </c>
      <c r="BE149" s="356">
        <v>0</v>
      </c>
      <c r="BF149" s="356">
        <v>0</v>
      </c>
      <c r="BG149" s="356">
        <v>0</v>
      </c>
      <c r="BI149" s="356">
        <v>0</v>
      </c>
      <c r="BJ149" s="356">
        <v>0</v>
      </c>
      <c r="BK149" s="356">
        <v>0</v>
      </c>
      <c r="BL149" s="356">
        <v>0</v>
      </c>
      <c r="BM149" s="356">
        <v>0</v>
      </c>
      <c r="BN149" s="356">
        <v>0</v>
      </c>
      <c r="BO149" s="356">
        <v>0</v>
      </c>
      <c r="BQ149" s="356">
        <v>0</v>
      </c>
      <c r="BR149" s="356">
        <v>0</v>
      </c>
      <c r="BS149" s="356">
        <v>0</v>
      </c>
      <c r="BT149" s="356">
        <v>0</v>
      </c>
      <c r="BU149" s="356">
        <v>0</v>
      </c>
      <c r="BV149" s="356">
        <v>0</v>
      </c>
      <c r="BW149" s="356">
        <v>0</v>
      </c>
      <c r="BY149" s="356">
        <v>0</v>
      </c>
      <c r="BZ149" s="356">
        <v>0</v>
      </c>
      <c r="CA149" s="356">
        <v>0</v>
      </c>
      <c r="CB149" s="356">
        <v>0</v>
      </c>
      <c r="CC149" s="356">
        <v>0</v>
      </c>
      <c r="CD149" s="356">
        <v>0</v>
      </c>
      <c r="CE149" s="356">
        <v>0</v>
      </c>
      <c r="CG149" s="356">
        <v>0</v>
      </c>
      <c r="CH149" s="356">
        <v>0</v>
      </c>
      <c r="CI149" s="356">
        <v>0</v>
      </c>
      <c r="CJ149" s="356">
        <v>0</v>
      </c>
      <c r="CK149" s="356">
        <v>0</v>
      </c>
      <c r="CL149" s="356">
        <v>0</v>
      </c>
      <c r="CM149" s="356">
        <v>0</v>
      </c>
      <c r="CN149" s="162">
        <v>0</v>
      </c>
      <c r="CO149" s="356">
        <v>0</v>
      </c>
      <c r="CP149" s="356">
        <v>0</v>
      </c>
      <c r="CQ149" s="356">
        <v>0</v>
      </c>
      <c r="CR149" s="356">
        <v>0</v>
      </c>
      <c r="CS149" s="356">
        <v>0</v>
      </c>
      <c r="CT149" s="356">
        <v>0</v>
      </c>
      <c r="CU149" s="356">
        <v>0</v>
      </c>
      <c r="CW149" s="356">
        <v>0</v>
      </c>
      <c r="CX149" s="356">
        <v>0</v>
      </c>
      <c r="CY149" s="356">
        <v>0</v>
      </c>
      <c r="CZ149" s="356">
        <v>0</v>
      </c>
      <c r="DA149" s="356">
        <v>0</v>
      </c>
      <c r="DB149" s="356">
        <v>0</v>
      </c>
      <c r="DC149" s="356">
        <v>0</v>
      </c>
      <c r="DE149" s="356">
        <v>0</v>
      </c>
      <c r="DF149" s="356">
        <v>0</v>
      </c>
      <c r="DG149" s="356">
        <v>0</v>
      </c>
      <c r="DH149" s="356">
        <v>0</v>
      </c>
      <c r="DI149" s="356">
        <v>0</v>
      </c>
      <c r="DJ149" s="356">
        <v>0</v>
      </c>
      <c r="DK149" s="356">
        <v>0</v>
      </c>
      <c r="DM149" s="356">
        <v>0</v>
      </c>
      <c r="DN149" s="356">
        <v>0</v>
      </c>
      <c r="DO149" s="356">
        <v>0</v>
      </c>
      <c r="DP149" s="356">
        <v>0</v>
      </c>
      <c r="DQ149" s="356">
        <v>0</v>
      </c>
      <c r="DR149" s="356">
        <v>0</v>
      </c>
      <c r="DS149" s="356">
        <v>0</v>
      </c>
      <c r="DU149" s="356">
        <v>0</v>
      </c>
      <c r="DV149" s="356">
        <v>0</v>
      </c>
      <c r="DW149" s="356">
        <v>0</v>
      </c>
      <c r="DX149" s="356">
        <v>0</v>
      </c>
      <c r="DY149" s="356">
        <v>0</v>
      </c>
      <c r="DZ149" s="356">
        <v>0</v>
      </c>
      <c r="EA149" s="356">
        <v>0</v>
      </c>
      <c r="EC149" s="356">
        <v>0</v>
      </c>
      <c r="ED149" s="356">
        <v>0</v>
      </c>
      <c r="EE149" s="356">
        <v>0</v>
      </c>
      <c r="EF149" s="356">
        <v>0</v>
      </c>
      <c r="EG149" s="356">
        <v>0</v>
      </c>
      <c r="EH149" s="356">
        <v>0</v>
      </c>
      <c r="EI149" s="356">
        <v>0</v>
      </c>
      <c r="EK149" s="356">
        <v>0</v>
      </c>
      <c r="EL149" s="356">
        <v>0</v>
      </c>
      <c r="EM149" s="356">
        <v>0</v>
      </c>
      <c r="EN149" s="356">
        <v>0</v>
      </c>
      <c r="EO149" s="356">
        <v>0</v>
      </c>
      <c r="EP149" s="356">
        <v>0</v>
      </c>
      <c r="EQ149" s="356">
        <v>0</v>
      </c>
      <c r="ES149" s="356">
        <v>0</v>
      </c>
      <c r="ET149" s="356">
        <v>0</v>
      </c>
      <c r="EU149" s="356">
        <v>0</v>
      </c>
      <c r="EV149" s="356">
        <v>0</v>
      </c>
      <c r="EW149" s="356">
        <v>0</v>
      </c>
      <c r="EX149" s="356">
        <v>0</v>
      </c>
      <c r="EY149" s="356">
        <v>0</v>
      </c>
      <c r="FA149" s="356">
        <v>0</v>
      </c>
      <c r="FB149" s="356">
        <v>0</v>
      </c>
      <c r="FC149" s="356">
        <v>0</v>
      </c>
      <c r="FD149" s="356">
        <v>0</v>
      </c>
      <c r="FE149" s="356">
        <v>0</v>
      </c>
      <c r="FF149" s="356">
        <v>0</v>
      </c>
      <c r="FG149" s="356">
        <v>0</v>
      </c>
    </row>
    <row r="150" spans="1:163">
      <c r="A150" s="355" t="s">
        <v>45</v>
      </c>
      <c r="B150" s="162" t="s">
        <v>45</v>
      </c>
      <c r="C150" s="619">
        <v>0</v>
      </c>
      <c r="D150" s="167"/>
      <c r="E150" s="356">
        <v>0</v>
      </c>
      <c r="F150" s="356">
        <v>0</v>
      </c>
      <c r="G150" s="356">
        <v>0</v>
      </c>
      <c r="H150" s="356">
        <v>0</v>
      </c>
      <c r="I150" s="356">
        <v>0</v>
      </c>
      <c r="J150" s="356">
        <v>0</v>
      </c>
      <c r="K150" s="356">
        <v>0</v>
      </c>
      <c r="M150" s="356">
        <v>0</v>
      </c>
      <c r="N150" s="356">
        <v>0</v>
      </c>
      <c r="O150" s="356">
        <v>0</v>
      </c>
      <c r="P150" s="356">
        <v>0</v>
      </c>
      <c r="Q150" s="356">
        <v>0</v>
      </c>
      <c r="R150" s="356">
        <v>0</v>
      </c>
      <c r="S150" s="356">
        <v>0</v>
      </c>
      <c r="U150" s="356">
        <v>0</v>
      </c>
      <c r="V150" s="356">
        <v>0</v>
      </c>
      <c r="W150" s="356">
        <v>0</v>
      </c>
      <c r="X150" s="356">
        <v>0</v>
      </c>
      <c r="Y150" s="356">
        <v>0</v>
      </c>
      <c r="Z150" s="356">
        <v>0</v>
      </c>
      <c r="AA150" s="356">
        <v>0</v>
      </c>
      <c r="AC150" s="356">
        <v>0</v>
      </c>
      <c r="AD150" s="356">
        <v>0</v>
      </c>
      <c r="AE150" s="356">
        <v>0</v>
      </c>
      <c r="AF150" s="356">
        <v>0</v>
      </c>
      <c r="AG150" s="356">
        <v>0</v>
      </c>
      <c r="AH150" s="356">
        <v>0</v>
      </c>
      <c r="AI150" s="356">
        <v>0</v>
      </c>
      <c r="AK150" s="356">
        <v>0</v>
      </c>
      <c r="AL150" s="356">
        <v>0</v>
      </c>
      <c r="AM150" s="356">
        <v>0</v>
      </c>
      <c r="AN150" s="356">
        <v>0</v>
      </c>
      <c r="AO150" s="356">
        <v>0</v>
      </c>
      <c r="AP150" s="356">
        <v>0</v>
      </c>
      <c r="AQ150" s="356">
        <v>0</v>
      </c>
      <c r="AS150" s="356">
        <v>0</v>
      </c>
      <c r="AT150" s="356">
        <v>0</v>
      </c>
      <c r="AU150" s="356">
        <v>0</v>
      </c>
      <c r="AV150" s="356">
        <v>0</v>
      </c>
      <c r="AW150" s="356">
        <v>0</v>
      </c>
      <c r="AX150" s="356">
        <v>0</v>
      </c>
      <c r="AY150" s="356">
        <v>0</v>
      </c>
      <c r="BA150" s="356">
        <v>0</v>
      </c>
      <c r="BB150" s="356">
        <v>0</v>
      </c>
      <c r="BC150" s="356">
        <v>0</v>
      </c>
      <c r="BD150" s="356">
        <v>0</v>
      </c>
      <c r="BE150" s="356">
        <v>0</v>
      </c>
      <c r="BF150" s="356">
        <v>0</v>
      </c>
      <c r="BG150" s="356">
        <v>0</v>
      </c>
      <c r="BI150" s="356">
        <v>0</v>
      </c>
      <c r="BJ150" s="356">
        <v>0</v>
      </c>
      <c r="BK150" s="356">
        <v>0</v>
      </c>
      <c r="BL150" s="356">
        <v>0</v>
      </c>
      <c r="BM150" s="356">
        <v>0</v>
      </c>
      <c r="BN150" s="356">
        <v>0</v>
      </c>
      <c r="BO150" s="356">
        <v>0</v>
      </c>
      <c r="BQ150" s="356">
        <v>0</v>
      </c>
      <c r="BR150" s="356">
        <v>0</v>
      </c>
      <c r="BS150" s="356">
        <v>0</v>
      </c>
      <c r="BT150" s="356">
        <v>0</v>
      </c>
      <c r="BU150" s="356">
        <v>0</v>
      </c>
      <c r="BV150" s="356">
        <v>0</v>
      </c>
      <c r="BW150" s="356">
        <v>0</v>
      </c>
      <c r="BY150" s="356">
        <v>0</v>
      </c>
      <c r="BZ150" s="356">
        <v>0</v>
      </c>
      <c r="CA150" s="356">
        <v>0</v>
      </c>
      <c r="CB150" s="356">
        <v>0</v>
      </c>
      <c r="CC150" s="356">
        <v>0</v>
      </c>
      <c r="CD150" s="356">
        <v>0</v>
      </c>
      <c r="CE150" s="356">
        <v>0</v>
      </c>
      <c r="CG150" s="356">
        <v>0</v>
      </c>
      <c r="CH150" s="356">
        <v>0</v>
      </c>
      <c r="CI150" s="356">
        <v>0</v>
      </c>
      <c r="CJ150" s="356">
        <v>0</v>
      </c>
      <c r="CK150" s="356">
        <v>0</v>
      </c>
      <c r="CL150" s="356">
        <v>0</v>
      </c>
      <c r="CM150" s="356">
        <v>0</v>
      </c>
      <c r="CN150" s="162">
        <v>0</v>
      </c>
      <c r="CO150" s="356">
        <v>0</v>
      </c>
      <c r="CP150" s="356">
        <v>0</v>
      </c>
      <c r="CQ150" s="356">
        <v>0</v>
      </c>
      <c r="CR150" s="356">
        <v>0</v>
      </c>
      <c r="CS150" s="356">
        <v>0</v>
      </c>
      <c r="CT150" s="356">
        <v>0</v>
      </c>
      <c r="CU150" s="356">
        <v>0</v>
      </c>
      <c r="CW150" s="356">
        <v>0</v>
      </c>
      <c r="CX150" s="356">
        <v>0</v>
      </c>
      <c r="CY150" s="356">
        <v>0</v>
      </c>
      <c r="CZ150" s="356">
        <v>0</v>
      </c>
      <c r="DA150" s="356">
        <v>0</v>
      </c>
      <c r="DB150" s="356">
        <v>0</v>
      </c>
      <c r="DC150" s="356">
        <v>0</v>
      </c>
      <c r="DE150" s="356">
        <v>0</v>
      </c>
      <c r="DF150" s="356">
        <v>0</v>
      </c>
      <c r="DG150" s="356">
        <v>0</v>
      </c>
      <c r="DH150" s="356">
        <v>0</v>
      </c>
      <c r="DI150" s="356">
        <v>0</v>
      </c>
      <c r="DJ150" s="356">
        <v>0</v>
      </c>
      <c r="DK150" s="356">
        <v>0</v>
      </c>
      <c r="DM150" s="356">
        <v>0</v>
      </c>
      <c r="DN150" s="356">
        <v>0</v>
      </c>
      <c r="DO150" s="356">
        <v>0</v>
      </c>
      <c r="DP150" s="356">
        <v>0</v>
      </c>
      <c r="DQ150" s="356">
        <v>0</v>
      </c>
      <c r="DR150" s="356">
        <v>0</v>
      </c>
      <c r="DS150" s="356">
        <v>0</v>
      </c>
      <c r="DU150" s="356">
        <v>0</v>
      </c>
      <c r="DV150" s="356">
        <v>0</v>
      </c>
      <c r="DW150" s="356">
        <v>0</v>
      </c>
      <c r="DX150" s="356">
        <v>0</v>
      </c>
      <c r="DY150" s="356">
        <v>0</v>
      </c>
      <c r="DZ150" s="356">
        <v>0</v>
      </c>
      <c r="EA150" s="356">
        <v>0</v>
      </c>
      <c r="EC150" s="356">
        <v>0</v>
      </c>
      <c r="ED150" s="356">
        <v>0</v>
      </c>
      <c r="EE150" s="356">
        <v>0</v>
      </c>
      <c r="EF150" s="356">
        <v>0</v>
      </c>
      <c r="EG150" s="356">
        <v>0</v>
      </c>
      <c r="EH150" s="356">
        <v>0</v>
      </c>
      <c r="EI150" s="356">
        <v>0</v>
      </c>
      <c r="EK150" s="356">
        <v>0</v>
      </c>
      <c r="EL150" s="356">
        <v>0</v>
      </c>
      <c r="EM150" s="356">
        <v>0</v>
      </c>
      <c r="EN150" s="356">
        <v>0</v>
      </c>
      <c r="EO150" s="356">
        <v>0</v>
      </c>
      <c r="EP150" s="356">
        <v>0</v>
      </c>
      <c r="EQ150" s="356">
        <v>0</v>
      </c>
      <c r="ES150" s="356">
        <v>0</v>
      </c>
      <c r="ET150" s="356">
        <v>0</v>
      </c>
      <c r="EU150" s="356">
        <v>0</v>
      </c>
      <c r="EV150" s="356">
        <v>0</v>
      </c>
      <c r="EW150" s="356">
        <v>0</v>
      </c>
      <c r="EX150" s="356">
        <v>0</v>
      </c>
      <c r="EY150" s="356">
        <v>0</v>
      </c>
      <c r="FA150" s="356">
        <v>0</v>
      </c>
      <c r="FB150" s="356">
        <v>0</v>
      </c>
      <c r="FC150" s="356">
        <v>0</v>
      </c>
      <c r="FD150" s="356">
        <v>0</v>
      </c>
      <c r="FE150" s="356">
        <v>0</v>
      </c>
      <c r="FF150" s="356">
        <v>0</v>
      </c>
      <c r="FG150" s="356">
        <v>0</v>
      </c>
    </row>
    <row r="151" spans="1:163">
      <c r="A151" s="355" t="s">
        <v>45</v>
      </c>
      <c r="B151" s="162" t="s">
        <v>45</v>
      </c>
      <c r="C151" s="619">
        <v>0</v>
      </c>
      <c r="D151" s="167"/>
      <c r="E151" s="356">
        <v>0</v>
      </c>
      <c r="F151" s="356">
        <v>0</v>
      </c>
      <c r="G151" s="356">
        <v>0</v>
      </c>
      <c r="H151" s="356">
        <v>0</v>
      </c>
      <c r="I151" s="356">
        <v>0</v>
      </c>
      <c r="J151" s="356">
        <v>0</v>
      </c>
      <c r="K151" s="356">
        <v>0</v>
      </c>
      <c r="M151" s="356">
        <v>0</v>
      </c>
      <c r="N151" s="356">
        <v>0</v>
      </c>
      <c r="O151" s="356">
        <v>0</v>
      </c>
      <c r="P151" s="356">
        <v>0</v>
      </c>
      <c r="Q151" s="356">
        <v>0</v>
      </c>
      <c r="R151" s="356">
        <v>0</v>
      </c>
      <c r="S151" s="356">
        <v>0</v>
      </c>
      <c r="U151" s="356">
        <v>0</v>
      </c>
      <c r="V151" s="356">
        <v>0</v>
      </c>
      <c r="W151" s="356">
        <v>0</v>
      </c>
      <c r="X151" s="356">
        <v>0</v>
      </c>
      <c r="Y151" s="356">
        <v>0</v>
      </c>
      <c r="Z151" s="356">
        <v>0</v>
      </c>
      <c r="AA151" s="356">
        <v>0</v>
      </c>
      <c r="AC151" s="356">
        <v>0</v>
      </c>
      <c r="AD151" s="356">
        <v>0</v>
      </c>
      <c r="AE151" s="356">
        <v>0</v>
      </c>
      <c r="AF151" s="356">
        <v>0</v>
      </c>
      <c r="AG151" s="356">
        <v>0</v>
      </c>
      <c r="AH151" s="356">
        <v>0</v>
      </c>
      <c r="AI151" s="356">
        <v>0</v>
      </c>
      <c r="AK151" s="356">
        <v>0</v>
      </c>
      <c r="AL151" s="356">
        <v>0</v>
      </c>
      <c r="AM151" s="356">
        <v>0</v>
      </c>
      <c r="AN151" s="356">
        <v>0</v>
      </c>
      <c r="AO151" s="356">
        <v>0</v>
      </c>
      <c r="AP151" s="356">
        <v>0</v>
      </c>
      <c r="AQ151" s="356">
        <v>0</v>
      </c>
      <c r="AS151" s="356">
        <v>0</v>
      </c>
      <c r="AT151" s="356">
        <v>0</v>
      </c>
      <c r="AU151" s="356">
        <v>0</v>
      </c>
      <c r="AV151" s="356">
        <v>0</v>
      </c>
      <c r="AW151" s="356">
        <v>0</v>
      </c>
      <c r="AX151" s="356">
        <v>0</v>
      </c>
      <c r="AY151" s="356">
        <v>0</v>
      </c>
      <c r="BA151" s="356">
        <v>0</v>
      </c>
      <c r="BB151" s="356">
        <v>0</v>
      </c>
      <c r="BC151" s="356">
        <v>0</v>
      </c>
      <c r="BD151" s="356">
        <v>0</v>
      </c>
      <c r="BE151" s="356">
        <v>0</v>
      </c>
      <c r="BF151" s="356">
        <v>0</v>
      </c>
      <c r="BG151" s="356">
        <v>0</v>
      </c>
      <c r="BI151" s="356">
        <v>0</v>
      </c>
      <c r="BJ151" s="356">
        <v>0</v>
      </c>
      <c r="BK151" s="356">
        <v>0</v>
      </c>
      <c r="BL151" s="356">
        <v>0</v>
      </c>
      <c r="BM151" s="356">
        <v>0</v>
      </c>
      <c r="BN151" s="356">
        <v>0</v>
      </c>
      <c r="BO151" s="356">
        <v>0</v>
      </c>
      <c r="BQ151" s="356">
        <v>0</v>
      </c>
      <c r="BR151" s="356">
        <v>0</v>
      </c>
      <c r="BS151" s="356">
        <v>0</v>
      </c>
      <c r="BT151" s="356">
        <v>0</v>
      </c>
      <c r="BU151" s="356">
        <v>0</v>
      </c>
      <c r="BV151" s="356">
        <v>0</v>
      </c>
      <c r="BW151" s="356">
        <v>0</v>
      </c>
      <c r="BY151" s="356">
        <v>0</v>
      </c>
      <c r="BZ151" s="356">
        <v>0</v>
      </c>
      <c r="CA151" s="356">
        <v>0</v>
      </c>
      <c r="CB151" s="356">
        <v>0</v>
      </c>
      <c r="CC151" s="356">
        <v>0</v>
      </c>
      <c r="CD151" s="356">
        <v>0</v>
      </c>
      <c r="CE151" s="356">
        <v>0</v>
      </c>
      <c r="CG151" s="356">
        <v>0</v>
      </c>
      <c r="CH151" s="356">
        <v>0</v>
      </c>
      <c r="CI151" s="356">
        <v>0</v>
      </c>
      <c r="CJ151" s="356">
        <v>0</v>
      </c>
      <c r="CK151" s="356">
        <v>0</v>
      </c>
      <c r="CL151" s="356">
        <v>0</v>
      </c>
      <c r="CM151" s="356">
        <v>0</v>
      </c>
      <c r="CN151" s="162">
        <v>0</v>
      </c>
      <c r="CO151" s="356">
        <v>0</v>
      </c>
      <c r="CP151" s="356">
        <v>0</v>
      </c>
      <c r="CQ151" s="356">
        <v>0</v>
      </c>
      <c r="CR151" s="356">
        <v>0</v>
      </c>
      <c r="CS151" s="356">
        <v>0</v>
      </c>
      <c r="CT151" s="356">
        <v>0</v>
      </c>
      <c r="CU151" s="356">
        <v>0</v>
      </c>
      <c r="CW151" s="356">
        <v>0</v>
      </c>
      <c r="CX151" s="356">
        <v>0</v>
      </c>
      <c r="CY151" s="356">
        <v>0</v>
      </c>
      <c r="CZ151" s="356">
        <v>0</v>
      </c>
      <c r="DA151" s="356">
        <v>0</v>
      </c>
      <c r="DB151" s="356">
        <v>0</v>
      </c>
      <c r="DC151" s="356">
        <v>0</v>
      </c>
      <c r="DE151" s="356">
        <v>0</v>
      </c>
      <c r="DF151" s="356">
        <v>0</v>
      </c>
      <c r="DG151" s="356">
        <v>0</v>
      </c>
      <c r="DH151" s="356">
        <v>0</v>
      </c>
      <c r="DI151" s="356">
        <v>0</v>
      </c>
      <c r="DJ151" s="356">
        <v>0</v>
      </c>
      <c r="DK151" s="356">
        <v>0</v>
      </c>
      <c r="DM151" s="356">
        <v>0</v>
      </c>
      <c r="DN151" s="356">
        <v>0</v>
      </c>
      <c r="DO151" s="356">
        <v>0</v>
      </c>
      <c r="DP151" s="356">
        <v>0</v>
      </c>
      <c r="DQ151" s="356">
        <v>0</v>
      </c>
      <c r="DR151" s="356">
        <v>0</v>
      </c>
      <c r="DS151" s="356">
        <v>0</v>
      </c>
      <c r="DU151" s="356">
        <v>0</v>
      </c>
      <c r="DV151" s="356">
        <v>0</v>
      </c>
      <c r="DW151" s="356">
        <v>0</v>
      </c>
      <c r="DX151" s="356">
        <v>0</v>
      </c>
      <c r="DY151" s="356">
        <v>0</v>
      </c>
      <c r="DZ151" s="356">
        <v>0</v>
      </c>
      <c r="EA151" s="356">
        <v>0</v>
      </c>
      <c r="EC151" s="356">
        <v>0</v>
      </c>
      <c r="ED151" s="356">
        <v>0</v>
      </c>
      <c r="EE151" s="356">
        <v>0</v>
      </c>
      <c r="EF151" s="356">
        <v>0</v>
      </c>
      <c r="EG151" s="356">
        <v>0</v>
      </c>
      <c r="EH151" s="356">
        <v>0</v>
      </c>
      <c r="EI151" s="356">
        <v>0</v>
      </c>
      <c r="EK151" s="356">
        <v>0</v>
      </c>
      <c r="EL151" s="356">
        <v>0</v>
      </c>
      <c r="EM151" s="356">
        <v>0</v>
      </c>
      <c r="EN151" s="356">
        <v>0</v>
      </c>
      <c r="EO151" s="356">
        <v>0</v>
      </c>
      <c r="EP151" s="356">
        <v>0</v>
      </c>
      <c r="EQ151" s="356">
        <v>0</v>
      </c>
      <c r="ES151" s="356">
        <v>0</v>
      </c>
      <c r="ET151" s="356">
        <v>0</v>
      </c>
      <c r="EU151" s="356">
        <v>0</v>
      </c>
      <c r="EV151" s="356">
        <v>0</v>
      </c>
      <c r="EW151" s="356">
        <v>0</v>
      </c>
      <c r="EX151" s="356">
        <v>0</v>
      </c>
      <c r="EY151" s="356">
        <v>0</v>
      </c>
      <c r="FA151" s="356">
        <v>0</v>
      </c>
      <c r="FB151" s="356">
        <v>0</v>
      </c>
      <c r="FC151" s="356">
        <v>0</v>
      </c>
      <c r="FD151" s="356">
        <v>0</v>
      </c>
      <c r="FE151" s="356">
        <v>0</v>
      </c>
      <c r="FF151" s="356">
        <v>0</v>
      </c>
      <c r="FG151" s="356">
        <v>0</v>
      </c>
    </row>
    <row r="152" spans="1:163">
      <c r="A152" s="355" t="s">
        <v>45</v>
      </c>
      <c r="B152" s="162" t="s">
        <v>45</v>
      </c>
      <c r="C152" s="619">
        <v>0</v>
      </c>
      <c r="D152" s="167"/>
      <c r="E152" s="356">
        <v>0</v>
      </c>
      <c r="F152" s="356">
        <v>0</v>
      </c>
      <c r="G152" s="356">
        <v>0</v>
      </c>
      <c r="H152" s="356">
        <v>0</v>
      </c>
      <c r="I152" s="356">
        <v>0</v>
      </c>
      <c r="J152" s="356">
        <v>0</v>
      </c>
      <c r="K152" s="356">
        <v>0</v>
      </c>
      <c r="M152" s="356">
        <v>0</v>
      </c>
      <c r="N152" s="356">
        <v>0</v>
      </c>
      <c r="O152" s="356">
        <v>0</v>
      </c>
      <c r="P152" s="356">
        <v>0</v>
      </c>
      <c r="Q152" s="356">
        <v>0</v>
      </c>
      <c r="R152" s="356">
        <v>0</v>
      </c>
      <c r="S152" s="356">
        <v>0</v>
      </c>
      <c r="U152" s="356">
        <v>0</v>
      </c>
      <c r="V152" s="356">
        <v>0</v>
      </c>
      <c r="W152" s="356">
        <v>0</v>
      </c>
      <c r="X152" s="356">
        <v>0</v>
      </c>
      <c r="Y152" s="356">
        <v>0</v>
      </c>
      <c r="Z152" s="356">
        <v>0</v>
      </c>
      <c r="AA152" s="356">
        <v>0</v>
      </c>
      <c r="AC152" s="356">
        <v>0</v>
      </c>
      <c r="AD152" s="356">
        <v>0</v>
      </c>
      <c r="AE152" s="356">
        <v>0</v>
      </c>
      <c r="AF152" s="356">
        <v>0</v>
      </c>
      <c r="AG152" s="356">
        <v>0</v>
      </c>
      <c r="AH152" s="356">
        <v>0</v>
      </c>
      <c r="AI152" s="356">
        <v>0</v>
      </c>
      <c r="AK152" s="356">
        <v>0</v>
      </c>
      <c r="AL152" s="356">
        <v>0</v>
      </c>
      <c r="AM152" s="356">
        <v>0</v>
      </c>
      <c r="AN152" s="356">
        <v>0</v>
      </c>
      <c r="AO152" s="356">
        <v>0</v>
      </c>
      <c r="AP152" s="356">
        <v>0</v>
      </c>
      <c r="AQ152" s="356">
        <v>0</v>
      </c>
      <c r="AS152" s="356">
        <v>0</v>
      </c>
      <c r="AT152" s="356">
        <v>0</v>
      </c>
      <c r="AU152" s="356">
        <v>0</v>
      </c>
      <c r="AV152" s="356">
        <v>0</v>
      </c>
      <c r="AW152" s="356">
        <v>0</v>
      </c>
      <c r="AX152" s="356">
        <v>0</v>
      </c>
      <c r="AY152" s="356">
        <v>0</v>
      </c>
      <c r="BA152" s="356">
        <v>0</v>
      </c>
      <c r="BB152" s="356">
        <v>0</v>
      </c>
      <c r="BC152" s="356">
        <v>0</v>
      </c>
      <c r="BD152" s="356">
        <v>0</v>
      </c>
      <c r="BE152" s="356">
        <v>0</v>
      </c>
      <c r="BF152" s="356">
        <v>0</v>
      </c>
      <c r="BG152" s="356">
        <v>0</v>
      </c>
      <c r="BI152" s="356">
        <v>0</v>
      </c>
      <c r="BJ152" s="356">
        <v>0</v>
      </c>
      <c r="BK152" s="356">
        <v>0</v>
      </c>
      <c r="BL152" s="356">
        <v>0</v>
      </c>
      <c r="BM152" s="356">
        <v>0</v>
      </c>
      <c r="BN152" s="356">
        <v>0</v>
      </c>
      <c r="BO152" s="356">
        <v>0</v>
      </c>
      <c r="BQ152" s="356">
        <v>0</v>
      </c>
      <c r="BR152" s="356">
        <v>0</v>
      </c>
      <c r="BS152" s="356">
        <v>0</v>
      </c>
      <c r="BT152" s="356">
        <v>0</v>
      </c>
      <c r="BU152" s="356">
        <v>0</v>
      </c>
      <c r="BV152" s="356">
        <v>0</v>
      </c>
      <c r="BW152" s="356">
        <v>0</v>
      </c>
      <c r="BY152" s="356">
        <v>0</v>
      </c>
      <c r="BZ152" s="356">
        <v>0</v>
      </c>
      <c r="CA152" s="356">
        <v>0</v>
      </c>
      <c r="CB152" s="356">
        <v>0</v>
      </c>
      <c r="CC152" s="356">
        <v>0</v>
      </c>
      <c r="CD152" s="356">
        <v>0</v>
      </c>
      <c r="CE152" s="356">
        <v>0</v>
      </c>
      <c r="CG152" s="356">
        <v>0</v>
      </c>
      <c r="CH152" s="356">
        <v>0</v>
      </c>
      <c r="CI152" s="356">
        <v>0</v>
      </c>
      <c r="CJ152" s="356">
        <v>0</v>
      </c>
      <c r="CK152" s="356">
        <v>0</v>
      </c>
      <c r="CL152" s="356">
        <v>0</v>
      </c>
      <c r="CM152" s="356">
        <v>0</v>
      </c>
      <c r="CN152" s="162">
        <v>0</v>
      </c>
      <c r="CO152" s="356">
        <v>0</v>
      </c>
      <c r="CP152" s="356">
        <v>0</v>
      </c>
      <c r="CQ152" s="356">
        <v>0</v>
      </c>
      <c r="CR152" s="356">
        <v>0</v>
      </c>
      <c r="CS152" s="356">
        <v>0</v>
      </c>
      <c r="CT152" s="356">
        <v>0</v>
      </c>
      <c r="CU152" s="356">
        <v>0</v>
      </c>
      <c r="CW152" s="356">
        <v>0</v>
      </c>
      <c r="CX152" s="356">
        <v>0</v>
      </c>
      <c r="CY152" s="356">
        <v>0</v>
      </c>
      <c r="CZ152" s="356">
        <v>0</v>
      </c>
      <c r="DA152" s="356">
        <v>0</v>
      </c>
      <c r="DB152" s="356">
        <v>0</v>
      </c>
      <c r="DC152" s="356">
        <v>0</v>
      </c>
      <c r="DE152" s="356">
        <v>0</v>
      </c>
      <c r="DF152" s="356">
        <v>0</v>
      </c>
      <c r="DG152" s="356">
        <v>0</v>
      </c>
      <c r="DH152" s="356">
        <v>0</v>
      </c>
      <c r="DI152" s="356">
        <v>0</v>
      </c>
      <c r="DJ152" s="356">
        <v>0</v>
      </c>
      <c r="DK152" s="356">
        <v>0</v>
      </c>
      <c r="DM152" s="356">
        <v>0</v>
      </c>
      <c r="DN152" s="356">
        <v>0</v>
      </c>
      <c r="DO152" s="356">
        <v>0</v>
      </c>
      <c r="DP152" s="356">
        <v>0</v>
      </c>
      <c r="DQ152" s="356">
        <v>0</v>
      </c>
      <c r="DR152" s="356">
        <v>0</v>
      </c>
      <c r="DS152" s="356">
        <v>0</v>
      </c>
      <c r="DU152" s="356">
        <v>0</v>
      </c>
      <c r="DV152" s="356">
        <v>0</v>
      </c>
      <c r="DW152" s="356">
        <v>0</v>
      </c>
      <c r="DX152" s="356">
        <v>0</v>
      </c>
      <c r="DY152" s="356">
        <v>0</v>
      </c>
      <c r="DZ152" s="356">
        <v>0</v>
      </c>
      <c r="EA152" s="356">
        <v>0</v>
      </c>
      <c r="EC152" s="356">
        <v>0</v>
      </c>
      <c r="ED152" s="356">
        <v>0</v>
      </c>
      <c r="EE152" s="356">
        <v>0</v>
      </c>
      <c r="EF152" s="356">
        <v>0</v>
      </c>
      <c r="EG152" s="356">
        <v>0</v>
      </c>
      <c r="EH152" s="356">
        <v>0</v>
      </c>
      <c r="EI152" s="356">
        <v>0</v>
      </c>
      <c r="EK152" s="356">
        <v>0</v>
      </c>
      <c r="EL152" s="356">
        <v>0</v>
      </c>
      <c r="EM152" s="356">
        <v>0</v>
      </c>
      <c r="EN152" s="356">
        <v>0</v>
      </c>
      <c r="EO152" s="356">
        <v>0</v>
      </c>
      <c r="EP152" s="356">
        <v>0</v>
      </c>
      <c r="EQ152" s="356">
        <v>0</v>
      </c>
      <c r="ES152" s="356">
        <v>0</v>
      </c>
      <c r="ET152" s="356">
        <v>0</v>
      </c>
      <c r="EU152" s="356">
        <v>0</v>
      </c>
      <c r="EV152" s="356">
        <v>0</v>
      </c>
      <c r="EW152" s="356">
        <v>0</v>
      </c>
      <c r="EX152" s="356">
        <v>0</v>
      </c>
      <c r="EY152" s="356">
        <v>0</v>
      </c>
      <c r="FA152" s="356">
        <v>0</v>
      </c>
      <c r="FB152" s="356">
        <v>0</v>
      </c>
      <c r="FC152" s="356">
        <v>0</v>
      </c>
      <c r="FD152" s="356">
        <v>0</v>
      </c>
      <c r="FE152" s="356">
        <v>0</v>
      </c>
      <c r="FF152" s="356">
        <v>0</v>
      </c>
      <c r="FG152" s="356">
        <v>0</v>
      </c>
    </row>
    <row r="153" spans="1:163">
      <c r="A153" s="355" t="s">
        <v>45</v>
      </c>
      <c r="B153" s="162" t="s">
        <v>45</v>
      </c>
      <c r="C153" s="619">
        <v>0</v>
      </c>
      <c r="D153" s="167"/>
      <c r="E153" s="356">
        <v>0</v>
      </c>
      <c r="F153" s="356">
        <v>0</v>
      </c>
      <c r="G153" s="356">
        <v>0</v>
      </c>
      <c r="H153" s="356">
        <v>0</v>
      </c>
      <c r="I153" s="356">
        <v>0</v>
      </c>
      <c r="J153" s="356">
        <v>0</v>
      </c>
      <c r="K153" s="356">
        <v>0</v>
      </c>
      <c r="M153" s="356">
        <v>0</v>
      </c>
      <c r="N153" s="356">
        <v>0</v>
      </c>
      <c r="O153" s="356">
        <v>0</v>
      </c>
      <c r="P153" s="356">
        <v>0</v>
      </c>
      <c r="Q153" s="356">
        <v>0</v>
      </c>
      <c r="R153" s="356">
        <v>0</v>
      </c>
      <c r="S153" s="356">
        <v>0</v>
      </c>
      <c r="U153" s="356">
        <v>0</v>
      </c>
      <c r="V153" s="356">
        <v>0</v>
      </c>
      <c r="W153" s="356">
        <v>0</v>
      </c>
      <c r="X153" s="356">
        <v>0</v>
      </c>
      <c r="Y153" s="356">
        <v>0</v>
      </c>
      <c r="Z153" s="356">
        <v>0</v>
      </c>
      <c r="AA153" s="356">
        <v>0</v>
      </c>
      <c r="AC153" s="356">
        <v>0</v>
      </c>
      <c r="AD153" s="356">
        <v>0</v>
      </c>
      <c r="AE153" s="356">
        <v>0</v>
      </c>
      <c r="AF153" s="356">
        <v>0</v>
      </c>
      <c r="AG153" s="356">
        <v>0</v>
      </c>
      <c r="AH153" s="356">
        <v>0</v>
      </c>
      <c r="AI153" s="356">
        <v>0</v>
      </c>
      <c r="AK153" s="356">
        <v>0</v>
      </c>
      <c r="AL153" s="356">
        <v>0</v>
      </c>
      <c r="AM153" s="356">
        <v>0</v>
      </c>
      <c r="AN153" s="356">
        <v>0</v>
      </c>
      <c r="AO153" s="356">
        <v>0</v>
      </c>
      <c r="AP153" s="356">
        <v>0</v>
      </c>
      <c r="AQ153" s="356">
        <v>0</v>
      </c>
      <c r="AS153" s="356">
        <v>0</v>
      </c>
      <c r="AT153" s="356">
        <v>0</v>
      </c>
      <c r="AU153" s="356">
        <v>0</v>
      </c>
      <c r="AV153" s="356">
        <v>0</v>
      </c>
      <c r="AW153" s="356">
        <v>0</v>
      </c>
      <c r="AX153" s="356">
        <v>0</v>
      </c>
      <c r="AY153" s="356">
        <v>0</v>
      </c>
      <c r="BA153" s="356">
        <v>0</v>
      </c>
      <c r="BB153" s="356">
        <v>0</v>
      </c>
      <c r="BC153" s="356">
        <v>0</v>
      </c>
      <c r="BD153" s="356">
        <v>0</v>
      </c>
      <c r="BE153" s="356">
        <v>0</v>
      </c>
      <c r="BF153" s="356">
        <v>0</v>
      </c>
      <c r="BG153" s="356">
        <v>0</v>
      </c>
      <c r="BI153" s="356">
        <v>0</v>
      </c>
      <c r="BJ153" s="356">
        <v>0</v>
      </c>
      <c r="BK153" s="356">
        <v>0</v>
      </c>
      <c r="BL153" s="356">
        <v>0</v>
      </c>
      <c r="BM153" s="356">
        <v>0</v>
      </c>
      <c r="BN153" s="356">
        <v>0</v>
      </c>
      <c r="BO153" s="356">
        <v>0</v>
      </c>
      <c r="BQ153" s="356">
        <v>0</v>
      </c>
      <c r="BR153" s="356">
        <v>0</v>
      </c>
      <c r="BS153" s="356">
        <v>0</v>
      </c>
      <c r="BT153" s="356">
        <v>0</v>
      </c>
      <c r="BU153" s="356">
        <v>0</v>
      </c>
      <c r="BV153" s="356">
        <v>0</v>
      </c>
      <c r="BW153" s="356">
        <v>0</v>
      </c>
      <c r="BY153" s="356">
        <v>0</v>
      </c>
      <c r="BZ153" s="356">
        <v>0</v>
      </c>
      <c r="CA153" s="356">
        <v>0</v>
      </c>
      <c r="CB153" s="356">
        <v>0</v>
      </c>
      <c r="CC153" s="356">
        <v>0</v>
      </c>
      <c r="CD153" s="356">
        <v>0</v>
      </c>
      <c r="CE153" s="356">
        <v>0</v>
      </c>
      <c r="CG153" s="356">
        <v>0</v>
      </c>
      <c r="CH153" s="356">
        <v>0</v>
      </c>
      <c r="CI153" s="356">
        <v>0</v>
      </c>
      <c r="CJ153" s="356">
        <v>0</v>
      </c>
      <c r="CK153" s="356">
        <v>0</v>
      </c>
      <c r="CL153" s="356">
        <v>0</v>
      </c>
      <c r="CM153" s="356">
        <v>0</v>
      </c>
      <c r="CN153" s="162">
        <v>0</v>
      </c>
      <c r="CO153" s="356">
        <v>0</v>
      </c>
      <c r="CP153" s="356">
        <v>0</v>
      </c>
      <c r="CQ153" s="356">
        <v>0</v>
      </c>
      <c r="CR153" s="356">
        <v>0</v>
      </c>
      <c r="CS153" s="356">
        <v>0</v>
      </c>
      <c r="CT153" s="356">
        <v>0</v>
      </c>
      <c r="CU153" s="356">
        <v>0</v>
      </c>
      <c r="CW153" s="356">
        <v>0</v>
      </c>
      <c r="CX153" s="356">
        <v>0</v>
      </c>
      <c r="CY153" s="356">
        <v>0</v>
      </c>
      <c r="CZ153" s="356">
        <v>0</v>
      </c>
      <c r="DA153" s="356">
        <v>0</v>
      </c>
      <c r="DB153" s="356">
        <v>0</v>
      </c>
      <c r="DC153" s="356">
        <v>0</v>
      </c>
      <c r="DE153" s="356">
        <v>0</v>
      </c>
      <c r="DF153" s="356">
        <v>0</v>
      </c>
      <c r="DG153" s="356">
        <v>0</v>
      </c>
      <c r="DH153" s="356">
        <v>0</v>
      </c>
      <c r="DI153" s="356">
        <v>0</v>
      </c>
      <c r="DJ153" s="356">
        <v>0</v>
      </c>
      <c r="DK153" s="356">
        <v>0</v>
      </c>
      <c r="DM153" s="356">
        <v>0</v>
      </c>
      <c r="DN153" s="356">
        <v>0</v>
      </c>
      <c r="DO153" s="356">
        <v>0</v>
      </c>
      <c r="DP153" s="356">
        <v>0</v>
      </c>
      <c r="DQ153" s="356">
        <v>0</v>
      </c>
      <c r="DR153" s="356">
        <v>0</v>
      </c>
      <c r="DS153" s="356">
        <v>0</v>
      </c>
      <c r="DU153" s="356">
        <v>0</v>
      </c>
      <c r="DV153" s="356">
        <v>0</v>
      </c>
      <c r="DW153" s="356">
        <v>0</v>
      </c>
      <c r="DX153" s="356">
        <v>0</v>
      </c>
      <c r="DY153" s="356">
        <v>0</v>
      </c>
      <c r="DZ153" s="356">
        <v>0</v>
      </c>
      <c r="EA153" s="356">
        <v>0</v>
      </c>
      <c r="EC153" s="356">
        <v>0</v>
      </c>
      <c r="ED153" s="356">
        <v>0</v>
      </c>
      <c r="EE153" s="356">
        <v>0</v>
      </c>
      <c r="EF153" s="356">
        <v>0</v>
      </c>
      <c r="EG153" s="356">
        <v>0</v>
      </c>
      <c r="EH153" s="356">
        <v>0</v>
      </c>
      <c r="EI153" s="356">
        <v>0</v>
      </c>
      <c r="EK153" s="356">
        <v>0</v>
      </c>
      <c r="EL153" s="356">
        <v>0</v>
      </c>
      <c r="EM153" s="356">
        <v>0</v>
      </c>
      <c r="EN153" s="356">
        <v>0</v>
      </c>
      <c r="EO153" s="356">
        <v>0</v>
      </c>
      <c r="EP153" s="356">
        <v>0</v>
      </c>
      <c r="EQ153" s="356">
        <v>0</v>
      </c>
      <c r="ES153" s="356">
        <v>0</v>
      </c>
      <c r="ET153" s="356">
        <v>0</v>
      </c>
      <c r="EU153" s="356">
        <v>0</v>
      </c>
      <c r="EV153" s="356">
        <v>0</v>
      </c>
      <c r="EW153" s="356">
        <v>0</v>
      </c>
      <c r="EX153" s="356">
        <v>0</v>
      </c>
      <c r="EY153" s="356">
        <v>0</v>
      </c>
      <c r="FA153" s="356">
        <v>0</v>
      </c>
      <c r="FB153" s="356">
        <v>0</v>
      </c>
      <c r="FC153" s="356">
        <v>0</v>
      </c>
      <c r="FD153" s="356">
        <v>0</v>
      </c>
      <c r="FE153" s="356">
        <v>0</v>
      </c>
      <c r="FF153" s="356">
        <v>0</v>
      </c>
      <c r="FG153" s="356">
        <v>0</v>
      </c>
    </row>
    <row r="154" spans="1:163">
      <c r="A154" s="355" t="s">
        <v>45</v>
      </c>
      <c r="B154" s="162" t="s">
        <v>45</v>
      </c>
      <c r="C154" s="619">
        <v>0</v>
      </c>
      <c r="D154" s="167"/>
      <c r="E154" s="356">
        <v>0</v>
      </c>
      <c r="F154" s="356">
        <v>0</v>
      </c>
      <c r="G154" s="356">
        <v>0</v>
      </c>
      <c r="H154" s="356">
        <v>0</v>
      </c>
      <c r="I154" s="356">
        <v>0</v>
      </c>
      <c r="J154" s="356">
        <v>0</v>
      </c>
      <c r="K154" s="356">
        <v>0</v>
      </c>
      <c r="M154" s="356">
        <v>0</v>
      </c>
      <c r="N154" s="356">
        <v>0</v>
      </c>
      <c r="O154" s="356">
        <v>0</v>
      </c>
      <c r="P154" s="356">
        <v>0</v>
      </c>
      <c r="Q154" s="356">
        <v>0</v>
      </c>
      <c r="R154" s="356">
        <v>0</v>
      </c>
      <c r="S154" s="356">
        <v>0</v>
      </c>
      <c r="U154" s="356">
        <v>0</v>
      </c>
      <c r="V154" s="356">
        <v>0</v>
      </c>
      <c r="W154" s="356">
        <v>0</v>
      </c>
      <c r="X154" s="356">
        <v>0</v>
      </c>
      <c r="Y154" s="356">
        <v>0</v>
      </c>
      <c r="Z154" s="356">
        <v>0</v>
      </c>
      <c r="AA154" s="356">
        <v>0</v>
      </c>
      <c r="AC154" s="356">
        <v>0</v>
      </c>
      <c r="AD154" s="356">
        <v>0</v>
      </c>
      <c r="AE154" s="356">
        <v>0</v>
      </c>
      <c r="AF154" s="356">
        <v>0</v>
      </c>
      <c r="AG154" s="356">
        <v>0</v>
      </c>
      <c r="AH154" s="356">
        <v>0</v>
      </c>
      <c r="AI154" s="356">
        <v>0</v>
      </c>
      <c r="AK154" s="356">
        <v>0</v>
      </c>
      <c r="AL154" s="356">
        <v>0</v>
      </c>
      <c r="AM154" s="356">
        <v>0</v>
      </c>
      <c r="AN154" s="356">
        <v>0</v>
      </c>
      <c r="AO154" s="356">
        <v>0</v>
      </c>
      <c r="AP154" s="356">
        <v>0</v>
      </c>
      <c r="AQ154" s="356">
        <v>0</v>
      </c>
      <c r="AS154" s="356">
        <v>0</v>
      </c>
      <c r="AT154" s="356">
        <v>0</v>
      </c>
      <c r="AU154" s="356">
        <v>0</v>
      </c>
      <c r="AV154" s="356">
        <v>0</v>
      </c>
      <c r="AW154" s="356">
        <v>0</v>
      </c>
      <c r="AX154" s="356">
        <v>0</v>
      </c>
      <c r="AY154" s="356">
        <v>0</v>
      </c>
      <c r="BA154" s="356">
        <v>0</v>
      </c>
      <c r="BB154" s="356">
        <v>0</v>
      </c>
      <c r="BC154" s="356">
        <v>0</v>
      </c>
      <c r="BD154" s="356">
        <v>0</v>
      </c>
      <c r="BE154" s="356">
        <v>0</v>
      </c>
      <c r="BF154" s="356">
        <v>0</v>
      </c>
      <c r="BG154" s="356">
        <v>0</v>
      </c>
      <c r="BI154" s="356">
        <v>0</v>
      </c>
      <c r="BJ154" s="356">
        <v>0</v>
      </c>
      <c r="BK154" s="356">
        <v>0</v>
      </c>
      <c r="BL154" s="356">
        <v>0</v>
      </c>
      <c r="BM154" s="356">
        <v>0</v>
      </c>
      <c r="BN154" s="356">
        <v>0</v>
      </c>
      <c r="BO154" s="356">
        <v>0</v>
      </c>
      <c r="BQ154" s="356">
        <v>0</v>
      </c>
      <c r="BR154" s="356">
        <v>0</v>
      </c>
      <c r="BS154" s="356">
        <v>0</v>
      </c>
      <c r="BT154" s="356">
        <v>0</v>
      </c>
      <c r="BU154" s="356">
        <v>0</v>
      </c>
      <c r="BV154" s="356">
        <v>0</v>
      </c>
      <c r="BW154" s="356">
        <v>0</v>
      </c>
      <c r="BY154" s="356">
        <v>0</v>
      </c>
      <c r="BZ154" s="356">
        <v>0</v>
      </c>
      <c r="CA154" s="356">
        <v>0</v>
      </c>
      <c r="CB154" s="356">
        <v>0</v>
      </c>
      <c r="CC154" s="356">
        <v>0</v>
      </c>
      <c r="CD154" s="356">
        <v>0</v>
      </c>
      <c r="CE154" s="356">
        <v>0</v>
      </c>
      <c r="CG154" s="356">
        <v>0</v>
      </c>
      <c r="CH154" s="356">
        <v>0</v>
      </c>
      <c r="CI154" s="356">
        <v>0</v>
      </c>
      <c r="CJ154" s="356">
        <v>0</v>
      </c>
      <c r="CK154" s="356">
        <v>0</v>
      </c>
      <c r="CL154" s="356">
        <v>0</v>
      </c>
      <c r="CM154" s="356">
        <v>0</v>
      </c>
      <c r="CN154" s="162">
        <v>0</v>
      </c>
      <c r="CO154" s="356">
        <v>0</v>
      </c>
      <c r="CP154" s="356">
        <v>0</v>
      </c>
      <c r="CQ154" s="356">
        <v>0</v>
      </c>
      <c r="CR154" s="356">
        <v>0</v>
      </c>
      <c r="CS154" s="356">
        <v>0</v>
      </c>
      <c r="CT154" s="356">
        <v>0</v>
      </c>
      <c r="CU154" s="356">
        <v>0</v>
      </c>
      <c r="CW154" s="356">
        <v>0</v>
      </c>
      <c r="CX154" s="356">
        <v>0</v>
      </c>
      <c r="CY154" s="356">
        <v>0</v>
      </c>
      <c r="CZ154" s="356">
        <v>0</v>
      </c>
      <c r="DA154" s="356">
        <v>0</v>
      </c>
      <c r="DB154" s="356">
        <v>0</v>
      </c>
      <c r="DC154" s="356">
        <v>0</v>
      </c>
      <c r="DE154" s="356">
        <v>0</v>
      </c>
      <c r="DF154" s="356">
        <v>0</v>
      </c>
      <c r="DG154" s="356">
        <v>0</v>
      </c>
      <c r="DH154" s="356">
        <v>0</v>
      </c>
      <c r="DI154" s="356">
        <v>0</v>
      </c>
      <c r="DJ154" s="356">
        <v>0</v>
      </c>
      <c r="DK154" s="356">
        <v>0</v>
      </c>
      <c r="DM154" s="356">
        <v>0</v>
      </c>
      <c r="DN154" s="356">
        <v>0</v>
      </c>
      <c r="DO154" s="356">
        <v>0</v>
      </c>
      <c r="DP154" s="356">
        <v>0</v>
      </c>
      <c r="DQ154" s="356">
        <v>0</v>
      </c>
      <c r="DR154" s="356">
        <v>0</v>
      </c>
      <c r="DS154" s="356">
        <v>0</v>
      </c>
      <c r="DU154" s="356">
        <v>0</v>
      </c>
      <c r="DV154" s="356">
        <v>0</v>
      </c>
      <c r="DW154" s="356">
        <v>0</v>
      </c>
      <c r="DX154" s="356">
        <v>0</v>
      </c>
      <c r="DY154" s="356">
        <v>0</v>
      </c>
      <c r="DZ154" s="356">
        <v>0</v>
      </c>
      <c r="EA154" s="356">
        <v>0</v>
      </c>
      <c r="EC154" s="356">
        <v>0</v>
      </c>
      <c r="ED154" s="356">
        <v>0</v>
      </c>
      <c r="EE154" s="356">
        <v>0</v>
      </c>
      <c r="EF154" s="356">
        <v>0</v>
      </c>
      <c r="EG154" s="356">
        <v>0</v>
      </c>
      <c r="EH154" s="356">
        <v>0</v>
      </c>
      <c r="EI154" s="356">
        <v>0</v>
      </c>
      <c r="EK154" s="356">
        <v>0</v>
      </c>
      <c r="EL154" s="356">
        <v>0</v>
      </c>
      <c r="EM154" s="356">
        <v>0</v>
      </c>
      <c r="EN154" s="356">
        <v>0</v>
      </c>
      <c r="EO154" s="356">
        <v>0</v>
      </c>
      <c r="EP154" s="356">
        <v>0</v>
      </c>
      <c r="EQ154" s="356">
        <v>0</v>
      </c>
      <c r="ES154" s="356">
        <v>0</v>
      </c>
      <c r="ET154" s="356">
        <v>0</v>
      </c>
      <c r="EU154" s="356">
        <v>0</v>
      </c>
      <c r="EV154" s="356">
        <v>0</v>
      </c>
      <c r="EW154" s="356">
        <v>0</v>
      </c>
      <c r="EX154" s="356">
        <v>0</v>
      </c>
      <c r="EY154" s="356">
        <v>0</v>
      </c>
      <c r="FA154" s="356">
        <v>0</v>
      </c>
      <c r="FB154" s="356">
        <v>0</v>
      </c>
      <c r="FC154" s="356">
        <v>0</v>
      </c>
      <c r="FD154" s="356">
        <v>0</v>
      </c>
      <c r="FE154" s="356">
        <v>0</v>
      </c>
      <c r="FF154" s="356">
        <v>0</v>
      </c>
      <c r="FG154" s="356">
        <v>0</v>
      </c>
    </row>
    <row r="155" spans="1:163">
      <c r="A155" s="355" t="s">
        <v>45</v>
      </c>
      <c r="B155" s="162" t="s">
        <v>45</v>
      </c>
      <c r="C155" s="619">
        <v>0</v>
      </c>
      <c r="D155" s="167"/>
      <c r="E155" s="356">
        <v>0</v>
      </c>
      <c r="F155" s="356">
        <v>0</v>
      </c>
      <c r="G155" s="356">
        <v>0</v>
      </c>
      <c r="H155" s="356">
        <v>0</v>
      </c>
      <c r="I155" s="356">
        <v>0</v>
      </c>
      <c r="J155" s="356">
        <v>0</v>
      </c>
      <c r="K155" s="356">
        <v>0</v>
      </c>
      <c r="M155" s="356">
        <v>0</v>
      </c>
      <c r="N155" s="356">
        <v>0</v>
      </c>
      <c r="O155" s="356">
        <v>0</v>
      </c>
      <c r="P155" s="356">
        <v>0</v>
      </c>
      <c r="Q155" s="356">
        <v>0</v>
      </c>
      <c r="R155" s="356">
        <v>0</v>
      </c>
      <c r="S155" s="356">
        <v>0</v>
      </c>
      <c r="U155" s="356">
        <v>0</v>
      </c>
      <c r="V155" s="356">
        <v>0</v>
      </c>
      <c r="W155" s="356">
        <v>0</v>
      </c>
      <c r="X155" s="356">
        <v>0</v>
      </c>
      <c r="Y155" s="356">
        <v>0</v>
      </c>
      <c r="Z155" s="356">
        <v>0</v>
      </c>
      <c r="AA155" s="356">
        <v>0</v>
      </c>
      <c r="AC155" s="356">
        <v>0</v>
      </c>
      <c r="AD155" s="356">
        <v>0</v>
      </c>
      <c r="AE155" s="356">
        <v>0</v>
      </c>
      <c r="AF155" s="356">
        <v>0</v>
      </c>
      <c r="AG155" s="356">
        <v>0</v>
      </c>
      <c r="AH155" s="356">
        <v>0</v>
      </c>
      <c r="AI155" s="356">
        <v>0</v>
      </c>
      <c r="AK155" s="356">
        <v>0</v>
      </c>
      <c r="AL155" s="356">
        <v>0</v>
      </c>
      <c r="AM155" s="356">
        <v>0</v>
      </c>
      <c r="AN155" s="356">
        <v>0</v>
      </c>
      <c r="AO155" s="356">
        <v>0</v>
      </c>
      <c r="AP155" s="356">
        <v>0</v>
      </c>
      <c r="AQ155" s="356">
        <v>0</v>
      </c>
      <c r="AS155" s="356">
        <v>0</v>
      </c>
      <c r="AT155" s="356">
        <v>0</v>
      </c>
      <c r="AU155" s="356">
        <v>0</v>
      </c>
      <c r="AV155" s="356">
        <v>0</v>
      </c>
      <c r="AW155" s="356">
        <v>0</v>
      </c>
      <c r="AX155" s="356">
        <v>0</v>
      </c>
      <c r="AY155" s="356">
        <v>0</v>
      </c>
      <c r="BA155" s="356">
        <v>0</v>
      </c>
      <c r="BB155" s="356">
        <v>0</v>
      </c>
      <c r="BC155" s="356">
        <v>0</v>
      </c>
      <c r="BD155" s="356">
        <v>0</v>
      </c>
      <c r="BE155" s="356">
        <v>0</v>
      </c>
      <c r="BF155" s="356">
        <v>0</v>
      </c>
      <c r="BG155" s="356">
        <v>0</v>
      </c>
      <c r="BI155" s="356">
        <v>0</v>
      </c>
      <c r="BJ155" s="356">
        <v>0</v>
      </c>
      <c r="BK155" s="356">
        <v>0</v>
      </c>
      <c r="BL155" s="356">
        <v>0</v>
      </c>
      <c r="BM155" s="356">
        <v>0</v>
      </c>
      <c r="BN155" s="356">
        <v>0</v>
      </c>
      <c r="BO155" s="356">
        <v>0</v>
      </c>
      <c r="BQ155" s="356">
        <v>0</v>
      </c>
      <c r="BR155" s="356">
        <v>0</v>
      </c>
      <c r="BS155" s="356">
        <v>0</v>
      </c>
      <c r="BT155" s="356">
        <v>0</v>
      </c>
      <c r="BU155" s="356">
        <v>0</v>
      </c>
      <c r="BV155" s="356">
        <v>0</v>
      </c>
      <c r="BW155" s="356">
        <v>0</v>
      </c>
      <c r="BY155" s="356">
        <v>0</v>
      </c>
      <c r="BZ155" s="356">
        <v>0</v>
      </c>
      <c r="CA155" s="356">
        <v>0</v>
      </c>
      <c r="CB155" s="356">
        <v>0</v>
      </c>
      <c r="CC155" s="356">
        <v>0</v>
      </c>
      <c r="CD155" s="356">
        <v>0</v>
      </c>
      <c r="CE155" s="356">
        <v>0</v>
      </c>
      <c r="CG155" s="356">
        <v>0</v>
      </c>
      <c r="CH155" s="356">
        <v>0</v>
      </c>
      <c r="CI155" s="356">
        <v>0</v>
      </c>
      <c r="CJ155" s="356">
        <v>0</v>
      </c>
      <c r="CK155" s="356">
        <v>0</v>
      </c>
      <c r="CL155" s="356">
        <v>0</v>
      </c>
      <c r="CM155" s="356">
        <v>0</v>
      </c>
      <c r="CN155" s="162">
        <v>0</v>
      </c>
      <c r="CO155" s="356">
        <v>0</v>
      </c>
      <c r="CP155" s="356">
        <v>0</v>
      </c>
      <c r="CQ155" s="356">
        <v>0</v>
      </c>
      <c r="CR155" s="356">
        <v>0</v>
      </c>
      <c r="CS155" s="356">
        <v>0</v>
      </c>
      <c r="CT155" s="356">
        <v>0</v>
      </c>
      <c r="CU155" s="356">
        <v>0</v>
      </c>
      <c r="CW155" s="356">
        <v>0</v>
      </c>
      <c r="CX155" s="356">
        <v>0</v>
      </c>
      <c r="CY155" s="356">
        <v>0</v>
      </c>
      <c r="CZ155" s="356">
        <v>0</v>
      </c>
      <c r="DA155" s="356">
        <v>0</v>
      </c>
      <c r="DB155" s="356">
        <v>0</v>
      </c>
      <c r="DC155" s="356">
        <v>0</v>
      </c>
      <c r="DE155" s="356">
        <v>0</v>
      </c>
      <c r="DF155" s="356">
        <v>0</v>
      </c>
      <c r="DG155" s="356">
        <v>0</v>
      </c>
      <c r="DH155" s="356">
        <v>0</v>
      </c>
      <c r="DI155" s="356">
        <v>0</v>
      </c>
      <c r="DJ155" s="356">
        <v>0</v>
      </c>
      <c r="DK155" s="356">
        <v>0</v>
      </c>
      <c r="DM155" s="356">
        <v>0</v>
      </c>
      <c r="DN155" s="356">
        <v>0</v>
      </c>
      <c r="DO155" s="356">
        <v>0</v>
      </c>
      <c r="DP155" s="356">
        <v>0</v>
      </c>
      <c r="DQ155" s="356">
        <v>0</v>
      </c>
      <c r="DR155" s="356">
        <v>0</v>
      </c>
      <c r="DS155" s="356">
        <v>0</v>
      </c>
      <c r="DU155" s="356">
        <v>0</v>
      </c>
      <c r="DV155" s="356">
        <v>0</v>
      </c>
      <c r="DW155" s="356">
        <v>0</v>
      </c>
      <c r="DX155" s="356">
        <v>0</v>
      </c>
      <c r="DY155" s="356">
        <v>0</v>
      </c>
      <c r="DZ155" s="356">
        <v>0</v>
      </c>
      <c r="EA155" s="356">
        <v>0</v>
      </c>
      <c r="EC155" s="356">
        <v>0</v>
      </c>
      <c r="ED155" s="356">
        <v>0</v>
      </c>
      <c r="EE155" s="356">
        <v>0</v>
      </c>
      <c r="EF155" s="356">
        <v>0</v>
      </c>
      <c r="EG155" s="356">
        <v>0</v>
      </c>
      <c r="EH155" s="356">
        <v>0</v>
      </c>
      <c r="EI155" s="356">
        <v>0</v>
      </c>
      <c r="EK155" s="356">
        <v>0</v>
      </c>
      <c r="EL155" s="356">
        <v>0</v>
      </c>
      <c r="EM155" s="356">
        <v>0</v>
      </c>
      <c r="EN155" s="356">
        <v>0</v>
      </c>
      <c r="EO155" s="356">
        <v>0</v>
      </c>
      <c r="EP155" s="356">
        <v>0</v>
      </c>
      <c r="EQ155" s="356">
        <v>0</v>
      </c>
      <c r="ES155" s="356">
        <v>0</v>
      </c>
      <c r="ET155" s="356">
        <v>0</v>
      </c>
      <c r="EU155" s="356">
        <v>0</v>
      </c>
      <c r="EV155" s="356">
        <v>0</v>
      </c>
      <c r="EW155" s="356">
        <v>0</v>
      </c>
      <c r="EX155" s="356">
        <v>0</v>
      </c>
      <c r="EY155" s="356">
        <v>0</v>
      </c>
      <c r="FA155" s="356">
        <v>0</v>
      </c>
      <c r="FB155" s="356">
        <v>0</v>
      </c>
      <c r="FC155" s="356">
        <v>0</v>
      </c>
      <c r="FD155" s="356">
        <v>0</v>
      </c>
      <c r="FE155" s="356">
        <v>0</v>
      </c>
      <c r="FF155" s="356">
        <v>0</v>
      </c>
      <c r="FG155" s="356">
        <v>0</v>
      </c>
    </row>
    <row r="156" spans="1:163">
      <c r="B156" s="172" t="s">
        <v>70</v>
      </c>
      <c r="C156" s="357">
        <v>-1515267578.76509</v>
      </c>
      <c r="D156" s="167"/>
      <c r="E156" s="357">
        <v>-885115279.97282708</v>
      </c>
      <c r="F156" s="357">
        <v>0</v>
      </c>
      <c r="G156" s="357">
        <v>-149310997.42657796</v>
      </c>
      <c r="H156" s="357">
        <v>0</v>
      </c>
      <c r="I156" s="357">
        <v>0</v>
      </c>
      <c r="J156" s="357">
        <v>0</v>
      </c>
      <c r="K156" s="357">
        <v>-1034426277.399405</v>
      </c>
      <c r="L156" s="357"/>
      <c r="M156" s="357">
        <v>-160115750.44182003</v>
      </c>
      <c r="N156" s="357">
        <v>0</v>
      </c>
      <c r="O156" s="357">
        <v>-11992544.635930525</v>
      </c>
      <c r="P156" s="357">
        <v>0</v>
      </c>
      <c r="Q156" s="357">
        <v>0</v>
      </c>
      <c r="R156" s="357">
        <v>0</v>
      </c>
      <c r="S156" s="357">
        <v>-172108295.07775056</v>
      </c>
      <c r="T156" s="357"/>
      <c r="U156" s="357">
        <v>-132100847.55126794</v>
      </c>
      <c r="V156" s="357">
        <v>0</v>
      </c>
      <c r="W156" s="357">
        <v>-2417196.8539215806</v>
      </c>
      <c r="X156" s="357">
        <v>0</v>
      </c>
      <c r="Y156" s="357">
        <v>0</v>
      </c>
      <c r="Z156" s="357">
        <v>0</v>
      </c>
      <c r="AA156" s="357">
        <v>-134518044.40518951</v>
      </c>
      <c r="AB156" s="357"/>
      <c r="AC156" s="357">
        <v>-56422436.653211847</v>
      </c>
      <c r="AD156" s="357">
        <v>0</v>
      </c>
      <c r="AE156" s="357">
        <v>-256441.66222841982</v>
      </c>
      <c r="AF156" s="357">
        <v>0</v>
      </c>
      <c r="AG156" s="357">
        <v>0</v>
      </c>
      <c r="AH156" s="357">
        <v>0</v>
      </c>
      <c r="AI156" s="357">
        <v>-56678878.315440267</v>
      </c>
      <c r="AJ156" s="357"/>
      <c r="AK156" s="357">
        <v>-44156737.490182452</v>
      </c>
      <c r="AL156" s="357">
        <v>0</v>
      </c>
      <c r="AM156" s="357">
        <v>-3028042.1435031178</v>
      </c>
      <c r="AN156" s="357">
        <v>0</v>
      </c>
      <c r="AO156" s="357">
        <v>0</v>
      </c>
      <c r="AP156" s="357">
        <v>0</v>
      </c>
      <c r="AQ156" s="357">
        <v>-47184779.633685566</v>
      </c>
      <c r="AR156" s="357"/>
      <c r="AS156" s="357">
        <v>-573464.40121658472</v>
      </c>
      <c r="AT156" s="357">
        <v>0</v>
      </c>
      <c r="AU156" s="357">
        <v>-9817.8667092214691</v>
      </c>
      <c r="AV156" s="357">
        <v>0</v>
      </c>
      <c r="AW156" s="357">
        <v>0</v>
      </c>
      <c r="AX156" s="357">
        <v>0</v>
      </c>
      <c r="AY156" s="357">
        <v>-583282.26792580623</v>
      </c>
      <c r="AZ156" s="357"/>
      <c r="BA156" s="357">
        <v>-11117612.382051306</v>
      </c>
      <c r="BB156" s="357">
        <v>0</v>
      </c>
      <c r="BC156" s="357">
        <v>-978607.77063378843</v>
      </c>
      <c r="BD156" s="357">
        <v>0</v>
      </c>
      <c r="BE156" s="357">
        <v>0</v>
      </c>
      <c r="BF156" s="357">
        <v>0</v>
      </c>
      <c r="BG156" s="357">
        <v>-12096220.152685095</v>
      </c>
      <c r="BH156" s="357"/>
      <c r="BI156" s="357">
        <v>-17622556.638414856</v>
      </c>
      <c r="BJ156" s="357">
        <v>0</v>
      </c>
      <c r="BK156" s="357">
        <v>-197924.84392173699</v>
      </c>
      <c r="BL156" s="357">
        <v>0</v>
      </c>
      <c r="BM156" s="357">
        <v>0</v>
      </c>
      <c r="BN156" s="357">
        <v>0</v>
      </c>
      <c r="BO156" s="357">
        <v>-17820481.482336592</v>
      </c>
      <c r="BP156" s="357"/>
      <c r="BQ156" s="357">
        <v>-6434121.1383056864</v>
      </c>
      <c r="BR156" s="357">
        <v>0</v>
      </c>
      <c r="BS156" s="357">
        <v>-122910.85658554421</v>
      </c>
      <c r="BT156" s="357">
        <v>0</v>
      </c>
      <c r="BU156" s="357">
        <v>0</v>
      </c>
      <c r="BV156" s="357">
        <v>0</v>
      </c>
      <c r="BW156" s="357">
        <v>-6557031.9948912309</v>
      </c>
      <c r="BX156" s="357"/>
      <c r="BY156" s="357">
        <v>-3490003.3230210361</v>
      </c>
      <c r="BZ156" s="357">
        <v>0</v>
      </c>
      <c r="CA156" s="357">
        <v>-197885.41970576922</v>
      </c>
      <c r="CB156" s="357">
        <v>0</v>
      </c>
      <c r="CC156" s="357">
        <v>0</v>
      </c>
      <c r="CD156" s="357">
        <v>0</v>
      </c>
      <c r="CE156" s="357">
        <v>-3687888.7427268052</v>
      </c>
      <c r="CF156" s="357"/>
      <c r="CG156" s="357">
        <v>-9165084.2387600113</v>
      </c>
      <c r="CH156" s="357">
        <v>0</v>
      </c>
      <c r="CI156" s="357">
        <v>-20008358.410123274</v>
      </c>
      <c r="CJ156" s="357">
        <v>0</v>
      </c>
      <c r="CK156" s="357">
        <v>0</v>
      </c>
      <c r="CL156" s="357">
        <v>0</v>
      </c>
      <c r="CM156" s="357">
        <v>-29173442.648883283</v>
      </c>
      <c r="CN156" s="357">
        <v>0</v>
      </c>
      <c r="CO156" s="357">
        <v>-430750.24503499531</v>
      </c>
      <c r="CP156" s="357">
        <v>0</v>
      </c>
      <c r="CQ156" s="357">
        <v>-2206.3991353339115</v>
      </c>
      <c r="CR156" s="357">
        <v>0</v>
      </c>
      <c r="CS156" s="357">
        <v>0</v>
      </c>
      <c r="CT156" s="357">
        <v>0</v>
      </c>
      <c r="CU156" s="357">
        <v>-432956.64417032921</v>
      </c>
      <c r="CV156" s="357"/>
      <c r="CW156" s="357">
        <v>0</v>
      </c>
      <c r="CX156" s="357">
        <v>0</v>
      </c>
      <c r="CY156" s="357">
        <v>0</v>
      </c>
      <c r="CZ156" s="357">
        <v>0</v>
      </c>
      <c r="DA156" s="357">
        <v>0</v>
      </c>
      <c r="DB156" s="357">
        <v>0</v>
      </c>
      <c r="DC156" s="357">
        <v>0</v>
      </c>
      <c r="DD156" s="357"/>
      <c r="DE156" s="357">
        <v>0</v>
      </c>
      <c r="DF156" s="357">
        <v>0</v>
      </c>
      <c r="DG156" s="357">
        <v>0</v>
      </c>
      <c r="DH156" s="357">
        <v>0</v>
      </c>
      <c r="DI156" s="357">
        <v>0</v>
      </c>
      <c r="DJ156" s="357">
        <v>0</v>
      </c>
      <c r="DK156" s="357">
        <v>0</v>
      </c>
      <c r="DL156" s="357"/>
      <c r="DM156" s="357">
        <v>0</v>
      </c>
      <c r="DN156" s="357">
        <v>0</v>
      </c>
      <c r="DO156" s="357">
        <v>0</v>
      </c>
      <c r="DP156" s="357">
        <v>0</v>
      </c>
      <c r="DQ156" s="357">
        <v>0</v>
      </c>
      <c r="DR156" s="357">
        <v>0</v>
      </c>
      <c r="DS156" s="357">
        <v>0</v>
      </c>
      <c r="DT156" s="357"/>
      <c r="DU156" s="357">
        <v>0</v>
      </c>
      <c r="DV156" s="357">
        <v>0</v>
      </c>
      <c r="DW156" s="357">
        <v>0</v>
      </c>
      <c r="DX156" s="357">
        <v>0</v>
      </c>
      <c r="DY156" s="357">
        <v>0</v>
      </c>
      <c r="DZ156" s="357">
        <v>0</v>
      </c>
      <c r="EA156" s="357">
        <v>0</v>
      </c>
      <c r="EB156" s="357"/>
      <c r="EC156" s="357">
        <v>0</v>
      </c>
      <c r="ED156" s="357">
        <v>0</v>
      </c>
      <c r="EE156" s="357">
        <v>0</v>
      </c>
      <c r="EF156" s="357">
        <v>0</v>
      </c>
      <c r="EG156" s="357">
        <v>0</v>
      </c>
      <c r="EH156" s="357">
        <v>0</v>
      </c>
      <c r="EI156" s="357">
        <v>0</v>
      </c>
      <c r="EJ156" s="357"/>
      <c r="EK156" s="357">
        <v>0</v>
      </c>
      <c r="EL156" s="357">
        <v>0</v>
      </c>
      <c r="EM156" s="357">
        <v>0</v>
      </c>
      <c r="EN156" s="357">
        <v>0</v>
      </c>
      <c r="EO156" s="357">
        <v>0</v>
      </c>
      <c r="EP156" s="357">
        <v>0</v>
      </c>
      <c r="EQ156" s="357">
        <v>0</v>
      </c>
      <c r="ER156" s="357"/>
      <c r="ES156" s="357">
        <v>0</v>
      </c>
      <c r="ET156" s="357">
        <v>0</v>
      </c>
      <c r="EU156" s="357">
        <v>0</v>
      </c>
      <c r="EV156" s="357">
        <v>0</v>
      </c>
      <c r="EW156" s="357">
        <v>0</v>
      </c>
      <c r="EX156" s="357">
        <v>0</v>
      </c>
      <c r="EY156" s="357">
        <v>0</v>
      </c>
      <c r="EZ156" s="357"/>
      <c r="FA156" s="357">
        <v>0</v>
      </c>
      <c r="FB156" s="357">
        <v>0</v>
      </c>
      <c r="FC156" s="357">
        <v>0</v>
      </c>
      <c r="FD156" s="357">
        <v>0</v>
      </c>
      <c r="FE156" s="357">
        <v>0</v>
      </c>
      <c r="FF156" s="357">
        <v>0</v>
      </c>
      <c r="FG156" s="357">
        <v>0</v>
      </c>
    </row>
    <row r="157" spans="1:163">
      <c r="D157" s="167"/>
      <c r="CW157" s="162">
        <v>0</v>
      </c>
      <c r="CX157" s="162">
        <v>0</v>
      </c>
      <c r="CY157" s="162">
        <v>0</v>
      </c>
      <c r="CZ157" s="162">
        <v>0</v>
      </c>
      <c r="DA157" s="162">
        <v>0</v>
      </c>
      <c r="DB157" s="162">
        <v>0</v>
      </c>
      <c r="DC157" s="162">
        <v>0</v>
      </c>
    </row>
    <row r="158" spans="1:163">
      <c r="B158" s="172" t="s">
        <v>92</v>
      </c>
      <c r="D158" s="167"/>
      <c r="CW158" s="162">
        <v>0</v>
      </c>
      <c r="CX158" s="162">
        <v>0</v>
      </c>
      <c r="CY158" s="162">
        <v>0</v>
      </c>
      <c r="CZ158" s="162">
        <v>0</v>
      </c>
      <c r="DA158" s="162">
        <v>0</v>
      </c>
      <c r="DB158" s="162">
        <v>0</v>
      </c>
      <c r="DC158" s="162">
        <v>0</v>
      </c>
    </row>
    <row r="159" spans="1:163">
      <c r="A159" s="355">
        <v>108.06</v>
      </c>
      <c r="B159" s="162" t="s">
        <v>1173</v>
      </c>
      <c r="C159" s="619">
        <v>-182440491.55969805</v>
      </c>
      <c r="D159" s="167"/>
      <c r="E159" s="356">
        <v>-45979468.16631864</v>
      </c>
      <c r="F159" s="356">
        <v>-42201048.41084145</v>
      </c>
      <c r="G159" s="356">
        <v>-22968500.4543107</v>
      </c>
      <c r="H159" s="356">
        <v>0</v>
      </c>
      <c r="I159" s="356">
        <v>0</v>
      </c>
      <c r="J159" s="356">
        <v>0</v>
      </c>
      <c r="K159" s="356">
        <v>-111149017.03147079</v>
      </c>
      <c r="M159" s="356">
        <v>-8727851.6752186902</v>
      </c>
      <c r="N159" s="356">
        <v>-10722791.219891755</v>
      </c>
      <c r="O159" s="356">
        <v>-2674262.6864886545</v>
      </c>
      <c r="P159" s="356">
        <v>0</v>
      </c>
      <c r="Q159" s="356">
        <v>0</v>
      </c>
      <c r="R159" s="356">
        <v>0</v>
      </c>
      <c r="S159" s="356">
        <v>-22124905.581599098</v>
      </c>
      <c r="U159" s="356">
        <v>-7685268.8267643219</v>
      </c>
      <c r="V159" s="356">
        <v>-11924564.986070447</v>
      </c>
      <c r="W159" s="356">
        <v>-400924.3974661674</v>
      </c>
      <c r="X159" s="356">
        <v>0</v>
      </c>
      <c r="Y159" s="356">
        <v>0</v>
      </c>
      <c r="Z159" s="356">
        <v>0</v>
      </c>
      <c r="AA159" s="356">
        <v>-20010758.210300937</v>
      </c>
      <c r="AC159" s="356">
        <v>-3474775.0469846888</v>
      </c>
      <c r="AD159" s="356">
        <v>-7695706.6372471256</v>
      </c>
      <c r="AE159" s="356">
        <v>-198090.53940954135</v>
      </c>
      <c r="AF159" s="356">
        <v>0</v>
      </c>
      <c r="AG159" s="356">
        <v>0</v>
      </c>
      <c r="AH159" s="356">
        <v>0</v>
      </c>
      <c r="AI159" s="356">
        <v>-11368572.223641355</v>
      </c>
      <c r="AK159" s="356">
        <v>-2703928.8125023223</v>
      </c>
      <c r="AL159" s="356">
        <v>-5354232.4000612553</v>
      </c>
      <c r="AM159" s="356">
        <v>-482848.19867757749</v>
      </c>
      <c r="AN159" s="356">
        <v>0</v>
      </c>
      <c r="AO159" s="356">
        <v>0</v>
      </c>
      <c r="AP159" s="356">
        <v>0</v>
      </c>
      <c r="AQ159" s="356">
        <v>-8541009.4112411551</v>
      </c>
      <c r="AS159" s="356">
        <v>-26822.998582638262</v>
      </c>
      <c r="AT159" s="356">
        <v>-16906.569005314319</v>
      </c>
      <c r="AU159" s="356">
        <v>-980.26082084681832</v>
      </c>
      <c r="AV159" s="356">
        <v>0</v>
      </c>
      <c r="AW159" s="356">
        <v>0</v>
      </c>
      <c r="AX159" s="356">
        <v>0</v>
      </c>
      <c r="AY159" s="356">
        <v>-44709.828408799396</v>
      </c>
      <c r="BA159" s="356">
        <v>-518189.06255874311</v>
      </c>
      <c r="BB159" s="356">
        <v>-466613.10092392407</v>
      </c>
      <c r="BC159" s="356">
        <v>-101251.91248202135</v>
      </c>
      <c r="BD159" s="356">
        <v>0</v>
      </c>
      <c r="BE159" s="356">
        <v>0</v>
      </c>
      <c r="BF159" s="356">
        <v>0</v>
      </c>
      <c r="BG159" s="356">
        <v>-1086054.0759646886</v>
      </c>
      <c r="BI159" s="356">
        <v>-685567.62730605761</v>
      </c>
      <c r="BJ159" s="356">
        <v>-237535.31995176754</v>
      </c>
      <c r="BK159" s="356">
        <v>-40598.447930923765</v>
      </c>
      <c r="BL159" s="356">
        <v>0</v>
      </c>
      <c r="BM159" s="356">
        <v>0</v>
      </c>
      <c r="BN159" s="356">
        <v>0</v>
      </c>
      <c r="BO159" s="356">
        <v>-963701.39518874895</v>
      </c>
      <c r="BQ159" s="356">
        <v>-534936.80625416455</v>
      </c>
      <c r="BR159" s="356">
        <v>-2317529.4784417655</v>
      </c>
      <c r="BS159" s="356">
        <v>-45655.058526465509</v>
      </c>
      <c r="BT159" s="356">
        <v>0</v>
      </c>
      <c r="BU159" s="356">
        <v>0</v>
      </c>
      <c r="BV159" s="356">
        <v>0</v>
      </c>
      <c r="BW159" s="356">
        <v>-2898121.3432223955</v>
      </c>
      <c r="BY159" s="356">
        <v>-237312.46948435894</v>
      </c>
      <c r="BZ159" s="356">
        <v>-1401913.85864695</v>
      </c>
      <c r="CA159" s="356">
        <v>-79353.146008682423</v>
      </c>
      <c r="CB159" s="356">
        <v>0</v>
      </c>
      <c r="CC159" s="356">
        <v>0</v>
      </c>
      <c r="CD159" s="356">
        <v>0</v>
      </c>
      <c r="CE159" s="356">
        <v>-1718579.4741399914</v>
      </c>
      <c r="CG159" s="356">
        <v>-386703.4769546708</v>
      </c>
      <c r="CH159" s="356">
        <v>-279059.2803486035</v>
      </c>
      <c r="CI159" s="356">
        <v>-1817094.1936355289</v>
      </c>
      <c r="CJ159" s="356">
        <v>0</v>
      </c>
      <c r="CK159" s="356">
        <v>0</v>
      </c>
      <c r="CL159" s="356">
        <v>0</v>
      </c>
      <c r="CM159" s="356">
        <v>-2482856.9509388031</v>
      </c>
      <c r="CN159" s="162">
        <v>0</v>
      </c>
      <c r="CO159" s="356">
        <v>-24630.410777400721</v>
      </c>
      <c r="CP159" s="356">
        <v>-27311.185154989955</v>
      </c>
      <c r="CQ159" s="356">
        <v>-264.4376489124781</v>
      </c>
      <c r="CR159" s="356">
        <v>0</v>
      </c>
      <c r="CS159" s="356">
        <v>0</v>
      </c>
      <c r="CT159" s="356">
        <v>0</v>
      </c>
      <c r="CU159" s="356">
        <v>-52206.033581303149</v>
      </c>
      <c r="CW159" s="356">
        <v>0</v>
      </c>
      <c r="CX159" s="356">
        <v>0</v>
      </c>
      <c r="CY159" s="356">
        <v>0</v>
      </c>
      <c r="CZ159" s="356">
        <v>0</v>
      </c>
      <c r="DA159" s="356">
        <v>0</v>
      </c>
      <c r="DB159" s="356">
        <v>0</v>
      </c>
      <c r="DC159" s="356">
        <v>0</v>
      </c>
      <c r="DE159" s="356">
        <v>0</v>
      </c>
      <c r="DF159" s="356">
        <v>0</v>
      </c>
      <c r="DG159" s="356">
        <v>0</v>
      </c>
      <c r="DH159" s="356">
        <v>0</v>
      </c>
      <c r="DI159" s="356">
        <v>0</v>
      </c>
      <c r="DJ159" s="356">
        <v>0</v>
      </c>
      <c r="DK159" s="356">
        <v>0</v>
      </c>
      <c r="DM159" s="356">
        <v>0</v>
      </c>
      <c r="DN159" s="356">
        <v>0</v>
      </c>
      <c r="DO159" s="356">
        <v>0</v>
      </c>
      <c r="DP159" s="356">
        <v>0</v>
      </c>
      <c r="DQ159" s="356">
        <v>0</v>
      </c>
      <c r="DR159" s="356">
        <v>0</v>
      </c>
      <c r="DS159" s="356">
        <v>0</v>
      </c>
      <c r="DU159" s="356">
        <v>0</v>
      </c>
      <c r="DV159" s="356">
        <v>0</v>
      </c>
      <c r="DW159" s="356">
        <v>0</v>
      </c>
      <c r="DX159" s="356">
        <v>0</v>
      </c>
      <c r="DY159" s="356">
        <v>0</v>
      </c>
      <c r="DZ159" s="356">
        <v>0</v>
      </c>
      <c r="EA159" s="356">
        <v>0</v>
      </c>
      <c r="EC159" s="356">
        <v>0</v>
      </c>
      <c r="ED159" s="356">
        <v>0</v>
      </c>
      <c r="EE159" s="356">
        <v>0</v>
      </c>
      <c r="EF159" s="356">
        <v>0</v>
      </c>
      <c r="EG159" s="356">
        <v>0</v>
      </c>
      <c r="EH159" s="356">
        <v>0</v>
      </c>
      <c r="EI159" s="356">
        <v>0</v>
      </c>
      <c r="EK159" s="356">
        <v>0</v>
      </c>
      <c r="EL159" s="356">
        <v>0</v>
      </c>
      <c r="EM159" s="356">
        <v>0</v>
      </c>
      <c r="EN159" s="356">
        <v>0</v>
      </c>
      <c r="EO159" s="356">
        <v>0</v>
      </c>
      <c r="EP159" s="356">
        <v>0</v>
      </c>
      <c r="EQ159" s="356">
        <v>0</v>
      </c>
      <c r="ES159" s="356">
        <v>0</v>
      </c>
      <c r="ET159" s="356">
        <v>0</v>
      </c>
      <c r="EU159" s="356">
        <v>0</v>
      </c>
      <c r="EV159" s="356">
        <v>0</v>
      </c>
      <c r="EW159" s="356">
        <v>0</v>
      </c>
      <c r="EX159" s="356">
        <v>0</v>
      </c>
      <c r="EY159" s="356">
        <v>0</v>
      </c>
      <c r="FA159" s="356">
        <v>0</v>
      </c>
      <c r="FB159" s="356">
        <v>0</v>
      </c>
      <c r="FC159" s="356">
        <v>0</v>
      </c>
      <c r="FD159" s="356">
        <v>0</v>
      </c>
      <c r="FE159" s="356">
        <v>0</v>
      </c>
      <c r="FF159" s="356">
        <v>0</v>
      </c>
      <c r="FG159" s="356">
        <v>0</v>
      </c>
    </row>
    <row r="160" spans="1:163">
      <c r="A160" s="355">
        <v>108.07</v>
      </c>
      <c r="B160" s="162" t="s">
        <v>1174</v>
      </c>
      <c r="C160" s="619">
        <v>14858618.090523999</v>
      </c>
      <c r="D160" s="167"/>
      <c r="E160" s="356">
        <v>4172474.1600545561</v>
      </c>
      <c r="F160" s="356">
        <v>3866932.4441426313</v>
      </c>
      <c r="G160" s="356">
        <v>591080.67930516496</v>
      </c>
      <c r="H160" s="356">
        <v>0</v>
      </c>
      <c r="I160" s="356">
        <v>0</v>
      </c>
      <c r="J160" s="356">
        <v>0</v>
      </c>
      <c r="K160" s="356">
        <v>8630487.2835023515</v>
      </c>
      <c r="M160" s="356">
        <v>792271.25543744036</v>
      </c>
      <c r="N160" s="356">
        <v>982542.16000271181</v>
      </c>
      <c r="O160" s="356">
        <v>83647.851328612582</v>
      </c>
      <c r="P160" s="356">
        <v>0</v>
      </c>
      <c r="Q160" s="356">
        <v>0</v>
      </c>
      <c r="R160" s="356">
        <v>0</v>
      </c>
      <c r="S160" s="356">
        <v>1858461.2667687647</v>
      </c>
      <c r="U160" s="356">
        <v>697898.84581505775</v>
      </c>
      <c r="V160" s="356">
        <v>1092662.1248366188</v>
      </c>
      <c r="W160" s="356">
        <v>21034.175015802986</v>
      </c>
      <c r="X160" s="356">
        <v>0</v>
      </c>
      <c r="Y160" s="356">
        <v>0</v>
      </c>
      <c r="Z160" s="356">
        <v>0</v>
      </c>
      <c r="AA160" s="356">
        <v>1811595.1456674794</v>
      </c>
      <c r="AC160" s="356">
        <v>315654.93912093574</v>
      </c>
      <c r="AD160" s="356">
        <v>705166.7860585585</v>
      </c>
      <c r="AE160" s="356">
        <v>3009.4968583741988</v>
      </c>
      <c r="AF160" s="356">
        <v>0</v>
      </c>
      <c r="AG160" s="356">
        <v>0</v>
      </c>
      <c r="AH160" s="356">
        <v>0</v>
      </c>
      <c r="AI160" s="356">
        <v>1023831.2220378685</v>
      </c>
      <c r="AK160" s="356">
        <v>245572.8627799692</v>
      </c>
      <c r="AL160" s="356">
        <v>490614.70652841794</v>
      </c>
      <c r="AM160" s="356">
        <v>27670.129376940258</v>
      </c>
      <c r="AN160" s="356">
        <v>0</v>
      </c>
      <c r="AO160" s="356">
        <v>0</v>
      </c>
      <c r="AP160" s="356">
        <v>0</v>
      </c>
      <c r="AQ160" s="356">
        <v>763857.69868532743</v>
      </c>
      <c r="AS160" s="356">
        <v>2430.5370271205866</v>
      </c>
      <c r="AT160" s="356">
        <v>1549.1691004764448</v>
      </c>
      <c r="AU160" s="356">
        <v>87.144566494417703</v>
      </c>
      <c r="AV160" s="356">
        <v>0</v>
      </c>
      <c r="AW160" s="356">
        <v>0</v>
      </c>
      <c r="AX160" s="356">
        <v>0</v>
      </c>
      <c r="AY160" s="356">
        <v>4066.850694091449</v>
      </c>
      <c r="BA160" s="356">
        <v>46954.771346882379</v>
      </c>
      <c r="BB160" s="356">
        <v>42756.315465403983</v>
      </c>
      <c r="BC160" s="356">
        <v>8701.8030384073008</v>
      </c>
      <c r="BD160" s="356">
        <v>0</v>
      </c>
      <c r="BE160" s="356">
        <v>0</v>
      </c>
      <c r="BF160" s="356">
        <v>0</v>
      </c>
      <c r="BG160" s="356">
        <v>98412.889850693668</v>
      </c>
      <c r="BI160" s="356">
        <v>62331.198575426941</v>
      </c>
      <c r="BJ160" s="356">
        <v>23448.927558145562</v>
      </c>
      <c r="BK160" s="356">
        <v>1848.3245688297118</v>
      </c>
      <c r="BL160" s="356">
        <v>0</v>
      </c>
      <c r="BM160" s="356">
        <v>0</v>
      </c>
      <c r="BN160" s="356">
        <v>0</v>
      </c>
      <c r="BO160" s="356">
        <v>87628.450702402217</v>
      </c>
      <c r="BQ160" s="356">
        <v>48662.957069485354</v>
      </c>
      <c r="BR160" s="356">
        <v>212357.9927019336</v>
      </c>
      <c r="BS160" s="356">
        <v>1237.5979381214077</v>
      </c>
      <c r="BT160" s="356">
        <v>0</v>
      </c>
      <c r="BU160" s="356">
        <v>0</v>
      </c>
      <c r="BV160" s="356">
        <v>0</v>
      </c>
      <c r="BW160" s="356">
        <v>262258.54770954035</v>
      </c>
      <c r="BY160" s="356">
        <v>22553.631468073436</v>
      </c>
      <c r="BZ160" s="356">
        <v>138393.63561110705</v>
      </c>
      <c r="CA160" s="356">
        <v>2018.2117484078847</v>
      </c>
      <c r="CB160" s="356">
        <v>0</v>
      </c>
      <c r="CC160" s="356">
        <v>0</v>
      </c>
      <c r="CD160" s="356">
        <v>0</v>
      </c>
      <c r="CE160" s="356">
        <v>162965.47882758838</v>
      </c>
      <c r="CG160" s="356">
        <v>35062.520945720637</v>
      </c>
      <c r="CH160" s="356">
        <v>25570.534990355532</v>
      </c>
      <c r="CI160" s="356">
        <v>89662.111664851982</v>
      </c>
      <c r="CJ160" s="356">
        <v>0</v>
      </c>
      <c r="CK160" s="356">
        <v>0</v>
      </c>
      <c r="CL160" s="356">
        <v>0</v>
      </c>
      <c r="CM160" s="356">
        <v>150295.16760092817</v>
      </c>
      <c r="CN160" s="162">
        <v>0</v>
      </c>
      <c r="CO160" s="356">
        <v>2235.7538375513736</v>
      </c>
      <c r="CP160" s="356">
        <v>2502.5564989680665</v>
      </c>
      <c r="CQ160" s="356">
        <v>19.778140443746715</v>
      </c>
      <c r="CR160" s="356">
        <v>0</v>
      </c>
      <c r="CS160" s="356">
        <v>0</v>
      </c>
      <c r="CT160" s="356">
        <v>0</v>
      </c>
      <c r="CU160" s="356">
        <v>4758.0884769631866</v>
      </c>
      <c r="CW160" s="356">
        <v>0</v>
      </c>
      <c r="CX160" s="356">
        <v>0</v>
      </c>
      <c r="CY160" s="356">
        <v>0</v>
      </c>
      <c r="CZ160" s="356">
        <v>0</v>
      </c>
      <c r="DA160" s="356">
        <v>0</v>
      </c>
      <c r="DB160" s="356">
        <v>0</v>
      </c>
      <c r="DC160" s="356">
        <v>0</v>
      </c>
      <c r="DE160" s="356">
        <v>0</v>
      </c>
      <c r="DF160" s="356">
        <v>0</v>
      </c>
      <c r="DG160" s="356">
        <v>0</v>
      </c>
      <c r="DH160" s="356">
        <v>0</v>
      </c>
      <c r="DI160" s="356">
        <v>0</v>
      </c>
      <c r="DJ160" s="356">
        <v>0</v>
      </c>
      <c r="DK160" s="356">
        <v>0</v>
      </c>
      <c r="DM160" s="356">
        <v>0</v>
      </c>
      <c r="DN160" s="356">
        <v>0</v>
      </c>
      <c r="DO160" s="356">
        <v>0</v>
      </c>
      <c r="DP160" s="356">
        <v>0</v>
      </c>
      <c r="DQ160" s="356">
        <v>0</v>
      </c>
      <c r="DR160" s="356">
        <v>0</v>
      </c>
      <c r="DS160" s="356">
        <v>0</v>
      </c>
      <c r="DU160" s="356">
        <v>0</v>
      </c>
      <c r="DV160" s="356">
        <v>0</v>
      </c>
      <c r="DW160" s="356">
        <v>0</v>
      </c>
      <c r="DX160" s="356">
        <v>0</v>
      </c>
      <c r="DY160" s="356">
        <v>0</v>
      </c>
      <c r="DZ160" s="356">
        <v>0</v>
      </c>
      <c r="EA160" s="356">
        <v>0</v>
      </c>
      <c r="EC160" s="356">
        <v>0</v>
      </c>
      <c r="ED160" s="356">
        <v>0</v>
      </c>
      <c r="EE160" s="356">
        <v>0</v>
      </c>
      <c r="EF160" s="356">
        <v>0</v>
      </c>
      <c r="EG160" s="356">
        <v>0</v>
      </c>
      <c r="EH160" s="356">
        <v>0</v>
      </c>
      <c r="EI160" s="356">
        <v>0</v>
      </c>
      <c r="EK160" s="356">
        <v>0</v>
      </c>
      <c r="EL160" s="356">
        <v>0</v>
      </c>
      <c r="EM160" s="356">
        <v>0</v>
      </c>
      <c r="EN160" s="356">
        <v>0</v>
      </c>
      <c r="EO160" s="356">
        <v>0</v>
      </c>
      <c r="EP160" s="356">
        <v>0</v>
      </c>
      <c r="EQ160" s="356">
        <v>0</v>
      </c>
      <c r="ES160" s="356">
        <v>0</v>
      </c>
      <c r="ET160" s="356">
        <v>0</v>
      </c>
      <c r="EU160" s="356">
        <v>0</v>
      </c>
      <c r="EV160" s="356">
        <v>0</v>
      </c>
      <c r="EW160" s="356">
        <v>0</v>
      </c>
      <c r="EX160" s="356">
        <v>0</v>
      </c>
      <c r="EY160" s="356">
        <v>0</v>
      </c>
      <c r="FA160" s="356">
        <v>0</v>
      </c>
      <c r="FB160" s="356">
        <v>0</v>
      </c>
      <c r="FC160" s="356">
        <v>0</v>
      </c>
      <c r="FD160" s="356">
        <v>0</v>
      </c>
      <c r="FE160" s="356">
        <v>0</v>
      </c>
      <c r="FF160" s="356">
        <v>0</v>
      </c>
      <c r="FG160" s="356">
        <v>0</v>
      </c>
    </row>
    <row r="161" spans="1:163">
      <c r="A161" s="355" t="s">
        <v>45</v>
      </c>
      <c r="B161" s="162" t="s">
        <v>45</v>
      </c>
      <c r="C161" s="619">
        <v>0</v>
      </c>
      <c r="D161" s="167"/>
      <c r="E161" s="356">
        <v>0</v>
      </c>
      <c r="F161" s="356">
        <v>0</v>
      </c>
      <c r="G161" s="356">
        <v>0</v>
      </c>
      <c r="H161" s="356">
        <v>0</v>
      </c>
      <c r="I161" s="356">
        <v>0</v>
      </c>
      <c r="J161" s="356">
        <v>0</v>
      </c>
      <c r="K161" s="356">
        <v>0</v>
      </c>
      <c r="M161" s="356">
        <v>0</v>
      </c>
      <c r="N161" s="356">
        <v>0</v>
      </c>
      <c r="O161" s="356">
        <v>0</v>
      </c>
      <c r="P161" s="356">
        <v>0</v>
      </c>
      <c r="Q161" s="356">
        <v>0</v>
      </c>
      <c r="R161" s="356">
        <v>0</v>
      </c>
      <c r="S161" s="356">
        <v>0</v>
      </c>
      <c r="U161" s="356">
        <v>0</v>
      </c>
      <c r="V161" s="356">
        <v>0</v>
      </c>
      <c r="W161" s="356">
        <v>0</v>
      </c>
      <c r="X161" s="356">
        <v>0</v>
      </c>
      <c r="Y161" s="356">
        <v>0</v>
      </c>
      <c r="Z161" s="356">
        <v>0</v>
      </c>
      <c r="AA161" s="356">
        <v>0</v>
      </c>
      <c r="AC161" s="356">
        <v>0</v>
      </c>
      <c r="AD161" s="356">
        <v>0</v>
      </c>
      <c r="AE161" s="356">
        <v>0</v>
      </c>
      <c r="AF161" s="356">
        <v>0</v>
      </c>
      <c r="AG161" s="356">
        <v>0</v>
      </c>
      <c r="AH161" s="356">
        <v>0</v>
      </c>
      <c r="AI161" s="356">
        <v>0</v>
      </c>
      <c r="AK161" s="356">
        <v>0</v>
      </c>
      <c r="AL161" s="356">
        <v>0</v>
      </c>
      <c r="AM161" s="356">
        <v>0</v>
      </c>
      <c r="AN161" s="356">
        <v>0</v>
      </c>
      <c r="AO161" s="356">
        <v>0</v>
      </c>
      <c r="AP161" s="356">
        <v>0</v>
      </c>
      <c r="AQ161" s="356">
        <v>0</v>
      </c>
      <c r="AS161" s="356">
        <v>0</v>
      </c>
      <c r="AT161" s="356">
        <v>0</v>
      </c>
      <c r="AU161" s="356">
        <v>0</v>
      </c>
      <c r="AV161" s="356">
        <v>0</v>
      </c>
      <c r="AW161" s="356">
        <v>0</v>
      </c>
      <c r="AX161" s="356">
        <v>0</v>
      </c>
      <c r="AY161" s="356">
        <v>0</v>
      </c>
      <c r="BA161" s="356">
        <v>0</v>
      </c>
      <c r="BB161" s="356">
        <v>0</v>
      </c>
      <c r="BC161" s="356">
        <v>0</v>
      </c>
      <c r="BD161" s="356">
        <v>0</v>
      </c>
      <c r="BE161" s="356">
        <v>0</v>
      </c>
      <c r="BF161" s="356">
        <v>0</v>
      </c>
      <c r="BG161" s="356">
        <v>0</v>
      </c>
      <c r="BI161" s="356">
        <v>0</v>
      </c>
      <c r="BJ161" s="356">
        <v>0</v>
      </c>
      <c r="BK161" s="356">
        <v>0</v>
      </c>
      <c r="BL161" s="356">
        <v>0</v>
      </c>
      <c r="BM161" s="356">
        <v>0</v>
      </c>
      <c r="BN161" s="356">
        <v>0</v>
      </c>
      <c r="BO161" s="356">
        <v>0</v>
      </c>
      <c r="BQ161" s="356">
        <v>0</v>
      </c>
      <c r="BR161" s="356">
        <v>0</v>
      </c>
      <c r="BS161" s="356">
        <v>0</v>
      </c>
      <c r="BT161" s="356">
        <v>0</v>
      </c>
      <c r="BU161" s="356">
        <v>0</v>
      </c>
      <c r="BV161" s="356">
        <v>0</v>
      </c>
      <c r="BW161" s="356">
        <v>0</v>
      </c>
      <c r="BY161" s="356">
        <v>0</v>
      </c>
      <c r="BZ161" s="356">
        <v>0</v>
      </c>
      <c r="CA161" s="356">
        <v>0</v>
      </c>
      <c r="CB161" s="356">
        <v>0</v>
      </c>
      <c r="CC161" s="356">
        <v>0</v>
      </c>
      <c r="CD161" s="356">
        <v>0</v>
      </c>
      <c r="CE161" s="356">
        <v>0</v>
      </c>
      <c r="CG161" s="356">
        <v>0</v>
      </c>
      <c r="CH161" s="356">
        <v>0</v>
      </c>
      <c r="CI161" s="356">
        <v>0</v>
      </c>
      <c r="CJ161" s="356">
        <v>0</v>
      </c>
      <c r="CK161" s="356">
        <v>0</v>
      </c>
      <c r="CL161" s="356">
        <v>0</v>
      </c>
      <c r="CM161" s="356">
        <v>0</v>
      </c>
      <c r="CN161" s="162">
        <v>0</v>
      </c>
      <c r="CO161" s="356">
        <v>0</v>
      </c>
      <c r="CP161" s="356">
        <v>0</v>
      </c>
      <c r="CQ161" s="356">
        <v>0</v>
      </c>
      <c r="CR161" s="356">
        <v>0</v>
      </c>
      <c r="CS161" s="356">
        <v>0</v>
      </c>
      <c r="CT161" s="356">
        <v>0</v>
      </c>
      <c r="CU161" s="356">
        <v>0</v>
      </c>
      <c r="CW161" s="356">
        <v>0</v>
      </c>
      <c r="CX161" s="356">
        <v>0</v>
      </c>
      <c r="CY161" s="356">
        <v>0</v>
      </c>
      <c r="CZ161" s="356">
        <v>0</v>
      </c>
      <c r="DA161" s="356">
        <v>0</v>
      </c>
      <c r="DB161" s="356">
        <v>0</v>
      </c>
      <c r="DC161" s="356">
        <v>0</v>
      </c>
      <c r="DE161" s="356">
        <v>0</v>
      </c>
      <c r="DF161" s="356">
        <v>0</v>
      </c>
      <c r="DG161" s="356">
        <v>0</v>
      </c>
      <c r="DH161" s="356">
        <v>0</v>
      </c>
      <c r="DI161" s="356">
        <v>0</v>
      </c>
      <c r="DJ161" s="356">
        <v>0</v>
      </c>
      <c r="DK161" s="356">
        <v>0</v>
      </c>
      <c r="DM161" s="356">
        <v>0</v>
      </c>
      <c r="DN161" s="356">
        <v>0</v>
      </c>
      <c r="DO161" s="356">
        <v>0</v>
      </c>
      <c r="DP161" s="356">
        <v>0</v>
      </c>
      <c r="DQ161" s="356">
        <v>0</v>
      </c>
      <c r="DR161" s="356">
        <v>0</v>
      </c>
      <c r="DS161" s="356">
        <v>0</v>
      </c>
      <c r="DU161" s="356">
        <v>0</v>
      </c>
      <c r="DV161" s="356">
        <v>0</v>
      </c>
      <c r="DW161" s="356">
        <v>0</v>
      </c>
      <c r="DX161" s="356">
        <v>0</v>
      </c>
      <c r="DY161" s="356">
        <v>0</v>
      </c>
      <c r="DZ161" s="356">
        <v>0</v>
      </c>
      <c r="EA161" s="356">
        <v>0</v>
      </c>
      <c r="EC161" s="356">
        <v>0</v>
      </c>
      <c r="ED161" s="356">
        <v>0</v>
      </c>
      <c r="EE161" s="356">
        <v>0</v>
      </c>
      <c r="EF161" s="356">
        <v>0</v>
      </c>
      <c r="EG161" s="356">
        <v>0</v>
      </c>
      <c r="EH161" s="356">
        <v>0</v>
      </c>
      <c r="EI161" s="356">
        <v>0</v>
      </c>
      <c r="EK161" s="356">
        <v>0</v>
      </c>
      <c r="EL161" s="356">
        <v>0</v>
      </c>
      <c r="EM161" s="356">
        <v>0</v>
      </c>
      <c r="EN161" s="356">
        <v>0</v>
      </c>
      <c r="EO161" s="356">
        <v>0</v>
      </c>
      <c r="EP161" s="356">
        <v>0</v>
      </c>
      <c r="EQ161" s="356">
        <v>0</v>
      </c>
      <c r="ES161" s="356">
        <v>0</v>
      </c>
      <c r="ET161" s="356">
        <v>0</v>
      </c>
      <c r="EU161" s="356">
        <v>0</v>
      </c>
      <c r="EV161" s="356">
        <v>0</v>
      </c>
      <c r="EW161" s="356">
        <v>0</v>
      </c>
      <c r="EX161" s="356">
        <v>0</v>
      </c>
      <c r="EY161" s="356">
        <v>0</v>
      </c>
      <c r="FA161" s="356">
        <v>0</v>
      </c>
      <c r="FB161" s="356">
        <v>0</v>
      </c>
      <c r="FC161" s="356">
        <v>0</v>
      </c>
      <c r="FD161" s="356">
        <v>0</v>
      </c>
      <c r="FE161" s="356">
        <v>0</v>
      </c>
      <c r="FF161" s="356">
        <v>0</v>
      </c>
      <c r="FG161" s="356">
        <v>0</v>
      </c>
    </row>
    <row r="162" spans="1:163">
      <c r="A162" s="355" t="s">
        <v>45</v>
      </c>
      <c r="B162" s="162" t="s">
        <v>45</v>
      </c>
      <c r="C162" s="619">
        <v>0</v>
      </c>
      <c r="D162" s="167"/>
      <c r="E162" s="356">
        <v>0</v>
      </c>
      <c r="F162" s="356">
        <v>0</v>
      </c>
      <c r="G162" s="356">
        <v>0</v>
      </c>
      <c r="H162" s="356">
        <v>0</v>
      </c>
      <c r="I162" s="356">
        <v>0</v>
      </c>
      <c r="J162" s="356">
        <v>0</v>
      </c>
      <c r="K162" s="356">
        <v>0</v>
      </c>
      <c r="M162" s="356">
        <v>0</v>
      </c>
      <c r="N162" s="356">
        <v>0</v>
      </c>
      <c r="O162" s="356">
        <v>0</v>
      </c>
      <c r="P162" s="356">
        <v>0</v>
      </c>
      <c r="Q162" s="356">
        <v>0</v>
      </c>
      <c r="R162" s="356">
        <v>0</v>
      </c>
      <c r="S162" s="356">
        <v>0</v>
      </c>
      <c r="U162" s="356">
        <v>0</v>
      </c>
      <c r="V162" s="356">
        <v>0</v>
      </c>
      <c r="W162" s="356">
        <v>0</v>
      </c>
      <c r="X162" s="356">
        <v>0</v>
      </c>
      <c r="Y162" s="356">
        <v>0</v>
      </c>
      <c r="Z162" s="356">
        <v>0</v>
      </c>
      <c r="AA162" s="356">
        <v>0</v>
      </c>
      <c r="AC162" s="356">
        <v>0</v>
      </c>
      <c r="AD162" s="356">
        <v>0</v>
      </c>
      <c r="AE162" s="356">
        <v>0</v>
      </c>
      <c r="AF162" s="356">
        <v>0</v>
      </c>
      <c r="AG162" s="356">
        <v>0</v>
      </c>
      <c r="AH162" s="356">
        <v>0</v>
      </c>
      <c r="AI162" s="356">
        <v>0</v>
      </c>
      <c r="AK162" s="356">
        <v>0</v>
      </c>
      <c r="AL162" s="356">
        <v>0</v>
      </c>
      <c r="AM162" s="356">
        <v>0</v>
      </c>
      <c r="AN162" s="356">
        <v>0</v>
      </c>
      <c r="AO162" s="356">
        <v>0</v>
      </c>
      <c r="AP162" s="356">
        <v>0</v>
      </c>
      <c r="AQ162" s="356">
        <v>0</v>
      </c>
      <c r="AS162" s="356">
        <v>0</v>
      </c>
      <c r="AT162" s="356">
        <v>0</v>
      </c>
      <c r="AU162" s="356">
        <v>0</v>
      </c>
      <c r="AV162" s="356">
        <v>0</v>
      </c>
      <c r="AW162" s="356">
        <v>0</v>
      </c>
      <c r="AX162" s="356">
        <v>0</v>
      </c>
      <c r="AY162" s="356">
        <v>0</v>
      </c>
      <c r="BA162" s="356">
        <v>0</v>
      </c>
      <c r="BB162" s="356">
        <v>0</v>
      </c>
      <c r="BC162" s="356">
        <v>0</v>
      </c>
      <c r="BD162" s="356">
        <v>0</v>
      </c>
      <c r="BE162" s="356">
        <v>0</v>
      </c>
      <c r="BF162" s="356">
        <v>0</v>
      </c>
      <c r="BG162" s="356">
        <v>0</v>
      </c>
      <c r="BI162" s="356">
        <v>0</v>
      </c>
      <c r="BJ162" s="356">
        <v>0</v>
      </c>
      <c r="BK162" s="356">
        <v>0</v>
      </c>
      <c r="BL162" s="356">
        <v>0</v>
      </c>
      <c r="BM162" s="356">
        <v>0</v>
      </c>
      <c r="BN162" s="356">
        <v>0</v>
      </c>
      <c r="BO162" s="356">
        <v>0</v>
      </c>
      <c r="BQ162" s="356">
        <v>0</v>
      </c>
      <c r="BR162" s="356">
        <v>0</v>
      </c>
      <c r="BS162" s="356">
        <v>0</v>
      </c>
      <c r="BT162" s="356">
        <v>0</v>
      </c>
      <c r="BU162" s="356">
        <v>0</v>
      </c>
      <c r="BV162" s="356">
        <v>0</v>
      </c>
      <c r="BW162" s="356">
        <v>0</v>
      </c>
      <c r="BY162" s="356">
        <v>0</v>
      </c>
      <c r="BZ162" s="356">
        <v>0</v>
      </c>
      <c r="CA162" s="356">
        <v>0</v>
      </c>
      <c r="CB162" s="356">
        <v>0</v>
      </c>
      <c r="CC162" s="356">
        <v>0</v>
      </c>
      <c r="CD162" s="356">
        <v>0</v>
      </c>
      <c r="CE162" s="356">
        <v>0</v>
      </c>
      <c r="CG162" s="356">
        <v>0</v>
      </c>
      <c r="CH162" s="356">
        <v>0</v>
      </c>
      <c r="CI162" s="356">
        <v>0</v>
      </c>
      <c r="CJ162" s="356">
        <v>0</v>
      </c>
      <c r="CK162" s="356">
        <v>0</v>
      </c>
      <c r="CL162" s="356">
        <v>0</v>
      </c>
      <c r="CM162" s="356">
        <v>0</v>
      </c>
      <c r="CN162" s="162">
        <v>0</v>
      </c>
      <c r="CO162" s="356">
        <v>0</v>
      </c>
      <c r="CP162" s="356">
        <v>0</v>
      </c>
      <c r="CQ162" s="356">
        <v>0</v>
      </c>
      <c r="CR162" s="356">
        <v>0</v>
      </c>
      <c r="CS162" s="356">
        <v>0</v>
      </c>
      <c r="CT162" s="356">
        <v>0</v>
      </c>
      <c r="CU162" s="356">
        <v>0</v>
      </c>
      <c r="CW162" s="356">
        <v>0</v>
      </c>
      <c r="CX162" s="356">
        <v>0</v>
      </c>
      <c r="CY162" s="356">
        <v>0</v>
      </c>
      <c r="CZ162" s="356">
        <v>0</v>
      </c>
      <c r="DA162" s="356">
        <v>0</v>
      </c>
      <c r="DB162" s="356">
        <v>0</v>
      </c>
      <c r="DC162" s="356">
        <v>0</v>
      </c>
      <c r="DE162" s="356">
        <v>0</v>
      </c>
      <c r="DF162" s="356">
        <v>0</v>
      </c>
      <c r="DG162" s="356">
        <v>0</v>
      </c>
      <c r="DH162" s="356">
        <v>0</v>
      </c>
      <c r="DI162" s="356">
        <v>0</v>
      </c>
      <c r="DJ162" s="356">
        <v>0</v>
      </c>
      <c r="DK162" s="356">
        <v>0</v>
      </c>
      <c r="DM162" s="356">
        <v>0</v>
      </c>
      <c r="DN162" s="356">
        <v>0</v>
      </c>
      <c r="DO162" s="356">
        <v>0</v>
      </c>
      <c r="DP162" s="356">
        <v>0</v>
      </c>
      <c r="DQ162" s="356">
        <v>0</v>
      </c>
      <c r="DR162" s="356">
        <v>0</v>
      </c>
      <c r="DS162" s="356">
        <v>0</v>
      </c>
      <c r="DU162" s="356">
        <v>0</v>
      </c>
      <c r="DV162" s="356">
        <v>0</v>
      </c>
      <c r="DW162" s="356">
        <v>0</v>
      </c>
      <c r="DX162" s="356">
        <v>0</v>
      </c>
      <c r="DY162" s="356">
        <v>0</v>
      </c>
      <c r="DZ162" s="356">
        <v>0</v>
      </c>
      <c r="EA162" s="356">
        <v>0</v>
      </c>
      <c r="EC162" s="356">
        <v>0</v>
      </c>
      <c r="ED162" s="356">
        <v>0</v>
      </c>
      <c r="EE162" s="356">
        <v>0</v>
      </c>
      <c r="EF162" s="356">
        <v>0</v>
      </c>
      <c r="EG162" s="356">
        <v>0</v>
      </c>
      <c r="EH162" s="356">
        <v>0</v>
      </c>
      <c r="EI162" s="356">
        <v>0</v>
      </c>
      <c r="EK162" s="356">
        <v>0</v>
      </c>
      <c r="EL162" s="356">
        <v>0</v>
      </c>
      <c r="EM162" s="356">
        <v>0</v>
      </c>
      <c r="EN162" s="356">
        <v>0</v>
      </c>
      <c r="EO162" s="356">
        <v>0</v>
      </c>
      <c r="EP162" s="356">
        <v>0</v>
      </c>
      <c r="EQ162" s="356">
        <v>0</v>
      </c>
      <c r="ES162" s="356">
        <v>0</v>
      </c>
      <c r="ET162" s="356">
        <v>0</v>
      </c>
      <c r="EU162" s="356">
        <v>0</v>
      </c>
      <c r="EV162" s="356">
        <v>0</v>
      </c>
      <c r="EW162" s="356">
        <v>0</v>
      </c>
      <c r="EX162" s="356">
        <v>0</v>
      </c>
      <c r="EY162" s="356">
        <v>0</v>
      </c>
      <c r="FA162" s="356">
        <v>0</v>
      </c>
      <c r="FB162" s="356">
        <v>0</v>
      </c>
      <c r="FC162" s="356">
        <v>0</v>
      </c>
      <c r="FD162" s="356">
        <v>0</v>
      </c>
      <c r="FE162" s="356">
        <v>0</v>
      </c>
      <c r="FF162" s="356">
        <v>0</v>
      </c>
      <c r="FG162" s="356">
        <v>0</v>
      </c>
    </row>
    <row r="163" spans="1:163">
      <c r="A163" s="355" t="s">
        <v>45</v>
      </c>
      <c r="B163" s="162" t="s">
        <v>45</v>
      </c>
      <c r="C163" s="619">
        <v>0</v>
      </c>
      <c r="D163" s="167"/>
      <c r="E163" s="356">
        <v>0</v>
      </c>
      <c r="F163" s="356">
        <v>0</v>
      </c>
      <c r="G163" s="356">
        <v>0</v>
      </c>
      <c r="H163" s="356">
        <v>0</v>
      </c>
      <c r="I163" s="356">
        <v>0</v>
      </c>
      <c r="J163" s="356">
        <v>0</v>
      </c>
      <c r="K163" s="356">
        <v>0</v>
      </c>
      <c r="M163" s="356">
        <v>0</v>
      </c>
      <c r="N163" s="356">
        <v>0</v>
      </c>
      <c r="O163" s="356">
        <v>0</v>
      </c>
      <c r="P163" s="356">
        <v>0</v>
      </c>
      <c r="Q163" s="356">
        <v>0</v>
      </c>
      <c r="R163" s="356">
        <v>0</v>
      </c>
      <c r="S163" s="356">
        <v>0</v>
      </c>
      <c r="U163" s="356">
        <v>0</v>
      </c>
      <c r="V163" s="356">
        <v>0</v>
      </c>
      <c r="W163" s="356">
        <v>0</v>
      </c>
      <c r="X163" s="356">
        <v>0</v>
      </c>
      <c r="Y163" s="356">
        <v>0</v>
      </c>
      <c r="Z163" s="356">
        <v>0</v>
      </c>
      <c r="AA163" s="356">
        <v>0</v>
      </c>
      <c r="AC163" s="356">
        <v>0</v>
      </c>
      <c r="AD163" s="356">
        <v>0</v>
      </c>
      <c r="AE163" s="356">
        <v>0</v>
      </c>
      <c r="AF163" s="356">
        <v>0</v>
      </c>
      <c r="AG163" s="356">
        <v>0</v>
      </c>
      <c r="AH163" s="356">
        <v>0</v>
      </c>
      <c r="AI163" s="356">
        <v>0</v>
      </c>
      <c r="AK163" s="356">
        <v>0</v>
      </c>
      <c r="AL163" s="356">
        <v>0</v>
      </c>
      <c r="AM163" s="356">
        <v>0</v>
      </c>
      <c r="AN163" s="356">
        <v>0</v>
      </c>
      <c r="AO163" s="356">
        <v>0</v>
      </c>
      <c r="AP163" s="356">
        <v>0</v>
      </c>
      <c r="AQ163" s="356">
        <v>0</v>
      </c>
      <c r="AS163" s="356">
        <v>0</v>
      </c>
      <c r="AT163" s="356">
        <v>0</v>
      </c>
      <c r="AU163" s="356">
        <v>0</v>
      </c>
      <c r="AV163" s="356">
        <v>0</v>
      </c>
      <c r="AW163" s="356">
        <v>0</v>
      </c>
      <c r="AX163" s="356">
        <v>0</v>
      </c>
      <c r="AY163" s="356">
        <v>0</v>
      </c>
      <c r="BA163" s="356">
        <v>0</v>
      </c>
      <c r="BB163" s="356">
        <v>0</v>
      </c>
      <c r="BC163" s="356">
        <v>0</v>
      </c>
      <c r="BD163" s="356">
        <v>0</v>
      </c>
      <c r="BE163" s="356">
        <v>0</v>
      </c>
      <c r="BF163" s="356">
        <v>0</v>
      </c>
      <c r="BG163" s="356">
        <v>0</v>
      </c>
      <c r="BI163" s="356">
        <v>0</v>
      </c>
      <c r="BJ163" s="356">
        <v>0</v>
      </c>
      <c r="BK163" s="356">
        <v>0</v>
      </c>
      <c r="BL163" s="356">
        <v>0</v>
      </c>
      <c r="BM163" s="356">
        <v>0</v>
      </c>
      <c r="BN163" s="356">
        <v>0</v>
      </c>
      <c r="BO163" s="356">
        <v>0</v>
      </c>
      <c r="BQ163" s="356">
        <v>0</v>
      </c>
      <c r="BR163" s="356">
        <v>0</v>
      </c>
      <c r="BS163" s="356">
        <v>0</v>
      </c>
      <c r="BT163" s="356">
        <v>0</v>
      </c>
      <c r="BU163" s="356">
        <v>0</v>
      </c>
      <c r="BV163" s="356">
        <v>0</v>
      </c>
      <c r="BW163" s="356">
        <v>0</v>
      </c>
      <c r="BY163" s="356">
        <v>0</v>
      </c>
      <c r="BZ163" s="356">
        <v>0</v>
      </c>
      <c r="CA163" s="356">
        <v>0</v>
      </c>
      <c r="CB163" s="356">
        <v>0</v>
      </c>
      <c r="CC163" s="356">
        <v>0</v>
      </c>
      <c r="CD163" s="356">
        <v>0</v>
      </c>
      <c r="CE163" s="356">
        <v>0</v>
      </c>
      <c r="CG163" s="356">
        <v>0</v>
      </c>
      <c r="CH163" s="356">
        <v>0</v>
      </c>
      <c r="CI163" s="356">
        <v>0</v>
      </c>
      <c r="CJ163" s="356">
        <v>0</v>
      </c>
      <c r="CK163" s="356">
        <v>0</v>
      </c>
      <c r="CL163" s="356">
        <v>0</v>
      </c>
      <c r="CM163" s="356">
        <v>0</v>
      </c>
      <c r="CN163" s="162">
        <v>0</v>
      </c>
      <c r="CO163" s="356">
        <v>0</v>
      </c>
      <c r="CP163" s="356">
        <v>0</v>
      </c>
      <c r="CQ163" s="356">
        <v>0</v>
      </c>
      <c r="CR163" s="356">
        <v>0</v>
      </c>
      <c r="CS163" s="356">
        <v>0</v>
      </c>
      <c r="CT163" s="356">
        <v>0</v>
      </c>
      <c r="CU163" s="356">
        <v>0</v>
      </c>
      <c r="CW163" s="356">
        <v>0</v>
      </c>
      <c r="CX163" s="356">
        <v>0</v>
      </c>
      <c r="CY163" s="356">
        <v>0</v>
      </c>
      <c r="CZ163" s="356">
        <v>0</v>
      </c>
      <c r="DA163" s="356">
        <v>0</v>
      </c>
      <c r="DB163" s="356">
        <v>0</v>
      </c>
      <c r="DC163" s="356">
        <v>0</v>
      </c>
      <c r="DE163" s="356">
        <v>0</v>
      </c>
      <c r="DF163" s="356">
        <v>0</v>
      </c>
      <c r="DG163" s="356">
        <v>0</v>
      </c>
      <c r="DH163" s="356">
        <v>0</v>
      </c>
      <c r="DI163" s="356">
        <v>0</v>
      </c>
      <c r="DJ163" s="356">
        <v>0</v>
      </c>
      <c r="DK163" s="356">
        <v>0</v>
      </c>
      <c r="DM163" s="356">
        <v>0</v>
      </c>
      <c r="DN163" s="356">
        <v>0</v>
      </c>
      <c r="DO163" s="356">
        <v>0</v>
      </c>
      <c r="DP163" s="356">
        <v>0</v>
      </c>
      <c r="DQ163" s="356">
        <v>0</v>
      </c>
      <c r="DR163" s="356">
        <v>0</v>
      </c>
      <c r="DS163" s="356">
        <v>0</v>
      </c>
      <c r="DU163" s="356">
        <v>0</v>
      </c>
      <c r="DV163" s="356">
        <v>0</v>
      </c>
      <c r="DW163" s="356">
        <v>0</v>
      </c>
      <c r="DX163" s="356">
        <v>0</v>
      </c>
      <c r="DY163" s="356">
        <v>0</v>
      </c>
      <c r="DZ163" s="356">
        <v>0</v>
      </c>
      <c r="EA163" s="356">
        <v>0</v>
      </c>
      <c r="EC163" s="356">
        <v>0</v>
      </c>
      <c r="ED163" s="356">
        <v>0</v>
      </c>
      <c r="EE163" s="356">
        <v>0</v>
      </c>
      <c r="EF163" s="356">
        <v>0</v>
      </c>
      <c r="EG163" s="356">
        <v>0</v>
      </c>
      <c r="EH163" s="356">
        <v>0</v>
      </c>
      <c r="EI163" s="356">
        <v>0</v>
      </c>
      <c r="EK163" s="356">
        <v>0</v>
      </c>
      <c r="EL163" s="356">
        <v>0</v>
      </c>
      <c r="EM163" s="356">
        <v>0</v>
      </c>
      <c r="EN163" s="356">
        <v>0</v>
      </c>
      <c r="EO163" s="356">
        <v>0</v>
      </c>
      <c r="EP163" s="356">
        <v>0</v>
      </c>
      <c r="EQ163" s="356">
        <v>0</v>
      </c>
      <c r="ES163" s="356">
        <v>0</v>
      </c>
      <c r="ET163" s="356">
        <v>0</v>
      </c>
      <c r="EU163" s="356">
        <v>0</v>
      </c>
      <c r="EV163" s="356">
        <v>0</v>
      </c>
      <c r="EW163" s="356">
        <v>0</v>
      </c>
      <c r="EX163" s="356">
        <v>0</v>
      </c>
      <c r="EY163" s="356">
        <v>0</v>
      </c>
      <c r="FA163" s="356">
        <v>0</v>
      </c>
      <c r="FB163" s="356">
        <v>0</v>
      </c>
      <c r="FC163" s="356">
        <v>0</v>
      </c>
      <c r="FD163" s="356">
        <v>0</v>
      </c>
      <c r="FE163" s="356">
        <v>0</v>
      </c>
      <c r="FF163" s="356">
        <v>0</v>
      </c>
      <c r="FG163" s="356">
        <v>0</v>
      </c>
    </row>
    <row r="164" spans="1:163">
      <c r="A164" s="355" t="s">
        <v>45</v>
      </c>
      <c r="B164" s="162" t="s">
        <v>45</v>
      </c>
      <c r="C164" s="619">
        <v>0</v>
      </c>
      <c r="D164" s="167"/>
      <c r="E164" s="356">
        <v>0</v>
      </c>
      <c r="F164" s="356">
        <v>0</v>
      </c>
      <c r="G164" s="356">
        <v>0</v>
      </c>
      <c r="H164" s="356">
        <v>0</v>
      </c>
      <c r="I164" s="356">
        <v>0</v>
      </c>
      <c r="J164" s="356">
        <v>0</v>
      </c>
      <c r="K164" s="356">
        <v>0</v>
      </c>
      <c r="M164" s="356">
        <v>0</v>
      </c>
      <c r="N164" s="356">
        <v>0</v>
      </c>
      <c r="O164" s="356">
        <v>0</v>
      </c>
      <c r="P164" s="356">
        <v>0</v>
      </c>
      <c r="Q164" s="356">
        <v>0</v>
      </c>
      <c r="R164" s="356">
        <v>0</v>
      </c>
      <c r="S164" s="356">
        <v>0</v>
      </c>
      <c r="U164" s="356">
        <v>0</v>
      </c>
      <c r="V164" s="356">
        <v>0</v>
      </c>
      <c r="W164" s="356">
        <v>0</v>
      </c>
      <c r="X164" s="356">
        <v>0</v>
      </c>
      <c r="Y164" s="356">
        <v>0</v>
      </c>
      <c r="Z164" s="356">
        <v>0</v>
      </c>
      <c r="AA164" s="356">
        <v>0</v>
      </c>
      <c r="AC164" s="356">
        <v>0</v>
      </c>
      <c r="AD164" s="356">
        <v>0</v>
      </c>
      <c r="AE164" s="356">
        <v>0</v>
      </c>
      <c r="AF164" s="356">
        <v>0</v>
      </c>
      <c r="AG164" s="356">
        <v>0</v>
      </c>
      <c r="AH164" s="356">
        <v>0</v>
      </c>
      <c r="AI164" s="356">
        <v>0</v>
      </c>
      <c r="AK164" s="356">
        <v>0</v>
      </c>
      <c r="AL164" s="356">
        <v>0</v>
      </c>
      <c r="AM164" s="356">
        <v>0</v>
      </c>
      <c r="AN164" s="356">
        <v>0</v>
      </c>
      <c r="AO164" s="356">
        <v>0</v>
      </c>
      <c r="AP164" s="356">
        <v>0</v>
      </c>
      <c r="AQ164" s="356">
        <v>0</v>
      </c>
      <c r="AS164" s="356">
        <v>0</v>
      </c>
      <c r="AT164" s="356">
        <v>0</v>
      </c>
      <c r="AU164" s="356">
        <v>0</v>
      </c>
      <c r="AV164" s="356">
        <v>0</v>
      </c>
      <c r="AW164" s="356">
        <v>0</v>
      </c>
      <c r="AX164" s="356">
        <v>0</v>
      </c>
      <c r="AY164" s="356">
        <v>0</v>
      </c>
      <c r="BA164" s="356">
        <v>0</v>
      </c>
      <c r="BB164" s="356">
        <v>0</v>
      </c>
      <c r="BC164" s="356">
        <v>0</v>
      </c>
      <c r="BD164" s="356">
        <v>0</v>
      </c>
      <c r="BE164" s="356">
        <v>0</v>
      </c>
      <c r="BF164" s="356">
        <v>0</v>
      </c>
      <c r="BG164" s="356">
        <v>0</v>
      </c>
      <c r="BI164" s="356">
        <v>0</v>
      </c>
      <c r="BJ164" s="356">
        <v>0</v>
      </c>
      <c r="BK164" s="356">
        <v>0</v>
      </c>
      <c r="BL164" s="356">
        <v>0</v>
      </c>
      <c r="BM164" s="356">
        <v>0</v>
      </c>
      <c r="BN164" s="356">
        <v>0</v>
      </c>
      <c r="BO164" s="356">
        <v>0</v>
      </c>
      <c r="BQ164" s="356">
        <v>0</v>
      </c>
      <c r="BR164" s="356">
        <v>0</v>
      </c>
      <c r="BS164" s="356">
        <v>0</v>
      </c>
      <c r="BT164" s="356">
        <v>0</v>
      </c>
      <c r="BU164" s="356">
        <v>0</v>
      </c>
      <c r="BV164" s="356">
        <v>0</v>
      </c>
      <c r="BW164" s="356">
        <v>0</v>
      </c>
      <c r="BY164" s="356">
        <v>0</v>
      </c>
      <c r="BZ164" s="356">
        <v>0</v>
      </c>
      <c r="CA164" s="356">
        <v>0</v>
      </c>
      <c r="CB164" s="356">
        <v>0</v>
      </c>
      <c r="CC164" s="356">
        <v>0</v>
      </c>
      <c r="CD164" s="356">
        <v>0</v>
      </c>
      <c r="CE164" s="356">
        <v>0</v>
      </c>
      <c r="CG164" s="356">
        <v>0</v>
      </c>
      <c r="CH164" s="356">
        <v>0</v>
      </c>
      <c r="CI164" s="356">
        <v>0</v>
      </c>
      <c r="CJ164" s="356">
        <v>0</v>
      </c>
      <c r="CK164" s="356">
        <v>0</v>
      </c>
      <c r="CL164" s="356">
        <v>0</v>
      </c>
      <c r="CM164" s="356">
        <v>0</v>
      </c>
      <c r="CN164" s="162">
        <v>0</v>
      </c>
      <c r="CO164" s="356">
        <v>0</v>
      </c>
      <c r="CP164" s="356">
        <v>0</v>
      </c>
      <c r="CQ164" s="356">
        <v>0</v>
      </c>
      <c r="CR164" s="356">
        <v>0</v>
      </c>
      <c r="CS164" s="356">
        <v>0</v>
      </c>
      <c r="CT164" s="356">
        <v>0</v>
      </c>
      <c r="CU164" s="356">
        <v>0</v>
      </c>
      <c r="CW164" s="356">
        <v>0</v>
      </c>
      <c r="CX164" s="356">
        <v>0</v>
      </c>
      <c r="CY164" s="356">
        <v>0</v>
      </c>
      <c r="CZ164" s="356">
        <v>0</v>
      </c>
      <c r="DA164" s="356">
        <v>0</v>
      </c>
      <c r="DB164" s="356">
        <v>0</v>
      </c>
      <c r="DC164" s="356">
        <v>0</v>
      </c>
      <c r="DE164" s="356">
        <v>0</v>
      </c>
      <c r="DF164" s="356">
        <v>0</v>
      </c>
      <c r="DG164" s="356">
        <v>0</v>
      </c>
      <c r="DH164" s="356">
        <v>0</v>
      </c>
      <c r="DI164" s="356">
        <v>0</v>
      </c>
      <c r="DJ164" s="356">
        <v>0</v>
      </c>
      <c r="DK164" s="356">
        <v>0</v>
      </c>
      <c r="DM164" s="356">
        <v>0</v>
      </c>
      <c r="DN164" s="356">
        <v>0</v>
      </c>
      <c r="DO164" s="356">
        <v>0</v>
      </c>
      <c r="DP164" s="356">
        <v>0</v>
      </c>
      <c r="DQ164" s="356">
        <v>0</v>
      </c>
      <c r="DR164" s="356">
        <v>0</v>
      </c>
      <c r="DS164" s="356">
        <v>0</v>
      </c>
      <c r="DU164" s="356">
        <v>0</v>
      </c>
      <c r="DV164" s="356">
        <v>0</v>
      </c>
      <c r="DW164" s="356">
        <v>0</v>
      </c>
      <c r="DX164" s="356">
        <v>0</v>
      </c>
      <c r="DY164" s="356">
        <v>0</v>
      </c>
      <c r="DZ164" s="356">
        <v>0</v>
      </c>
      <c r="EA164" s="356">
        <v>0</v>
      </c>
      <c r="EC164" s="356">
        <v>0</v>
      </c>
      <c r="ED164" s="356">
        <v>0</v>
      </c>
      <c r="EE164" s="356">
        <v>0</v>
      </c>
      <c r="EF164" s="356">
        <v>0</v>
      </c>
      <c r="EG164" s="356">
        <v>0</v>
      </c>
      <c r="EH164" s="356">
        <v>0</v>
      </c>
      <c r="EI164" s="356">
        <v>0</v>
      </c>
      <c r="EK164" s="356">
        <v>0</v>
      </c>
      <c r="EL164" s="356">
        <v>0</v>
      </c>
      <c r="EM164" s="356">
        <v>0</v>
      </c>
      <c r="EN164" s="356">
        <v>0</v>
      </c>
      <c r="EO164" s="356">
        <v>0</v>
      </c>
      <c r="EP164" s="356">
        <v>0</v>
      </c>
      <c r="EQ164" s="356">
        <v>0</v>
      </c>
      <c r="ES164" s="356">
        <v>0</v>
      </c>
      <c r="ET164" s="356">
        <v>0</v>
      </c>
      <c r="EU164" s="356">
        <v>0</v>
      </c>
      <c r="EV164" s="356">
        <v>0</v>
      </c>
      <c r="EW164" s="356">
        <v>0</v>
      </c>
      <c r="EX164" s="356">
        <v>0</v>
      </c>
      <c r="EY164" s="356">
        <v>0</v>
      </c>
      <c r="FA164" s="356">
        <v>0</v>
      </c>
      <c r="FB164" s="356">
        <v>0</v>
      </c>
      <c r="FC164" s="356">
        <v>0</v>
      </c>
      <c r="FD164" s="356">
        <v>0</v>
      </c>
      <c r="FE164" s="356">
        <v>0</v>
      </c>
      <c r="FF164" s="356">
        <v>0</v>
      </c>
      <c r="FG164" s="356">
        <v>0</v>
      </c>
    </row>
    <row r="165" spans="1:163">
      <c r="A165" s="355" t="s">
        <v>45</v>
      </c>
      <c r="B165" s="162" t="s">
        <v>45</v>
      </c>
      <c r="C165" s="619">
        <v>0</v>
      </c>
      <c r="D165" s="167"/>
      <c r="E165" s="356">
        <v>0</v>
      </c>
      <c r="F165" s="356">
        <v>0</v>
      </c>
      <c r="G165" s="356">
        <v>0</v>
      </c>
      <c r="H165" s="356">
        <v>0</v>
      </c>
      <c r="I165" s="356">
        <v>0</v>
      </c>
      <c r="J165" s="356">
        <v>0</v>
      </c>
      <c r="K165" s="356">
        <v>0</v>
      </c>
      <c r="M165" s="356">
        <v>0</v>
      </c>
      <c r="N165" s="356">
        <v>0</v>
      </c>
      <c r="O165" s="356">
        <v>0</v>
      </c>
      <c r="P165" s="356">
        <v>0</v>
      </c>
      <c r="Q165" s="356">
        <v>0</v>
      </c>
      <c r="R165" s="356">
        <v>0</v>
      </c>
      <c r="S165" s="356">
        <v>0</v>
      </c>
      <c r="U165" s="356">
        <v>0</v>
      </c>
      <c r="V165" s="356">
        <v>0</v>
      </c>
      <c r="W165" s="356">
        <v>0</v>
      </c>
      <c r="X165" s="356">
        <v>0</v>
      </c>
      <c r="Y165" s="356">
        <v>0</v>
      </c>
      <c r="Z165" s="356">
        <v>0</v>
      </c>
      <c r="AA165" s="356">
        <v>0</v>
      </c>
      <c r="AC165" s="356">
        <v>0</v>
      </c>
      <c r="AD165" s="356">
        <v>0</v>
      </c>
      <c r="AE165" s="356">
        <v>0</v>
      </c>
      <c r="AF165" s="356">
        <v>0</v>
      </c>
      <c r="AG165" s="356">
        <v>0</v>
      </c>
      <c r="AH165" s="356">
        <v>0</v>
      </c>
      <c r="AI165" s="356">
        <v>0</v>
      </c>
      <c r="AK165" s="356">
        <v>0</v>
      </c>
      <c r="AL165" s="356">
        <v>0</v>
      </c>
      <c r="AM165" s="356">
        <v>0</v>
      </c>
      <c r="AN165" s="356">
        <v>0</v>
      </c>
      <c r="AO165" s="356">
        <v>0</v>
      </c>
      <c r="AP165" s="356">
        <v>0</v>
      </c>
      <c r="AQ165" s="356">
        <v>0</v>
      </c>
      <c r="AS165" s="356">
        <v>0</v>
      </c>
      <c r="AT165" s="356">
        <v>0</v>
      </c>
      <c r="AU165" s="356">
        <v>0</v>
      </c>
      <c r="AV165" s="356">
        <v>0</v>
      </c>
      <c r="AW165" s="356">
        <v>0</v>
      </c>
      <c r="AX165" s="356">
        <v>0</v>
      </c>
      <c r="AY165" s="356">
        <v>0</v>
      </c>
      <c r="BA165" s="356">
        <v>0</v>
      </c>
      <c r="BB165" s="356">
        <v>0</v>
      </c>
      <c r="BC165" s="356">
        <v>0</v>
      </c>
      <c r="BD165" s="356">
        <v>0</v>
      </c>
      <c r="BE165" s="356">
        <v>0</v>
      </c>
      <c r="BF165" s="356">
        <v>0</v>
      </c>
      <c r="BG165" s="356">
        <v>0</v>
      </c>
      <c r="BI165" s="356">
        <v>0</v>
      </c>
      <c r="BJ165" s="356">
        <v>0</v>
      </c>
      <c r="BK165" s="356">
        <v>0</v>
      </c>
      <c r="BL165" s="356">
        <v>0</v>
      </c>
      <c r="BM165" s="356">
        <v>0</v>
      </c>
      <c r="BN165" s="356">
        <v>0</v>
      </c>
      <c r="BO165" s="356">
        <v>0</v>
      </c>
      <c r="BQ165" s="356">
        <v>0</v>
      </c>
      <c r="BR165" s="356">
        <v>0</v>
      </c>
      <c r="BS165" s="356">
        <v>0</v>
      </c>
      <c r="BT165" s="356">
        <v>0</v>
      </c>
      <c r="BU165" s="356">
        <v>0</v>
      </c>
      <c r="BV165" s="356">
        <v>0</v>
      </c>
      <c r="BW165" s="356">
        <v>0</v>
      </c>
      <c r="BY165" s="356">
        <v>0</v>
      </c>
      <c r="BZ165" s="356">
        <v>0</v>
      </c>
      <c r="CA165" s="356">
        <v>0</v>
      </c>
      <c r="CB165" s="356">
        <v>0</v>
      </c>
      <c r="CC165" s="356">
        <v>0</v>
      </c>
      <c r="CD165" s="356">
        <v>0</v>
      </c>
      <c r="CE165" s="356">
        <v>0</v>
      </c>
      <c r="CG165" s="356">
        <v>0</v>
      </c>
      <c r="CH165" s="356">
        <v>0</v>
      </c>
      <c r="CI165" s="356">
        <v>0</v>
      </c>
      <c r="CJ165" s="356">
        <v>0</v>
      </c>
      <c r="CK165" s="356">
        <v>0</v>
      </c>
      <c r="CL165" s="356">
        <v>0</v>
      </c>
      <c r="CM165" s="356">
        <v>0</v>
      </c>
      <c r="CN165" s="162">
        <v>0</v>
      </c>
      <c r="CO165" s="356">
        <v>0</v>
      </c>
      <c r="CP165" s="356">
        <v>0</v>
      </c>
      <c r="CQ165" s="356">
        <v>0</v>
      </c>
      <c r="CR165" s="356">
        <v>0</v>
      </c>
      <c r="CS165" s="356">
        <v>0</v>
      </c>
      <c r="CT165" s="356">
        <v>0</v>
      </c>
      <c r="CU165" s="356">
        <v>0</v>
      </c>
      <c r="CW165" s="356">
        <v>0</v>
      </c>
      <c r="CX165" s="356">
        <v>0</v>
      </c>
      <c r="CY165" s="356">
        <v>0</v>
      </c>
      <c r="CZ165" s="356">
        <v>0</v>
      </c>
      <c r="DA165" s="356">
        <v>0</v>
      </c>
      <c r="DB165" s="356">
        <v>0</v>
      </c>
      <c r="DC165" s="356">
        <v>0</v>
      </c>
      <c r="DE165" s="356">
        <v>0</v>
      </c>
      <c r="DF165" s="356">
        <v>0</v>
      </c>
      <c r="DG165" s="356">
        <v>0</v>
      </c>
      <c r="DH165" s="356">
        <v>0</v>
      </c>
      <c r="DI165" s="356">
        <v>0</v>
      </c>
      <c r="DJ165" s="356">
        <v>0</v>
      </c>
      <c r="DK165" s="356">
        <v>0</v>
      </c>
      <c r="DM165" s="356">
        <v>0</v>
      </c>
      <c r="DN165" s="356">
        <v>0</v>
      </c>
      <c r="DO165" s="356">
        <v>0</v>
      </c>
      <c r="DP165" s="356">
        <v>0</v>
      </c>
      <c r="DQ165" s="356">
        <v>0</v>
      </c>
      <c r="DR165" s="356">
        <v>0</v>
      </c>
      <c r="DS165" s="356">
        <v>0</v>
      </c>
      <c r="DU165" s="356">
        <v>0</v>
      </c>
      <c r="DV165" s="356">
        <v>0</v>
      </c>
      <c r="DW165" s="356">
        <v>0</v>
      </c>
      <c r="DX165" s="356">
        <v>0</v>
      </c>
      <c r="DY165" s="356">
        <v>0</v>
      </c>
      <c r="DZ165" s="356">
        <v>0</v>
      </c>
      <c r="EA165" s="356">
        <v>0</v>
      </c>
      <c r="EC165" s="356">
        <v>0</v>
      </c>
      <c r="ED165" s="356">
        <v>0</v>
      </c>
      <c r="EE165" s="356">
        <v>0</v>
      </c>
      <c r="EF165" s="356">
        <v>0</v>
      </c>
      <c r="EG165" s="356">
        <v>0</v>
      </c>
      <c r="EH165" s="356">
        <v>0</v>
      </c>
      <c r="EI165" s="356">
        <v>0</v>
      </c>
      <c r="EK165" s="356">
        <v>0</v>
      </c>
      <c r="EL165" s="356">
        <v>0</v>
      </c>
      <c r="EM165" s="356">
        <v>0</v>
      </c>
      <c r="EN165" s="356">
        <v>0</v>
      </c>
      <c r="EO165" s="356">
        <v>0</v>
      </c>
      <c r="EP165" s="356">
        <v>0</v>
      </c>
      <c r="EQ165" s="356">
        <v>0</v>
      </c>
      <c r="ES165" s="356">
        <v>0</v>
      </c>
      <c r="ET165" s="356">
        <v>0</v>
      </c>
      <c r="EU165" s="356">
        <v>0</v>
      </c>
      <c r="EV165" s="356">
        <v>0</v>
      </c>
      <c r="EW165" s="356">
        <v>0</v>
      </c>
      <c r="EX165" s="356">
        <v>0</v>
      </c>
      <c r="EY165" s="356">
        <v>0</v>
      </c>
      <c r="FA165" s="356">
        <v>0</v>
      </c>
      <c r="FB165" s="356">
        <v>0</v>
      </c>
      <c r="FC165" s="356">
        <v>0</v>
      </c>
      <c r="FD165" s="356">
        <v>0</v>
      </c>
      <c r="FE165" s="356">
        <v>0</v>
      </c>
      <c r="FF165" s="356">
        <v>0</v>
      </c>
      <c r="FG165" s="356">
        <v>0</v>
      </c>
    </row>
    <row r="166" spans="1:163">
      <c r="A166" s="355" t="s">
        <v>45</v>
      </c>
      <c r="B166" s="162" t="s">
        <v>45</v>
      </c>
      <c r="C166" s="619">
        <v>0</v>
      </c>
      <c r="D166" s="167"/>
      <c r="E166" s="356">
        <v>0</v>
      </c>
      <c r="F166" s="356">
        <v>0</v>
      </c>
      <c r="G166" s="356">
        <v>0</v>
      </c>
      <c r="H166" s="356">
        <v>0</v>
      </c>
      <c r="I166" s="356">
        <v>0</v>
      </c>
      <c r="J166" s="356">
        <v>0</v>
      </c>
      <c r="K166" s="356">
        <v>0</v>
      </c>
      <c r="M166" s="356">
        <v>0</v>
      </c>
      <c r="N166" s="356">
        <v>0</v>
      </c>
      <c r="O166" s="356">
        <v>0</v>
      </c>
      <c r="P166" s="356">
        <v>0</v>
      </c>
      <c r="Q166" s="356">
        <v>0</v>
      </c>
      <c r="R166" s="356">
        <v>0</v>
      </c>
      <c r="S166" s="356">
        <v>0</v>
      </c>
      <c r="U166" s="356">
        <v>0</v>
      </c>
      <c r="V166" s="356">
        <v>0</v>
      </c>
      <c r="W166" s="356">
        <v>0</v>
      </c>
      <c r="X166" s="356">
        <v>0</v>
      </c>
      <c r="Y166" s="356">
        <v>0</v>
      </c>
      <c r="Z166" s="356">
        <v>0</v>
      </c>
      <c r="AA166" s="356">
        <v>0</v>
      </c>
      <c r="AC166" s="356">
        <v>0</v>
      </c>
      <c r="AD166" s="356">
        <v>0</v>
      </c>
      <c r="AE166" s="356">
        <v>0</v>
      </c>
      <c r="AF166" s="356">
        <v>0</v>
      </c>
      <c r="AG166" s="356">
        <v>0</v>
      </c>
      <c r="AH166" s="356">
        <v>0</v>
      </c>
      <c r="AI166" s="356">
        <v>0</v>
      </c>
      <c r="AK166" s="356">
        <v>0</v>
      </c>
      <c r="AL166" s="356">
        <v>0</v>
      </c>
      <c r="AM166" s="356">
        <v>0</v>
      </c>
      <c r="AN166" s="356">
        <v>0</v>
      </c>
      <c r="AO166" s="356">
        <v>0</v>
      </c>
      <c r="AP166" s="356">
        <v>0</v>
      </c>
      <c r="AQ166" s="356">
        <v>0</v>
      </c>
      <c r="AS166" s="356">
        <v>0</v>
      </c>
      <c r="AT166" s="356">
        <v>0</v>
      </c>
      <c r="AU166" s="356">
        <v>0</v>
      </c>
      <c r="AV166" s="356">
        <v>0</v>
      </c>
      <c r="AW166" s="356">
        <v>0</v>
      </c>
      <c r="AX166" s="356">
        <v>0</v>
      </c>
      <c r="AY166" s="356">
        <v>0</v>
      </c>
      <c r="BA166" s="356">
        <v>0</v>
      </c>
      <c r="BB166" s="356">
        <v>0</v>
      </c>
      <c r="BC166" s="356">
        <v>0</v>
      </c>
      <c r="BD166" s="356">
        <v>0</v>
      </c>
      <c r="BE166" s="356">
        <v>0</v>
      </c>
      <c r="BF166" s="356">
        <v>0</v>
      </c>
      <c r="BG166" s="356">
        <v>0</v>
      </c>
      <c r="BI166" s="356">
        <v>0</v>
      </c>
      <c r="BJ166" s="356">
        <v>0</v>
      </c>
      <c r="BK166" s="356">
        <v>0</v>
      </c>
      <c r="BL166" s="356">
        <v>0</v>
      </c>
      <c r="BM166" s="356">
        <v>0</v>
      </c>
      <c r="BN166" s="356">
        <v>0</v>
      </c>
      <c r="BO166" s="356">
        <v>0</v>
      </c>
      <c r="BQ166" s="356">
        <v>0</v>
      </c>
      <c r="BR166" s="356">
        <v>0</v>
      </c>
      <c r="BS166" s="356">
        <v>0</v>
      </c>
      <c r="BT166" s="356">
        <v>0</v>
      </c>
      <c r="BU166" s="356">
        <v>0</v>
      </c>
      <c r="BV166" s="356">
        <v>0</v>
      </c>
      <c r="BW166" s="356">
        <v>0</v>
      </c>
      <c r="BY166" s="356">
        <v>0</v>
      </c>
      <c r="BZ166" s="356">
        <v>0</v>
      </c>
      <c r="CA166" s="356">
        <v>0</v>
      </c>
      <c r="CB166" s="356">
        <v>0</v>
      </c>
      <c r="CC166" s="356">
        <v>0</v>
      </c>
      <c r="CD166" s="356">
        <v>0</v>
      </c>
      <c r="CE166" s="356">
        <v>0</v>
      </c>
      <c r="CG166" s="356">
        <v>0</v>
      </c>
      <c r="CH166" s="356">
        <v>0</v>
      </c>
      <c r="CI166" s="356">
        <v>0</v>
      </c>
      <c r="CJ166" s="356">
        <v>0</v>
      </c>
      <c r="CK166" s="356">
        <v>0</v>
      </c>
      <c r="CL166" s="356">
        <v>0</v>
      </c>
      <c r="CM166" s="356">
        <v>0</v>
      </c>
      <c r="CN166" s="162">
        <v>0</v>
      </c>
      <c r="CO166" s="356">
        <v>0</v>
      </c>
      <c r="CP166" s="356">
        <v>0</v>
      </c>
      <c r="CQ166" s="356">
        <v>0</v>
      </c>
      <c r="CR166" s="356">
        <v>0</v>
      </c>
      <c r="CS166" s="356">
        <v>0</v>
      </c>
      <c r="CT166" s="356">
        <v>0</v>
      </c>
      <c r="CU166" s="356">
        <v>0</v>
      </c>
      <c r="CW166" s="356">
        <v>0</v>
      </c>
      <c r="CX166" s="356">
        <v>0</v>
      </c>
      <c r="CY166" s="356">
        <v>0</v>
      </c>
      <c r="CZ166" s="356">
        <v>0</v>
      </c>
      <c r="DA166" s="356">
        <v>0</v>
      </c>
      <c r="DB166" s="356">
        <v>0</v>
      </c>
      <c r="DC166" s="356">
        <v>0</v>
      </c>
      <c r="DE166" s="356">
        <v>0</v>
      </c>
      <c r="DF166" s="356">
        <v>0</v>
      </c>
      <c r="DG166" s="356">
        <v>0</v>
      </c>
      <c r="DH166" s="356">
        <v>0</v>
      </c>
      <c r="DI166" s="356">
        <v>0</v>
      </c>
      <c r="DJ166" s="356">
        <v>0</v>
      </c>
      <c r="DK166" s="356">
        <v>0</v>
      </c>
      <c r="DM166" s="356">
        <v>0</v>
      </c>
      <c r="DN166" s="356">
        <v>0</v>
      </c>
      <c r="DO166" s="356">
        <v>0</v>
      </c>
      <c r="DP166" s="356">
        <v>0</v>
      </c>
      <c r="DQ166" s="356">
        <v>0</v>
      </c>
      <c r="DR166" s="356">
        <v>0</v>
      </c>
      <c r="DS166" s="356">
        <v>0</v>
      </c>
      <c r="DU166" s="356">
        <v>0</v>
      </c>
      <c r="DV166" s="356">
        <v>0</v>
      </c>
      <c r="DW166" s="356">
        <v>0</v>
      </c>
      <c r="DX166" s="356">
        <v>0</v>
      </c>
      <c r="DY166" s="356">
        <v>0</v>
      </c>
      <c r="DZ166" s="356">
        <v>0</v>
      </c>
      <c r="EA166" s="356">
        <v>0</v>
      </c>
      <c r="EC166" s="356">
        <v>0</v>
      </c>
      <c r="ED166" s="356">
        <v>0</v>
      </c>
      <c r="EE166" s="356">
        <v>0</v>
      </c>
      <c r="EF166" s="356">
        <v>0</v>
      </c>
      <c r="EG166" s="356">
        <v>0</v>
      </c>
      <c r="EH166" s="356">
        <v>0</v>
      </c>
      <c r="EI166" s="356">
        <v>0</v>
      </c>
      <c r="EK166" s="356">
        <v>0</v>
      </c>
      <c r="EL166" s="356">
        <v>0</v>
      </c>
      <c r="EM166" s="356">
        <v>0</v>
      </c>
      <c r="EN166" s="356">
        <v>0</v>
      </c>
      <c r="EO166" s="356">
        <v>0</v>
      </c>
      <c r="EP166" s="356">
        <v>0</v>
      </c>
      <c r="EQ166" s="356">
        <v>0</v>
      </c>
      <c r="ES166" s="356">
        <v>0</v>
      </c>
      <c r="ET166" s="356">
        <v>0</v>
      </c>
      <c r="EU166" s="356">
        <v>0</v>
      </c>
      <c r="EV166" s="356">
        <v>0</v>
      </c>
      <c r="EW166" s="356">
        <v>0</v>
      </c>
      <c r="EX166" s="356">
        <v>0</v>
      </c>
      <c r="EY166" s="356">
        <v>0</v>
      </c>
      <c r="FA166" s="356">
        <v>0</v>
      </c>
      <c r="FB166" s="356">
        <v>0</v>
      </c>
      <c r="FC166" s="356">
        <v>0</v>
      </c>
      <c r="FD166" s="356">
        <v>0</v>
      </c>
      <c r="FE166" s="356">
        <v>0</v>
      </c>
      <c r="FF166" s="356">
        <v>0</v>
      </c>
      <c r="FG166" s="356">
        <v>0</v>
      </c>
    </row>
    <row r="167" spans="1:163">
      <c r="A167" s="355" t="s">
        <v>45</v>
      </c>
      <c r="B167" s="162" t="s">
        <v>45</v>
      </c>
      <c r="C167" s="619">
        <v>0</v>
      </c>
      <c r="D167" s="167"/>
      <c r="E167" s="356">
        <v>0</v>
      </c>
      <c r="F167" s="356">
        <v>0</v>
      </c>
      <c r="G167" s="356">
        <v>0</v>
      </c>
      <c r="H167" s="356">
        <v>0</v>
      </c>
      <c r="I167" s="356">
        <v>0</v>
      </c>
      <c r="J167" s="356">
        <v>0</v>
      </c>
      <c r="K167" s="356">
        <v>0</v>
      </c>
      <c r="M167" s="356">
        <v>0</v>
      </c>
      <c r="N167" s="356">
        <v>0</v>
      </c>
      <c r="O167" s="356">
        <v>0</v>
      </c>
      <c r="P167" s="356">
        <v>0</v>
      </c>
      <c r="Q167" s="356">
        <v>0</v>
      </c>
      <c r="R167" s="356">
        <v>0</v>
      </c>
      <c r="S167" s="356">
        <v>0</v>
      </c>
      <c r="U167" s="356">
        <v>0</v>
      </c>
      <c r="V167" s="356">
        <v>0</v>
      </c>
      <c r="W167" s="356">
        <v>0</v>
      </c>
      <c r="X167" s="356">
        <v>0</v>
      </c>
      <c r="Y167" s="356">
        <v>0</v>
      </c>
      <c r="Z167" s="356">
        <v>0</v>
      </c>
      <c r="AA167" s="356">
        <v>0</v>
      </c>
      <c r="AC167" s="356">
        <v>0</v>
      </c>
      <c r="AD167" s="356">
        <v>0</v>
      </c>
      <c r="AE167" s="356">
        <v>0</v>
      </c>
      <c r="AF167" s="356">
        <v>0</v>
      </c>
      <c r="AG167" s="356">
        <v>0</v>
      </c>
      <c r="AH167" s="356">
        <v>0</v>
      </c>
      <c r="AI167" s="356">
        <v>0</v>
      </c>
      <c r="AK167" s="356">
        <v>0</v>
      </c>
      <c r="AL167" s="356">
        <v>0</v>
      </c>
      <c r="AM167" s="356">
        <v>0</v>
      </c>
      <c r="AN167" s="356">
        <v>0</v>
      </c>
      <c r="AO167" s="356">
        <v>0</v>
      </c>
      <c r="AP167" s="356">
        <v>0</v>
      </c>
      <c r="AQ167" s="356">
        <v>0</v>
      </c>
      <c r="AS167" s="356">
        <v>0</v>
      </c>
      <c r="AT167" s="356">
        <v>0</v>
      </c>
      <c r="AU167" s="356">
        <v>0</v>
      </c>
      <c r="AV167" s="356">
        <v>0</v>
      </c>
      <c r="AW167" s="356">
        <v>0</v>
      </c>
      <c r="AX167" s="356">
        <v>0</v>
      </c>
      <c r="AY167" s="356">
        <v>0</v>
      </c>
      <c r="BA167" s="356">
        <v>0</v>
      </c>
      <c r="BB167" s="356">
        <v>0</v>
      </c>
      <c r="BC167" s="356">
        <v>0</v>
      </c>
      <c r="BD167" s="356">
        <v>0</v>
      </c>
      <c r="BE167" s="356">
        <v>0</v>
      </c>
      <c r="BF167" s="356">
        <v>0</v>
      </c>
      <c r="BG167" s="356">
        <v>0</v>
      </c>
      <c r="BI167" s="356">
        <v>0</v>
      </c>
      <c r="BJ167" s="356">
        <v>0</v>
      </c>
      <c r="BK167" s="356">
        <v>0</v>
      </c>
      <c r="BL167" s="356">
        <v>0</v>
      </c>
      <c r="BM167" s="356">
        <v>0</v>
      </c>
      <c r="BN167" s="356">
        <v>0</v>
      </c>
      <c r="BO167" s="356">
        <v>0</v>
      </c>
      <c r="BQ167" s="356">
        <v>0</v>
      </c>
      <c r="BR167" s="356">
        <v>0</v>
      </c>
      <c r="BS167" s="356">
        <v>0</v>
      </c>
      <c r="BT167" s="356">
        <v>0</v>
      </c>
      <c r="BU167" s="356">
        <v>0</v>
      </c>
      <c r="BV167" s="356">
        <v>0</v>
      </c>
      <c r="BW167" s="356">
        <v>0</v>
      </c>
      <c r="BY167" s="356">
        <v>0</v>
      </c>
      <c r="BZ167" s="356">
        <v>0</v>
      </c>
      <c r="CA167" s="356">
        <v>0</v>
      </c>
      <c r="CB167" s="356">
        <v>0</v>
      </c>
      <c r="CC167" s="356">
        <v>0</v>
      </c>
      <c r="CD167" s="356">
        <v>0</v>
      </c>
      <c r="CE167" s="356">
        <v>0</v>
      </c>
      <c r="CG167" s="356">
        <v>0</v>
      </c>
      <c r="CH167" s="356">
        <v>0</v>
      </c>
      <c r="CI167" s="356">
        <v>0</v>
      </c>
      <c r="CJ167" s="356">
        <v>0</v>
      </c>
      <c r="CK167" s="356">
        <v>0</v>
      </c>
      <c r="CL167" s="356">
        <v>0</v>
      </c>
      <c r="CM167" s="356">
        <v>0</v>
      </c>
      <c r="CN167" s="162">
        <v>0</v>
      </c>
      <c r="CO167" s="356">
        <v>0</v>
      </c>
      <c r="CP167" s="356">
        <v>0</v>
      </c>
      <c r="CQ167" s="356">
        <v>0</v>
      </c>
      <c r="CR167" s="356">
        <v>0</v>
      </c>
      <c r="CS167" s="356">
        <v>0</v>
      </c>
      <c r="CT167" s="356">
        <v>0</v>
      </c>
      <c r="CU167" s="356">
        <v>0</v>
      </c>
      <c r="CW167" s="356">
        <v>0</v>
      </c>
      <c r="CX167" s="356">
        <v>0</v>
      </c>
      <c r="CY167" s="356">
        <v>0</v>
      </c>
      <c r="CZ167" s="356">
        <v>0</v>
      </c>
      <c r="DA167" s="356">
        <v>0</v>
      </c>
      <c r="DB167" s="356">
        <v>0</v>
      </c>
      <c r="DC167" s="356">
        <v>0</v>
      </c>
      <c r="DE167" s="356">
        <v>0</v>
      </c>
      <c r="DF167" s="356">
        <v>0</v>
      </c>
      <c r="DG167" s="356">
        <v>0</v>
      </c>
      <c r="DH167" s="356">
        <v>0</v>
      </c>
      <c r="DI167" s="356">
        <v>0</v>
      </c>
      <c r="DJ167" s="356">
        <v>0</v>
      </c>
      <c r="DK167" s="356">
        <v>0</v>
      </c>
      <c r="DM167" s="356">
        <v>0</v>
      </c>
      <c r="DN167" s="356">
        <v>0</v>
      </c>
      <c r="DO167" s="356">
        <v>0</v>
      </c>
      <c r="DP167" s="356">
        <v>0</v>
      </c>
      <c r="DQ167" s="356">
        <v>0</v>
      </c>
      <c r="DR167" s="356">
        <v>0</v>
      </c>
      <c r="DS167" s="356">
        <v>0</v>
      </c>
      <c r="DU167" s="356">
        <v>0</v>
      </c>
      <c r="DV167" s="356">
        <v>0</v>
      </c>
      <c r="DW167" s="356">
        <v>0</v>
      </c>
      <c r="DX167" s="356">
        <v>0</v>
      </c>
      <c r="DY167" s="356">
        <v>0</v>
      </c>
      <c r="DZ167" s="356">
        <v>0</v>
      </c>
      <c r="EA167" s="356">
        <v>0</v>
      </c>
      <c r="EC167" s="356">
        <v>0</v>
      </c>
      <c r="ED167" s="356">
        <v>0</v>
      </c>
      <c r="EE167" s="356">
        <v>0</v>
      </c>
      <c r="EF167" s="356">
        <v>0</v>
      </c>
      <c r="EG167" s="356">
        <v>0</v>
      </c>
      <c r="EH167" s="356">
        <v>0</v>
      </c>
      <c r="EI167" s="356">
        <v>0</v>
      </c>
      <c r="EK167" s="356">
        <v>0</v>
      </c>
      <c r="EL167" s="356">
        <v>0</v>
      </c>
      <c r="EM167" s="356">
        <v>0</v>
      </c>
      <c r="EN167" s="356">
        <v>0</v>
      </c>
      <c r="EO167" s="356">
        <v>0</v>
      </c>
      <c r="EP167" s="356">
        <v>0</v>
      </c>
      <c r="EQ167" s="356">
        <v>0</v>
      </c>
      <c r="ES167" s="356">
        <v>0</v>
      </c>
      <c r="ET167" s="356">
        <v>0</v>
      </c>
      <c r="EU167" s="356">
        <v>0</v>
      </c>
      <c r="EV167" s="356">
        <v>0</v>
      </c>
      <c r="EW167" s="356">
        <v>0</v>
      </c>
      <c r="EX167" s="356">
        <v>0</v>
      </c>
      <c r="EY167" s="356">
        <v>0</v>
      </c>
      <c r="FA167" s="356">
        <v>0</v>
      </c>
      <c r="FB167" s="356">
        <v>0</v>
      </c>
      <c r="FC167" s="356">
        <v>0</v>
      </c>
      <c r="FD167" s="356">
        <v>0</v>
      </c>
      <c r="FE167" s="356">
        <v>0</v>
      </c>
      <c r="FF167" s="356">
        <v>0</v>
      </c>
      <c r="FG167" s="356">
        <v>0</v>
      </c>
    </row>
    <row r="168" spans="1:163">
      <c r="A168" s="355" t="s">
        <v>45</v>
      </c>
      <c r="B168" s="162" t="s">
        <v>45</v>
      </c>
      <c r="C168" s="619">
        <v>0</v>
      </c>
      <c r="D168" s="167"/>
      <c r="E168" s="356">
        <v>0</v>
      </c>
      <c r="F168" s="356">
        <v>0</v>
      </c>
      <c r="G168" s="356">
        <v>0</v>
      </c>
      <c r="H168" s="356">
        <v>0</v>
      </c>
      <c r="I168" s="356">
        <v>0</v>
      </c>
      <c r="J168" s="356">
        <v>0</v>
      </c>
      <c r="K168" s="356">
        <v>0</v>
      </c>
      <c r="M168" s="356">
        <v>0</v>
      </c>
      <c r="N168" s="356">
        <v>0</v>
      </c>
      <c r="O168" s="356">
        <v>0</v>
      </c>
      <c r="P168" s="356">
        <v>0</v>
      </c>
      <c r="Q168" s="356">
        <v>0</v>
      </c>
      <c r="R168" s="356">
        <v>0</v>
      </c>
      <c r="S168" s="356">
        <v>0</v>
      </c>
      <c r="U168" s="356">
        <v>0</v>
      </c>
      <c r="V168" s="356">
        <v>0</v>
      </c>
      <c r="W168" s="356">
        <v>0</v>
      </c>
      <c r="X168" s="356">
        <v>0</v>
      </c>
      <c r="Y168" s="356">
        <v>0</v>
      </c>
      <c r="Z168" s="356">
        <v>0</v>
      </c>
      <c r="AA168" s="356">
        <v>0</v>
      </c>
      <c r="AC168" s="356">
        <v>0</v>
      </c>
      <c r="AD168" s="356">
        <v>0</v>
      </c>
      <c r="AE168" s="356">
        <v>0</v>
      </c>
      <c r="AF168" s="356">
        <v>0</v>
      </c>
      <c r="AG168" s="356">
        <v>0</v>
      </c>
      <c r="AH168" s="356">
        <v>0</v>
      </c>
      <c r="AI168" s="356">
        <v>0</v>
      </c>
      <c r="AK168" s="356">
        <v>0</v>
      </c>
      <c r="AL168" s="356">
        <v>0</v>
      </c>
      <c r="AM168" s="356">
        <v>0</v>
      </c>
      <c r="AN168" s="356">
        <v>0</v>
      </c>
      <c r="AO168" s="356">
        <v>0</v>
      </c>
      <c r="AP168" s="356">
        <v>0</v>
      </c>
      <c r="AQ168" s="356">
        <v>0</v>
      </c>
      <c r="AS168" s="356">
        <v>0</v>
      </c>
      <c r="AT168" s="356">
        <v>0</v>
      </c>
      <c r="AU168" s="356">
        <v>0</v>
      </c>
      <c r="AV168" s="356">
        <v>0</v>
      </c>
      <c r="AW168" s="356">
        <v>0</v>
      </c>
      <c r="AX168" s="356">
        <v>0</v>
      </c>
      <c r="AY168" s="356">
        <v>0</v>
      </c>
      <c r="BA168" s="356">
        <v>0</v>
      </c>
      <c r="BB168" s="356">
        <v>0</v>
      </c>
      <c r="BC168" s="356">
        <v>0</v>
      </c>
      <c r="BD168" s="356">
        <v>0</v>
      </c>
      <c r="BE168" s="356">
        <v>0</v>
      </c>
      <c r="BF168" s="356">
        <v>0</v>
      </c>
      <c r="BG168" s="356">
        <v>0</v>
      </c>
      <c r="BI168" s="356">
        <v>0</v>
      </c>
      <c r="BJ168" s="356">
        <v>0</v>
      </c>
      <c r="BK168" s="356">
        <v>0</v>
      </c>
      <c r="BL168" s="356">
        <v>0</v>
      </c>
      <c r="BM168" s="356">
        <v>0</v>
      </c>
      <c r="BN168" s="356">
        <v>0</v>
      </c>
      <c r="BO168" s="356">
        <v>0</v>
      </c>
      <c r="BQ168" s="356">
        <v>0</v>
      </c>
      <c r="BR168" s="356">
        <v>0</v>
      </c>
      <c r="BS168" s="356">
        <v>0</v>
      </c>
      <c r="BT168" s="356">
        <v>0</v>
      </c>
      <c r="BU168" s="356">
        <v>0</v>
      </c>
      <c r="BV168" s="356">
        <v>0</v>
      </c>
      <c r="BW168" s="356">
        <v>0</v>
      </c>
      <c r="BY168" s="356">
        <v>0</v>
      </c>
      <c r="BZ168" s="356">
        <v>0</v>
      </c>
      <c r="CA168" s="356">
        <v>0</v>
      </c>
      <c r="CB168" s="356">
        <v>0</v>
      </c>
      <c r="CC168" s="356">
        <v>0</v>
      </c>
      <c r="CD168" s="356">
        <v>0</v>
      </c>
      <c r="CE168" s="356">
        <v>0</v>
      </c>
      <c r="CG168" s="356">
        <v>0</v>
      </c>
      <c r="CH168" s="356">
        <v>0</v>
      </c>
      <c r="CI168" s="356">
        <v>0</v>
      </c>
      <c r="CJ168" s="356">
        <v>0</v>
      </c>
      <c r="CK168" s="356">
        <v>0</v>
      </c>
      <c r="CL168" s="356">
        <v>0</v>
      </c>
      <c r="CM168" s="356">
        <v>0</v>
      </c>
      <c r="CN168" s="162">
        <v>0</v>
      </c>
      <c r="CO168" s="356">
        <v>0</v>
      </c>
      <c r="CP168" s="356">
        <v>0</v>
      </c>
      <c r="CQ168" s="356">
        <v>0</v>
      </c>
      <c r="CR168" s="356">
        <v>0</v>
      </c>
      <c r="CS168" s="356">
        <v>0</v>
      </c>
      <c r="CT168" s="356">
        <v>0</v>
      </c>
      <c r="CU168" s="356">
        <v>0</v>
      </c>
      <c r="CW168" s="356">
        <v>0</v>
      </c>
      <c r="CX168" s="356">
        <v>0</v>
      </c>
      <c r="CY168" s="356">
        <v>0</v>
      </c>
      <c r="CZ168" s="356">
        <v>0</v>
      </c>
      <c r="DA168" s="356">
        <v>0</v>
      </c>
      <c r="DB168" s="356">
        <v>0</v>
      </c>
      <c r="DC168" s="356">
        <v>0</v>
      </c>
      <c r="DE168" s="356">
        <v>0</v>
      </c>
      <c r="DF168" s="356">
        <v>0</v>
      </c>
      <c r="DG168" s="356">
        <v>0</v>
      </c>
      <c r="DH168" s="356">
        <v>0</v>
      </c>
      <c r="DI168" s="356">
        <v>0</v>
      </c>
      <c r="DJ168" s="356">
        <v>0</v>
      </c>
      <c r="DK168" s="356">
        <v>0</v>
      </c>
      <c r="DM168" s="356">
        <v>0</v>
      </c>
      <c r="DN168" s="356">
        <v>0</v>
      </c>
      <c r="DO168" s="356">
        <v>0</v>
      </c>
      <c r="DP168" s="356">
        <v>0</v>
      </c>
      <c r="DQ168" s="356">
        <v>0</v>
      </c>
      <c r="DR168" s="356">
        <v>0</v>
      </c>
      <c r="DS168" s="356">
        <v>0</v>
      </c>
      <c r="DU168" s="356">
        <v>0</v>
      </c>
      <c r="DV168" s="356">
        <v>0</v>
      </c>
      <c r="DW168" s="356">
        <v>0</v>
      </c>
      <c r="DX168" s="356">
        <v>0</v>
      </c>
      <c r="DY168" s="356">
        <v>0</v>
      </c>
      <c r="DZ168" s="356">
        <v>0</v>
      </c>
      <c r="EA168" s="356">
        <v>0</v>
      </c>
      <c r="EC168" s="356">
        <v>0</v>
      </c>
      <c r="ED168" s="356">
        <v>0</v>
      </c>
      <c r="EE168" s="356">
        <v>0</v>
      </c>
      <c r="EF168" s="356">
        <v>0</v>
      </c>
      <c r="EG168" s="356">
        <v>0</v>
      </c>
      <c r="EH168" s="356">
        <v>0</v>
      </c>
      <c r="EI168" s="356">
        <v>0</v>
      </c>
      <c r="EK168" s="356">
        <v>0</v>
      </c>
      <c r="EL168" s="356">
        <v>0</v>
      </c>
      <c r="EM168" s="356">
        <v>0</v>
      </c>
      <c r="EN168" s="356">
        <v>0</v>
      </c>
      <c r="EO168" s="356">
        <v>0</v>
      </c>
      <c r="EP168" s="356">
        <v>0</v>
      </c>
      <c r="EQ168" s="356">
        <v>0</v>
      </c>
      <c r="ES168" s="356">
        <v>0</v>
      </c>
      <c r="ET168" s="356">
        <v>0</v>
      </c>
      <c r="EU168" s="356">
        <v>0</v>
      </c>
      <c r="EV168" s="356">
        <v>0</v>
      </c>
      <c r="EW168" s="356">
        <v>0</v>
      </c>
      <c r="EX168" s="356">
        <v>0</v>
      </c>
      <c r="EY168" s="356">
        <v>0</v>
      </c>
      <c r="FA168" s="356">
        <v>0</v>
      </c>
      <c r="FB168" s="356">
        <v>0</v>
      </c>
      <c r="FC168" s="356">
        <v>0</v>
      </c>
      <c r="FD168" s="356">
        <v>0</v>
      </c>
      <c r="FE168" s="356">
        <v>0</v>
      </c>
      <c r="FF168" s="356">
        <v>0</v>
      </c>
      <c r="FG168" s="356">
        <v>0</v>
      </c>
    </row>
    <row r="169" spans="1:163">
      <c r="A169" s="355" t="s">
        <v>45</v>
      </c>
      <c r="B169" s="162" t="s">
        <v>45</v>
      </c>
      <c r="C169" s="619">
        <v>0</v>
      </c>
      <c r="D169" s="167"/>
      <c r="E169" s="356">
        <v>0</v>
      </c>
      <c r="F169" s="356">
        <v>0</v>
      </c>
      <c r="G169" s="356">
        <v>0</v>
      </c>
      <c r="H169" s="356">
        <v>0</v>
      </c>
      <c r="I169" s="356">
        <v>0</v>
      </c>
      <c r="J169" s="356">
        <v>0</v>
      </c>
      <c r="K169" s="356">
        <v>0</v>
      </c>
      <c r="M169" s="356">
        <v>0</v>
      </c>
      <c r="N169" s="356">
        <v>0</v>
      </c>
      <c r="O169" s="356">
        <v>0</v>
      </c>
      <c r="P169" s="356">
        <v>0</v>
      </c>
      <c r="Q169" s="356">
        <v>0</v>
      </c>
      <c r="R169" s="356">
        <v>0</v>
      </c>
      <c r="S169" s="356">
        <v>0</v>
      </c>
      <c r="U169" s="356">
        <v>0</v>
      </c>
      <c r="V169" s="356">
        <v>0</v>
      </c>
      <c r="W169" s="356">
        <v>0</v>
      </c>
      <c r="X169" s="356">
        <v>0</v>
      </c>
      <c r="Y169" s="356">
        <v>0</v>
      </c>
      <c r="Z169" s="356">
        <v>0</v>
      </c>
      <c r="AA169" s="356">
        <v>0</v>
      </c>
      <c r="AC169" s="356">
        <v>0</v>
      </c>
      <c r="AD169" s="356">
        <v>0</v>
      </c>
      <c r="AE169" s="356">
        <v>0</v>
      </c>
      <c r="AF169" s="356">
        <v>0</v>
      </c>
      <c r="AG169" s="356">
        <v>0</v>
      </c>
      <c r="AH169" s="356">
        <v>0</v>
      </c>
      <c r="AI169" s="356">
        <v>0</v>
      </c>
      <c r="AK169" s="356">
        <v>0</v>
      </c>
      <c r="AL169" s="356">
        <v>0</v>
      </c>
      <c r="AM169" s="356">
        <v>0</v>
      </c>
      <c r="AN169" s="356">
        <v>0</v>
      </c>
      <c r="AO169" s="356">
        <v>0</v>
      </c>
      <c r="AP169" s="356">
        <v>0</v>
      </c>
      <c r="AQ169" s="356">
        <v>0</v>
      </c>
      <c r="AS169" s="356">
        <v>0</v>
      </c>
      <c r="AT169" s="356">
        <v>0</v>
      </c>
      <c r="AU169" s="356">
        <v>0</v>
      </c>
      <c r="AV169" s="356">
        <v>0</v>
      </c>
      <c r="AW169" s="356">
        <v>0</v>
      </c>
      <c r="AX169" s="356">
        <v>0</v>
      </c>
      <c r="AY169" s="356">
        <v>0</v>
      </c>
      <c r="BA169" s="356">
        <v>0</v>
      </c>
      <c r="BB169" s="356">
        <v>0</v>
      </c>
      <c r="BC169" s="356">
        <v>0</v>
      </c>
      <c r="BD169" s="356">
        <v>0</v>
      </c>
      <c r="BE169" s="356">
        <v>0</v>
      </c>
      <c r="BF169" s="356">
        <v>0</v>
      </c>
      <c r="BG169" s="356">
        <v>0</v>
      </c>
      <c r="BI169" s="356">
        <v>0</v>
      </c>
      <c r="BJ169" s="356">
        <v>0</v>
      </c>
      <c r="BK169" s="356">
        <v>0</v>
      </c>
      <c r="BL169" s="356">
        <v>0</v>
      </c>
      <c r="BM169" s="356">
        <v>0</v>
      </c>
      <c r="BN169" s="356">
        <v>0</v>
      </c>
      <c r="BO169" s="356">
        <v>0</v>
      </c>
      <c r="BQ169" s="356">
        <v>0</v>
      </c>
      <c r="BR169" s="356">
        <v>0</v>
      </c>
      <c r="BS169" s="356">
        <v>0</v>
      </c>
      <c r="BT169" s="356">
        <v>0</v>
      </c>
      <c r="BU169" s="356">
        <v>0</v>
      </c>
      <c r="BV169" s="356">
        <v>0</v>
      </c>
      <c r="BW169" s="356">
        <v>0</v>
      </c>
      <c r="BY169" s="356">
        <v>0</v>
      </c>
      <c r="BZ169" s="356">
        <v>0</v>
      </c>
      <c r="CA169" s="356">
        <v>0</v>
      </c>
      <c r="CB169" s="356">
        <v>0</v>
      </c>
      <c r="CC169" s="356">
        <v>0</v>
      </c>
      <c r="CD169" s="356">
        <v>0</v>
      </c>
      <c r="CE169" s="356">
        <v>0</v>
      </c>
      <c r="CG169" s="356">
        <v>0</v>
      </c>
      <c r="CH169" s="356">
        <v>0</v>
      </c>
      <c r="CI169" s="356">
        <v>0</v>
      </c>
      <c r="CJ169" s="356">
        <v>0</v>
      </c>
      <c r="CK169" s="356">
        <v>0</v>
      </c>
      <c r="CL169" s="356">
        <v>0</v>
      </c>
      <c r="CM169" s="356">
        <v>0</v>
      </c>
      <c r="CN169" s="162">
        <v>0</v>
      </c>
      <c r="CO169" s="356">
        <v>0</v>
      </c>
      <c r="CP169" s="356">
        <v>0</v>
      </c>
      <c r="CQ169" s="356">
        <v>0</v>
      </c>
      <c r="CR169" s="356">
        <v>0</v>
      </c>
      <c r="CS169" s="356">
        <v>0</v>
      </c>
      <c r="CT169" s="356">
        <v>0</v>
      </c>
      <c r="CU169" s="356">
        <v>0</v>
      </c>
      <c r="CW169" s="356">
        <v>0</v>
      </c>
      <c r="CX169" s="356">
        <v>0</v>
      </c>
      <c r="CY169" s="356">
        <v>0</v>
      </c>
      <c r="CZ169" s="356">
        <v>0</v>
      </c>
      <c r="DA169" s="356">
        <v>0</v>
      </c>
      <c r="DB169" s="356">
        <v>0</v>
      </c>
      <c r="DC169" s="356">
        <v>0</v>
      </c>
      <c r="DE169" s="356">
        <v>0</v>
      </c>
      <c r="DF169" s="356">
        <v>0</v>
      </c>
      <c r="DG169" s="356">
        <v>0</v>
      </c>
      <c r="DH169" s="356">
        <v>0</v>
      </c>
      <c r="DI169" s="356">
        <v>0</v>
      </c>
      <c r="DJ169" s="356">
        <v>0</v>
      </c>
      <c r="DK169" s="356">
        <v>0</v>
      </c>
      <c r="DM169" s="356">
        <v>0</v>
      </c>
      <c r="DN169" s="356">
        <v>0</v>
      </c>
      <c r="DO169" s="356">
        <v>0</v>
      </c>
      <c r="DP169" s="356">
        <v>0</v>
      </c>
      <c r="DQ169" s="356">
        <v>0</v>
      </c>
      <c r="DR169" s="356">
        <v>0</v>
      </c>
      <c r="DS169" s="356">
        <v>0</v>
      </c>
      <c r="DU169" s="356">
        <v>0</v>
      </c>
      <c r="DV169" s="356">
        <v>0</v>
      </c>
      <c r="DW169" s="356">
        <v>0</v>
      </c>
      <c r="DX169" s="356">
        <v>0</v>
      </c>
      <c r="DY169" s="356">
        <v>0</v>
      </c>
      <c r="DZ169" s="356">
        <v>0</v>
      </c>
      <c r="EA169" s="356">
        <v>0</v>
      </c>
      <c r="EC169" s="356">
        <v>0</v>
      </c>
      <c r="ED169" s="356">
        <v>0</v>
      </c>
      <c r="EE169" s="356">
        <v>0</v>
      </c>
      <c r="EF169" s="356">
        <v>0</v>
      </c>
      <c r="EG169" s="356">
        <v>0</v>
      </c>
      <c r="EH169" s="356">
        <v>0</v>
      </c>
      <c r="EI169" s="356">
        <v>0</v>
      </c>
      <c r="EK169" s="356">
        <v>0</v>
      </c>
      <c r="EL169" s="356">
        <v>0</v>
      </c>
      <c r="EM169" s="356">
        <v>0</v>
      </c>
      <c r="EN169" s="356">
        <v>0</v>
      </c>
      <c r="EO169" s="356">
        <v>0</v>
      </c>
      <c r="EP169" s="356">
        <v>0</v>
      </c>
      <c r="EQ169" s="356">
        <v>0</v>
      </c>
      <c r="ES169" s="356">
        <v>0</v>
      </c>
      <c r="ET169" s="356">
        <v>0</v>
      </c>
      <c r="EU169" s="356">
        <v>0</v>
      </c>
      <c r="EV169" s="356">
        <v>0</v>
      </c>
      <c r="EW169" s="356">
        <v>0</v>
      </c>
      <c r="EX169" s="356">
        <v>0</v>
      </c>
      <c r="EY169" s="356">
        <v>0</v>
      </c>
      <c r="FA169" s="356">
        <v>0</v>
      </c>
      <c r="FB169" s="356">
        <v>0</v>
      </c>
      <c r="FC169" s="356">
        <v>0</v>
      </c>
      <c r="FD169" s="356">
        <v>0</v>
      </c>
      <c r="FE169" s="356">
        <v>0</v>
      </c>
      <c r="FF169" s="356">
        <v>0</v>
      </c>
      <c r="FG169" s="356">
        <v>0</v>
      </c>
    </row>
    <row r="170" spans="1:163">
      <c r="A170" s="355" t="s">
        <v>45</v>
      </c>
      <c r="B170" s="162" t="s">
        <v>45</v>
      </c>
      <c r="C170" s="619">
        <v>0</v>
      </c>
      <c r="D170" s="167"/>
      <c r="E170" s="356">
        <v>0</v>
      </c>
      <c r="F170" s="356">
        <v>0</v>
      </c>
      <c r="G170" s="356">
        <v>0</v>
      </c>
      <c r="H170" s="356">
        <v>0</v>
      </c>
      <c r="I170" s="356">
        <v>0</v>
      </c>
      <c r="J170" s="356">
        <v>0</v>
      </c>
      <c r="K170" s="356">
        <v>0</v>
      </c>
      <c r="M170" s="356">
        <v>0</v>
      </c>
      <c r="N170" s="356">
        <v>0</v>
      </c>
      <c r="O170" s="356">
        <v>0</v>
      </c>
      <c r="P170" s="356">
        <v>0</v>
      </c>
      <c r="Q170" s="356">
        <v>0</v>
      </c>
      <c r="R170" s="356">
        <v>0</v>
      </c>
      <c r="S170" s="356">
        <v>0</v>
      </c>
      <c r="U170" s="356">
        <v>0</v>
      </c>
      <c r="V170" s="356">
        <v>0</v>
      </c>
      <c r="W170" s="356">
        <v>0</v>
      </c>
      <c r="X170" s="356">
        <v>0</v>
      </c>
      <c r="Y170" s="356">
        <v>0</v>
      </c>
      <c r="Z170" s="356">
        <v>0</v>
      </c>
      <c r="AA170" s="356">
        <v>0</v>
      </c>
      <c r="AC170" s="356">
        <v>0</v>
      </c>
      <c r="AD170" s="356">
        <v>0</v>
      </c>
      <c r="AE170" s="356">
        <v>0</v>
      </c>
      <c r="AF170" s="356">
        <v>0</v>
      </c>
      <c r="AG170" s="356">
        <v>0</v>
      </c>
      <c r="AH170" s="356">
        <v>0</v>
      </c>
      <c r="AI170" s="356">
        <v>0</v>
      </c>
      <c r="AK170" s="356">
        <v>0</v>
      </c>
      <c r="AL170" s="356">
        <v>0</v>
      </c>
      <c r="AM170" s="356">
        <v>0</v>
      </c>
      <c r="AN170" s="356">
        <v>0</v>
      </c>
      <c r="AO170" s="356">
        <v>0</v>
      </c>
      <c r="AP170" s="356">
        <v>0</v>
      </c>
      <c r="AQ170" s="356">
        <v>0</v>
      </c>
      <c r="AS170" s="356">
        <v>0</v>
      </c>
      <c r="AT170" s="356">
        <v>0</v>
      </c>
      <c r="AU170" s="356">
        <v>0</v>
      </c>
      <c r="AV170" s="356">
        <v>0</v>
      </c>
      <c r="AW170" s="356">
        <v>0</v>
      </c>
      <c r="AX170" s="356">
        <v>0</v>
      </c>
      <c r="AY170" s="356">
        <v>0</v>
      </c>
      <c r="BA170" s="356">
        <v>0</v>
      </c>
      <c r="BB170" s="356">
        <v>0</v>
      </c>
      <c r="BC170" s="356">
        <v>0</v>
      </c>
      <c r="BD170" s="356">
        <v>0</v>
      </c>
      <c r="BE170" s="356">
        <v>0</v>
      </c>
      <c r="BF170" s="356">
        <v>0</v>
      </c>
      <c r="BG170" s="356">
        <v>0</v>
      </c>
      <c r="BI170" s="356">
        <v>0</v>
      </c>
      <c r="BJ170" s="356">
        <v>0</v>
      </c>
      <c r="BK170" s="356">
        <v>0</v>
      </c>
      <c r="BL170" s="356">
        <v>0</v>
      </c>
      <c r="BM170" s="356">
        <v>0</v>
      </c>
      <c r="BN170" s="356">
        <v>0</v>
      </c>
      <c r="BO170" s="356">
        <v>0</v>
      </c>
      <c r="BQ170" s="356">
        <v>0</v>
      </c>
      <c r="BR170" s="356">
        <v>0</v>
      </c>
      <c r="BS170" s="356">
        <v>0</v>
      </c>
      <c r="BT170" s="356">
        <v>0</v>
      </c>
      <c r="BU170" s="356">
        <v>0</v>
      </c>
      <c r="BV170" s="356">
        <v>0</v>
      </c>
      <c r="BW170" s="356">
        <v>0</v>
      </c>
      <c r="BY170" s="356">
        <v>0</v>
      </c>
      <c r="BZ170" s="356">
        <v>0</v>
      </c>
      <c r="CA170" s="356">
        <v>0</v>
      </c>
      <c r="CB170" s="356">
        <v>0</v>
      </c>
      <c r="CC170" s="356">
        <v>0</v>
      </c>
      <c r="CD170" s="356">
        <v>0</v>
      </c>
      <c r="CE170" s="356">
        <v>0</v>
      </c>
      <c r="CG170" s="356">
        <v>0</v>
      </c>
      <c r="CH170" s="356">
        <v>0</v>
      </c>
      <c r="CI170" s="356">
        <v>0</v>
      </c>
      <c r="CJ170" s="356">
        <v>0</v>
      </c>
      <c r="CK170" s="356">
        <v>0</v>
      </c>
      <c r="CL170" s="356">
        <v>0</v>
      </c>
      <c r="CM170" s="356">
        <v>0</v>
      </c>
      <c r="CN170" s="162">
        <v>0</v>
      </c>
      <c r="CO170" s="356">
        <v>0</v>
      </c>
      <c r="CP170" s="356">
        <v>0</v>
      </c>
      <c r="CQ170" s="356">
        <v>0</v>
      </c>
      <c r="CR170" s="356">
        <v>0</v>
      </c>
      <c r="CS170" s="356">
        <v>0</v>
      </c>
      <c r="CT170" s="356">
        <v>0</v>
      </c>
      <c r="CU170" s="356">
        <v>0</v>
      </c>
      <c r="CW170" s="356">
        <v>0</v>
      </c>
      <c r="CX170" s="356">
        <v>0</v>
      </c>
      <c r="CY170" s="356">
        <v>0</v>
      </c>
      <c r="CZ170" s="356">
        <v>0</v>
      </c>
      <c r="DA170" s="356">
        <v>0</v>
      </c>
      <c r="DB170" s="356">
        <v>0</v>
      </c>
      <c r="DC170" s="356">
        <v>0</v>
      </c>
      <c r="DE170" s="356">
        <v>0</v>
      </c>
      <c r="DF170" s="356">
        <v>0</v>
      </c>
      <c r="DG170" s="356">
        <v>0</v>
      </c>
      <c r="DH170" s="356">
        <v>0</v>
      </c>
      <c r="DI170" s="356">
        <v>0</v>
      </c>
      <c r="DJ170" s="356">
        <v>0</v>
      </c>
      <c r="DK170" s="356">
        <v>0</v>
      </c>
      <c r="DM170" s="356">
        <v>0</v>
      </c>
      <c r="DN170" s="356">
        <v>0</v>
      </c>
      <c r="DO170" s="356">
        <v>0</v>
      </c>
      <c r="DP170" s="356">
        <v>0</v>
      </c>
      <c r="DQ170" s="356">
        <v>0</v>
      </c>
      <c r="DR170" s="356">
        <v>0</v>
      </c>
      <c r="DS170" s="356">
        <v>0</v>
      </c>
      <c r="DU170" s="356">
        <v>0</v>
      </c>
      <c r="DV170" s="356">
        <v>0</v>
      </c>
      <c r="DW170" s="356">
        <v>0</v>
      </c>
      <c r="DX170" s="356">
        <v>0</v>
      </c>
      <c r="DY170" s="356">
        <v>0</v>
      </c>
      <c r="DZ170" s="356">
        <v>0</v>
      </c>
      <c r="EA170" s="356">
        <v>0</v>
      </c>
      <c r="EC170" s="356">
        <v>0</v>
      </c>
      <c r="ED170" s="356">
        <v>0</v>
      </c>
      <c r="EE170" s="356">
        <v>0</v>
      </c>
      <c r="EF170" s="356">
        <v>0</v>
      </c>
      <c r="EG170" s="356">
        <v>0</v>
      </c>
      <c r="EH170" s="356">
        <v>0</v>
      </c>
      <c r="EI170" s="356">
        <v>0</v>
      </c>
      <c r="EK170" s="356">
        <v>0</v>
      </c>
      <c r="EL170" s="356">
        <v>0</v>
      </c>
      <c r="EM170" s="356">
        <v>0</v>
      </c>
      <c r="EN170" s="356">
        <v>0</v>
      </c>
      <c r="EO170" s="356">
        <v>0</v>
      </c>
      <c r="EP170" s="356">
        <v>0</v>
      </c>
      <c r="EQ170" s="356">
        <v>0</v>
      </c>
      <c r="ES170" s="356">
        <v>0</v>
      </c>
      <c r="ET170" s="356">
        <v>0</v>
      </c>
      <c r="EU170" s="356">
        <v>0</v>
      </c>
      <c r="EV170" s="356">
        <v>0</v>
      </c>
      <c r="EW170" s="356">
        <v>0</v>
      </c>
      <c r="EX170" s="356">
        <v>0</v>
      </c>
      <c r="EY170" s="356">
        <v>0</v>
      </c>
      <c r="FA170" s="356">
        <v>0</v>
      </c>
      <c r="FB170" s="356">
        <v>0</v>
      </c>
      <c r="FC170" s="356">
        <v>0</v>
      </c>
      <c r="FD170" s="356">
        <v>0</v>
      </c>
      <c r="FE170" s="356">
        <v>0</v>
      </c>
      <c r="FF170" s="356">
        <v>0</v>
      </c>
      <c r="FG170" s="356">
        <v>0</v>
      </c>
    </row>
    <row r="171" spans="1:163">
      <c r="A171" s="355" t="s">
        <v>45</v>
      </c>
      <c r="B171" s="162" t="s">
        <v>45</v>
      </c>
      <c r="C171" s="619">
        <v>0</v>
      </c>
      <c r="D171" s="167"/>
      <c r="E171" s="356">
        <v>0</v>
      </c>
      <c r="F171" s="356">
        <v>0</v>
      </c>
      <c r="G171" s="356">
        <v>0</v>
      </c>
      <c r="H171" s="356">
        <v>0</v>
      </c>
      <c r="I171" s="356">
        <v>0</v>
      </c>
      <c r="J171" s="356">
        <v>0</v>
      </c>
      <c r="K171" s="356">
        <v>0</v>
      </c>
      <c r="M171" s="356">
        <v>0</v>
      </c>
      <c r="N171" s="356">
        <v>0</v>
      </c>
      <c r="O171" s="356">
        <v>0</v>
      </c>
      <c r="P171" s="356">
        <v>0</v>
      </c>
      <c r="Q171" s="356">
        <v>0</v>
      </c>
      <c r="R171" s="356">
        <v>0</v>
      </c>
      <c r="S171" s="356">
        <v>0</v>
      </c>
      <c r="U171" s="356">
        <v>0</v>
      </c>
      <c r="V171" s="356">
        <v>0</v>
      </c>
      <c r="W171" s="356">
        <v>0</v>
      </c>
      <c r="X171" s="356">
        <v>0</v>
      </c>
      <c r="Y171" s="356">
        <v>0</v>
      </c>
      <c r="Z171" s="356">
        <v>0</v>
      </c>
      <c r="AA171" s="356">
        <v>0</v>
      </c>
      <c r="AC171" s="356">
        <v>0</v>
      </c>
      <c r="AD171" s="356">
        <v>0</v>
      </c>
      <c r="AE171" s="356">
        <v>0</v>
      </c>
      <c r="AF171" s="356">
        <v>0</v>
      </c>
      <c r="AG171" s="356">
        <v>0</v>
      </c>
      <c r="AH171" s="356">
        <v>0</v>
      </c>
      <c r="AI171" s="356">
        <v>0</v>
      </c>
      <c r="AK171" s="356">
        <v>0</v>
      </c>
      <c r="AL171" s="356">
        <v>0</v>
      </c>
      <c r="AM171" s="356">
        <v>0</v>
      </c>
      <c r="AN171" s="356">
        <v>0</v>
      </c>
      <c r="AO171" s="356">
        <v>0</v>
      </c>
      <c r="AP171" s="356">
        <v>0</v>
      </c>
      <c r="AQ171" s="356">
        <v>0</v>
      </c>
      <c r="AS171" s="356">
        <v>0</v>
      </c>
      <c r="AT171" s="356">
        <v>0</v>
      </c>
      <c r="AU171" s="356">
        <v>0</v>
      </c>
      <c r="AV171" s="356">
        <v>0</v>
      </c>
      <c r="AW171" s="356">
        <v>0</v>
      </c>
      <c r="AX171" s="356">
        <v>0</v>
      </c>
      <c r="AY171" s="356">
        <v>0</v>
      </c>
      <c r="BA171" s="356">
        <v>0</v>
      </c>
      <c r="BB171" s="356">
        <v>0</v>
      </c>
      <c r="BC171" s="356">
        <v>0</v>
      </c>
      <c r="BD171" s="356">
        <v>0</v>
      </c>
      <c r="BE171" s="356">
        <v>0</v>
      </c>
      <c r="BF171" s="356">
        <v>0</v>
      </c>
      <c r="BG171" s="356">
        <v>0</v>
      </c>
      <c r="BI171" s="356">
        <v>0</v>
      </c>
      <c r="BJ171" s="356">
        <v>0</v>
      </c>
      <c r="BK171" s="356">
        <v>0</v>
      </c>
      <c r="BL171" s="356">
        <v>0</v>
      </c>
      <c r="BM171" s="356">
        <v>0</v>
      </c>
      <c r="BN171" s="356">
        <v>0</v>
      </c>
      <c r="BO171" s="356">
        <v>0</v>
      </c>
      <c r="BQ171" s="356">
        <v>0</v>
      </c>
      <c r="BR171" s="356">
        <v>0</v>
      </c>
      <c r="BS171" s="356">
        <v>0</v>
      </c>
      <c r="BT171" s="356">
        <v>0</v>
      </c>
      <c r="BU171" s="356">
        <v>0</v>
      </c>
      <c r="BV171" s="356">
        <v>0</v>
      </c>
      <c r="BW171" s="356">
        <v>0</v>
      </c>
      <c r="BY171" s="356">
        <v>0</v>
      </c>
      <c r="BZ171" s="356">
        <v>0</v>
      </c>
      <c r="CA171" s="356">
        <v>0</v>
      </c>
      <c r="CB171" s="356">
        <v>0</v>
      </c>
      <c r="CC171" s="356">
        <v>0</v>
      </c>
      <c r="CD171" s="356">
        <v>0</v>
      </c>
      <c r="CE171" s="356">
        <v>0</v>
      </c>
      <c r="CG171" s="356">
        <v>0</v>
      </c>
      <c r="CH171" s="356">
        <v>0</v>
      </c>
      <c r="CI171" s="356">
        <v>0</v>
      </c>
      <c r="CJ171" s="356">
        <v>0</v>
      </c>
      <c r="CK171" s="356">
        <v>0</v>
      </c>
      <c r="CL171" s="356">
        <v>0</v>
      </c>
      <c r="CM171" s="356">
        <v>0</v>
      </c>
      <c r="CN171" s="162">
        <v>0</v>
      </c>
      <c r="CO171" s="356">
        <v>0</v>
      </c>
      <c r="CP171" s="356">
        <v>0</v>
      </c>
      <c r="CQ171" s="356">
        <v>0</v>
      </c>
      <c r="CR171" s="356">
        <v>0</v>
      </c>
      <c r="CS171" s="356">
        <v>0</v>
      </c>
      <c r="CT171" s="356">
        <v>0</v>
      </c>
      <c r="CU171" s="356">
        <v>0</v>
      </c>
      <c r="CW171" s="356">
        <v>0</v>
      </c>
      <c r="CX171" s="356">
        <v>0</v>
      </c>
      <c r="CY171" s="356">
        <v>0</v>
      </c>
      <c r="CZ171" s="356">
        <v>0</v>
      </c>
      <c r="DA171" s="356">
        <v>0</v>
      </c>
      <c r="DB171" s="356">
        <v>0</v>
      </c>
      <c r="DC171" s="356">
        <v>0</v>
      </c>
      <c r="DE171" s="356">
        <v>0</v>
      </c>
      <c r="DF171" s="356">
        <v>0</v>
      </c>
      <c r="DG171" s="356">
        <v>0</v>
      </c>
      <c r="DH171" s="356">
        <v>0</v>
      </c>
      <c r="DI171" s="356">
        <v>0</v>
      </c>
      <c r="DJ171" s="356">
        <v>0</v>
      </c>
      <c r="DK171" s="356">
        <v>0</v>
      </c>
      <c r="DM171" s="356">
        <v>0</v>
      </c>
      <c r="DN171" s="356">
        <v>0</v>
      </c>
      <c r="DO171" s="356">
        <v>0</v>
      </c>
      <c r="DP171" s="356">
        <v>0</v>
      </c>
      <c r="DQ171" s="356">
        <v>0</v>
      </c>
      <c r="DR171" s="356">
        <v>0</v>
      </c>
      <c r="DS171" s="356">
        <v>0</v>
      </c>
      <c r="DU171" s="356">
        <v>0</v>
      </c>
      <c r="DV171" s="356">
        <v>0</v>
      </c>
      <c r="DW171" s="356">
        <v>0</v>
      </c>
      <c r="DX171" s="356">
        <v>0</v>
      </c>
      <c r="DY171" s="356">
        <v>0</v>
      </c>
      <c r="DZ171" s="356">
        <v>0</v>
      </c>
      <c r="EA171" s="356">
        <v>0</v>
      </c>
      <c r="EC171" s="356">
        <v>0</v>
      </c>
      <c r="ED171" s="356">
        <v>0</v>
      </c>
      <c r="EE171" s="356">
        <v>0</v>
      </c>
      <c r="EF171" s="356">
        <v>0</v>
      </c>
      <c r="EG171" s="356">
        <v>0</v>
      </c>
      <c r="EH171" s="356">
        <v>0</v>
      </c>
      <c r="EI171" s="356">
        <v>0</v>
      </c>
      <c r="EK171" s="356">
        <v>0</v>
      </c>
      <c r="EL171" s="356">
        <v>0</v>
      </c>
      <c r="EM171" s="356">
        <v>0</v>
      </c>
      <c r="EN171" s="356">
        <v>0</v>
      </c>
      <c r="EO171" s="356">
        <v>0</v>
      </c>
      <c r="EP171" s="356">
        <v>0</v>
      </c>
      <c r="EQ171" s="356">
        <v>0</v>
      </c>
      <c r="ES171" s="356">
        <v>0</v>
      </c>
      <c r="ET171" s="356">
        <v>0</v>
      </c>
      <c r="EU171" s="356">
        <v>0</v>
      </c>
      <c r="EV171" s="356">
        <v>0</v>
      </c>
      <c r="EW171" s="356">
        <v>0</v>
      </c>
      <c r="EX171" s="356">
        <v>0</v>
      </c>
      <c r="EY171" s="356">
        <v>0</v>
      </c>
      <c r="FA171" s="356">
        <v>0</v>
      </c>
      <c r="FB171" s="356">
        <v>0</v>
      </c>
      <c r="FC171" s="356">
        <v>0</v>
      </c>
      <c r="FD171" s="356">
        <v>0</v>
      </c>
      <c r="FE171" s="356">
        <v>0</v>
      </c>
      <c r="FF171" s="356">
        <v>0</v>
      </c>
      <c r="FG171" s="356">
        <v>0</v>
      </c>
    </row>
    <row r="172" spans="1:163">
      <c r="B172" s="172" t="s">
        <v>70</v>
      </c>
      <c r="C172" s="357">
        <v>-167581873.46917406</v>
      </c>
      <c r="D172" s="167"/>
      <c r="E172" s="357">
        <v>-41806994.006264091</v>
      </c>
      <c r="F172" s="357">
        <v>-38334115.966698825</v>
      </c>
      <c r="G172" s="357">
        <v>-22377419.775005538</v>
      </c>
      <c r="H172" s="357">
        <v>0</v>
      </c>
      <c r="I172" s="357">
        <v>0</v>
      </c>
      <c r="J172" s="357">
        <v>0</v>
      </c>
      <c r="K172" s="357">
        <v>-102518529.74796845</v>
      </c>
      <c r="L172" s="357"/>
      <c r="M172" s="357">
        <v>-7935580.419781249</v>
      </c>
      <c r="N172" s="357">
        <v>-9740249.0598890409</v>
      </c>
      <c r="O172" s="357">
        <v>-2590614.8351600422</v>
      </c>
      <c r="P172" s="357">
        <v>0</v>
      </c>
      <c r="Q172" s="357">
        <v>0</v>
      </c>
      <c r="R172" s="357">
        <v>0</v>
      </c>
      <c r="S172" s="357">
        <v>-20266444.314830333</v>
      </c>
      <c r="T172" s="357"/>
      <c r="U172" s="357">
        <v>-6987369.980949265</v>
      </c>
      <c r="V172" s="357">
        <v>-10831902.861233827</v>
      </c>
      <c r="W172" s="357">
        <v>-379890.22245036438</v>
      </c>
      <c r="X172" s="357">
        <v>0</v>
      </c>
      <c r="Y172" s="357">
        <v>0</v>
      </c>
      <c r="Z172" s="357">
        <v>0</v>
      </c>
      <c r="AA172" s="357">
        <v>-18199163.064633455</v>
      </c>
      <c r="AB172" s="357"/>
      <c r="AC172" s="357">
        <v>-3159120.1078637526</v>
      </c>
      <c r="AD172" s="357">
        <v>-6990539.8511885684</v>
      </c>
      <c r="AE172" s="357">
        <v>-195081.04255116716</v>
      </c>
      <c r="AF172" s="357">
        <v>0</v>
      </c>
      <c r="AG172" s="357">
        <v>0</v>
      </c>
      <c r="AH172" s="357">
        <v>0</v>
      </c>
      <c r="AI172" s="357">
        <v>-10344741.001603488</v>
      </c>
      <c r="AJ172" s="357"/>
      <c r="AK172" s="357">
        <v>-2458355.9497223529</v>
      </c>
      <c r="AL172" s="357">
        <v>-4863617.6935328366</v>
      </c>
      <c r="AM172" s="357">
        <v>-455178.06930063723</v>
      </c>
      <c r="AN172" s="357">
        <v>0</v>
      </c>
      <c r="AO172" s="357">
        <v>0</v>
      </c>
      <c r="AP172" s="357">
        <v>0</v>
      </c>
      <c r="AQ172" s="357">
        <v>-7777151.7125558266</v>
      </c>
      <c r="AR172" s="357"/>
      <c r="AS172" s="357">
        <v>-24392.461555517672</v>
      </c>
      <c r="AT172" s="357">
        <v>-15357.399904837874</v>
      </c>
      <c r="AU172" s="357">
        <v>-893.11625435240069</v>
      </c>
      <c r="AV172" s="357">
        <v>0</v>
      </c>
      <c r="AW172" s="357">
        <v>0</v>
      </c>
      <c r="AX172" s="357">
        <v>0</v>
      </c>
      <c r="AY172" s="357">
        <v>-40642.977714707951</v>
      </c>
      <c r="AZ172" s="357"/>
      <c r="BA172" s="357">
        <v>-471234.29121186072</v>
      </c>
      <c r="BB172" s="357">
        <v>-423856.78545852011</v>
      </c>
      <c r="BC172" s="357">
        <v>-92550.10944361407</v>
      </c>
      <c r="BD172" s="357">
        <v>0</v>
      </c>
      <c r="BE172" s="357">
        <v>0</v>
      </c>
      <c r="BF172" s="357">
        <v>0</v>
      </c>
      <c r="BG172" s="357">
        <v>-987641.1861139948</v>
      </c>
      <c r="BH172" s="357"/>
      <c r="BI172" s="357">
        <v>-623236.42873063067</v>
      </c>
      <c r="BJ172" s="357">
        <v>-214086.39239362199</v>
      </c>
      <c r="BK172" s="357">
        <v>-38750.123362094055</v>
      </c>
      <c r="BL172" s="357">
        <v>0</v>
      </c>
      <c r="BM172" s="357">
        <v>0</v>
      </c>
      <c r="BN172" s="357">
        <v>0</v>
      </c>
      <c r="BO172" s="357">
        <v>-876072.94448634668</v>
      </c>
      <c r="BP172" s="357"/>
      <c r="BQ172" s="357">
        <v>-486273.84918467922</v>
      </c>
      <c r="BR172" s="357">
        <v>-2105171.4857398323</v>
      </c>
      <c r="BS172" s="357">
        <v>-44417.460588344104</v>
      </c>
      <c r="BT172" s="357">
        <v>0</v>
      </c>
      <c r="BU172" s="357">
        <v>0</v>
      </c>
      <c r="BV172" s="357">
        <v>0</v>
      </c>
      <c r="BW172" s="357">
        <v>-2635862.7955128555</v>
      </c>
      <c r="BX172" s="357"/>
      <c r="BY172" s="357">
        <v>-214758.8380162855</v>
      </c>
      <c r="BZ172" s="357">
        <v>-1263520.2230358429</v>
      </c>
      <c r="CA172" s="357">
        <v>-77334.934260274531</v>
      </c>
      <c r="CB172" s="357">
        <v>0</v>
      </c>
      <c r="CC172" s="357">
        <v>0</v>
      </c>
      <c r="CD172" s="357">
        <v>0</v>
      </c>
      <c r="CE172" s="357">
        <v>-1555613.995312403</v>
      </c>
      <c r="CF172" s="357"/>
      <c r="CG172" s="357">
        <v>-351640.95600895013</v>
      </c>
      <c r="CH172" s="357">
        <v>-253488.74535824798</v>
      </c>
      <c r="CI172" s="357">
        <v>-1727432.0819706768</v>
      </c>
      <c r="CJ172" s="357">
        <v>0</v>
      </c>
      <c r="CK172" s="357">
        <v>0</v>
      </c>
      <c r="CL172" s="357">
        <v>0</v>
      </c>
      <c r="CM172" s="357">
        <v>-2332561.7833378748</v>
      </c>
      <c r="CN172" s="357">
        <v>0</v>
      </c>
      <c r="CO172" s="357">
        <v>-22394.656939849352</v>
      </c>
      <c r="CP172" s="357">
        <v>-24808.62865602189</v>
      </c>
      <c r="CQ172" s="357">
        <v>-244.65950846873136</v>
      </c>
      <c r="CR172" s="357">
        <v>0</v>
      </c>
      <c r="CS172" s="357">
        <v>0</v>
      </c>
      <c r="CT172" s="357">
        <v>0</v>
      </c>
      <c r="CU172" s="357">
        <v>-47447.945104339975</v>
      </c>
      <c r="CV172" s="357"/>
      <c r="CW172" s="357">
        <v>0</v>
      </c>
      <c r="CX172" s="357">
        <v>0</v>
      </c>
      <c r="CY172" s="357">
        <v>0</v>
      </c>
      <c r="CZ172" s="357">
        <v>0</v>
      </c>
      <c r="DA172" s="357">
        <v>0</v>
      </c>
      <c r="DB172" s="357">
        <v>0</v>
      </c>
      <c r="DC172" s="357">
        <v>0</v>
      </c>
      <c r="DD172" s="357"/>
      <c r="DE172" s="357">
        <v>0</v>
      </c>
      <c r="DF172" s="357">
        <v>0</v>
      </c>
      <c r="DG172" s="357">
        <v>0</v>
      </c>
      <c r="DH172" s="357">
        <v>0</v>
      </c>
      <c r="DI172" s="357">
        <v>0</v>
      </c>
      <c r="DJ172" s="357">
        <v>0</v>
      </c>
      <c r="DK172" s="357">
        <v>0</v>
      </c>
      <c r="DL172" s="357"/>
      <c r="DM172" s="357">
        <v>0</v>
      </c>
      <c r="DN172" s="357">
        <v>0</v>
      </c>
      <c r="DO172" s="357">
        <v>0</v>
      </c>
      <c r="DP172" s="357">
        <v>0</v>
      </c>
      <c r="DQ172" s="357">
        <v>0</v>
      </c>
      <c r="DR172" s="357">
        <v>0</v>
      </c>
      <c r="DS172" s="357">
        <v>0</v>
      </c>
      <c r="DT172" s="357"/>
      <c r="DU172" s="357">
        <v>0</v>
      </c>
      <c r="DV172" s="357">
        <v>0</v>
      </c>
      <c r="DW172" s="357">
        <v>0</v>
      </c>
      <c r="DX172" s="357">
        <v>0</v>
      </c>
      <c r="DY172" s="357">
        <v>0</v>
      </c>
      <c r="DZ172" s="357">
        <v>0</v>
      </c>
      <c r="EA172" s="357">
        <v>0</v>
      </c>
      <c r="EB172" s="357"/>
      <c r="EC172" s="357">
        <v>0</v>
      </c>
      <c r="ED172" s="357">
        <v>0</v>
      </c>
      <c r="EE172" s="357">
        <v>0</v>
      </c>
      <c r="EF172" s="357">
        <v>0</v>
      </c>
      <c r="EG172" s="357">
        <v>0</v>
      </c>
      <c r="EH172" s="357">
        <v>0</v>
      </c>
      <c r="EI172" s="357">
        <v>0</v>
      </c>
      <c r="EJ172" s="357"/>
      <c r="EK172" s="357">
        <v>0</v>
      </c>
      <c r="EL172" s="357">
        <v>0</v>
      </c>
      <c r="EM172" s="357">
        <v>0</v>
      </c>
      <c r="EN172" s="357">
        <v>0</v>
      </c>
      <c r="EO172" s="357">
        <v>0</v>
      </c>
      <c r="EP172" s="357">
        <v>0</v>
      </c>
      <c r="EQ172" s="357">
        <v>0</v>
      </c>
      <c r="ER172" s="357"/>
      <c r="ES172" s="357">
        <v>0</v>
      </c>
      <c r="ET172" s="357">
        <v>0</v>
      </c>
      <c r="EU172" s="357">
        <v>0</v>
      </c>
      <c r="EV172" s="357">
        <v>0</v>
      </c>
      <c r="EW172" s="357">
        <v>0</v>
      </c>
      <c r="EX172" s="357">
        <v>0</v>
      </c>
      <c r="EY172" s="357">
        <v>0</v>
      </c>
      <c r="EZ172" s="357"/>
      <c r="FA172" s="357">
        <v>0</v>
      </c>
      <c r="FB172" s="357">
        <v>0</v>
      </c>
      <c r="FC172" s="357">
        <v>0</v>
      </c>
      <c r="FD172" s="357">
        <v>0</v>
      </c>
      <c r="FE172" s="357">
        <v>0</v>
      </c>
      <c r="FF172" s="357">
        <v>0</v>
      </c>
      <c r="FG172" s="357">
        <v>0</v>
      </c>
    </row>
    <row r="173" spans="1:163">
      <c r="D173" s="167"/>
    </row>
    <row r="174" spans="1:163">
      <c r="B174" s="172" t="s">
        <v>1211</v>
      </c>
      <c r="C174" s="357">
        <v>-4296442105.6896582</v>
      </c>
      <c r="D174" s="167"/>
      <c r="E174" s="357">
        <v>-1127228571.3687642</v>
      </c>
      <c r="F174" s="357">
        <v>-1192187495.1830323</v>
      </c>
      <c r="G174" s="357">
        <v>-191630779.92503852</v>
      </c>
      <c r="H174" s="357">
        <v>0</v>
      </c>
      <c r="I174" s="357">
        <v>0</v>
      </c>
      <c r="J174" s="357">
        <v>0</v>
      </c>
      <c r="K174" s="357">
        <v>-2511046846.4768348</v>
      </c>
      <c r="L174" s="357"/>
      <c r="M174" s="357">
        <v>-212282634.58133018</v>
      </c>
      <c r="N174" s="357">
        <v>-302920853.56176269</v>
      </c>
      <c r="O174" s="357">
        <v>-16944597.374899883</v>
      </c>
      <c r="P174" s="357">
        <v>0</v>
      </c>
      <c r="Q174" s="357">
        <v>0</v>
      </c>
      <c r="R174" s="357">
        <v>0</v>
      </c>
      <c r="S174" s="357">
        <v>-532148085.51799273</v>
      </c>
      <c r="T174" s="357"/>
      <c r="U174" s="357">
        <v>-184706022.98802173</v>
      </c>
      <c r="V174" s="357">
        <v>-336871186.78877282</v>
      </c>
      <c r="W174" s="357">
        <v>-3173748.0979666021</v>
      </c>
      <c r="X174" s="357">
        <v>0</v>
      </c>
      <c r="Y174" s="357">
        <v>0</v>
      </c>
      <c r="Z174" s="357">
        <v>0</v>
      </c>
      <c r="AA174" s="357">
        <v>-524750957.87476116</v>
      </c>
      <c r="AB174" s="357"/>
      <c r="AC174" s="357">
        <v>-82963590.259392068</v>
      </c>
      <c r="AD174" s="357">
        <v>-217405149.04283994</v>
      </c>
      <c r="AE174" s="357">
        <v>-617949.45863552333</v>
      </c>
      <c r="AF174" s="357">
        <v>0</v>
      </c>
      <c r="AG174" s="357">
        <v>0</v>
      </c>
      <c r="AH174" s="357">
        <v>0</v>
      </c>
      <c r="AI174" s="357">
        <v>-300986688.76086754</v>
      </c>
      <c r="AJ174" s="357"/>
      <c r="AK174" s="357">
        <v>-63392216.446793929</v>
      </c>
      <c r="AL174" s="357">
        <v>-151258064.76450014</v>
      </c>
      <c r="AM174" s="357">
        <v>-3943077.4360555378</v>
      </c>
      <c r="AN174" s="357">
        <v>0</v>
      </c>
      <c r="AO174" s="357">
        <v>0</v>
      </c>
      <c r="AP174" s="357">
        <v>0</v>
      </c>
      <c r="AQ174" s="357">
        <v>-218593358.6473496</v>
      </c>
      <c r="AR174" s="357"/>
      <c r="AS174" s="357">
        <v>-626260.65814895136</v>
      </c>
      <c r="AT174" s="357">
        <v>-477613.73031212989</v>
      </c>
      <c r="AU174" s="357">
        <v>-11727.100423399372</v>
      </c>
      <c r="AV174" s="357">
        <v>0</v>
      </c>
      <c r="AW174" s="357">
        <v>0</v>
      </c>
      <c r="AX174" s="357">
        <v>0</v>
      </c>
      <c r="AY174" s="357">
        <v>-1115601.4888844807</v>
      </c>
      <c r="AZ174" s="357"/>
      <c r="BA174" s="357">
        <v>-12128357.107315445</v>
      </c>
      <c r="BB174" s="357">
        <v>-13181907.202740716</v>
      </c>
      <c r="BC174" s="357">
        <v>-1175315.4981394485</v>
      </c>
      <c r="BD174" s="357">
        <v>0</v>
      </c>
      <c r="BE174" s="357">
        <v>0</v>
      </c>
      <c r="BF174" s="357">
        <v>0</v>
      </c>
      <c r="BG174" s="357">
        <v>-26485579.80819561</v>
      </c>
      <c r="BH174" s="357"/>
      <c r="BI174" s="357">
        <v>-19440206.018123452</v>
      </c>
      <c r="BJ174" s="357">
        <v>-4873343.2946132449</v>
      </c>
      <c r="BK174" s="357">
        <v>-274065.90268816205</v>
      </c>
      <c r="BL174" s="357">
        <v>0</v>
      </c>
      <c r="BM174" s="357">
        <v>0</v>
      </c>
      <c r="BN174" s="357">
        <v>0</v>
      </c>
      <c r="BO174" s="357">
        <v>-24587615.215424858</v>
      </c>
      <c r="BP174" s="357"/>
      <c r="BQ174" s="357">
        <v>-12219622.349042555</v>
      </c>
      <c r="BR174" s="357">
        <v>-65470640.37410339</v>
      </c>
      <c r="BS174" s="357">
        <v>-207135.31704558234</v>
      </c>
      <c r="BT174" s="357">
        <v>0</v>
      </c>
      <c r="BU174" s="357">
        <v>0</v>
      </c>
      <c r="BV174" s="357">
        <v>0</v>
      </c>
      <c r="BW174" s="357">
        <v>-77897398.040191531</v>
      </c>
      <c r="BX174" s="357"/>
      <c r="BY174" s="357">
        <v>-6593508.8836478023</v>
      </c>
      <c r="BZ174" s="357">
        <v>-28762070.011524007</v>
      </c>
      <c r="CA174" s="357">
        <v>-344054.91598936275</v>
      </c>
      <c r="CB174" s="357">
        <v>0</v>
      </c>
      <c r="CC174" s="357">
        <v>0</v>
      </c>
      <c r="CD174" s="357">
        <v>0</v>
      </c>
      <c r="CE174" s="357">
        <v>-35699633.811161168</v>
      </c>
      <c r="CF174" s="357"/>
      <c r="CG174" s="357">
        <v>-10468648.677389057</v>
      </c>
      <c r="CH174" s="357">
        <v>-7883476.7612292981</v>
      </c>
      <c r="CI174" s="357">
        <v>-23427805.842211209</v>
      </c>
      <c r="CJ174" s="357">
        <v>0</v>
      </c>
      <c r="CK174" s="357">
        <v>0</v>
      </c>
      <c r="CL174" s="357">
        <v>0</v>
      </c>
      <c r="CM174" s="357">
        <v>-41779931.280829564</v>
      </c>
      <c r="CN174" s="357">
        <v>0</v>
      </c>
      <c r="CO174" s="357">
        <v>-576147.4600741833</v>
      </c>
      <c r="CP174" s="357">
        <v>-771546.07874724781</v>
      </c>
      <c r="CQ174" s="357">
        <v>-2715.2283443559318</v>
      </c>
      <c r="CR174" s="357">
        <v>0</v>
      </c>
      <c r="CS174" s="357">
        <v>0</v>
      </c>
      <c r="CT174" s="357">
        <v>0</v>
      </c>
      <c r="CU174" s="357">
        <v>-1350408.7671657871</v>
      </c>
      <c r="CV174" s="357"/>
      <c r="CW174" s="357">
        <v>0</v>
      </c>
      <c r="CX174" s="357">
        <v>0</v>
      </c>
      <c r="CY174" s="357">
        <v>0</v>
      </c>
      <c r="CZ174" s="357">
        <v>0</v>
      </c>
      <c r="DA174" s="357">
        <v>0</v>
      </c>
      <c r="DB174" s="357">
        <v>0</v>
      </c>
      <c r="DC174" s="357">
        <v>0</v>
      </c>
      <c r="DD174" s="357"/>
      <c r="DE174" s="357">
        <v>0</v>
      </c>
      <c r="DF174" s="357">
        <v>0</v>
      </c>
      <c r="DG174" s="357">
        <v>0</v>
      </c>
      <c r="DH174" s="357">
        <v>0</v>
      </c>
      <c r="DI174" s="357">
        <v>0</v>
      </c>
      <c r="DJ174" s="357">
        <v>0</v>
      </c>
      <c r="DK174" s="357">
        <v>0</v>
      </c>
      <c r="DL174" s="357"/>
      <c r="DM174" s="357">
        <v>0</v>
      </c>
      <c r="DN174" s="357">
        <v>0</v>
      </c>
      <c r="DO174" s="357">
        <v>0</v>
      </c>
      <c r="DP174" s="357">
        <v>0</v>
      </c>
      <c r="DQ174" s="357">
        <v>0</v>
      </c>
      <c r="DR174" s="357">
        <v>0</v>
      </c>
      <c r="DS174" s="357">
        <v>0</v>
      </c>
      <c r="DT174" s="357"/>
      <c r="DU174" s="357">
        <v>0</v>
      </c>
      <c r="DV174" s="357">
        <v>0</v>
      </c>
      <c r="DW174" s="357">
        <v>0</v>
      </c>
      <c r="DX174" s="357">
        <v>0</v>
      </c>
      <c r="DY174" s="357">
        <v>0</v>
      </c>
      <c r="DZ174" s="357">
        <v>0</v>
      </c>
      <c r="EA174" s="357">
        <v>0</v>
      </c>
      <c r="EB174" s="357"/>
      <c r="EC174" s="357">
        <v>0</v>
      </c>
      <c r="ED174" s="357">
        <v>0</v>
      </c>
      <c r="EE174" s="357">
        <v>0</v>
      </c>
      <c r="EF174" s="357">
        <v>0</v>
      </c>
      <c r="EG174" s="357">
        <v>0</v>
      </c>
      <c r="EH174" s="357">
        <v>0</v>
      </c>
      <c r="EI174" s="357">
        <v>0</v>
      </c>
      <c r="EJ174" s="357"/>
      <c r="EK174" s="357">
        <v>0</v>
      </c>
      <c r="EL174" s="357">
        <v>0</v>
      </c>
      <c r="EM174" s="357">
        <v>0</v>
      </c>
      <c r="EN174" s="357">
        <v>0</v>
      </c>
      <c r="EO174" s="357">
        <v>0</v>
      </c>
      <c r="EP174" s="357">
        <v>0</v>
      </c>
      <c r="EQ174" s="357">
        <v>0</v>
      </c>
      <c r="ER174" s="357"/>
      <c r="ES174" s="357">
        <v>0</v>
      </c>
      <c r="ET174" s="357">
        <v>0</v>
      </c>
      <c r="EU174" s="357">
        <v>0</v>
      </c>
      <c r="EV174" s="357">
        <v>0</v>
      </c>
      <c r="EW174" s="357">
        <v>0</v>
      </c>
      <c r="EX174" s="357">
        <v>0</v>
      </c>
      <c r="EY174" s="357">
        <v>0</v>
      </c>
      <c r="EZ174" s="357"/>
      <c r="FA174" s="357">
        <v>0</v>
      </c>
      <c r="FB174" s="357">
        <v>0</v>
      </c>
      <c r="FC174" s="357">
        <v>0</v>
      </c>
      <c r="FD174" s="357">
        <v>0</v>
      </c>
      <c r="FE174" s="357">
        <v>0</v>
      </c>
      <c r="FF174" s="357">
        <v>0</v>
      </c>
      <c r="FG174" s="357">
        <v>0</v>
      </c>
    </row>
    <row r="175" spans="1:163">
      <c r="D175" s="167"/>
      <c r="CW175" s="162">
        <v>0</v>
      </c>
      <c r="CX175" s="162">
        <v>0</v>
      </c>
      <c r="CY175" s="162">
        <v>0</v>
      </c>
      <c r="CZ175" s="162">
        <v>0</v>
      </c>
      <c r="DA175" s="162">
        <v>0</v>
      </c>
      <c r="DB175" s="162">
        <v>0</v>
      </c>
      <c r="DC175" s="162">
        <v>0</v>
      </c>
    </row>
    <row r="176" spans="1:163">
      <c r="B176" s="172" t="s">
        <v>98</v>
      </c>
      <c r="D176" s="167"/>
      <c r="CW176" s="162">
        <v>0</v>
      </c>
      <c r="CX176" s="162">
        <v>0</v>
      </c>
      <c r="CY176" s="162">
        <v>0</v>
      </c>
      <c r="CZ176" s="162">
        <v>0</v>
      </c>
      <c r="DA176" s="162">
        <v>0</v>
      </c>
      <c r="DB176" s="162">
        <v>0</v>
      </c>
      <c r="DC176" s="162">
        <v>0</v>
      </c>
    </row>
    <row r="177" spans="1:163">
      <c r="B177" s="172"/>
      <c r="D177" s="167"/>
      <c r="CW177" s="162">
        <v>0</v>
      </c>
      <c r="CX177" s="162">
        <v>0</v>
      </c>
      <c r="CY177" s="162">
        <v>0</v>
      </c>
      <c r="CZ177" s="162">
        <v>0</v>
      </c>
      <c r="DA177" s="162">
        <v>0</v>
      </c>
      <c r="DB177" s="162">
        <v>0</v>
      </c>
      <c r="DC177" s="162">
        <v>0</v>
      </c>
    </row>
    <row r="178" spans="1:163">
      <c r="B178" s="172" t="s">
        <v>249</v>
      </c>
      <c r="D178" s="167"/>
      <c r="CW178" s="162">
        <v>0</v>
      </c>
      <c r="CX178" s="162">
        <v>0</v>
      </c>
      <c r="CY178" s="162">
        <v>0</v>
      </c>
      <c r="CZ178" s="162">
        <v>0</v>
      </c>
      <c r="DA178" s="162">
        <v>0</v>
      </c>
      <c r="DB178" s="162">
        <v>0</v>
      </c>
      <c r="DC178" s="162">
        <v>0</v>
      </c>
    </row>
    <row r="179" spans="1:163">
      <c r="A179" s="355" t="s">
        <v>45</v>
      </c>
      <c r="B179" s="162" t="s">
        <v>45</v>
      </c>
      <c r="C179" s="619">
        <v>0</v>
      </c>
      <c r="D179" s="167"/>
      <c r="E179" s="356">
        <v>0</v>
      </c>
      <c r="F179" s="356">
        <v>0</v>
      </c>
      <c r="G179" s="356">
        <v>0</v>
      </c>
      <c r="H179" s="356">
        <v>0</v>
      </c>
      <c r="I179" s="356">
        <v>0</v>
      </c>
      <c r="J179" s="356">
        <v>0</v>
      </c>
      <c r="K179" s="356">
        <v>0</v>
      </c>
      <c r="M179" s="356">
        <v>0</v>
      </c>
      <c r="N179" s="356">
        <v>0</v>
      </c>
      <c r="O179" s="356">
        <v>0</v>
      </c>
      <c r="P179" s="356">
        <v>0</v>
      </c>
      <c r="Q179" s="356">
        <v>0</v>
      </c>
      <c r="R179" s="356">
        <v>0</v>
      </c>
      <c r="S179" s="356">
        <v>0</v>
      </c>
      <c r="U179" s="356">
        <v>0</v>
      </c>
      <c r="V179" s="356">
        <v>0</v>
      </c>
      <c r="W179" s="356">
        <v>0</v>
      </c>
      <c r="X179" s="356">
        <v>0</v>
      </c>
      <c r="Y179" s="356">
        <v>0</v>
      </c>
      <c r="Z179" s="356">
        <v>0</v>
      </c>
      <c r="AA179" s="356">
        <v>0</v>
      </c>
      <c r="AC179" s="356">
        <v>0</v>
      </c>
      <c r="AD179" s="356">
        <v>0</v>
      </c>
      <c r="AE179" s="356">
        <v>0</v>
      </c>
      <c r="AF179" s="356">
        <v>0</v>
      </c>
      <c r="AG179" s="356">
        <v>0</v>
      </c>
      <c r="AH179" s="356">
        <v>0</v>
      </c>
      <c r="AI179" s="356">
        <v>0</v>
      </c>
      <c r="AK179" s="356">
        <v>0</v>
      </c>
      <c r="AL179" s="356">
        <v>0</v>
      </c>
      <c r="AM179" s="356">
        <v>0</v>
      </c>
      <c r="AN179" s="356">
        <v>0</v>
      </c>
      <c r="AO179" s="356">
        <v>0</v>
      </c>
      <c r="AP179" s="356">
        <v>0</v>
      </c>
      <c r="AQ179" s="356">
        <v>0</v>
      </c>
      <c r="AS179" s="356">
        <v>0</v>
      </c>
      <c r="AT179" s="356">
        <v>0</v>
      </c>
      <c r="AU179" s="356">
        <v>0</v>
      </c>
      <c r="AV179" s="356">
        <v>0</v>
      </c>
      <c r="AW179" s="356">
        <v>0</v>
      </c>
      <c r="AX179" s="356">
        <v>0</v>
      </c>
      <c r="AY179" s="356">
        <v>0</v>
      </c>
      <c r="BA179" s="356">
        <v>0</v>
      </c>
      <c r="BB179" s="356">
        <v>0</v>
      </c>
      <c r="BC179" s="356">
        <v>0</v>
      </c>
      <c r="BD179" s="356">
        <v>0</v>
      </c>
      <c r="BE179" s="356">
        <v>0</v>
      </c>
      <c r="BF179" s="356">
        <v>0</v>
      </c>
      <c r="BG179" s="356">
        <v>0</v>
      </c>
      <c r="BI179" s="356">
        <v>0</v>
      </c>
      <c r="BJ179" s="356">
        <v>0</v>
      </c>
      <c r="BK179" s="356">
        <v>0</v>
      </c>
      <c r="BL179" s="356">
        <v>0</v>
      </c>
      <c r="BM179" s="356">
        <v>0</v>
      </c>
      <c r="BN179" s="356">
        <v>0</v>
      </c>
      <c r="BO179" s="356">
        <v>0</v>
      </c>
      <c r="BQ179" s="356">
        <v>0</v>
      </c>
      <c r="BR179" s="356">
        <v>0</v>
      </c>
      <c r="BS179" s="356">
        <v>0</v>
      </c>
      <c r="BT179" s="356">
        <v>0</v>
      </c>
      <c r="BU179" s="356">
        <v>0</v>
      </c>
      <c r="BV179" s="356">
        <v>0</v>
      </c>
      <c r="BW179" s="356">
        <v>0</v>
      </c>
      <c r="BY179" s="356">
        <v>0</v>
      </c>
      <c r="BZ179" s="356">
        <v>0</v>
      </c>
      <c r="CA179" s="356">
        <v>0</v>
      </c>
      <c r="CB179" s="356">
        <v>0</v>
      </c>
      <c r="CC179" s="356">
        <v>0</v>
      </c>
      <c r="CD179" s="356">
        <v>0</v>
      </c>
      <c r="CE179" s="356">
        <v>0</v>
      </c>
      <c r="CG179" s="356">
        <v>0</v>
      </c>
      <c r="CH179" s="356">
        <v>0</v>
      </c>
      <c r="CI179" s="356">
        <v>0</v>
      </c>
      <c r="CJ179" s="356">
        <v>0</v>
      </c>
      <c r="CK179" s="356">
        <v>0</v>
      </c>
      <c r="CL179" s="356">
        <v>0</v>
      </c>
      <c r="CM179" s="356">
        <v>0</v>
      </c>
      <c r="CN179" s="162">
        <v>0</v>
      </c>
      <c r="CO179" s="356">
        <v>0</v>
      </c>
      <c r="CP179" s="356">
        <v>0</v>
      </c>
      <c r="CQ179" s="356">
        <v>0</v>
      </c>
      <c r="CR179" s="356">
        <v>0</v>
      </c>
      <c r="CS179" s="356">
        <v>0</v>
      </c>
      <c r="CT179" s="356">
        <v>0</v>
      </c>
      <c r="CU179" s="356">
        <v>0</v>
      </c>
      <c r="CW179" s="356">
        <v>0</v>
      </c>
      <c r="CX179" s="356">
        <v>0</v>
      </c>
      <c r="CY179" s="356">
        <v>0</v>
      </c>
      <c r="CZ179" s="356">
        <v>0</v>
      </c>
      <c r="DA179" s="356">
        <v>0</v>
      </c>
      <c r="DB179" s="356">
        <v>0</v>
      </c>
      <c r="DC179" s="356">
        <v>0</v>
      </c>
      <c r="DE179" s="356">
        <v>0</v>
      </c>
      <c r="DF179" s="356">
        <v>0</v>
      </c>
      <c r="DG179" s="356">
        <v>0</v>
      </c>
      <c r="DH179" s="356">
        <v>0</v>
      </c>
      <c r="DI179" s="356">
        <v>0</v>
      </c>
      <c r="DJ179" s="356">
        <v>0</v>
      </c>
      <c r="DK179" s="356">
        <v>0</v>
      </c>
      <c r="DM179" s="356">
        <v>0</v>
      </c>
      <c r="DN179" s="356">
        <v>0</v>
      </c>
      <c r="DO179" s="356">
        <v>0</v>
      </c>
      <c r="DP179" s="356">
        <v>0</v>
      </c>
      <c r="DQ179" s="356">
        <v>0</v>
      </c>
      <c r="DR179" s="356">
        <v>0</v>
      </c>
      <c r="DS179" s="356">
        <v>0</v>
      </c>
      <c r="DU179" s="356">
        <v>0</v>
      </c>
      <c r="DV179" s="356">
        <v>0</v>
      </c>
      <c r="DW179" s="356">
        <v>0</v>
      </c>
      <c r="DX179" s="356">
        <v>0</v>
      </c>
      <c r="DY179" s="356">
        <v>0</v>
      </c>
      <c r="DZ179" s="356">
        <v>0</v>
      </c>
      <c r="EA179" s="356">
        <v>0</v>
      </c>
      <c r="EC179" s="356">
        <v>0</v>
      </c>
      <c r="ED179" s="356">
        <v>0</v>
      </c>
      <c r="EE179" s="356">
        <v>0</v>
      </c>
      <c r="EF179" s="356">
        <v>0</v>
      </c>
      <c r="EG179" s="356">
        <v>0</v>
      </c>
      <c r="EH179" s="356">
        <v>0</v>
      </c>
      <c r="EI179" s="356">
        <v>0</v>
      </c>
      <c r="EK179" s="356">
        <v>0</v>
      </c>
      <c r="EL179" s="356">
        <v>0</v>
      </c>
      <c r="EM179" s="356">
        <v>0</v>
      </c>
      <c r="EN179" s="356">
        <v>0</v>
      </c>
      <c r="EO179" s="356">
        <v>0</v>
      </c>
      <c r="EP179" s="356">
        <v>0</v>
      </c>
      <c r="EQ179" s="356">
        <v>0</v>
      </c>
      <c r="ES179" s="356">
        <v>0</v>
      </c>
      <c r="ET179" s="356">
        <v>0</v>
      </c>
      <c r="EU179" s="356">
        <v>0</v>
      </c>
      <c r="EV179" s="356">
        <v>0</v>
      </c>
      <c r="EW179" s="356">
        <v>0</v>
      </c>
      <c r="EX179" s="356">
        <v>0</v>
      </c>
      <c r="EY179" s="356">
        <v>0</v>
      </c>
      <c r="FA179" s="356">
        <v>0</v>
      </c>
      <c r="FB179" s="356">
        <v>0</v>
      </c>
      <c r="FC179" s="356">
        <v>0</v>
      </c>
      <c r="FD179" s="356">
        <v>0</v>
      </c>
      <c r="FE179" s="356">
        <v>0</v>
      </c>
      <c r="FF179" s="356">
        <v>0</v>
      </c>
      <c r="FG179" s="356">
        <v>0</v>
      </c>
    </row>
    <row r="180" spans="1:163">
      <c r="A180" s="355" t="s">
        <v>45</v>
      </c>
      <c r="B180" s="162" t="s">
        <v>45</v>
      </c>
      <c r="C180" s="619">
        <v>0</v>
      </c>
      <c r="D180" s="167"/>
      <c r="E180" s="356">
        <v>0</v>
      </c>
      <c r="F180" s="356">
        <v>0</v>
      </c>
      <c r="G180" s="356">
        <v>0</v>
      </c>
      <c r="H180" s="356">
        <v>0</v>
      </c>
      <c r="I180" s="356">
        <v>0</v>
      </c>
      <c r="J180" s="356">
        <v>0</v>
      </c>
      <c r="K180" s="356">
        <v>0</v>
      </c>
      <c r="M180" s="356">
        <v>0</v>
      </c>
      <c r="N180" s="356">
        <v>0</v>
      </c>
      <c r="O180" s="356">
        <v>0</v>
      </c>
      <c r="P180" s="356">
        <v>0</v>
      </c>
      <c r="Q180" s="356">
        <v>0</v>
      </c>
      <c r="R180" s="356">
        <v>0</v>
      </c>
      <c r="S180" s="356">
        <v>0</v>
      </c>
      <c r="U180" s="356">
        <v>0</v>
      </c>
      <c r="V180" s="356">
        <v>0</v>
      </c>
      <c r="W180" s="356">
        <v>0</v>
      </c>
      <c r="X180" s="356">
        <v>0</v>
      </c>
      <c r="Y180" s="356">
        <v>0</v>
      </c>
      <c r="Z180" s="356">
        <v>0</v>
      </c>
      <c r="AA180" s="356">
        <v>0</v>
      </c>
      <c r="AC180" s="356">
        <v>0</v>
      </c>
      <c r="AD180" s="356">
        <v>0</v>
      </c>
      <c r="AE180" s="356">
        <v>0</v>
      </c>
      <c r="AF180" s="356">
        <v>0</v>
      </c>
      <c r="AG180" s="356">
        <v>0</v>
      </c>
      <c r="AH180" s="356">
        <v>0</v>
      </c>
      <c r="AI180" s="356">
        <v>0</v>
      </c>
      <c r="AK180" s="356">
        <v>0</v>
      </c>
      <c r="AL180" s="356">
        <v>0</v>
      </c>
      <c r="AM180" s="356">
        <v>0</v>
      </c>
      <c r="AN180" s="356">
        <v>0</v>
      </c>
      <c r="AO180" s="356">
        <v>0</v>
      </c>
      <c r="AP180" s="356">
        <v>0</v>
      </c>
      <c r="AQ180" s="356">
        <v>0</v>
      </c>
      <c r="AS180" s="356">
        <v>0</v>
      </c>
      <c r="AT180" s="356">
        <v>0</v>
      </c>
      <c r="AU180" s="356">
        <v>0</v>
      </c>
      <c r="AV180" s="356">
        <v>0</v>
      </c>
      <c r="AW180" s="356">
        <v>0</v>
      </c>
      <c r="AX180" s="356">
        <v>0</v>
      </c>
      <c r="AY180" s="356">
        <v>0</v>
      </c>
      <c r="BA180" s="356">
        <v>0</v>
      </c>
      <c r="BB180" s="356">
        <v>0</v>
      </c>
      <c r="BC180" s="356">
        <v>0</v>
      </c>
      <c r="BD180" s="356">
        <v>0</v>
      </c>
      <c r="BE180" s="356">
        <v>0</v>
      </c>
      <c r="BF180" s="356">
        <v>0</v>
      </c>
      <c r="BG180" s="356">
        <v>0</v>
      </c>
      <c r="BI180" s="356">
        <v>0</v>
      </c>
      <c r="BJ180" s="356">
        <v>0</v>
      </c>
      <c r="BK180" s="356">
        <v>0</v>
      </c>
      <c r="BL180" s="356">
        <v>0</v>
      </c>
      <c r="BM180" s="356">
        <v>0</v>
      </c>
      <c r="BN180" s="356">
        <v>0</v>
      </c>
      <c r="BO180" s="356">
        <v>0</v>
      </c>
      <c r="BQ180" s="356">
        <v>0</v>
      </c>
      <c r="BR180" s="356">
        <v>0</v>
      </c>
      <c r="BS180" s="356">
        <v>0</v>
      </c>
      <c r="BT180" s="356">
        <v>0</v>
      </c>
      <c r="BU180" s="356">
        <v>0</v>
      </c>
      <c r="BV180" s="356">
        <v>0</v>
      </c>
      <c r="BW180" s="356">
        <v>0</v>
      </c>
      <c r="BY180" s="356">
        <v>0</v>
      </c>
      <c r="BZ180" s="356">
        <v>0</v>
      </c>
      <c r="CA180" s="356">
        <v>0</v>
      </c>
      <c r="CB180" s="356">
        <v>0</v>
      </c>
      <c r="CC180" s="356">
        <v>0</v>
      </c>
      <c r="CD180" s="356">
        <v>0</v>
      </c>
      <c r="CE180" s="356">
        <v>0</v>
      </c>
      <c r="CG180" s="356">
        <v>0</v>
      </c>
      <c r="CH180" s="356">
        <v>0</v>
      </c>
      <c r="CI180" s="356">
        <v>0</v>
      </c>
      <c r="CJ180" s="356">
        <v>0</v>
      </c>
      <c r="CK180" s="356">
        <v>0</v>
      </c>
      <c r="CL180" s="356">
        <v>0</v>
      </c>
      <c r="CM180" s="356">
        <v>0</v>
      </c>
      <c r="CN180" s="162">
        <v>0</v>
      </c>
      <c r="CO180" s="356">
        <v>0</v>
      </c>
      <c r="CP180" s="356">
        <v>0</v>
      </c>
      <c r="CQ180" s="356">
        <v>0</v>
      </c>
      <c r="CR180" s="356">
        <v>0</v>
      </c>
      <c r="CS180" s="356">
        <v>0</v>
      </c>
      <c r="CT180" s="356">
        <v>0</v>
      </c>
      <c r="CU180" s="356">
        <v>0</v>
      </c>
      <c r="CW180" s="356">
        <v>0</v>
      </c>
      <c r="CX180" s="356">
        <v>0</v>
      </c>
      <c r="CY180" s="356">
        <v>0</v>
      </c>
      <c r="CZ180" s="356">
        <v>0</v>
      </c>
      <c r="DA180" s="356">
        <v>0</v>
      </c>
      <c r="DB180" s="356">
        <v>0</v>
      </c>
      <c r="DC180" s="356">
        <v>0</v>
      </c>
      <c r="DE180" s="356">
        <v>0</v>
      </c>
      <c r="DF180" s="356">
        <v>0</v>
      </c>
      <c r="DG180" s="356">
        <v>0</v>
      </c>
      <c r="DH180" s="356">
        <v>0</v>
      </c>
      <c r="DI180" s="356">
        <v>0</v>
      </c>
      <c r="DJ180" s="356">
        <v>0</v>
      </c>
      <c r="DK180" s="356">
        <v>0</v>
      </c>
      <c r="DM180" s="356">
        <v>0</v>
      </c>
      <c r="DN180" s="356">
        <v>0</v>
      </c>
      <c r="DO180" s="356">
        <v>0</v>
      </c>
      <c r="DP180" s="356">
        <v>0</v>
      </c>
      <c r="DQ180" s="356">
        <v>0</v>
      </c>
      <c r="DR180" s="356">
        <v>0</v>
      </c>
      <c r="DS180" s="356">
        <v>0</v>
      </c>
      <c r="DU180" s="356">
        <v>0</v>
      </c>
      <c r="DV180" s="356">
        <v>0</v>
      </c>
      <c r="DW180" s="356">
        <v>0</v>
      </c>
      <c r="DX180" s="356">
        <v>0</v>
      </c>
      <c r="DY180" s="356">
        <v>0</v>
      </c>
      <c r="DZ180" s="356">
        <v>0</v>
      </c>
      <c r="EA180" s="356">
        <v>0</v>
      </c>
      <c r="EC180" s="356">
        <v>0</v>
      </c>
      <c r="ED180" s="356">
        <v>0</v>
      </c>
      <c r="EE180" s="356">
        <v>0</v>
      </c>
      <c r="EF180" s="356">
        <v>0</v>
      </c>
      <c r="EG180" s="356">
        <v>0</v>
      </c>
      <c r="EH180" s="356">
        <v>0</v>
      </c>
      <c r="EI180" s="356">
        <v>0</v>
      </c>
      <c r="EK180" s="356">
        <v>0</v>
      </c>
      <c r="EL180" s="356">
        <v>0</v>
      </c>
      <c r="EM180" s="356">
        <v>0</v>
      </c>
      <c r="EN180" s="356">
        <v>0</v>
      </c>
      <c r="EO180" s="356">
        <v>0</v>
      </c>
      <c r="EP180" s="356">
        <v>0</v>
      </c>
      <c r="EQ180" s="356">
        <v>0</v>
      </c>
      <c r="ES180" s="356">
        <v>0</v>
      </c>
      <c r="ET180" s="356">
        <v>0</v>
      </c>
      <c r="EU180" s="356">
        <v>0</v>
      </c>
      <c r="EV180" s="356">
        <v>0</v>
      </c>
      <c r="EW180" s="356">
        <v>0</v>
      </c>
      <c r="EX180" s="356">
        <v>0</v>
      </c>
      <c r="EY180" s="356">
        <v>0</v>
      </c>
      <c r="FA180" s="356">
        <v>0</v>
      </c>
      <c r="FB180" s="356">
        <v>0</v>
      </c>
      <c r="FC180" s="356">
        <v>0</v>
      </c>
      <c r="FD180" s="356">
        <v>0</v>
      </c>
      <c r="FE180" s="356">
        <v>0</v>
      </c>
      <c r="FF180" s="356">
        <v>0</v>
      </c>
      <c r="FG180" s="356">
        <v>0</v>
      </c>
    </row>
    <row r="181" spans="1:163">
      <c r="A181" s="355" t="s">
        <v>45</v>
      </c>
      <c r="B181" s="162" t="s">
        <v>45</v>
      </c>
      <c r="C181" s="619">
        <v>0</v>
      </c>
      <c r="D181" s="167"/>
      <c r="E181" s="356">
        <v>0</v>
      </c>
      <c r="F181" s="356">
        <v>0</v>
      </c>
      <c r="G181" s="356">
        <v>0</v>
      </c>
      <c r="H181" s="356">
        <v>0</v>
      </c>
      <c r="I181" s="356">
        <v>0</v>
      </c>
      <c r="J181" s="356">
        <v>0</v>
      </c>
      <c r="K181" s="356">
        <v>0</v>
      </c>
      <c r="M181" s="356">
        <v>0</v>
      </c>
      <c r="N181" s="356">
        <v>0</v>
      </c>
      <c r="O181" s="356">
        <v>0</v>
      </c>
      <c r="P181" s="356">
        <v>0</v>
      </c>
      <c r="Q181" s="356">
        <v>0</v>
      </c>
      <c r="R181" s="356">
        <v>0</v>
      </c>
      <c r="S181" s="356">
        <v>0</v>
      </c>
      <c r="U181" s="356">
        <v>0</v>
      </c>
      <c r="V181" s="356">
        <v>0</v>
      </c>
      <c r="W181" s="356">
        <v>0</v>
      </c>
      <c r="X181" s="356">
        <v>0</v>
      </c>
      <c r="Y181" s="356">
        <v>0</v>
      </c>
      <c r="Z181" s="356">
        <v>0</v>
      </c>
      <c r="AA181" s="356">
        <v>0</v>
      </c>
      <c r="AC181" s="356">
        <v>0</v>
      </c>
      <c r="AD181" s="356">
        <v>0</v>
      </c>
      <c r="AE181" s="356">
        <v>0</v>
      </c>
      <c r="AF181" s="356">
        <v>0</v>
      </c>
      <c r="AG181" s="356">
        <v>0</v>
      </c>
      <c r="AH181" s="356">
        <v>0</v>
      </c>
      <c r="AI181" s="356">
        <v>0</v>
      </c>
      <c r="AK181" s="356">
        <v>0</v>
      </c>
      <c r="AL181" s="356">
        <v>0</v>
      </c>
      <c r="AM181" s="356">
        <v>0</v>
      </c>
      <c r="AN181" s="356">
        <v>0</v>
      </c>
      <c r="AO181" s="356">
        <v>0</v>
      </c>
      <c r="AP181" s="356">
        <v>0</v>
      </c>
      <c r="AQ181" s="356">
        <v>0</v>
      </c>
      <c r="AS181" s="356">
        <v>0</v>
      </c>
      <c r="AT181" s="356">
        <v>0</v>
      </c>
      <c r="AU181" s="356">
        <v>0</v>
      </c>
      <c r="AV181" s="356">
        <v>0</v>
      </c>
      <c r="AW181" s="356">
        <v>0</v>
      </c>
      <c r="AX181" s="356">
        <v>0</v>
      </c>
      <c r="AY181" s="356">
        <v>0</v>
      </c>
      <c r="BA181" s="356">
        <v>0</v>
      </c>
      <c r="BB181" s="356">
        <v>0</v>
      </c>
      <c r="BC181" s="356">
        <v>0</v>
      </c>
      <c r="BD181" s="356">
        <v>0</v>
      </c>
      <c r="BE181" s="356">
        <v>0</v>
      </c>
      <c r="BF181" s="356">
        <v>0</v>
      </c>
      <c r="BG181" s="356">
        <v>0</v>
      </c>
      <c r="BI181" s="356">
        <v>0</v>
      </c>
      <c r="BJ181" s="356">
        <v>0</v>
      </c>
      <c r="BK181" s="356">
        <v>0</v>
      </c>
      <c r="BL181" s="356">
        <v>0</v>
      </c>
      <c r="BM181" s="356">
        <v>0</v>
      </c>
      <c r="BN181" s="356">
        <v>0</v>
      </c>
      <c r="BO181" s="356">
        <v>0</v>
      </c>
      <c r="BQ181" s="356">
        <v>0</v>
      </c>
      <c r="BR181" s="356">
        <v>0</v>
      </c>
      <c r="BS181" s="356">
        <v>0</v>
      </c>
      <c r="BT181" s="356">
        <v>0</v>
      </c>
      <c r="BU181" s="356">
        <v>0</v>
      </c>
      <c r="BV181" s="356">
        <v>0</v>
      </c>
      <c r="BW181" s="356">
        <v>0</v>
      </c>
      <c r="BY181" s="356">
        <v>0</v>
      </c>
      <c r="BZ181" s="356">
        <v>0</v>
      </c>
      <c r="CA181" s="356">
        <v>0</v>
      </c>
      <c r="CB181" s="356">
        <v>0</v>
      </c>
      <c r="CC181" s="356">
        <v>0</v>
      </c>
      <c r="CD181" s="356">
        <v>0</v>
      </c>
      <c r="CE181" s="356">
        <v>0</v>
      </c>
      <c r="CG181" s="356">
        <v>0</v>
      </c>
      <c r="CH181" s="356">
        <v>0</v>
      </c>
      <c r="CI181" s="356">
        <v>0</v>
      </c>
      <c r="CJ181" s="356">
        <v>0</v>
      </c>
      <c r="CK181" s="356">
        <v>0</v>
      </c>
      <c r="CL181" s="356">
        <v>0</v>
      </c>
      <c r="CM181" s="356">
        <v>0</v>
      </c>
      <c r="CN181" s="162">
        <v>0</v>
      </c>
      <c r="CO181" s="356">
        <v>0</v>
      </c>
      <c r="CP181" s="356">
        <v>0</v>
      </c>
      <c r="CQ181" s="356">
        <v>0</v>
      </c>
      <c r="CR181" s="356">
        <v>0</v>
      </c>
      <c r="CS181" s="356">
        <v>0</v>
      </c>
      <c r="CT181" s="356">
        <v>0</v>
      </c>
      <c r="CU181" s="356">
        <v>0</v>
      </c>
      <c r="CW181" s="356">
        <v>0</v>
      </c>
      <c r="CX181" s="356">
        <v>0</v>
      </c>
      <c r="CY181" s="356">
        <v>0</v>
      </c>
      <c r="CZ181" s="356">
        <v>0</v>
      </c>
      <c r="DA181" s="356">
        <v>0</v>
      </c>
      <c r="DB181" s="356">
        <v>0</v>
      </c>
      <c r="DC181" s="356">
        <v>0</v>
      </c>
      <c r="DE181" s="356">
        <v>0</v>
      </c>
      <c r="DF181" s="356">
        <v>0</v>
      </c>
      <c r="DG181" s="356">
        <v>0</v>
      </c>
      <c r="DH181" s="356">
        <v>0</v>
      </c>
      <c r="DI181" s="356">
        <v>0</v>
      </c>
      <c r="DJ181" s="356">
        <v>0</v>
      </c>
      <c r="DK181" s="356">
        <v>0</v>
      </c>
      <c r="DM181" s="356">
        <v>0</v>
      </c>
      <c r="DN181" s="356">
        <v>0</v>
      </c>
      <c r="DO181" s="356">
        <v>0</v>
      </c>
      <c r="DP181" s="356">
        <v>0</v>
      </c>
      <c r="DQ181" s="356">
        <v>0</v>
      </c>
      <c r="DR181" s="356">
        <v>0</v>
      </c>
      <c r="DS181" s="356">
        <v>0</v>
      </c>
      <c r="DU181" s="356">
        <v>0</v>
      </c>
      <c r="DV181" s="356">
        <v>0</v>
      </c>
      <c r="DW181" s="356">
        <v>0</v>
      </c>
      <c r="DX181" s="356">
        <v>0</v>
      </c>
      <c r="DY181" s="356">
        <v>0</v>
      </c>
      <c r="DZ181" s="356">
        <v>0</v>
      </c>
      <c r="EA181" s="356">
        <v>0</v>
      </c>
      <c r="EC181" s="356">
        <v>0</v>
      </c>
      <c r="ED181" s="356">
        <v>0</v>
      </c>
      <c r="EE181" s="356">
        <v>0</v>
      </c>
      <c r="EF181" s="356">
        <v>0</v>
      </c>
      <c r="EG181" s="356">
        <v>0</v>
      </c>
      <c r="EH181" s="356">
        <v>0</v>
      </c>
      <c r="EI181" s="356">
        <v>0</v>
      </c>
      <c r="EK181" s="356">
        <v>0</v>
      </c>
      <c r="EL181" s="356">
        <v>0</v>
      </c>
      <c r="EM181" s="356">
        <v>0</v>
      </c>
      <c r="EN181" s="356">
        <v>0</v>
      </c>
      <c r="EO181" s="356">
        <v>0</v>
      </c>
      <c r="EP181" s="356">
        <v>0</v>
      </c>
      <c r="EQ181" s="356">
        <v>0</v>
      </c>
      <c r="ES181" s="356">
        <v>0</v>
      </c>
      <c r="ET181" s="356">
        <v>0</v>
      </c>
      <c r="EU181" s="356">
        <v>0</v>
      </c>
      <c r="EV181" s="356">
        <v>0</v>
      </c>
      <c r="EW181" s="356">
        <v>0</v>
      </c>
      <c r="EX181" s="356">
        <v>0</v>
      </c>
      <c r="EY181" s="356">
        <v>0</v>
      </c>
      <c r="FA181" s="356">
        <v>0</v>
      </c>
      <c r="FB181" s="356">
        <v>0</v>
      </c>
      <c r="FC181" s="356">
        <v>0</v>
      </c>
      <c r="FD181" s="356">
        <v>0</v>
      </c>
      <c r="FE181" s="356">
        <v>0</v>
      </c>
      <c r="FF181" s="356">
        <v>0</v>
      </c>
      <c r="FG181" s="356">
        <v>0</v>
      </c>
    </row>
    <row r="182" spans="1:163">
      <c r="A182" s="355" t="s">
        <v>45</v>
      </c>
      <c r="B182" s="162" t="s">
        <v>45</v>
      </c>
      <c r="C182" s="619">
        <v>0</v>
      </c>
      <c r="D182" s="167"/>
      <c r="E182" s="356">
        <v>0</v>
      </c>
      <c r="F182" s="356">
        <v>0</v>
      </c>
      <c r="G182" s="356">
        <v>0</v>
      </c>
      <c r="H182" s="356">
        <v>0</v>
      </c>
      <c r="I182" s="356">
        <v>0</v>
      </c>
      <c r="J182" s="356">
        <v>0</v>
      </c>
      <c r="K182" s="356">
        <v>0</v>
      </c>
      <c r="M182" s="356">
        <v>0</v>
      </c>
      <c r="N182" s="356">
        <v>0</v>
      </c>
      <c r="O182" s="356">
        <v>0</v>
      </c>
      <c r="P182" s="356">
        <v>0</v>
      </c>
      <c r="Q182" s="356">
        <v>0</v>
      </c>
      <c r="R182" s="356">
        <v>0</v>
      </c>
      <c r="S182" s="356">
        <v>0</v>
      </c>
      <c r="U182" s="356">
        <v>0</v>
      </c>
      <c r="V182" s="356">
        <v>0</v>
      </c>
      <c r="W182" s="356">
        <v>0</v>
      </c>
      <c r="X182" s="356">
        <v>0</v>
      </c>
      <c r="Y182" s="356">
        <v>0</v>
      </c>
      <c r="Z182" s="356">
        <v>0</v>
      </c>
      <c r="AA182" s="356">
        <v>0</v>
      </c>
      <c r="AC182" s="356">
        <v>0</v>
      </c>
      <c r="AD182" s="356">
        <v>0</v>
      </c>
      <c r="AE182" s="356">
        <v>0</v>
      </c>
      <c r="AF182" s="356">
        <v>0</v>
      </c>
      <c r="AG182" s="356">
        <v>0</v>
      </c>
      <c r="AH182" s="356">
        <v>0</v>
      </c>
      <c r="AI182" s="356">
        <v>0</v>
      </c>
      <c r="AK182" s="356">
        <v>0</v>
      </c>
      <c r="AL182" s="356">
        <v>0</v>
      </c>
      <c r="AM182" s="356">
        <v>0</v>
      </c>
      <c r="AN182" s="356">
        <v>0</v>
      </c>
      <c r="AO182" s="356">
        <v>0</v>
      </c>
      <c r="AP182" s="356">
        <v>0</v>
      </c>
      <c r="AQ182" s="356">
        <v>0</v>
      </c>
      <c r="AS182" s="356">
        <v>0</v>
      </c>
      <c r="AT182" s="356">
        <v>0</v>
      </c>
      <c r="AU182" s="356">
        <v>0</v>
      </c>
      <c r="AV182" s="356">
        <v>0</v>
      </c>
      <c r="AW182" s="356">
        <v>0</v>
      </c>
      <c r="AX182" s="356">
        <v>0</v>
      </c>
      <c r="AY182" s="356">
        <v>0</v>
      </c>
      <c r="BA182" s="356">
        <v>0</v>
      </c>
      <c r="BB182" s="356">
        <v>0</v>
      </c>
      <c r="BC182" s="356">
        <v>0</v>
      </c>
      <c r="BD182" s="356">
        <v>0</v>
      </c>
      <c r="BE182" s="356">
        <v>0</v>
      </c>
      <c r="BF182" s="356">
        <v>0</v>
      </c>
      <c r="BG182" s="356">
        <v>0</v>
      </c>
      <c r="BI182" s="356">
        <v>0</v>
      </c>
      <c r="BJ182" s="356">
        <v>0</v>
      </c>
      <c r="BK182" s="356">
        <v>0</v>
      </c>
      <c r="BL182" s="356">
        <v>0</v>
      </c>
      <c r="BM182" s="356">
        <v>0</v>
      </c>
      <c r="BN182" s="356">
        <v>0</v>
      </c>
      <c r="BO182" s="356">
        <v>0</v>
      </c>
      <c r="BQ182" s="356">
        <v>0</v>
      </c>
      <c r="BR182" s="356">
        <v>0</v>
      </c>
      <c r="BS182" s="356">
        <v>0</v>
      </c>
      <c r="BT182" s="356">
        <v>0</v>
      </c>
      <c r="BU182" s="356">
        <v>0</v>
      </c>
      <c r="BV182" s="356">
        <v>0</v>
      </c>
      <c r="BW182" s="356">
        <v>0</v>
      </c>
      <c r="BY182" s="356">
        <v>0</v>
      </c>
      <c r="BZ182" s="356">
        <v>0</v>
      </c>
      <c r="CA182" s="356">
        <v>0</v>
      </c>
      <c r="CB182" s="356">
        <v>0</v>
      </c>
      <c r="CC182" s="356">
        <v>0</v>
      </c>
      <c r="CD182" s="356">
        <v>0</v>
      </c>
      <c r="CE182" s="356">
        <v>0</v>
      </c>
      <c r="CG182" s="356">
        <v>0</v>
      </c>
      <c r="CH182" s="356">
        <v>0</v>
      </c>
      <c r="CI182" s="356">
        <v>0</v>
      </c>
      <c r="CJ182" s="356">
        <v>0</v>
      </c>
      <c r="CK182" s="356">
        <v>0</v>
      </c>
      <c r="CL182" s="356">
        <v>0</v>
      </c>
      <c r="CM182" s="356">
        <v>0</v>
      </c>
      <c r="CN182" s="162">
        <v>0</v>
      </c>
      <c r="CO182" s="356">
        <v>0</v>
      </c>
      <c r="CP182" s="356">
        <v>0</v>
      </c>
      <c r="CQ182" s="356">
        <v>0</v>
      </c>
      <c r="CR182" s="356">
        <v>0</v>
      </c>
      <c r="CS182" s="356">
        <v>0</v>
      </c>
      <c r="CT182" s="356">
        <v>0</v>
      </c>
      <c r="CU182" s="356">
        <v>0</v>
      </c>
      <c r="CW182" s="356">
        <v>0</v>
      </c>
      <c r="CX182" s="356">
        <v>0</v>
      </c>
      <c r="CY182" s="356">
        <v>0</v>
      </c>
      <c r="CZ182" s="356">
        <v>0</v>
      </c>
      <c r="DA182" s="356">
        <v>0</v>
      </c>
      <c r="DB182" s="356">
        <v>0</v>
      </c>
      <c r="DC182" s="356">
        <v>0</v>
      </c>
      <c r="DE182" s="356">
        <v>0</v>
      </c>
      <c r="DF182" s="356">
        <v>0</v>
      </c>
      <c r="DG182" s="356">
        <v>0</v>
      </c>
      <c r="DH182" s="356">
        <v>0</v>
      </c>
      <c r="DI182" s="356">
        <v>0</v>
      </c>
      <c r="DJ182" s="356">
        <v>0</v>
      </c>
      <c r="DK182" s="356">
        <v>0</v>
      </c>
      <c r="DM182" s="356">
        <v>0</v>
      </c>
      <c r="DN182" s="356">
        <v>0</v>
      </c>
      <c r="DO182" s="356">
        <v>0</v>
      </c>
      <c r="DP182" s="356">
        <v>0</v>
      </c>
      <c r="DQ182" s="356">
        <v>0</v>
      </c>
      <c r="DR182" s="356">
        <v>0</v>
      </c>
      <c r="DS182" s="356">
        <v>0</v>
      </c>
      <c r="DU182" s="356">
        <v>0</v>
      </c>
      <c r="DV182" s="356">
        <v>0</v>
      </c>
      <c r="DW182" s="356">
        <v>0</v>
      </c>
      <c r="DX182" s="356">
        <v>0</v>
      </c>
      <c r="DY182" s="356">
        <v>0</v>
      </c>
      <c r="DZ182" s="356">
        <v>0</v>
      </c>
      <c r="EA182" s="356">
        <v>0</v>
      </c>
      <c r="EC182" s="356">
        <v>0</v>
      </c>
      <c r="ED182" s="356">
        <v>0</v>
      </c>
      <c r="EE182" s="356">
        <v>0</v>
      </c>
      <c r="EF182" s="356">
        <v>0</v>
      </c>
      <c r="EG182" s="356">
        <v>0</v>
      </c>
      <c r="EH182" s="356">
        <v>0</v>
      </c>
      <c r="EI182" s="356">
        <v>0</v>
      </c>
      <c r="EK182" s="356">
        <v>0</v>
      </c>
      <c r="EL182" s="356">
        <v>0</v>
      </c>
      <c r="EM182" s="356">
        <v>0</v>
      </c>
      <c r="EN182" s="356">
        <v>0</v>
      </c>
      <c r="EO182" s="356">
        <v>0</v>
      </c>
      <c r="EP182" s="356">
        <v>0</v>
      </c>
      <c r="EQ182" s="356">
        <v>0</v>
      </c>
      <c r="ES182" s="356">
        <v>0</v>
      </c>
      <c r="ET182" s="356">
        <v>0</v>
      </c>
      <c r="EU182" s="356">
        <v>0</v>
      </c>
      <c r="EV182" s="356">
        <v>0</v>
      </c>
      <c r="EW182" s="356">
        <v>0</v>
      </c>
      <c r="EX182" s="356">
        <v>0</v>
      </c>
      <c r="EY182" s="356">
        <v>0</v>
      </c>
      <c r="FA182" s="356">
        <v>0</v>
      </c>
      <c r="FB182" s="356">
        <v>0</v>
      </c>
      <c r="FC182" s="356">
        <v>0</v>
      </c>
      <c r="FD182" s="356">
        <v>0</v>
      </c>
      <c r="FE182" s="356">
        <v>0</v>
      </c>
      <c r="FF182" s="356">
        <v>0</v>
      </c>
      <c r="FG182" s="356">
        <v>0</v>
      </c>
    </row>
    <row r="183" spans="1:163">
      <c r="A183" s="355" t="s">
        <v>45</v>
      </c>
      <c r="B183" s="162" t="s">
        <v>45</v>
      </c>
      <c r="C183" s="619">
        <v>0</v>
      </c>
      <c r="D183" s="167"/>
      <c r="E183" s="356">
        <v>0</v>
      </c>
      <c r="F183" s="356">
        <v>0</v>
      </c>
      <c r="G183" s="356">
        <v>0</v>
      </c>
      <c r="H183" s="356">
        <v>0</v>
      </c>
      <c r="I183" s="356">
        <v>0</v>
      </c>
      <c r="J183" s="356">
        <v>0</v>
      </c>
      <c r="K183" s="356">
        <v>0</v>
      </c>
      <c r="M183" s="356">
        <v>0</v>
      </c>
      <c r="N183" s="356">
        <v>0</v>
      </c>
      <c r="O183" s="356">
        <v>0</v>
      </c>
      <c r="P183" s="356">
        <v>0</v>
      </c>
      <c r="Q183" s="356">
        <v>0</v>
      </c>
      <c r="R183" s="356">
        <v>0</v>
      </c>
      <c r="S183" s="356">
        <v>0</v>
      </c>
      <c r="U183" s="356">
        <v>0</v>
      </c>
      <c r="V183" s="356">
        <v>0</v>
      </c>
      <c r="W183" s="356">
        <v>0</v>
      </c>
      <c r="X183" s="356">
        <v>0</v>
      </c>
      <c r="Y183" s="356">
        <v>0</v>
      </c>
      <c r="Z183" s="356">
        <v>0</v>
      </c>
      <c r="AA183" s="356">
        <v>0</v>
      </c>
      <c r="AC183" s="356">
        <v>0</v>
      </c>
      <c r="AD183" s="356">
        <v>0</v>
      </c>
      <c r="AE183" s="356">
        <v>0</v>
      </c>
      <c r="AF183" s="356">
        <v>0</v>
      </c>
      <c r="AG183" s="356">
        <v>0</v>
      </c>
      <c r="AH183" s="356">
        <v>0</v>
      </c>
      <c r="AI183" s="356">
        <v>0</v>
      </c>
      <c r="AK183" s="356">
        <v>0</v>
      </c>
      <c r="AL183" s="356">
        <v>0</v>
      </c>
      <c r="AM183" s="356">
        <v>0</v>
      </c>
      <c r="AN183" s="356">
        <v>0</v>
      </c>
      <c r="AO183" s="356">
        <v>0</v>
      </c>
      <c r="AP183" s="356">
        <v>0</v>
      </c>
      <c r="AQ183" s="356">
        <v>0</v>
      </c>
      <c r="AS183" s="356">
        <v>0</v>
      </c>
      <c r="AT183" s="356">
        <v>0</v>
      </c>
      <c r="AU183" s="356">
        <v>0</v>
      </c>
      <c r="AV183" s="356">
        <v>0</v>
      </c>
      <c r="AW183" s="356">
        <v>0</v>
      </c>
      <c r="AX183" s="356">
        <v>0</v>
      </c>
      <c r="AY183" s="356">
        <v>0</v>
      </c>
      <c r="BA183" s="356">
        <v>0</v>
      </c>
      <c r="BB183" s="356">
        <v>0</v>
      </c>
      <c r="BC183" s="356">
        <v>0</v>
      </c>
      <c r="BD183" s="356">
        <v>0</v>
      </c>
      <c r="BE183" s="356">
        <v>0</v>
      </c>
      <c r="BF183" s="356">
        <v>0</v>
      </c>
      <c r="BG183" s="356">
        <v>0</v>
      </c>
      <c r="BI183" s="356">
        <v>0</v>
      </c>
      <c r="BJ183" s="356">
        <v>0</v>
      </c>
      <c r="BK183" s="356">
        <v>0</v>
      </c>
      <c r="BL183" s="356">
        <v>0</v>
      </c>
      <c r="BM183" s="356">
        <v>0</v>
      </c>
      <c r="BN183" s="356">
        <v>0</v>
      </c>
      <c r="BO183" s="356">
        <v>0</v>
      </c>
      <c r="BQ183" s="356">
        <v>0</v>
      </c>
      <c r="BR183" s="356">
        <v>0</v>
      </c>
      <c r="BS183" s="356">
        <v>0</v>
      </c>
      <c r="BT183" s="356">
        <v>0</v>
      </c>
      <c r="BU183" s="356">
        <v>0</v>
      </c>
      <c r="BV183" s="356">
        <v>0</v>
      </c>
      <c r="BW183" s="356">
        <v>0</v>
      </c>
      <c r="BY183" s="356">
        <v>0</v>
      </c>
      <c r="BZ183" s="356">
        <v>0</v>
      </c>
      <c r="CA183" s="356">
        <v>0</v>
      </c>
      <c r="CB183" s="356">
        <v>0</v>
      </c>
      <c r="CC183" s="356">
        <v>0</v>
      </c>
      <c r="CD183" s="356">
        <v>0</v>
      </c>
      <c r="CE183" s="356">
        <v>0</v>
      </c>
      <c r="CG183" s="356">
        <v>0</v>
      </c>
      <c r="CH183" s="356">
        <v>0</v>
      </c>
      <c r="CI183" s="356">
        <v>0</v>
      </c>
      <c r="CJ183" s="356">
        <v>0</v>
      </c>
      <c r="CK183" s="356">
        <v>0</v>
      </c>
      <c r="CL183" s="356">
        <v>0</v>
      </c>
      <c r="CM183" s="356">
        <v>0</v>
      </c>
      <c r="CN183" s="162">
        <v>0</v>
      </c>
      <c r="CO183" s="356">
        <v>0</v>
      </c>
      <c r="CP183" s="356">
        <v>0</v>
      </c>
      <c r="CQ183" s="356">
        <v>0</v>
      </c>
      <c r="CR183" s="356">
        <v>0</v>
      </c>
      <c r="CS183" s="356">
        <v>0</v>
      </c>
      <c r="CT183" s="356">
        <v>0</v>
      </c>
      <c r="CU183" s="356">
        <v>0</v>
      </c>
      <c r="CW183" s="356">
        <v>0</v>
      </c>
      <c r="CX183" s="356">
        <v>0</v>
      </c>
      <c r="CY183" s="356">
        <v>0</v>
      </c>
      <c r="CZ183" s="356">
        <v>0</v>
      </c>
      <c r="DA183" s="356">
        <v>0</v>
      </c>
      <c r="DB183" s="356">
        <v>0</v>
      </c>
      <c r="DC183" s="356">
        <v>0</v>
      </c>
      <c r="DE183" s="356">
        <v>0</v>
      </c>
      <c r="DF183" s="356">
        <v>0</v>
      </c>
      <c r="DG183" s="356">
        <v>0</v>
      </c>
      <c r="DH183" s="356">
        <v>0</v>
      </c>
      <c r="DI183" s="356">
        <v>0</v>
      </c>
      <c r="DJ183" s="356">
        <v>0</v>
      </c>
      <c r="DK183" s="356">
        <v>0</v>
      </c>
      <c r="DM183" s="356">
        <v>0</v>
      </c>
      <c r="DN183" s="356">
        <v>0</v>
      </c>
      <c r="DO183" s="356">
        <v>0</v>
      </c>
      <c r="DP183" s="356">
        <v>0</v>
      </c>
      <c r="DQ183" s="356">
        <v>0</v>
      </c>
      <c r="DR183" s="356">
        <v>0</v>
      </c>
      <c r="DS183" s="356">
        <v>0</v>
      </c>
      <c r="DU183" s="356">
        <v>0</v>
      </c>
      <c r="DV183" s="356">
        <v>0</v>
      </c>
      <c r="DW183" s="356">
        <v>0</v>
      </c>
      <c r="DX183" s="356">
        <v>0</v>
      </c>
      <c r="DY183" s="356">
        <v>0</v>
      </c>
      <c r="DZ183" s="356">
        <v>0</v>
      </c>
      <c r="EA183" s="356">
        <v>0</v>
      </c>
      <c r="EC183" s="356">
        <v>0</v>
      </c>
      <c r="ED183" s="356">
        <v>0</v>
      </c>
      <c r="EE183" s="356">
        <v>0</v>
      </c>
      <c r="EF183" s="356">
        <v>0</v>
      </c>
      <c r="EG183" s="356">
        <v>0</v>
      </c>
      <c r="EH183" s="356">
        <v>0</v>
      </c>
      <c r="EI183" s="356">
        <v>0</v>
      </c>
      <c r="EK183" s="356">
        <v>0</v>
      </c>
      <c r="EL183" s="356">
        <v>0</v>
      </c>
      <c r="EM183" s="356">
        <v>0</v>
      </c>
      <c r="EN183" s="356">
        <v>0</v>
      </c>
      <c r="EO183" s="356">
        <v>0</v>
      </c>
      <c r="EP183" s="356">
        <v>0</v>
      </c>
      <c r="EQ183" s="356">
        <v>0</v>
      </c>
      <c r="ES183" s="356">
        <v>0</v>
      </c>
      <c r="ET183" s="356">
        <v>0</v>
      </c>
      <c r="EU183" s="356">
        <v>0</v>
      </c>
      <c r="EV183" s="356">
        <v>0</v>
      </c>
      <c r="EW183" s="356">
        <v>0</v>
      </c>
      <c r="EX183" s="356">
        <v>0</v>
      </c>
      <c r="EY183" s="356">
        <v>0</v>
      </c>
      <c r="FA183" s="356">
        <v>0</v>
      </c>
      <c r="FB183" s="356">
        <v>0</v>
      </c>
      <c r="FC183" s="356">
        <v>0</v>
      </c>
      <c r="FD183" s="356">
        <v>0</v>
      </c>
      <c r="FE183" s="356">
        <v>0</v>
      </c>
      <c r="FF183" s="356">
        <v>0</v>
      </c>
      <c r="FG183" s="356">
        <v>0</v>
      </c>
    </row>
    <row r="184" spans="1:163">
      <c r="A184" s="355" t="s">
        <v>45</v>
      </c>
      <c r="B184" s="162" t="s">
        <v>45</v>
      </c>
      <c r="C184" s="619">
        <v>0</v>
      </c>
      <c r="D184" s="167"/>
      <c r="E184" s="356">
        <v>0</v>
      </c>
      <c r="F184" s="356">
        <v>0</v>
      </c>
      <c r="G184" s="356">
        <v>0</v>
      </c>
      <c r="H184" s="356">
        <v>0</v>
      </c>
      <c r="I184" s="356">
        <v>0</v>
      </c>
      <c r="J184" s="356">
        <v>0</v>
      </c>
      <c r="K184" s="356">
        <v>0</v>
      </c>
      <c r="M184" s="356">
        <v>0</v>
      </c>
      <c r="N184" s="356">
        <v>0</v>
      </c>
      <c r="O184" s="356">
        <v>0</v>
      </c>
      <c r="P184" s="356">
        <v>0</v>
      </c>
      <c r="Q184" s="356">
        <v>0</v>
      </c>
      <c r="R184" s="356">
        <v>0</v>
      </c>
      <c r="S184" s="356">
        <v>0</v>
      </c>
      <c r="U184" s="356">
        <v>0</v>
      </c>
      <c r="V184" s="356">
        <v>0</v>
      </c>
      <c r="W184" s="356">
        <v>0</v>
      </c>
      <c r="X184" s="356">
        <v>0</v>
      </c>
      <c r="Y184" s="356">
        <v>0</v>
      </c>
      <c r="Z184" s="356">
        <v>0</v>
      </c>
      <c r="AA184" s="356">
        <v>0</v>
      </c>
      <c r="AC184" s="356">
        <v>0</v>
      </c>
      <c r="AD184" s="356">
        <v>0</v>
      </c>
      <c r="AE184" s="356">
        <v>0</v>
      </c>
      <c r="AF184" s="356">
        <v>0</v>
      </c>
      <c r="AG184" s="356">
        <v>0</v>
      </c>
      <c r="AH184" s="356">
        <v>0</v>
      </c>
      <c r="AI184" s="356">
        <v>0</v>
      </c>
      <c r="AK184" s="356">
        <v>0</v>
      </c>
      <c r="AL184" s="356">
        <v>0</v>
      </c>
      <c r="AM184" s="356">
        <v>0</v>
      </c>
      <c r="AN184" s="356">
        <v>0</v>
      </c>
      <c r="AO184" s="356">
        <v>0</v>
      </c>
      <c r="AP184" s="356">
        <v>0</v>
      </c>
      <c r="AQ184" s="356">
        <v>0</v>
      </c>
      <c r="AS184" s="356">
        <v>0</v>
      </c>
      <c r="AT184" s="356">
        <v>0</v>
      </c>
      <c r="AU184" s="356">
        <v>0</v>
      </c>
      <c r="AV184" s="356">
        <v>0</v>
      </c>
      <c r="AW184" s="356">
        <v>0</v>
      </c>
      <c r="AX184" s="356">
        <v>0</v>
      </c>
      <c r="AY184" s="356">
        <v>0</v>
      </c>
      <c r="BA184" s="356">
        <v>0</v>
      </c>
      <c r="BB184" s="356">
        <v>0</v>
      </c>
      <c r="BC184" s="356">
        <v>0</v>
      </c>
      <c r="BD184" s="356">
        <v>0</v>
      </c>
      <c r="BE184" s="356">
        <v>0</v>
      </c>
      <c r="BF184" s="356">
        <v>0</v>
      </c>
      <c r="BG184" s="356">
        <v>0</v>
      </c>
      <c r="BI184" s="356">
        <v>0</v>
      </c>
      <c r="BJ184" s="356">
        <v>0</v>
      </c>
      <c r="BK184" s="356">
        <v>0</v>
      </c>
      <c r="BL184" s="356">
        <v>0</v>
      </c>
      <c r="BM184" s="356">
        <v>0</v>
      </c>
      <c r="BN184" s="356">
        <v>0</v>
      </c>
      <c r="BO184" s="356">
        <v>0</v>
      </c>
      <c r="BQ184" s="356">
        <v>0</v>
      </c>
      <c r="BR184" s="356">
        <v>0</v>
      </c>
      <c r="BS184" s="356">
        <v>0</v>
      </c>
      <c r="BT184" s="356">
        <v>0</v>
      </c>
      <c r="BU184" s="356">
        <v>0</v>
      </c>
      <c r="BV184" s="356">
        <v>0</v>
      </c>
      <c r="BW184" s="356">
        <v>0</v>
      </c>
      <c r="BY184" s="356">
        <v>0</v>
      </c>
      <c r="BZ184" s="356">
        <v>0</v>
      </c>
      <c r="CA184" s="356">
        <v>0</v>
      </c>
      <c r="CB184" s="356">
        <v>0</v>
      </c>
      <c r="CC184" s="356">
        <v>0</v>
      </c>
      <c r="CD184" s="356">
        <v>0</v>
      </c>
      <c r="CE184" s="356">
        <v>0</v>
      </c>
      <c r="CG184" s="356">
        <v>0</v>
      </c>
      <c r="CH184" s="356">
        <v>0</v>
      </c>
      <c r="CI184" s="356">
        <v>0</v>
      </c>
      <c r="CJ184" s="356">
        <v>0</v>
      </c>
      <c r="CK184" s="356">
        <v>0</v>
      </c>
      <c r="CL184" s="356">
        <v>0</v>
      </c>
      <c r="CM184" s="356">
        <v>0</v>
      </c>
      <c r="CN184" s="162">
        <v>0</v>
      </c>
      <c r="CO184" s="356">
        <v>0</v>
      </c>
      <c r="CP184" s="356">
        <v>0</v>
      </c>
      <c r="CQ184" s="356">
        <v>0</v>
      </c>
      <c r="CR184" s="356">
        <v>0</v>
      </c>
      <c r="CS184" s="356">
        <v>0</v>
      </c>
      <c r="CT184" s="356">
        <v>0</v>
      </c>
      <c r="CU184" s="356">
        <v>0</v>
      </c>
      <c r="CW184" s="356">
        <v>0</v>
      </c>
      <c r="CX184" s="356">
        <v>0</v>
      </c>
      <c r="CY184" s="356">
        <v>0</v>
      </c>
      <c r="CZ184" s="356">
        <v>0</v>
      </c>
      <c r="DA184" s="356">
        <v>0</v>
      </c>
      <c r="DB184" s="356">
        <v>0</v>
      </c>
      <c r="DC184" s="356">
        <v>0</v>
      </c>
      <c r="DE184" s="356">
        <v>0</v>
      </c>
      <c r="DF184" s="356">
        <v>0</v>
      </c>
      <c r="DG184" s="356">
        <v>0</v>
      </c>
      <c r="DH184" s="356">
        <v>0</v>
      </c>
      <c r="DI184" s="356">
        <v>0</v>
      </c>
      <c r="DJ184" s="356">
        <v>0</v>
      </c>
      <c r="DK184" s="356">
        <v>0</v>
      </c>
      <c r="DM184" s="356">
        <v>0</v>
      </c>
      <c r="DN184" s="356">
        <v>0</v>
      </c>
      <c r="DO184" s="356">
        <v>0</v>
      </c>
      <c r="DP184" s="356">
        <v>0</v>
      </c>
      <c r="DQ184" s="356">
        <v>0</v>
      </c>
      <c r="DR184" s="356">
        <v>0</v>
      </c>
      <c r="DS184" s="356">
        <v>0</v>
      </c>
      <c r="DU184" s="356">
        <v>0</v>
      </c>
      <c r="DV184" s="356">
        <v>0</v>
      </c>
      <c r="DW184" s="356">
        <v>0</v>
      </c>
      <c r="DX184" s="356">
        <v>0</v>
      </c>
      <c r="DY184" s="356">
        <v>0</v>
      </c>
      <c r="DZ184" s="356">
        <v>0</v>
      </c>
      <c r="EA184" s="356">
        <v>0</v>
      </c>
      <c r="EC184" s="356">
        <v>0</v>
      </c>
      <c r="ED184" s="356">
        <v>0</v>
      </c>
      <c r="EE184" s="356">
        <v>0</v>
      </c>
      <c r="EF184" s="356">
        <v>0</v>
      </c>
      <c r="EG184" s="356">
        <v>0</v>
      </c>
      <c r="EH184" s="356">
        <v>0</v>
      </c>
      <c r="EI184" s="356">
        <v>0</v>
      </c>
      <c r="EK184" s="356">
        <v>0</v>
      </c>
      <c r="EL184" s="356">
        <v>0</v>
      </c>
      <c r="EM184" s="356">
        <v>0</v>
      </c>
      <c r="EN184" s="356">
        <v>0</v>
      </c>
      <c r="EO184" s="356">
        <v>0</v>
      </c>
      <c r="EP184" s="356">
        <v>0</v>
      </c>
      <c r="EQ184" s="356">
        <v>0</v>
      </c>
      <c r="ES184" s="356">
        <v>0</v>
      </c>
      <c r="ET184" s="356">
        <v>0</v>
      </c>
      <c r="EU184" s="356">
        <v>0</v>
      </c>
      <c r="EV184" s="356">
        <v>0</v>
      </c>
      <c r="EW184" s="356">
        <v>0</v>
      </c>
      <c r="EX184" s="356">
        <v>0</v>
      </c>
      <c r="EY184" s="356">
        <v>0</v>
      </c>
      <c r="FA184" s="356">
        <v>0</v>
      </c>
      <c r="FB184" s="356">
        <v>0</v>
      </c>
      <c r="FC184" s="356">
        <v>0</v>
      </c>
      <c r="FD184" s="356">
        <v>0</v>
      </c>
      <c r="FE184" s="356">
        <v>0</v>
      </c>
      <c r="FF184" s="356">
        <v>0</v>
      </c>
      <c r="FG184" s="356">
        <v>0</v>
      </c>
    </row>
    <row r="185" spans="1:163">
      <c r="B185" s="172" t="s">
        <v>70</v>
      </c>
      <c r="C185" s="357">
        <v>0</v>
      </c>
      <c r="D185" s="167"/>
      <c r="E185" s="357">
        <v>0</v>
      </c>
      <c r="F185" s="357">
        <v>0</v>
      </c>
      <c r="G185" s="357">
        <v>0</v>
      </c>
      <c r="H185" s="357">
        <v>0</v>
      </c>
      <c r="I185" s="357">
        <v>0</v>
      </c>
      <c r="J185" s="357">
        <v>0</v>
      </c>
      <c r="K185" s="357">
        <v>0</v>
      </c>
      <c r="L185" s="357"/>
      <c r="M185" s="357">
        <v>0</v>
      </c>
      <c r="N185" s="357">
        <v>0</v>
      </c>
      <c r="O185" s="357">
        <v>0</v>
      </c>
      <c r="P185" s="357">
        <v>0</v>
      </c>
      <c r="Q185" s="357">
        <v>0</v>
      </c>
      <c r="R185" s="357">
        <v>0</v>
      </c>
      <c r="S185" s="357">
        <v>0</v>
      </c>
      <c r="T185" s="357"/>
      <c r="U185" s="357">
        <v>0</v>
      </c>
      <c r="V185" s="357">
        <v>0</v>
      </c>
      <c r="W185" s="357">
        <v>0</v>
      </c>
      <c r="X185" s="357">
        <v>0</v>
      </c>
      <c r="Y185" s="357">
        <v>0</v>
      </c>
      <c r="Z185" s="357">
        <v>0</v>
      </c>
      <c r="AA185" s="357">
        <v>0</v>
      </c>
      <c r="AB185" s="357"/>
      <c r="AC185" s="357">
        <v>0</v>
      </c>
      <c r="AD185" s="357">
        <v>0</v>
      </c>
      <c r="AE185" s="357">
        <v>0</v>
      </c>
      <c r="AF185" s="357">
        <v>0</v>
      </c>
      <c r="AG185" s="357">
        <v>0</v>
      </c>
      <c r="AH185" s="357">
        <v>0</v>
      </c>
      <c r="AI185" s="357">
        <v>0</v>
      </c>
      <c r="AJ185" s="357"/>
      <c r="AK185" s="357">
        <v>0</v>
      </c>
      <c r="AL185" s="357">
        <v>0</v>
      </c>
      <c r="AM185" s="357">
        <v>0</v>
      </c>
      <c r="AN185" s="357">
        <v>0</v>
      </c>
      <c r="AO185" s="357">
        <v>0</v>
      </c>
      <c r="AP185" s="357">
        <v>0</v>
      </c>
      <c r="AQ185" s="357">
        <v>0</v>
      </c>
      <c r="AR185" s="357"/>
      <c r="AS185" s="357">
        <v>0</v>
      </c>
      <c r="AT185" s="357">
        <v>0</v>
      </c>
      <c r="AU185" s="357">
        <v>0</v>
      </c>
      <c r="AV185" s="357">
        <v>0</v>
      </c>
      <c r="AW185" s="357">
        <v>0</v>
      </c>
      <c r="AX185" s="357">
        <v>0</v>
      </c>
      <c r="AY185" s="357">
        <v>0</v>
      </c>
      <c r="AZ185" s="357"/>
      <c r="BA185" s="357">
        <v>0</v>
      </c>
      <c r="BB185" s="357">
        <v>0</v>
      </c>
      <c r="BC185" s="357">
        <v>0</v>
      </c>
      <c r="BD185" s="357">
        <v>0</v>
      </c>
      <c r="BE185" s="357">
        <v>0</v>
      </c>
      <c r="BF185" s="357">
        <v>0</v>
      </c>
      <c r="BG185" s="357">
        <v>0</v>
      </c>
      <c r="BH185" s="357"/>
      <c r="BI185" s="357">
        <v>0</v>
      </c>
      <c r="BJ185" s="357">
        <v>0</v>
      </c>
      <c r="BK185" s="357">
        <v>0</v>
      </c>
      <c r="BL185" s="357">
        <v>0</v>
      </c>
      <c r="BM185" s="357">
        <v>0</v>
      </c>
      <c r="BN185" s="357">
        <v>0</v>
      </c>
      <c r="BO185" s="357">
        <v>0</v>
      </c>
      <c r="BP185" s="357"/>
      <c r="BQ185" s="357">
        <v>0</v>
      </c>
      <c r="BR185" s="357">
        <v>0</v>
      </c>
      <c r="BS185" s="357">
        <v>0</v>
      </c>
      <c r="BT185" s="357">
        <v>0</v>
      </c>
      <c r="BU185" s="357">
        <v>0</v>
      </c>
      <c r="BV185" s="357">
        <v>0</v>
      </c>
      <c r="BW185" s="357">
        <v>0</v>
      </c>
      <c r="BX185" s="357"/>
      <c r="BY185" s="357">
        <v>0</v>
      </c>
      <c r="BZ185" s="357">
        <v>0</v>
      </c>
      <c r="CA185" s="357">
        <v>0</v>
      </c>
      <c r="CB185" s="357">
        <v>0</v>
      </c>
      <c r="CC185" s="357">
        <v>0</v>
      </c>
      <c r="CD185" s="357">
        <v>0</v>
      </c>
      <c r="CE185" s="357">
        <v>0</v>
      </c>
      <c r="CF185" s="357"/>
      <c r="CG185" s="357">
        <v>0</v>
      </c>
      <c r="CH185" s="357">
        <v>0</v>
      </c>
      <c r="CI185" s="357">
        <v>0</v>
      </c>
      <c r="CJ185" s="357">
        <v>0</v>
      </c>
      <c r="CK185" s="357">
        <v>0</v>
      </c>
      <c r="CL185" s="357">
        <v>0</v>
      </c>
      <c r="CM185" s="357">
        <v>0</v>
      </c>
      <c r="CN185" s="357">
        <v>0</v>
      </c>
      <c r="CO185" s="357">
        <v>0</v>
      </c>
      <c r="CP185" s="357">
        <v>0</v>
      </c>
      <c r="CQ185" s="357">
        <v>0</v>
      </c>
      <c r="CR185" s="357">
        <v>0</v>
      </c>
      <c r="CS185" s="357">
        <v>0</v>
      </c>
      <c r="CT185" s="357">
        <v>0</v>
      </c>
      <c r="CU185" s="357">
        <v>0</v>
      </c>
      <c r="CV185" s="357"/>
      <c r="CW185" s="357">
        <v>0</v>
      </c>
      <c r="CX185" s="357">
        <v>0</v>
      </c>
      <c r="CY185" s="357">
        <v>0</v>
      </c>
      <c r="CZ185" s="357">
        <v>0</v>
      </c>
      <c r="DA185" s="357">
        <v>0</v>
      </c>
      <c r="DB185" s="357">
        <v>0</v>
      </c>
      <c r="DC185" s="357">
        <v>0</v>
      </c>
      <c r="DD185" s="357"/>
      <c r="DE185" s="357">
        <v>0</v>
      </c>
      <c r="DF185" s="357">
        <v>0</v>
      </c>
      <c r="DG185" s="357">
        <v>0</v>
      </c>
      <c r="DH185" s="357">
        <v>0</v>
      </c>
      <c r="DI185" s="357">
        <v>0</v>
      </c>
      <c r="DJ185" s="357">
        <v>0</v>
      </c>
      <c r="DK185" s="357">
        <v>0</v>
      </c>
      <c r="DL185" s="357"/>
      <c r="DM185" s="357">
        <v>0</v>
      </c>
      <c r="DN185" s="357">
        <v>0</v>
      </c>
      <c r="DO185" s="357">
        <v>0</v>
      </c>
      <c r="DP185" s="357">
        <v>0</v>
      </c>
      <c r="DQ185" s="357">
        <v>0</v>
      </c>
      <c r="DR185" s="357">
        <v>0</v>
      </c>
      <c r="DS185" s="357">
        <v>0</v>
      </c>
      <c r="DT185" s="357"/>
      <c r="DU185" s="357">
        <v>0</v>
      </c>
      <c r="DV185" s="357">
        <v>0</v>
      </c>
      <c r="DW185" s="357">
        <v>0</v>
      </c>
      <c r="DX185" s="357">
        <v>0</v>
      </c>
      <c r="DY185" s="357">
        <v>0</v>
      </c>
      <c r="DZ185" s="357">
        <v>0</v>
      </c>
      <c r="EA185" s="357">
        <v>0</v>
      </c>
      <c r="EB185" s="357"/>
      <c r="EC185" s="357">
        <v>0</v>
      </c>
      <c r="ED185" s="357">
        <v>0</v>
      </c>
      <c r="EE185" s="357">
        <v>0</v>
      </c>
      <c r="EF185" s="357">
        <v>0</v>
      </c>
      <c r="EG185" s="357">
        <v>0</v>
      </c>
      <c r="EH185" s="357">
        <v>0</v>
      </c>
      <c r="EI185" s="357">
        <v>0</v>
      </c>
      <c r="EJ185" s="357"/>
      <c r="EK185" s="357">
        <v>0</v>
      </c>
      <c r="EL185" s="357">
        <v>0</v>
      </c>
      <c r="EM185" s="357">
        <v>0</v>
      </c>
      <c r="EN185" s="357">
        <v>0</v>
      </c>
      <c r="EO185" s="357">
        <v>0</v>
      </c>
      <c r="EP185" s="357">
        <v>0</v>
      </c>
      <c r="EQ185" s="357">
        <v>0</v>
      </c>
      <c r="ER185" s="357"/>
      <c r="ES185" s="357">
        <v>0</v>
      </c>
      <c r="ET185" s="357">
        <v>0</v>
      </c>
      <c r="EU185" s="357">
        <v>0</v>
      </c>
      <c r="EV185" s="357">
        <v>0</v>
      </c>
      <c r="EW185" s="357">
        <v>0</v>
      </c>
      <c r="EX185" s="357">
        <v>0</v>
      </c>
      <c r="EY185" s="357">
        <v>0</v>
      </c>
      <c r="EZ185" s="357"/>
      <c r="FA185" s="357">
        <v>0</v>
      </c>
      <c r="FB185" s="357">
        <v>0</v>
      </c>
      <c r="FC185" s="357">
        <v>0</v>
      </c>
      <c r="FD185" s="357">
        <v>0</v>
      </c>
      <c r="FE185" s="357">
        <v>0</v>
      </c>
      <c r="FF185" s="357">
        <v>0</v>
      </c>
      <c r="FG185" s="357">
        <v>0</v>
      </c>
    </row>
    <row r="186" spans="1:163">
      <c r="D186" s="167"/>
      <c r="CW186" s="162">
        <v>0</v>
      </c>
      <c r="CX186" s="162">
        <v>0</v>
      </c>
      <c r="CY186" s="162">
        <v>0</v>
      </c>
      <c r="CZ186" s="162">
        <v>0</v>
      </c>
      <c r="DA186" s="162">
        <v>0</v>
      </c>
      <c r="DB186" s="162">
        <v>0</v>
      </c>
      <c r="DC186" s="162">
        <v>0</v>
      </c>
    </row>
    <row r="187" spans="1:163">
      <c r="B187" s="172" t="s">
        <v>64</v>
      </c>
      <c r="D187" s="167"/>
      <c r="CW187" s="162">
        <v>0</v>
      </c>
      <c r="CX187" s="162">
        <v>0</v>
      </c>
      <c r="CY187" s="162">
        <v>0</v>
      </c>
      <c r="CZ187" s="162">
        <v>0</v>
      </c>
      <c r="DA187" s="162">
        <v>0</v>
      </c>
      <c r="DB187" s="162">
        <v>0</v>
      </c>
      <c r="DC187" s="162">
        <v>0</v>
      </c>
    </row>
    <row r="188" spans="1:163">
      <c r="A188" s="355" t="s">
        <v>1175</v>
      </c>
      <c r="B188" s="162" t="s">
        <v>1176</v>
      </c>
      <c r="C188" s="619">
        <v>137375215.94916266</v>
      </c>
      <c r="D188" s="167"/>
      <c r="E188" s="356">
        <v>38409286.316209771</v>
      </c>
      <c r="F188" s="356">
        <v>35649557.004069418</v>
      </c>
      <c r="G188" s="356">
        <v>5872014.6552464887</v>
      </c>
      <c r="H188" s="356">
        <v>0</v>
      </c>
      <c r="I188" s="356">
        <v>0</v>
      </c>
      <c r="J188" s="356">
        <v>0</v>
      </c>
      <c r="K188" s="356">
        <v>79930857.975525677</v>
      </c>
      <c r="M188" s="356">
        <v>7293492.335180236</v>
      </c>
      <c r="N188" s="356">
        <v>9058134.1277308818</v>
      </c>
      <c r="O188" s="356">
        <v>815853.74033134175</v>
      </c>
      <c r="P188" s="356">
        <v>0</v>
      </c>
      <c r="Q188" s="356">
        <v>0</v>
      </c>
      <c r="R188" s="356">
        <v>0</v>
      </c>
      <c r="S188" s="356">
        <v>17167480.203242458</v>
      </c>
      <c r="U188" s="356">
        <v>6425062.1736106612</v>
      </c>
      <c r="V188" s="356">
        <v>10073338.820427006</v>
      </c>
      <c r="W188" s="356">
        <v>198022.24728784099</v>
      </c>
      <c r="X188" s="356">
        <v>0</v>
      </c>
      <c r="Y188" s="356">
        <v>0</v>
      </c>
      <c r="Z188" s="356">
        <v>0</v>
      </c>
      <c r="AA188" s="356">
        <v>16696423.241325509</v>
      </c>
      <c r="AC188" s="356">
        <v>2906154.2024459788</v>
      </c>
      <c r="AD188" s="356">
        <v>6500988.548442238</v>
      </c>
      <c r="AE188" s="356">
        <v>32029.044374847024</v>
      </c>
      <c r="AF188" s="356">
        <v>0</v>
      </c>
      <c r="AG188" s="356">
        <v>0</v>
      </c>
      <c r="AH188" s="356">
        <v>0</v>
      </c>
      <c r="AI188" s="356">
        <v>9439171.795263065</v>
      </c>
      <c r="AK188" s="356">
        <v>2260853.4954829826</v>
      </c>
      <c r="AL188" s="356">
        <v>4523015.9047419084</v>
      </c>
      <c r="AM188" s="356">
        <v>259324.61254700305</v>
      </c>
      <c r="AN188" s="356">
        <v>0</v>
      </c>
      <c r="AO188" s="356">
        <v>0</v>
      </c>
      <c r="AP188" s="356">
        <v>0</v>
      </c>
      <c r="AQ188" s="356">
        <v>7043194.0127718933</v>
      </c>
      <c r="AS188" s="356">
        <v>22369.504123235223</v>
      </c>
      <c r="AT188" s="356">
        <v>14281.912848007571</v>
      </c>
      <c r="AU188" s="356">
        <v>802.5231937048485</v>
      </c>
      <c r="AV188" s="356">
        <v>0</v>
      </c>
      <c r="AW188" s="356">
        <v>0</v>
      </c>
      <c r="AX188" s="356">
        <v>0</v>
      </c>
      <c r="AY188" s="356">
        <v>37453.940164947649</v>
      </c>
      <c r="BA188" s="356">
        <v>432148.85579040297</v>
      </c>
      <c r="BB188" s="356">
        <v>394173.86455165909</v>
      </c>
      <c r="BC188" s="356">
        <v>80224.267733577668</v>
      </c>
      <c r="BD188" s="356">
        <v>0</v>
      </c>
      <c r="BE188" s="356">
        <v>0</v>
      </c>
      <c r="BF188" s="356">
        <v>0</v>
      </c>
      <c r="BG188" s="356">
        <v>906546.9880756397</v>
      </c>
      <c r="BI188" s="356">
        <v>573354.25837977626</v>
      </c>
      <c r="BJ188" s="356">
        <v>212950.86389047393</v>
      </c>
      <c r="BK188" s="356">
        <v>17541.716397004933</v>
      </c>
      <c r="BL188" s="356">
        <v>0</v>
      </c>
      <c r="BM188" s="356">
        <v>0</v>
      </c>
      <c r="BN188" s="356">
        <v>0</v>
      </c>
      <c r="BO188" s="356">
        <v>803846.83866725513</v>
      </c>
      <c r="BQ188" s="356">
        <v>448114.86255873117</v>
      </c>
      <c r="BR188" s="356">
        <v>1957745.1831527529</v>
      </c>
      <c r="BS188" s="356">
        <v>12230.763477149036</v>
      </c>
      <c r="BT188" s="356">
        <v>0</v>
      </c>
      <c r="BU188" s="356">
        <v>0</v>
      </c>
      <c r="BV188" s="356">
        <v>0</v>
      </c>
      <c r="BW188" s="356">
        <v>2418090.8091886332</v>
      </c>
      <c r="BY188" s="356">
        <v>206011.83565639929</v>
      </c>
      <c r="BZ188" s="356">
        <v>1256818.4275059185</v>
      </c>
      <c r="CA188" s="356">
        <v>20074.054035046585</v>
      </c>
      <c r="CB188" s="356">
        <v>0</v>
      </c>
      <c r="CC188" s="356">
        <v>0</v>
      </c>
      <c r="CD188" s="356">
        <v>0</v>
      </c>
      <c r="CE188" s="356">
        <v>1482904.3171973645</v>
      </c>
      <c r="CG188" s="356">
        <v>322726.716569893</v>
      </c>
      <c r="CH188" s="356">
        <v>235736.79083637171</v>
      </c>
      <c r="CI188" s="356">
        <v>846945.99881566851</v>
      </c>
      <c r="CJ188" s="356">
        <v>0</v>
      </c>
      <c r="CK188" s="356">
        <v>0</v>
      </c>
      <c r="CL188" s="356">
        <v>0</v>
      </c>
      <c r="CM188" s="356">
        <v>1405409.5062219333</v>
      </c>
      <c r="CN188" s="162">
        <v>0</v>
      </c>
      <c r="CO188" s="356">
        <v>20581.813469393419</v>
      </c>
      <c r="CP188" s="356">
        <v>23071.266916235727</v>
      </c>
      <c r="CQ188" s="356">
        <v>183.24113263960135</v>
      </c>
      <c r="CR188" s="356">
        <v>0</v>
      </c>
      <c r="CS188" s="356">
        <v>0</v>
      </c>
      <c r="CT188" s="356">
        <v>0</v>
      </c>
      <c r="CU188" s="356">
        <v>43836.321518268749</v>
      </c>
      <c r="CW188" s="356">
        <v>0</v>
      </c>
      <c r="CX188" s="356">
        <v>0</v>
      </c>
      <c r="CY188" s="356">
        <v>0</v>
      </c>
      <c r="CZ188" s="356">
        <v>0</v>
      </c>
      <c r="DA188" s="356">
        <v>0</v>
      </c>
      <c r="DB188" s="356">
        <v>0</v>
      </c>
      <c r="DC188" s="356">
        <v>0</v>
      </c>
      <c r="DE188" s="356">
        <v>0</v>
      </c>
      <c r="DF188" s="356">
        <v>0</v>
      </c>
      <c r="DG188" s="356">
        <v>0</v>
      </c>
      <c r="DH188" s="356">
        <v>0</v>
      </c>
      <c r="DI188" s="356">
        <v>0</v>
      </c>
      <c r="DJ188" s="356">
        <v>0</v>
      </c>
      <c r="DK188" s="356">
        <v>0</v>
      </c>
      <c r="DM188" s="356">
        <v>0</v>
      </c>
      <c r="DN188" s="356">
        <v>0</v>
      </c>
      <c r="DO188" s="356">
        <v>0</v>
      </c>
      <c r="DP188" s="356">
        <v>0</v>
      </c>
      <c r="DQ188" s="356">
        <v>0</v>
      </c>
      <c r="DR188" s="356">
        <v>0</v>
      </c>
      <c r="DS188" s="356">
        <v>0</v>
      </c>
      <c r="DU188" s="356">
        <v>0</v>
      </c>
      <c r="DV188" s="356">
        <v>0</v>
      </c>
      <c r="DW188" s="356">
        <v>0</v>
      </c>
      <c r="DX188" s="356">
        <v>0</v>
      </c>
      <c r="DY188" s="356">
        <v>0</v>
      </c>
      <c r="DZ188" s="356">
        <v>0</v>
      </c>
      <c r="EA188" s="356">
        <v>0</v>
      </c>
      <c r="EC188" s="356">
        <v>0</v>
      </c>
      <c r="ED188" s="356">
        <v>0</v>
      </c>
      <c r="EE188" s="356">
        <v>0</v>
      </c>
      <c r="EF188" s="356">
        <v>0</v>
      </c>
      <c r="EG188" s="356">
        <v>0</v>
      </c>
      <c r="EH188" s="356">
        <v>0</v>
      </c>
      <c r="EI188" s="356">
        <v>0</v>
      </c>
      <c r="EK188" s="356">
        <v>0</v>
      </c>
      <c r="EL188" s="356">
        <v>0</v>
      </c>
      <c r="EM188" s="356">
        <v>0</v>
      </c>
      <c r="EN188" s="356">
        <v>0</v>
      </c>
      <c r="EO188" s="356">
        <v>0</v>
      </c>
      <c r="EP188" s="356">
        <v>0</v>
      </c>
      <c r="EQ188" s="356">
        <v>0</v>
      </c>
      <c r="ES188" s="356">
        <v>0</v>
      </c>
      <c r="ET188" s="356">
        <v>0</v>
      </c>
      <c r="EU188" s="356">
        <v>0</v>
      </c>
      <c r="EV188" s="356">
        <v>0</v>
      </c>
      <c r="EW188" s="356">
        <v>0</v>
      </c>
      <c r="EX188" s="356">
        <v>0</v>
      </c>
      <c r="EY188" s="356">
        <v>0</v>
      </c>
      <c r="FA188" s="356">
        <v>0</v>
      </c>
      <c r="FB188" s="356">
        <v>0</v>
      </c>
      <c r="FC188" s="356">
        <v>0</v>
      </c>
      <c r="FD188" s="356">
        <v>0</v>
      </c>
      <c r="FE188" s="356">
        <v>0</v>
      </c>
      <c r="FF188" s="356">
        <v>0</v>
      </c>
      <c r="FG188" s="356">
        <v>0</v>
      </c>
    </row>
    <row r="189" spans="1:163">
      <c r="A189" s="355" t="s">
        <v>45</v>
      </c>
      <c r="B189" s="162" t="s">
        <v>45</v>
      </c>
      <c r="C189" s="619">
        <v>0</v>
      </c>
      <c r="D189" s="167"/>
      <c r="E189" s="356">
        <v>0</v>
      </c>
      <c r="F189" s="356">
        <v>0</v>
      </c>
      <c r="G189" s="356">
        <v>0</v>
      </c>
      <c r="H189" s="356">
        <v>0</v>
      </c>
      <c r="I189" s="356">
        <v>0</v>
      </c>
      <c r="J189" s="356">
        <v>0</v>
      </c>
      <c r="K189" s="356">
        <v>0</v>
      </c>
      <c r="M189" s="356">
        <v>0</v>
      </c>
      <c r="N189" s="356">
        <v>0</v>
      </c>
      <c r="O189" s="356">
        <v>0</v>
      </c>
      <c r="P189" s="356">
        <v>0</v>
      </c>
      <c r="Q189" s="356">
        <v>0</v>
      </c>
      <c r="R189" s="356">
        <v>0</v>
      </c>
      <c r="S189" s="356">
        <v>0</v>
      </c>
      <c r="U189" s="356">
        <v>0</v>
      </c>
      <c r="V189" s="356">
        <v>0</v>
      </c>
      <c r="W189" s="356">
        <v>0</v>
      </c>
      <c r="X189" s="356">
        <v>0</v>
      </c>
      <c r="Y189" s="356">
        <v>0</v>
      </c>
      <c r="Z189" s="356">
        <v>0</v>
      </c>
      <c r="AA189" s="356">
        <v>0</v>
      </c>
      <c r="AC189" s="356">
        <v>0</v>
      </c>
      <c r="AD189" s="356">
        <v>0</v>
      </c>
      <c r="AE189" s="356">
        <v>0</v>
      </c>
      <c r="AF189" s="356">
        <v>0</v>
      </c>
      <c r="AG189" s="356">
        <v>0</v>
      </c>
      <c r="AH189" s="356">
        <v>0</v>
      </c>
      <c r="AI189" s="356">
        <v>0</v>
      </c>
      <c r="AK189" s="356">
        <v>0</v>
      </c>
      <c r="AL189" s="356">
        <v>0</v>
      </c>
      <c r="AM189" s="356">
        <v>0</v>
      </c>
      <c r="AN189" s="356">
        <v>0</v>
      </c>
      <c r="AO189" s="356">
        <v>0</v>
      </c>
      <c r="AP189" s="356">
        <v>0</v>
      </c>
      <c r="AQ189" s="356">
        <v>0</v>
      </c>
      <c r="AS189" s="356">
        <v>0</v>
      </c>
      <c r="AT189" s="356">
        <v>0</v>
      </c>
      <c r="AU189" s="356">
        <v>0</v>
      </c>
      <c r="AV189" s="356">
        <v>0</v>
      </c>
      <c r="AW189" s="356">
        <v>0</v>
      </c>
      <c r="AX189" s="356">
        <v>0</v>
      </c>
      <c r="AY189" s="356">
        <v>0</v>
      </c>
      <c r="BA189" s="356">
        <v>0</v>
      </c>
      <c r="BB189" s="356">
        <v>0</v>
      </c>
      <c r="BC189" s="356">
        <v>0</v>
      </c>
      <c r="BD189" s="356">
        <v>0</v>
      </c>
      <c r="BE189" s="356">
        <v>0</v>
      </c>
      <c r="BF189" s="356">
        <v>0</v>
      </c>
      <c r="BG189" s="356">
        <v>0</v>
      </c>
      <c r="BI189" s="356">
        <v>0</v>
      </c>
      <c r="BJ189" s="356">
        <v>0</v>
      </c>
      <c r="BK189" s="356">
        <v>0</v>
      </c>
      <c r="BL189" s="356">
        <v>0</v>
      </c>
      <c r="BM189" s="356">
        <v>0</v>
      </c>
      <c r="BN189" s="356">
        <v>0</v>
      </c>
      <c r="BO189" s="356">
        <v>0</v>
      </c>
      <c r="BQ189" s="356">
        <v>0</v>
      </c>
      <c r="BR189" s="356">
        <v>0</v>
      </c>
      <c r="BS189" s="356">
        <v>0</v>
      </c>
      <c r="BT189" s="356">
        <v>0</v>
      </c>
      <c r="BU189" s="356">
        <v>0</v>
      </c>
      <c r="BV189" s="356">
        <v>0</v>
      </c>
      <c r="BW189" s="356">
        <v>0</v>
      </c>
      <c r="BY189" s="356">
        <v>0</v>
      </c>
      <c r="BZ189" s="356">
        <v>0</v>
      </c>
      <c r="CA189" s="356">
        <v>0</v>
      </c>
      <c r="CB189" s="356">
        <v>0</v>
      </c>
      <c r="CC189" s="356">
        <v>0</v>
      </c>
      <c r="CD189" s="356">
        <v>0</v>
      </c>
      <c r="CE189" s="356">
        <v>0</v>
      </c>
      <c r="CG189" s="356">
        <v>0</v>
      </c>
      <c r="CH189" s="356">
        <v>0</v>
      </c>
      <c r="CI189" s="356">
        <v>0</v>
      </c>
      <c r="CJ189" s="356">
        <v>0</v>
      </c>
      <c r="CK189" s="356">
        <v>0</v>
      </c>
      <c r="CL189" s="356">
        <v>0</v>
      </c>
      <c r="CM189" s="356">
        <v>0</v>
      </c>
      <c r="CN189" s="162">
        <v>0</v>
      </c>
      <c r="CO189" s="356">
        <v>0</v>
      </c>
      <c r="CP189" s="356">
        <v>0</v>
      </c>
      <c r="CQ189" s="356">
        <v>0</v>
      </c>
      <c r="CR189" s="356">
        <v>0</v>
      </c>
      <c r="CS189" s="356">
        <v>0</v>
      </c>
      <c r="CT189" s="356">
        <v>0</v>
      </c>
      <c r="CU189" s="356">
        <v>0</v>
      </c>
      <c r="CW189" s="356">
        <v>0</v>
      </c>
      <c r="CX189" s="356">
        <v>0</v>
      </c>
      <c r="CY189" s="356">
        <v>0</v>
      </c>
      <c r="CZ189" s="356">
        <v>0</v>
      </c>
      <c r="DA189" s="356">
        <v>0</v>
      </c>
      <c r="DB189" s="356">
        <v>0</v>
      </c>
      <c r="DC189" s="356">
        <v>0</v>
      </c>
      <c r="DE189" s="356">
        <v>0</v>
      </c>
      <c r="DF189" s="356">
        <v>0</v>
      </c>
      <c r="DG189" s="356">
        <v>0</v>
      </c>
      <c r="DH189" s="356">
        <v>0</v>
      </c>
      <c r="DI189" s="356">
        <v>0</v>
      </c>
      <c r="DJ189" s="356">
        <v>0</v>
      </c>
      <c r="DK189" s="356">
        <v>0</v>
      </c>
      <c r="DM189" s="356">
        <v>0</v>
      </c>
      <c r="DN189" s="356">
        <v>0</v>
      </c>
      <c r="DO189" s="356">
        <v>0</v>
      </c>
      <c r="DP189" s="356">
        <v>0</v>
      </c>
      <c r="DQ189" s="356">
        <v>0</v>
      </c>
      <c r="DR189" s="356">
        <v>0</v>
      </c>
      <c r="DS189" s="356">
        <v>0</v>
      </c>
      <c r="DU189" s="356">
        <v>0</v>
      </c>
      <c r="DV189" s="356">
        <v>0</v>
      </c>
      <c r="DW189" s="356">
        <v>0</v>
      </c>
      <c r="DX189" s="356">
        <v>0</v>
      </c>
      <c r="DY189" s="356">
        <v>0</v>
      </c>
      <c r="DZ189" s="356">
        <v>0</v>
      </c>
      <c r="EA189" s="356">
        <v>0</v>
      </c>
      <c r="EC189" s="356">
        <v>0</v>
      </c>
      <c r="ED189" s="356">
        <v>0</v>
      </c>
      <c r="EE189" s="356">
        <v>0</v>
      </c>
      <c r="EF189" s="356">
        <v>0</v>
      </c>
      <c r="EG189" s="356">
        <v>0</v>
      </c>
      <c r="EH189" s="356">
        <v>0</v>
      </c>
      <c r="EI189" s="356">
        <v>0</v>
      </c>
      <c r="EK189" s="356">
        <v>0</v>
      </c>
      <c r="EL189" s="356">
        <v>0</v>
      </c>
      <c r="EM189" s="356">
        <v>0</v>
      </c>
      <c r="EN189" s="356">
        <v>0</v>
      </c>
      <c r="EO189" s="356">
        <v>0</v>
      </c>
      <c r="EP189" s="356">
        <v>0</v>
      </c>
      <c r="EQ189" s="356">
        <v>0</v>
      </c>
      <c r="ES189" s="356">
        <v>0</v>
      </c>
      <c r="ET189" s="356">
        <v>0</v>
      </c>
      <c r="EU189" s="356">
        <v>0</v>
      </c>
      <c r="EV189" s="356">
        <v>0</v>
      </c>
      <c r="EW189" s="356">
        <v>0</v>
      </c>
      <c r="EX189" s="356">
        <v>0</v>
      </c>
      <c r="EY189" s="356">
        <v>0</v>
      </c>
      <c r="FA189" s="356">
        <v>0</v>
      </c>
      <c r="FB189" s="356">
        <v>0</v>
      </c>
      <c r="FC189" s="356">
        <v>0</v>
      </c>
      <c r="FD189" s="356">
        <v>0</v>
      </c>
      <c r="FE189" s="356">
        <v>0</v>
      </c>
      <c r="FF189" s="356">
        <v>0</v>
      </c>
      <c r="FG189" s="356">
        <v>0</v>
      </c>
    </row>
    <row r="190" spans="1:163">
      <c r="A190" s="355" t="s">
        <v>45</v>
      </c>
      <c r="B190" s="162" t="s">
        <v>45</v>
      </c>
      <c r="C190" s="619">
        <v>0</v>
      </c>
      <c r="D190" s="167"/>
      <c r="E190" s="356">
        <v>0</v>
      </c>
      <c r="F190" s="356">
        <v>0</v>
      </c>
      <c r="G190" s="356">
        <v>0</v>
      </c>
      <c r="H190" s="356">
        <v>0</v>
      </c>
      <c r="I190" s="356">
        <v>0</v>
      </c>
      <c r="J190" s="356">
        <v>0</v>
      </c>
      <c r="K190" s="356">
        <v>0</v>
      </c>
      <c r="M190" s="356">
        <v>0</v>
      </c>
      <c r="N190" s="356">
        <v>0</v>
      </c>
      <c r="O190" s="356">
        <v>0</v>
      </c>
      <c r="P190" s="356">
        <v>0</v>
      </c>
      <c r="Q190" s="356">
        <v>0</v>
      </c>
      <c r="R190" s="356">
        <v>0</v>
      </c>
      <c r="S190" s="356">
        <v>0</v>
      </c>
      <c r="U190" s="356">
        <v>0</v>
      </c>
      <c r="V190" s="356">
        <v>0</v>
      </c>
      <c r="W190" s="356">
        <v>0</v>
      </c>
      <c r="X190" s="356">
        <v>0</v>
      </c>
      <c r="Y190" s="356">
        <v>0</v>
      </c>
      <c r="Z190" s="356">
        <v>0</v>
      </c>
      <c r="AA190" s="356">
        <v>0</v>
      </c>
      <c r="AC190" s="356">
        <v>0</v>
      </c>
      <c r="AD190" s="356">
        <v>0</v>
      </c>
      <c r="AE190" s="356">
        <v>0</v>
      </c>
      <c r="AF190" s="356">
        <v>0</v>
      </c>
      <c r="AG190" s="356">
        <v>0</v>
      </c>
      <c r="AH190" s="356">
        <v>0</v>
      </c>
      <c r="AI190" s="356">
        <v>0</v>
      </c>
      <c r="AK190" s="356">
        <v>0</v>
      </c>
      <c r="AL190" s="356">
        <v>0</v>
      </c>
      <c r="AM190" s="356">
        <v>0</v>
      </c>
      <c r="AN190" s="356">
        <v>0</v>
      </c>
      <c r="AO190" s="356">
        <v>0</v>
      </c>
      <c r="AP190" s="356">
        <v>0</v>
      </c>
      <c r="AQ190" s="356">
        <v>0</v>
      </c>
      <c r="AS190" s="356">
        <v>0</v>
      </c>
      <c r="AT190" s="356">
        <v>0</v>
      </c>
      <c r="AU190" s="356">
        <v>0</v>
      </c>
      <c r="AV190" s="356">
        <v>0</v>
      </c>
      <c r="AW190" s="356">
        <v>0</v>
      </c>
      <c r="AX190" s="356">
        <v>0</v>
      </c>
      <c r="AY190" s="356">
        <v>0</v>
      </c>
      <c r="BA190" s="356">
        <v>0</v>
      </c>
      <c r="BB190" s="356">
        <v>0</v>
      </c>
      <c r="BC190" s="356">
        <v>0</v>
      </c>
      <c r="BD190" s="356">
        <v>0</v>
      </c>
      <c r="BE190" s="356">
        <v>0</v>
      </c>
      <c r="BF190" s="356">
        <v>0</v>
      </c>
      <c r="BG190" s="356">
        <v>0</v>
      </c>
      <c r="BI190" s="356">
        <v>0</v>
      </c>
      <c r="BJ190" s="356">
        <v>0</v>
      </c>
      <c r="BK190" s="356">
        <v>0</v>
      </c>
      <c r="BL190" s="356">
        <v>0</v>
      </c>
      <c r="BM190" s="356">
        <v>0</v>
      </c>
      <c r="BN190" s="356">
        <v>0</v>
      </c>
      <c r="BO190" s="356">
        <v>0</v>
      </c>
      <c r="BQ190" s="356">
        <v>0</v>
      </c>
      <c r="BR190" s="356">
        <v>0</v>
      </c>
      <c r="BS190" s="356">
        <v>0</v>
      </c>
      <c r="BT190" s="356">
        <v>0</v>
      </c>
      <c r="BU190" s="356">
        <v>0</v>
      </c>
      <c r="BV190" s="356">
        <v>0</v>
      </c>
      <c r="BW190" s="356">
        <v>0</v>
      </c>
      <c r="BY190" s="356">
        <v>0</v>
      </c>
      <c r="BZ190" s="356">
        <v>0</v>
      </c>
      <c r="CA190" s="356">
        <v>0</v>
      </c>
      <c r="CB190" s="356">
        <v>0</v>
      </c>
      <c r="CC190" s="356">
        <v>0</v>
      </c>
      <c r="CD190" s="356">
        <v>0</v>
      </c>
      <c r="CE190" s="356">
        <v>0</v>
      </c>
      <c r="CG190" s="356">
        <v>0</v>
      </c>
      <c r="CH190" s="356">
        <v>0</v>
      </c>
      <c r="CI190" s="356">
        <v>0</v>
      </c>
      <c r="CJ190" s="356">
        <v>0</v>
      </c>
      <c r="CK190" s="356">
        <v>0</v>
      </c>
      <c r="CL190" s="356">
        <v>0</v>
      </c>
      <c r="CM190" s="356">
        <v>0</v>
      </c>
      <c r="CN190" s="162">
        <v>0</v>
      </c>
      <c r="CO190" s="356">
        <v>0</v>
      </c>
      <c r="CP190" s="356">
        <v>0</v>
      </c>
      <c r="CQ190" s="356">
        <v>0</v>
      </c>
      <c r="CR190" s="356">
        <v>0</v>
      </c>
      <c r="CS190" s="356">
        <v>0</v>
      </c>
      <c r="CT190" s="356">
        <v>0</v>
      </c>
      <c r="CU190" s="356">
        <v>0</v>
      </c>
      <c r="CW190" s="356">
        <v>0</v>
      </c>
      <c r="CX190" s="356">
        <v>0</v>
      </c>
      <c r="CY190" s="356">
        <v>0</v>
      </c>
      <c r="CZ190" s="356">
        <v>0</v>
      </c>
      <c r="DA190" s="356">
        <v>0</v>
      </c>
      <c r="DB190" s="356">
        <v>0</v>
      </c>
      <c r="DC190" s="356">
        <v>0</v>
      </c>
      <c r="DE190" s="356">
        <v>0</v>
      </c>
      <c r="DF190" s="356">
        <v>0</v>
      </c>
      <c r="DG190" s="356">
        <v>0</v>
      </c>
      <c r="DH190" s="356">
        <v>0</v>
      </c>
      <c r="DI190" s="356">
        <v>0</v>
      </c>
      <c r="DJ190" s="356">
        <v>0</v>
      </c>
      <c r="DK190" s="356">
        <v>0</v>
      </c>
      <c r="DM190" s="356">
        <v>0</v>
      </c>
      <c r="DN190" s="356">
        <v>0</v>
      </c>
      <c r="DO190" s="356">
        <v>0</v>
      </c>
      <c r="DP190" s="356">
        <v>0</v>
      </c>
      <c r="DQ190" s="356">
        <v>0</v>
      </c>
      <c r="DR190" s="356">
        <v>0</v>
      </c>
      <c r="DS190" s="356">
        <v>0</v>
      </c>
      <c r="DU190" s="356">
        <v>0</v>
      </c>
      <c r="DV190" s="356">
        <v>0</v>
      </c>
      <c r="DW190" s="356">
        <v>0</v>
      </c>
      <c r="DX190" s="356">
        <v>0</v>
      </c>
      <c r="DY190" s="356">
        <v>0</v>
      </c>
      <c r="DZ190" s="356">
        <v>0</v>
      </c>
      <c r="EA190" s="356">
        <v>0</v>
      </c>
      <c r="EC190" s="356">
        <v>0</v>
      </c>
      <c r="ED190" s="356">
        <v>0</v>
      </c>
      <c r="EE190" s="356">
        <v>0</v>
      </c>
      <c r="EF190" s="356">
        <v>0</v>
      </c>
      <c r="EG190" s="356">
        <v>0</v>
      </c>
      <c r="EH190" s="356">
        <v>0</v>
      </c>
      <c r="EI190" s="356">
        <v>0</v>
      </c>
      <c r="EK190" s="356">
        <v>0</v>
      </c>
      <c r="EL190" s="356">
        <v>0</v>
      </c>
      <c r="EM190" s="356">
        <v>0</v>
      </c>
      <c r="EN190" s="356">
        <v>0</v>
      </c>
      <c r="EO190" s="356">
        <v>0</v>
      </c>
      <c r="EP190" s="356">
        <v>0</v>
      </c>
      <c r="EQ190" s="356">
        <v>0</v>
      </c>
      <c r="ES190" s="356">
        <v>0</v>
      </c>
      <c r="ET190" s="356">
        <v>0</v>
      </c>
      <c r="EU190" s="356">
        <v>0</v>
      </c>
      <c r="EV190" s="356">
        <v>0</v>
      </c>
      <c r="EW190" s="356">
        <v>0</v>
      </c>
      <c r="EX190" s="356">
        <v>0</v>
      </c>
      <c r="EY190" s="356">
        <v>0</v>
      </c>
      <c r="FA190" s="356">
        <v>0</v>
      </c>
      <c r="FB190" s="356">
        <v>0</v>
      </c>
      <c r="FC190" s="356">
        <v>0</v>
      </c>
      <c r="FD190" s="356">
        <v>0</v>
      </c>
      <c r="FE190" s="356">
        <v>0</v>
      </c>
      <c r="FF190" s="356">
        <v>0</v>
      </c>
      <c r="FG190" s="356">
        <v>0</v>
      </c>
    </row>
    <row r="191" spans="1:163">
      <c r="A191" s="355" t="s">
        <v>45</v>
      </c>
      <c r="B191" s="162" t="s">
        <v>45</v>
      </c>
      <c r="C191" s="619">
        <v>0</v>
      </c>
      <c r="D191" s="167"/>
      <c r="E191" s="356">
        <v>0</v>
      </c>
      <c r="F191" s="356">
        <v>0</v>
      </c>
      <c r="G191" s="356">
        <v>0</v>
      </c>
      <c r="H191" s="356">
        <v>0</v>
      </c>
      <c r="I191" s="356">
        <v>0</v>
      </c>
      <c r="J191" s="356">
        <v>0</v>
      </c>
      <c r="K191" s="356">
        <v>0</v>
      </c>
      <c r="M191" s="356">
        <v>0</v>
      </c>
      <c r="N191" s="356">
        <v>0</v>
      </c>
      <c r="O191" s="356">
        <v>0</v>
      </c>
      <c r="P191" s="356">
        <v>0</v>
      </c>
      <c r="Q191" s="356">
        <v>0</v>
      </c>
      <c r="R191" s="356">
        <v>0</v>
      </c>
      <c r="S191" s="356">
        <v>0</v>
      </c>
      <c r="U191" s="356">
        <v>0</v>
      </c>
      <c r="V191" s="356">
        <v>0</v>
      </c>
      <c r="W191" s="356">
        <v>0</v>
      </c>
      <c r="X191" s="356">
        <v>0</v>
      </c>
      <c r="Y191" s="356">
        <v>0</v>
      </c>
      <c r="Z191" s="356">
        <v>0</v>
      </c>
      <c r="AA191" s="356">
        <v>0</v>
      </c>
      <c r="AC191" s="356">
        <v>0</v>
      </c>
      <c r="AD191" s="356">
        <v>0</v>
      </c>
      <c r="AE191" s="356">
        <v>0</v>
      </c>
      <c r="AF191" s="356">
        <v>0</v>
      </c>
      <c r="AG191" s="356">
        <v>0</v>
      </c>
      <c r="AH191" s="356">
        <v>0</v>
      </c>
      <c r="AI191" s="356">
        <v>0</v>
      </c>
      <c r="AK191" s="356">
        <v>0</v>
      </c>
      <c r="AL191" s="356">
        <v>0</v>
      </c>
      <c r="AM191" s="356">
        <v>0</v>
      </c>
      <c r="AN191" s="356">
        <v>0</v>
      </c>
      <c r="AO191" s="356">
        <v>0</v>
      </c>
      <c r="AP191" s="356">
        <v>0</v>
      </c>
      <c r="AQ191" s="356">
        <v>0</v>
      </c>
      <c r="AS191" s="356">
        <v>0</v>
      </c>
      <c r="AT191" s="356">
        <v>0</v>
      </c>
      <c r="AU191" s="356">
        <v>0</v>
      </c>
      <c r="AV191" s="356">
        <v>0</v>
      </c>
      <c r="AW191" s="356">
        <v>0</v>
      </c>
      <c r="AX191" s="356">
        <v>0</v>
      </c>
      <c r="AY191" s="356">
        <v>0</v>
      </c>
      <c r="BA191" s="356">
        <v>0</v>
      </c>
      <c r="BB191" s="356">
        <v>0</v>
      </c>
      <c r="BC191" s="356">
        <v>0</v>
      </c>
      <c r="BD191" s="356">
        <v>0</v>
      </c>
      <c r="BE191" s="356">
        <v>0</v>
      </c>
      <c r="BF191" s="356">
        <v>0</v>
      </c>
      <c r="BG191" s="356">
        <v>0</v>
      </c>
      <c r="BI191" s="356">
        <v>0</v>
      </c>
      <c r="BJ191" s="356">
        <v>0</v>
      </c>
      <c r="BK191" s="356">
        <v>0</v>
      </c>
      <c r="BL191" s="356">
        <v>0</v>
      </c>
      <c r="BM191" s="356">
        <v>0</v>
      </c>
      <c r="BN191" s="356">
        <v>0</v>
      </c>
      <c r="BO191" s="356">
        <v>0</v>
      </c>
      <c r="BQ191" s="356">
        <v>0</v>
      </c>
      <c r="BR191" s="356">
        <v>0</v>
      </c>
      <c r="BS191" s="356">
        <v>0</v>
      </c>
      <c r="BT191" s="356">
        <v>0</v>
      </c>
      <c r="BU191" s="356">
        <v>0</v>
      </c>
      <c r="BV191" s="356">
        <v>0</v>
      </c>
      <c r="BW191" s="356">
        <v>0</v>
      </c>
      <c r="BY191" s="356">
        <v>0</v>
      </c>
      <c r="BZ191" s="356">
        <v>0</v>
      </c>
      <c r="CA191" s="356">
        <v>0</v>
      </c>
      <c r="CB191" s="356">
        <v>0</v>
      </c>
      <c r="CC191" s="356">
        <v>0</v>
      </c>
      <c r="CD191" s="356">
        <v>0</v>
      </c>
      <c r="CE191" s="356">
        <v>0</v>
      </c>
      <c r="CG191" s="356">
        <v>0</v>
      </c>
      <c r="CH191" s="356">
        <v>0</v>
      </c>
      <c r="CI191" s="356">
        <v>0</v>
      </c>
      <c r="CJ191" s="356">
        <v>0</v>
      </c>
      <c r="CK191" s="356">
        <v>0</v>
      </c>
      <c r="CL191" s="356">
        <v>0</v>
      </c>
      <c r="CM191" s="356">
        <v>0</v>
      </c>
      <c r="CN191" s="162">
        <v>0</v>
      </c>
      <c r="CO191" s="356">
        <v>0</v>
      </c>
      <c r="CP191" s="356">
        <v>0</v>
      </c>
      <c r="CQ191" s="356">
        <v>0</v>
      </c>
      <c r="CR191" s="356">
        <v>0</v>
      </c>
      <c r="CS191" s="356">
        <v>0</v>
      </c>
      <c r="CT191" s="356">
        <v>0</v>
      </c>
      <c r="CU191" s="356">
        <v>0</v>
      </c>
      <c r="CW191" s="356">
        <v>0</v>
      </c>
      <c r="CX191" s="356">
        <v>0</v>
      </c>
      <c r="CY191" s="356">
        <v>0</v>
      </c>
      <c r="CZ191" s="356">
        <v>0</v>
      </c>
      <c r="DA191" s="356">
        <v>0</v>
      </c>
      <c r="DB191" s="356">
        <v>0</v>
      </c>
      <c r="DC191" s="356">
        <v>0</v>
      </c>
      <c r="DE191" s="356">
        <v>0</v>
      </c>
      <c r="DF191" s="356">
        <v>0</v>
      </c>
      <c r="DG191" s="356">
        <v>0</v>
      </c>
      <c r="DH191" s="356">
        <v>0</v>
      </c>
      <c r="DI191" s="356">
        <v>0</v>
      </c>
      <c r="DJ191" s="356">
        <v>0</v>
      </c>
      <c r="DK191" s="356">
        <v>0</v>
      </c>
      <c r="DM191" s="356">
        <v>0</v>
      </c>
      <c r="DN191" s="356">
        <v>0</v>
      </c>
      <c r="DO191" s="356">
        <v>0</v>
      </c>
      <c r="DP191" s="356">
        <v>0</v>
      </c>
      <c r="DQ191" s="356">
        <v>0</v>
      </c>
      <c r="DR191" s="356">
        <v>0</v>
      </c>
      <c r="DS191" s="356">
        <v>0</v>
      </c>
      <c r="DU191" s="356">
        <v>0</v>
      </c>
      <c r="DV191" s="356">
        <v>0</v>
      </c>
      <c r="DW191" s="356">
        <v>0</v>
      </c>
      <c r="DX191" s="356">
        <v>0</v>
      </c>
      <c r="DY191" s="356">
        <v>0</v>
      </c>
      <c r="DZ191" s="356">
        <v>0</v>
      </c>
      <c r="EA191" s="356">
        <v>0</v>
      </c>
      <c r="EC191" s="356">
        <v>0</v>
      </c>
      <c r="ED191" s="356">
        <v>0</v>
      </c>
      <c r="EE191" s="356">
        <v>0</v>
      </c>
      <c r="EF191" s="356">
        <v>0</v>
      </c>
      <c r="EG191" s="356">
        <v>0</v>
      </c>
      <c r="EH191" s="356">
        <v>0</v>
      </c>
      <c r="EI191" s="356">
        <v>0</v>
      </c>
      <c r="EK191" s="356">
        <v>0</v>
      </c>
      <c r="EL191" s="356">
        <v>0</v>
      </c>
      <c r="EM191" s="356">
        <v>0</v>
      </c>
      <c r="EN191" s="356">
        <v>0</v>
      </c>
      <c r="EO191" s="356">
        <v>0</v>
      </c>
      <c r="EP191" s="356">
        <v>0</v>
      </c>
      <c r="EQ191" s="356">
        <v>0</v>
      </c>
      <c r="ES191" s="356">
        <v>0</v>
      </c>
      <c r="ET191" s="356">
        <v>0</v>
      </c>
      <c r="EU191" s="356">
        <v>0</v>
      </c>
      <c r="EV191" s="356">
        <v>0</v>
      </c>
      <c r="EW191" s="356">
        <v>0</v>
      </c>
      <c r="EX191" s="356">
        <v>0</v>
      </c>
      <c r="EY191" s="356">
        <v>0</v>
      </c>
      <c r="FA191" s="356">
        <v>0</v>
      </c>
      <c r="FB191" s="356">
        <v>0</v>
      </c>
      <c r="FC191" s="356">
        <v>0</v>
      </c>
      <c r="FD191" s="356">
        <v>0</v>
      </c>
      <c r="FE191" s="356">
        <v>0</v>
      </c>
      <c r="FF191" s="356">
        <v>0</v>
      </c>
      <c r="FG191" s="356">
        <v>0</v>
      </c>
    </row>
    <row r="192" spans="1:163">
      <c r="A192" s="355" t="s">
        <v>45</v>
      </c>
      <c r="B192" s="162" t="s">
        <v>45</v>
      </c>
      <c r="C192" s="619">
        <v>0</v>
      </c>
      <c r="D192" s="167"/>
      <c r="E192" s="356">
        <v>0</v>
      </c>
      <c r="F192" s="356">
        <v>0</v>
      </c>
      <c r="G192" s="356">
        <v>0</v>
      </c>
      <c r="H192" s="356">
        <v>0</v>
      </c>
      <c r="I192" s="356">
        <v>0</v>
      </c>
      <c r="J192" s="356">
        <v>0</v>
      </c>
      <c r="K192" s="356">
        <v>0</v>
      </c>
      <c r="M192" s="356">
        <v>0</v>
      </c>
      <c r="N192" s="356">
        <v>0</v>
      </c>
      <c r="O192" s="356">
        <v>0</v>
      </c>
      <c r="P192" s="356">
        <v>0</v>
      </c>
      <c r="Q192" s="356">
        <v>0</v>
      </c>
      <c r="R192" s="356">
        <v>0</v>
      </c>
      <c r="S192" s="356">
        <v>0</v>
      </c>
      <c r="U192" s="356">
        <v>0</v>
      </c>
      <c r="V192" s="356">
        <v>0</v>
      </c>
      <c r="W192" s="356">
        <v>0</v>
      </c>
      <c r="X192" s="356">
        <v>0</v>
      </c>
      <c r="Y192" s="356">
        <v>0</v>
      </c>
      <c r="Z192" s="356">
        <v>0</v>
      </c>
      <c r="AA192" s="356">
        <v>0</v>
      </c>
      <c r="AC192" s="356">
        <v>0</v>
      </c>
      <c r="AD192" s="356">
        <v>0</v>
      </c>
      <c r="AE192" s="356">
        <v>0</v>
      </c>
      <c r="AF192" s="356">
        <v>0</v>
      </c>
      <c r="AG192" s="356">
        <v>0</v>
      </c>
      <c r="AH192" s="356">
        <v>0</v>
      </c>
      <c r="AI192" s="356">
        <v>0</v>
      </c>
      <c r="AK192" s="356">
        <v>0</v>
      </c>
      <c r="AL192" s="356">
        <v>0</v>
      </c>
      <c r="AM192" s="356">
        <v>0</v>
      </c>
      <c r="AN192" s="356">
        <v>0</v>
      </c>
      <c r="AO192" s="356">
        <v>0</v>
      </c>
      <c r="AP192" s="356">
        <v>0</v>
      </c>
      <c r="AQ192" s="356">
        <v>0</v>
      </c>
      <c r="AS192" s="356">
        <v>0</v>
      </c>
      <c r="AT192" s="356">
        <v>0</v>
      </c>
      <c r="AU192" s="356">
        <v>0</v>
      </c>
      <c r="AV192" s="356">
        <v>0</v>
      </c>
      <c r="AW192" s="356">
        <v>0</v>
      </c>
      <c r="AX192" s="356">
        <v>0</v>
      </c>
      <c r="AY192" s="356">
        <v>0</v>
      </c>
      <c r="BA192" s="356">
        <v>0</v>
      </c>
      <c r="BB192" s="356">
        <v>0</v>
      </c>
      <c r="BC192" s="356">
        <v>0</v>
      </c>
      <c r="BD192" s="356">
        <v>0</v>
      </c>
      <c r="BE192" s="356">
        <v>0</v>
      </c>
      <c r="BF192" s="356">
        <v>0</v>
      </c>
      <c r="BG192" s="356">
        <v>0</v>
      </c>
      <c r="BI192" s="356">
        <v>0</v>
      </c>
      <c r="BJ192" s="356">
        <v>0</v>
      </c>
      <c r="BK192" s="356">
        <v>0</v>
      </c>
      <c r="BL192" s="356">
        <v>0</v>
      </c>
      <c r="BM192" s="356">
        <v>0</v>
      </c>
      <c r="BN192" s="356">
        <v>0</v>
      </c>
      <c r="BO192" s="356">
        <v>0</v>
      </c>
      <c r="BQ192" s="356">
        <v>0</v>
      </c>
      <c r="BR192" s="356">
        <v>0</v>
      </c>
      <c r="BS192" s="356">
        <v>0</v>
      </c>
      <c r="BT192" s="356">
        <v>0</v>
      </c>
      <c r="BU192" s="356">
        <v>0</v>
      </c>
      <c r="BV192" s="356">
        <v>0</v>
      </c>
      <c r="BW192" s="356">
        <v>0</v>
      </c>
      <c r="BY192" s="356">
        <v>0</v>
      </c>
      <c r="BZ192" s="356">
        <v>0</v>
      </c>
      <c r="CA192" s="356">
        <v>0</v>
      </c>
      <c r="CB192" s="356">
        <v>0</v>
      </c>
      <c r="CC192" s="356">
        <v>0</v>
      </c>
      <c r="CD192" s="356">
        <v>0</v>
      </c>
      <c r="CE192" s="356">
        <v>0</v>
      </c>
      <c r="CG192" s="356">
        <v>0</v>
      </c>
      <c r="CH192" s="356">
        <v>0</v>
      </c>
      <c r="CI192" s="356">
        <v>0</v>
      </c>
      <c r="CJ192" s="356">
        <v>0</v>
      </c>
      <c r="CK192" s="356">
        <v>0</v>
      </c>
      <c r="CL192" s="356">
        <v>0</v>
      </c>
      <c r="CM192" s="356">
        <v>0</v>
      </c>
      <c r="CN192" s="162">
        <v>0</v>
      </c>
      <c r="CO192" s="356">
        <v>0</v>
      </c>
      <c r="CP192" s="356">
        <v>0</v>
      </c>
      <c r="CQ192" s="356">
        <v>0</v>
      </c>
      <c r="CR192" s="356">
        <v>0</v>
      </c>
      <c r="CS192" s="356">
        <v>0</v>
      </c>
      <c r="CT192" s="356">
        <v>0</v>
      </c>
      <c r="CU192" s="356">
        <v>0</v>
      </c>
      <c r="CW192" s="356">
        <v>0</v>
      </c>
      <c r="CX192" s="356">
        <v>0</v>
      </c>
      <c r="CY192" s="356">
        <v>0</v>
      </c>
      <c r="CZ192" s="356">
        <v>0</v>
      </c>
      <c r="DA192" s="356">
        <v>0</v>
      </c>
      <c r="DB192" s="356">
        <v>0</v>
      </c>
      <c r="DC192" s="356">
        <v>0</v>
      </c>
      <c r="DE192" s="356">
        <v>0</v>
      </c>
      <c r="DF192" s="356">
        <v>0</v>
      </c>
      <c r="DG192" s="356">
        <v>0</v>
      </c>
      <c r="DH192" s="356">
        <v>0</v>
      </c>
      <c r="DI192" s="356">
        <v>0</v>
      </c>
      <c r="DJ192" s="356">
        <v>0</v>
      </c>
      <c r="DK192" s="356">
        <v>0</v>
      </c>
      <c r="DM192" s="356">
        <v>0</v>
      </c>
      <c r="DN192" s="356">
        <v>0</v>
      </c>
      <c r="DO192" s="356">
        <v>0</v>
      </c>
      <c r="DP192" s="356">
        <v>0</v>
      </c>
      <c r="DQ192" s="356">
        <v>0</v>
      </c>
      <c r="DR192" s="356">
        <v>0</v>
      </c>
      <c r="DS192" s="356">
        <v>0</v>
      </c>
      <c r="DU192" s="356">
        <v>0</v>
      </c>
      <c r="DV192" s="356">
        <v>0</v>
      </c>
      <c r="DW192" s="356">
        <v>0</v>
      </c>
      <c r="DX192" s="356">
        <v>0</v>
      </c>
      <c r="DY192" s="356">
        <v>0</v>
      </c>
      <c r="DZ192" s="356">
        <v>0</v>
      </c>
      <c r="EA192" s="356">
        <v>0</v>
      </c>
      <c r="EC192" s="356">
        <v>0</v>
      </c>
      <c r="ED192" s="356">
        <v>0</v>
      </c>
      <c r="EE192" s="356">
        <v>0</v>
      </c>
      <c r="EF192" s="356">
        <v>0</v>
      </c>
      <c r="EG192" s="356">
        <v>0</v>
      </c>
      <c r="EH192" s="356">
        <v>0</v>
      </c>
      <c r="EI192" s="356">
        <v>0</v>
      </c>
      <c r="EK192" s="356">
        <v>0</v>
      </c>
      <c r="EL192" s="356">
        <v>0</v>
      </c>
      <c r="EM192" s="356">
        <v>0</v>
      </c>
      <c r="EN192" s="356">
        <v>0</v>
      </c>
      <c r="EO192" s="356">
        <v>0</v>
      </c>
      <c r="EP192" s="356">
        <v>0</v>
      </c>
      <c r="EQ192" s="356">
        <v>0</v>
      </c>
      <c r="ES192" s="356">
        <v>0</v>
      </c>
      <c r="ET192" s="356">
        <v>0</v>
      </c>
      <c r="EU192" s="356">
        <v>0</v>
      </c>
      <c r="EV192" s="356">
        <v>0</v>
      </c>
      <c r="EW192" s="356">
        <v>0</v>
      </c>
      <c r="EX192" s="356">
        <v>0</v>
      </c>
      <c r="EY192" s="356">
        <v>0</v>
      </c>
      <c r="FA192" s="356">
        <v>0</v>
      </c>
      <c r="FB192" s="356">
        <v>0</v>
      </c>
      <c r="FC192" s="356">
        <v>0</v>
      </c>
      <c r="FD192" s="356">
        <v>0</v>
      </c>
      <c r="FE192" s="356">
        <v>0</v>
      </c>
      <c r="FF192" s="356">
        <v>0</v>
      </c>
      <c r="FG192" s="356">
        <v>0</v>
      </c>
    </row>
    <row r="193" spans="1:163">
      <c r="A193" s="355" t="s">
        <v>45</v>
      </c>
      <c r="B193" s="162" t="s">
        <v>45</v>
      </c>
      <c r="C193" s="619">
        <v>0</v>
      </c>
      <c r="D193" s="167"/>
      <c r="E193" s="356">
        <v>0</v>
      </c>
      <c r="F193" s="356">
        <v>0</v>
      </c>
      <c r="G193" s="356">
        <v>0</v>
      </c>
      <c r="H193" s="356">
        <v>0</v>
      </c>
      <c r="I193" s="356">
        <v>0</v>
      </c>
      <c r="J193" s="356">
        <v>0</v>
      </c>
      <c r="K193" s="356">
        <v>0</v>
      </c>
      <c r="M193" s="356">
        <v>0</v>
      </c>
      <c r="N193" s="356">
        <v>0</v>
      </c>
      <c r="O193" s="356">
        <v>0</v>
      </c>
      <c r="P193" s="356">
        <v>0</v>
      </c>
      <c r="Q193" s="356">
        <v>0</v>
      </c>
      <c r="R193" s="356">
        <v>0</v>
      </c>
      <c r="S193" s="356">
        <v>0</v>
      </c>
      <c r="U193" s="356">
        <v>0</v>
      </c>
      <c r="V193" s="356">
        <v>0</v>
      </c>
      <c r="W193" s="356">
        <v>0</v>
      </c>
      <c r="X193" s="356">
        <v>0</v>
      </c>
      <c r="Y193" s="356">
        <v>0</v>
      </c>
      <c r="Z193" s="356">
        <v>0</v>
      </c>
      <c r="AA193" s="356">
        <v>0</v>
      </c>
      <c r="AC193" s="356">
        <v>0</v>
      </c>
      <c r="AD193" s="356">
        <v>0</v>
      </c>
      <c r="AE193" s="356">
        <v>0</v>
      </c>
      <c r="AF193" s="356">
        <v>0</v>
      </c>
      <c r="AG193" s="356">
        <v>0</v>
      </c>
      <c r="AH193" s="356">
        <v>0</v>
      </c>
      <c r="AI193" s="356">
        <v>0</v>
      </c>
      <c r="AK193" s="356">
        <v>0</v>
      </c>
      <c r="AL193" s="356">
        <v>0</v>
      </c>
      <c r="AM193" s="356">
        <v>0</v>
      </c>
      <c r="AN193" s="356">
        <v>0</v>
      </c>
      <c r="AO193" s="356">
        <v>0</v>
      </c>
      <c r="AP193" s="356">
        <v>0</v>
      </c>
      <c r="AQ193" s="356">
        <v>0</v>
      </c>
      <c r="AS193" s="356">
        <v>0</v>
      </c>
      <c r="AT193" s="356">
        <v>0</v>
      </c>
      <c r="AU193" s="356">
        <v>0</v>
      </c>
      <c r="AV193" s="356">
        <v>0</v>
      </c>
      <c r="AW193" s="356">
        <v>0</v>
      </c>
      <c r="AX193" s="356">
        <v>0</v>
      </c>
      <c r="AY193" s="356">
        <v>0</v>
      </c>
      <c r="BA193" s="356">
        <v>0</v>
      </c>
      <c r="BB193" s="356">
        <v>0</v>
      </c>
      <c r="BC193" s="356">
        <v>0</v>
      </c>
      <c r="BD193" s="356">
        <v>0</v>
      </c>
      <c r="BE193" s="356">
        <v>0</v>
      </c>
      <c r="BF193" s="356">
        <v>0</v>
      </c>
      <c r="BG193" s="356">
        <v>0</v>
      </c>
      <c r="BI193" s="356">
        <v>0</v>
      </c>
      <c r="BJ193" s="356">
        <v>0</v>
      </c>
      <c r="BK193" s="356">
        <v>0</v>
      </c>
      <c r="BL193" s="356">
        <v>0</v>
      </c>
      <c r="BM193" s="356">
        <v>0</v>
      </c>
      <c r="BN193" s="356">
        <v>0</v>
      </c>
      <c r="BO193" s="356">
        <v>0</v>
      </c>
      <c r="BQ193" s="356">
        <v>0</v>
      </c>
      <c r="BR193" s="356">
        <v>0</v>
      </c>
      <c r="BS193" s="356">
        <v>0</v>
      </c>
      <c r="BT193" s="356">
        <v>0</v>
      </c>
      <c r="BU193" s="356">
        <v>0</v>
      </c>
      <c r="BV193" s="356">
        <v>0</v>
      </c>
      <c r="BW193" s="356">
        <v>0</v>
      </c>
      <c r="BY193" s="356">
        <v>0</v>
      </c>
      <c r="BZ193" s="356">
        <v>0</v>
      </c>
      <c r="CA193" s="356">
        <v>0</v>
      </c>
      <c r="CB193" s="356">
        <v>0</v>
      </c>
      <c r="CC193" s="356">
        <v>0</v>
      </c>
      <c r="CD193" s="356">
        <v>0</v>
      </c>
      <c r="CE193" s="356">
        <v>0</v>
      </c>
      <c r="CG193" s="356">
        <v>0</v>
      </c>
      <c r="CH193" s="356">
        <v>0</v>
      </c>
      <c r="CI193" s="356">
        <v>0</v>
      </c>
      <c r="CJ193" s="356">
        <v>0</v>
      </c>
      <c r="CK193" s="356">
        <v>0</v>
      </c>
      <c r="CL193" s="356">
        <v>0</v>
      </c>
      <c r="CM193" s="356">
        <v>0</v>
      </c>
      <c r="CN193" s="162">
        <v>0</v>
      </c>
      <c r="CO193" s="356">
        <v>0</v>
      </c>
      <c r="CP193" s="356">
        <v>0</v>
      </c>
      <c r="CQ193" s="356">
        <v>0</v>
      </c>
      <c r="CR193" s="356">
        <v>0</v>
      </c>
      <c r="CS193" s="356">
        <v>0</v>
      </c>
      <c r="CT193" s="356">
        <v>0</v>
      </c>
      <c r="CU193" s="356">
        <v>0</v>
      </c>
      <c r="CW193" s="356">
        <v>0</v>
      </c>
      <c r="CX193" s="356">
        <v>0</v>
      </c>
      <c r="CY193" s="356">
        <v>0</v>
      </c>
      <c r="CZ193" s="356">
        <v>0</v>
      </c>
      <c r="DA193" s="356">
        <v>0</v>
      </c>
      <c r="DB193" s="356">
        <v>0</v>
      </c>
      <c r="DC193" s="356">
        <v>0</v>
      </c>
      <c r="DE193" s="356">
        <v>0</v>
      </c>
      <c r="DF193" s="356">
        <v>0</v>
      </c>
      <c r="DG193" s="356">
        <v>0</v>
      </c>
      <c r="DH193" s="356">
        <v>0</v>
      </c>
      <c r="DI193" s="356">
        <v>0</v>
      </c>
      <c r="DJ193" s="356">
        <v>0</v>
      </c>
      <c r="DK193" s="356">
        <v>0</v>
      </c>
      <c r="DM193" s="356">
        <v>0</v>
      </c>
      <c r="DN193" s="356">
        <v>0</v>
      </c>
      <c r="DO193" s="356">
        <v>0</v>
      </c>
      <c r="DP193" s="356">
        <v>0</v>
      </c>
      <c r="DQ193" s="356">
        <v>0</v>
      </c>
      <c r="DR193" s="356">
        <v>0</v>
      </c>
      <c r="DS193" s="356">
        <v>0</v>
      </c>
      <c r="DU193" s="356">
        <v>0</v>
      </c>
      <c r="DV193" s="356">
        <v>0</v>
      </c>
      <c r="DW193" s="356">
        <v>0</v>
      </c>
      <c r="DX193" s="356">
        <v>0</v>
      </c>
      <c r="DY193" s="356">
        <v>0</v>
      </c>
      <c r="DZ193" s="356">
        <v>0</v>
      </c>
      <c r="EA193" s="356">
        <v>0</v>
      </c>
      <c r="EC193" s="356">
        <v>0</v>
      </c>
      <c r="ED193" s="356">
        <v>0</v>
      </c>
      <c r="EE193" s="356">
        <v>0</v>
      </c>
      <c r="EF193" s="356">
        <v>0</v>
      </c>
      <c r="EG193" s="356">
        <v>0</v>
      </c>
      <c r="EH193" s="356">
        <v>0</v>
      </c>
      <c r="EI193" s="356">
        <v>0</v>
      </c>
      <c r="EK193" s="356">
        <v>0</v>
      </c>
      <c r="EL193" s="356">
        <v>0</v>
      </c>
      <c r="EM193" s="356">
        <v>0</v>
      </c>
      <c r="EN193" s="356">
        <v>0</v>
      </c>
      <c r="EO193" s="356">
        <v>0</v>
      </c>
      <c r="EP193" s="356">
        <v>0</v>
      </c>
      <c r="EQ193" s="356">
        <v>0</v>
      </c>
      <c r="ES193" s="356">
        <v>0</v>
      </c>
      <c r="ET193" s="356">
        <v>0</v>
      </c>
      <c r="EU193" s="356">
        <v>0</v>
      </c>
      <c r="EV193" s="356">
        <v>0</v>
      </c>
      <c r="EW193" s="356">
        <v>0</v>
      </c>
      <c r="EX193" s="356">
        <v>0</v>
      </c>
      <c r="EY193" s="356">
        <v>0</v>
      </c>
      <c r="FA193" s="356">
        <v>0</v>
      </c>
      <c r="FB193" s="356">
        <v>0</v>
      </c>
      <c r="FC193" s="356">
        <v>0</v>
      </c>
      <c r="FD193" s="356">
        <v>0</v>
      </c>
      <c r="FE193" s="356">
        <v>0</v>
      </c>
      <c r="FF193" s="356">
        <v>0</v>
      </c>
      <c r="FG193" s="356">
        <v>0</v>
      </c>
    </row>
    <row r="194" spans="1:163">
      <c r="A194" s="355" t="s">
        <v>45</v>
      </c>
      <c r="B194" s="162" t="s">
        <v>45</v>
      </c>
      <c r="C194" s="619">
        <v>0</v>
      </c>
      <c r="D194" s="167"/>
      <c r="E194" s="356">
        <v>0</v>
      </c>
      <c r="F194" s="356">
        <v>0</v>
      </c>
      <c r="G194" s="356">
        <v>0</v>
      </c>
      <c r="H194" s="356">
        <v>0</v>
      </c>
      <c r="I194" s="356">
        <v>0</v>
      </c>
      <c r="J194" s="356">
        <v>0</v>
      </c>
      <c r="K194" s="356">
        <v>0</v>
      </c>
      <c r="M194" s="356">
        <v>0</v>
      </c>
      <c r="N194" s="356">
        <v>0</v>
      </c>
      <c r="O194" s="356">
        <v>0</v>
      </c>
      <c r="P194" s="356">
        <v>0</v>
      </c>
      <c r="Q194" s="356">
        <v>0</v>
      </c>
      <c r="R194" s="356">
        <v>0</v>
      </c>
      <c r="S194" s="356">
        <v>0</v>
      </c>
      <c r="U194" s="356">
        <v>0</v>
      </c>
      <c r="V194" s="356">
        <v>0</v>
      </c>
      <c r="W194" s="356">
        <v>0</v>
      </c>
      <c r="X194" s="356">
        <v>0</v>
      </c>
      <c r="Y194" s="356">
        <v>0</v>
      </c>
      <c r="Z194" s="356">
        <v>0</v>
      </c>
      <c r="AA194" s="356">
        <v>0</v>
      </c>
      <c r="AC194" s="356">
        <v>0</v>
      </c>
      <c r="AD194" s="356">
        <v>0</v>
      </c>
      <c r="AE194" s="356">
        <v>0</v>
      </c>
      <c r="AF194" s="356">
        <v>0</v>
      </c>
      <c r="AG194" s="356">
        <v>0</v>
      </c>
      <c r="AH194" s="356">
        <v>0</v>
      </c>
      <c r="AI194" s="356">
        <v>0</v>
      </c>
      <c r="AK194" s="356">
        <v>0</v>
      </c>
      <c r="AL194" s="356">
        <v>0</v>
      </c>
      <c r="AM194" s="356">
        <v>0</v>
      </c>
      <c r="AN194" s="356">
        <v>0</v>
      </c>
      <c r="AO194" s="356">
        <v>0</v>
      </c>
      <c r="AP194" s="356">
        <v>0</v>
      </c>
      <c r="AQ194" s="356">
        <v>0</v>
      </c>
      <c r="AS194" s="356">
        <v>0</v>
      </c>
      <c r="AT194" s="356">
        <v>0</v>
      </c>
      <c r="AU194" s="356">
        <v>0</v>
      </c>
      <c r="AV194" s="356">
        <v>0</v>
      </c>
      <c r="AW194" s="356">
        <v>0</v>
      </c>
      <c r="AX194" s="356">
        <v>0</v>
      </c>
      <c r="AY194" s="356">
        <v>0</v>
      </c>
      <c r="BA194" s="356">
        <v>0</v>
      </c>
      <c r="BB194" s="356">
        <v>0</v>
      </c>
      <c r="BC194" s="356">
        <v>0</v>
      </c>
      <c r="BD194" s="356">
        <v>0</v>
      </c>
      <c r="BE194" s="356">
        <v>0</v>
      </c>
      <c r="BF194" s="356">
        <v>0</v>
      </c>
      <c r="BG194" s="356">
        <v>0</v>
      </c>
      <c r="BI194" s="356">
        <v>0</v>
      </c>
      <c r="BJ194" s="356">
        <v>0</v>
      </c>
      <c r="BK194" s="356">
        <v>0</v>
      </c>
      <c r="BL194" s="356">
        <v>0</v>
      </c>
      <c r="BM194" s="356">
        <v>0</v>
      </c>
      <c r="BN194" s="356">
        <v>0</v>
      </c>
      <c r="BO194" s="356">
        <v>0</v>
      </c>
      <c r="BQ194" s="356">
        <v>0</v>
      </c>
      <c r="BR194" s="356">
        <v>0</v>
      </c>
      <c r="BS194" s="356">
        <v>0</v>
      </c>
      <c r="BT194" s="356">
        <v>0</v>
      </c>
      <c r="BU194" s="356">
        <v>0</v>
      </c>
      <c r="BV194" s="356">
        <v>0</v>
      </c>
      <c r="BW194" s="356">
        <v>0</v>
      </c>
      <c r="BY194" s="356">
        <v>0</v>
      </c>
      <c r="BZ194" s="356">
        <v>0</v>
      </c>
      <c r="CA194" s="356">
        <v>0</v>
      </c>
      <c r="CB194" s="356">
        <v>0</v>
      </c>
      <c r="CC194" s="356">
        <v>0</v>
      </c>
      <c r="CD194" s="356">
        <v>0</v>
      </c>
      <c r="CE194" s="356">
        <v>0</v>
      </c>
      <c r="CG194" s="356">
        <v>0</v>
      </c>
      <c r="CH194" s="356">
        <v>0</v>
      </c>
      <c r="CI194" s="356">
        <v>0</v>
      </c>
      <c r="CJ194" s="356">
        <v>0</v>
      </c>
      <c r="CK194" s="356">
        <v>0</v>
      </c>
      <c r="CL194" s="356">
        <v>0</v>
      </c>
      <c r="CM194" s="356">
        <v>0</v>
      </c>
      <c r="CN194" s="162">
        <v>0</v>
      </c>
      <c r="CO194" s="356">
        <v>0</v>
      </c>
      <c r="CP194" s="356">
        <v>0</v>
      </c>
      <c r="CQ194" s="356">
        <v>0</v>
      </c>
      <c r="CR194" s="356">
        <v>0</v>
      </c>
      <c r="CS194" s="356">
        <v>0</v>
      </c>
      <c r="CT194" s="356">
        <v>0</v>
      </c>
      <c r="CU194" s="356">
        <v>0</v>
      </c>
      <c r="CW194" s="356">
        <v>0</v>
      </c>
      <c r="CX194" s="356">
        <v>0</v>
      </c>
      <c r="CY194" s="356">
        <v>0</v>
      </c>
      <c r="CZ194" s="356">
        <v>0</v>
      </c>
      <c r="DA194" s="356">
        <v>0</v>
      </c>
      <c r="DB194" s="356">
        <v>0</v>
      </c>
      <c r="DC194" s="356">
        <v>0</v>
      </c>
      <c r="DE194" s="356">
        <v>0</v>
      </c>
      <c r="DF194" s="356">
        <v>0</v>
      </c>
      <c r="DG194" s="356">
        <v>0</v>
      </c>
      <c r="DH194" s="356">
        <v>0</v>
      </c>
      <c r="DI194" s="356">
        <v>0</v>
      </c>
      <c r="DJ194" s="356">
        <v>0</v>
      </c>
      <c r="DK194" s="356">
        <v>0</v>
      </c>
      <c r="DM194" s="356">
        <v>0</v>
      </c>
      <c r="DN194" s="356">
        <v>0</v>
      </c>
      <c r="DO194" s="356">
        <v>0</v>
      </c>
      <c r="DP194" s="356">
        <v>0</v>
      </c>
      <c r="DQ194" s="356">
        <v>0</v>
      </c>
      <c r="DR194" s="356">
        <v>0</v>
      </c>
      <c r="DS194" s="356">
        <v>0</v>
      </c>
      <c r="DU194" s="356">
        <v>0</v>
      </c>
      <c r="DV194" s="356">
        <v>0</v>
      </c>
      <c r="DW194" s="356">
        <v>0</v>
      </c>
      <c r="DX194" s="356">
        <v>0</v>
      </c>
      <c r="DY194" s="356">
        <v>0</v>
      </c>
      <c r="DZ194" s="356">
        <v>0</v>
      </c>
      <c r="EA194" s="356">
        <v>0</v>
      </c>
      <c r="EC194" s="356">
        <v>0</v>
      </c>
      <c r="ED194" s="356">
        <v>0</v>
      </c>
      <c r="EE194" s="356">
        <v>0</v>
      </c>
      <c r="EF194" s="356">
        <v>0</v>
      </c>
      <c r="EG194" s="356">
        <v>0</v>
      </c>
      <c r="EH194" s="356">
        <v>0</v>
      </c>
      <c r="EI194" s="356">
        <v>0</v>
      </c>
      <c r="EK194" s="356">
        <v>0</v>
      </c>
      <c r="EL194" s="356">
        <v>0</v>
      </c>
      <c r="EM194" s="356">
        <v>0</v>
      </c>
      <c r="EN194" s="356">
        <v>0</v>
      </c>
      <c r="EO194" s="356">
        <v>0</v>
      </c>
      <c r="EP194" s="356">
        <v>0</v>
      </c>
      <c r="EQ194" s="356">
        <v>0</v>
      </c>
      <c r="ES194" s="356">
        <v>0</v>
      </c>
      <c r="ET194" s="356">
        <v>0</v>
      </c>
      <c r="EU194" s="356">
        <v>0</v>
      </c>
      <c r="EV194" s="356">
        <v>0</v>
      </c>
      <c r="EW194" s="356">
        <v>0</v>
      </c>
      <c r="EX194" s="356">
        <v>0</v>
      </c>
      <c r="EY194" s="356">
        <v>0</v>
      </c>
      <c r="FA194" s="356">
        <v>0</v>
      </c>
      <c r="FB194" s="356">
        <v>0</v>
      </c>
      <c r="FC194" s="356">
        <v>0</v>
      </c>
      <c r="FD194" s="356">
        <v>0</v>
      </c>
      <c r="FE194" s="356">
        <v>0</v>
      </c>
      <c r="FF194" s="356">
        <v>0</v>
      </c>
      <c r="FG194" s="356">
        <v>0</v>
      </c>
    </row>
    <row r="195" spans="1:163">
      <c r="A195" s="355" t="s">
        <v>45</v>
      </c>
      <c r="B195" s="162" t="s">
        <v>45</v>
      </c>
      <c r="C195" s="619">
        <v>0</v>
      </c>
      <c r="D195" s="167"/>
      <c r="E195" s="356">
        <v>0</v>
      </c>
      <c r="F195" s="356">
        <v>0</v>
      </c>
      <c r="G195" s="356">
        <v>0</v>
      </c>
      <c r="H195" s="356">
        <v>0</v>
      </c>
      <c r="I195" s="356">
        <v>0</v>
      </c>
      <c r="J195" s="356">
        <v>0</v>
      </c>
      <c r="K195" s="356">
        <v>0</v>
      </c>
      <c r="M195" s="356">
        <v>0</v>
      </c>
      <c r="N195" s="356">
        <v>0</v>
      </c>
      <c r="O195" s="356">
        <v>0</v>
      </c>
      <c r="P195" s="356">
        <v>0</v>
      </c>
      <c r="Q195" s="356">
        <v>0</v>
      </c>
      <c r="R195" s="356">
        <v>0</v>
      </c>
      <c r="S195" s="356">
        <v>0</v>
      </c>
      <c r="U195" s="356">
        <v>0</v>
      </c>
      <c r="V195" s="356">
        <v>0</v>
      </c>
      <c r="W195" s="356">
        <v>0</v>
      </c>
      <c r="X195" s="356">
        <v>0</v>
      </c>
      <c r="Y195" s="356">
        <v>0</v>
      </c>
      <c r="Z195" s="356">
        <v>0</v>
      </c>
      <c r="AA195" s="356">
        <v>0</v>
      </c>
      <c r="AC195" s="356">
        <v>0</v>
      </c>
      <c r="AD195" s="356">
        <v>0</v>
      </c>
      <c r="AE195" s="356">
        <v>0</v>
      </c>
      <c r="AF195" s="356">
        <v>0</v>
      </c>
      <c r="AG195" s="356">
        <v>0</v>
      </c>
      <c r="AH195" s="356">
        <v>0</v>
      </c>
      <c r="AI195" s="356">
        <v>0</v>
      </c>
      <c r="AK195" s="356">
        <v>0</v>
      </c>
      <c r="AL195" s="356">
        <v>0</v>
      </c>
      <c r="AM195" s="356">
        <v>0</v>
      </c>
      <c r="AN195" s="356">
        <v>0</v>
      </c>
      <c r="AO195" s="356">
        <v>0</v>
      </c>
      <c r="AP195" s="356">
        <v>0</v>
      </c>
      <c r="AQ195" s="356">
        <v>0</v>
      </c>
      <c r="AS195" s="356">
        <v>0</v>
      </c>
      <c r="AT195" s="356">
        <v>0</v>
      </c>
      <c r="AU195" s="356">
        <v>0</v>
      </c>
      <c r="AV195" s="356">
        <v>0</v>
      </c>
      <c r="AW195" s="356">
        <v>0</v>
      </c>
      <c r="AX195" s="356">
        <v>0</v>
      </c>
      <c r="AY195" s="356">
        <v>0</v>
      </c>
      <c r="BA195" s="356">
        <v>0</v>
      </c>
      <c r="BB195" s="356">
        <v>0</v>
      </c>
      <c r="BC195" s="356">
        <v>0</v>
      </c>
      <c r="BD195" s="356">
        <v>0</v>
      </c>
      <c r="BE195" s="356">
        <v>0</v>
      </c>
      <c r="BF195" s="356">
        <v>0</v>
      </c>
      <c r="BG195" s="356">
        <v>0</v>
      </c>
      <c r="BI195" s="356">
        <v>0</v>
      </c>
      <c r="BJ195" s="356">
        <v>0</v>
      </c>
      <c r="BK195" s="356">
        <v>0</v>
      </c>
      <c r="BL195" s="356">
        <v>0</v>
      </c>
      <c r="BM195" s="356">
        <v>0</v>
      </c>
      <c r="BN195" s="356">
        <v>0</v>
      </c>
      <c r="BO195" s="356">
        <v>0</v>
      </c>
      <c r="BQ195" s="356">
        <v>0</v>
      </c>
      <c r="BR195" s="356">
        <v>0</v>
      </c>
      <c r="BS195" s="356">
        <v>0</v>
      </c>
      <c r="BT195" s="356">
        <v>0</v>
      </c>
      <c r="BU195" s="356">
        <v>0</v>
      </c>
      <c r="BV195" s="356">
        <v>0</v>
      </c>
      <c r="BW195" s="356">
        <v>0</v>
      </c>
      <c r="BY195" s="356">
        <v>0</v>
      </c>
      <c r="BZ195" s="356">
        <v>0</v>
      </c>
      <c r="CA195" s="356">
        <v>0</v>
      </c>
      <c r="CB195" s="356">
        <v>0</v>
      </c>
      <c r="CC195" s="356">
        <v>0</v>
      </c>
      <c r="CD195" s="356">
        <v>0</v>
      </c>
      <c r="CE195" s="356">
        <v>0</v>
      </c>
      <c r="CG195" s="356">
        <v>0</v>
      </c>
      <c r="CH195" s="356">
        <v>0</v>
      </c>
      <c r="CI195" s="356">
        <v>0</v>
      </c>
      <c r="CJ195" s="356">
        <v>0</v>
      </c>
      <c r="CK195" s="356">
        <v>0</v>
      </c>
      <c r="CL195" s="356">
        <v>0</v>
      </c>
      <c r="CM195" s="356">
        <v>0</v>
      </c>
      <c r="CN195" s="162">
        <v>0</v>
      </c>
      <c r="CO195" s="356">
        <v>0</v>
      </c>
      <c r="CP195" s="356">
        <v>0</v>
      </c>
      <c r="CQ195" s="356">
        <v>0</v>
      </c>
      <c r="CR195" s="356">
        <v>0</v>
      </c>
      <c r="CS195" s="356">
        <v>0</v>
      </c>
      <c r="CT195" s="356">
        <v>0</v>
      </c>
      <c r="CU195" s="356">
        <v>0</v>
      </c>
      <c r="CW195" s="356">
        <v>0</v>
      </c>
      <c r="CX195" s="356">
        <v>0</v>
      </c>
      <c r="CY195" s="356">
        <v>0</v>
      </c>
      <c r="CZ195" s="356">
        <v>0</v>
      </c>
      <c r="DA195" s="356">
        <v>0</v>
      </c>
      <c r="DB195" s="356">
        <v>0</v>
      </c>
      <c r="DC195" s="356">
        <v>0</v>
      </c>
      <c r="DE195" s="356">
        <v>0</v>
      </c>
      <c r="DF195" s="356">
        <v>0</v>
      </c>
      <c r="DG195" s="356">
        <v>0</v>
      </c>
      <c r="DH195" s="356">
        <v>0</v>
      </c>
      <c r="DI195" s="356">
        <v>0</v>
      </c>
      <c r="DJ195" s="356">
        <v>0</v>
      </c>
      <c r="DK195" s="356">
        <v>0</v>
      </c>
      <c r="DM195" s="356">
        <v>0</v>
      </c>
      <c r="DN195" s="356">
        <v>0</v>
      </c>
      <c r="DO195" s="356">
        <v>0</v>
      </c>
      <c r="DP195" s="356">
        <v>0</v>
      </c>
      <c r="DQ195" s="356">
        <v>0</v>
      </c>
      <c r="DR195" s="356">
        <v>0</v>
      </c>
      <c r="DS195" s="356">
        <v>0</v>
      </c>
      <c r="DU195" s="356">
        <v>0</v>
      </c>
      <c r="DV195" s="356">
        <v>0</v>
      </c>
      <c r="DW195" s="356">
        <v>0</v>
      </c>
      <c r="DX195" s="356">
        <v>0</v>
      </c>
      <c r="DY195" s="356">
        <v>0</v>
      </c>
      <c r="DZ195" s="356">
        <v>0</v>
      </c>
      <c r="EA195" s="356">
        <v>0</v>
      </c>
      <c r="EC195" s="356">
        <v>0</v>
      </c>
      <c r="ED195" s="356">
        <v>0</v>
      </c>
      <c r="EE195" s="356">
        <v>0</v>
      </c>
      <c r="EF195" s="356">
        <v>0</v>
      </c>
      <c r="EG195" s="356">
        <v>0</v>
      </c>
      <c r="EH195" s="356">
        <v>0</v>
      </c>
      <c r="EI195" s="356">
        <v>0</v>
      </c>
      <c r="EK195" s="356">
        <v>0</v>
      </c>
      <c r="EL195" s="356">
        <v>0</v>
      </c>
      <c r="EM195" s="356">
        <v>0</v>
      </c>
      <c r="EN195" s="356">
        <v>0</v>
      </c>
      <c r="EO195" s="356">
        <v>0</v>
      </c>
      <c r="EP195" s="356">
        <v>0</v>
      </c>
      <c r="EQ195" s="356">
        <v>0</v>
      </c>
      <c r="ES195" s="356">
        <v>0</v>
      </c>
      <c r="ET195" s="356">
        <v>0</v>
      </c>
      <c r="EU195" s="356">
        <v>0</v>
      </c>
      <c r="EV195" s="356">
        <v>0</v>
      </c>
      <c r="EW195" s="356">
        <v>0</v>
      </c>
      <c r="EX195" s="356">
        <v>0</v>
      </c>
      <c r="EY195" s="356">
        <v>0</v>
      </c>
      <c r="FA195" s="356">
        <v>0</v>
      </c>
      <c r="FB195" s="356">
        <v>0</v>
      </c>
      <c r="FC195" s="356">
        <v>0</v>
      </c>
      <c r="FD195" s="356">
        <v>0</v>
      </c>
      <c r="FE195" s="356">
        <v>0</v>
      </c>
      <c r="FF195" s="356">
        <v>0</v>
      </c>
      <c r="FG195" s="356">
        <v>0</v>
      </c>
    </row>
    <row r="196" spans="1:163">
      <c r="A196" s="355" t="s">
        <v>45</v>
      </c>
      <c r="B196" s="162" t="s">
        <v>45</v>
      </c>
      <c r="C196" s="619">
        <v>0</v>
      </c>
      <c r="D196" s="167"/>
      <c r="E196" s="356">
        <v>0</v>
      </c>
      <c r="F196" s="356">
        <v>0</v>
      </c>
      <c r="G196" s="356">
        <v>0</v>
      </c>
      <c r="H196" s="356">
        <v>0</v>
      </c>
      <c r="I196" s="356">
        <v>0</v>
      </c>
      <c r="J196" s="356">
        <v>0</v>
      </c>
      <c r="K196" s="356">
        <v>0</v>
      </c>
      <c r="M196" s="356">
        <v>0</v>
      </c>
      <c r="N196" s="356">
        <v>0</v>
      </c>
      <c r="O196" s="356">
        <v>0</v>
      </c>
      <c r="P196" s="356">
        <v>0</v>
      </c>
      <c r="Q196" s="356">
        <v>0</v>
      </c>
      <c r="R196" s="356">
        <v>0</v>
      </c>
      <c r="S196" s="356">
        <v>0</v>
      </c>
      <c r="U196" s="356">
        <v>0</v>
      </c>
      <c r="V196" s="356">
        <v>0</v>
      </c>
      <c r="W196" s="356">
        <v>0</v>
      </c>
      <c r="X196" s="356">
        <v>0</v>
      </c>
      <c r="Y196" s="356">
        <v>0</v>
      </c>
      <c r="Z196" s="356">
        <v>0</v>
      </c>
      <c r="AA196" s="356">
        <v>0</v>
      </c>
      <c r="AC196" s="356">
        <v>0</v>
      </c>
      <c r="AD196" s="356">
        <v>0</v>
      </c>
      <c r="AE196" s="356">
        <v>0</v>
      </c>
      <c r="AF196" s="356">
        <v>0</v>
      </c>
      <c r="AG196" s="356">
        <v>0</v>
      </c>
      <c r="AH196" s="356">
        <v>0</v>
      </c>
      <c r="AI196" s="356">
        <v>0</v>
      </c>
      <c r="AK196" s="356">
        <v>0</v>
      </c>
      <c r="AL196" s="356">
        <v>0</v>
      </c>
      <c r="AM196" s="356">
        <v>0</v>
      </c>
      <c r="AN196" s="356">
        <v>0</v>
      </c>
      <c r="AO196" s="356">
        <v>0</v>
      </c>
      <c r="AP196" s="356">
        <v>0</v>
      </c>
      <c r="AQ196" s="356">
        <v>0</v>
      </c>
      <c r="AS196" s="356">
        <v>0</v>
      </c>
      <c r="AT196" s="356">
        <v>0</v>
      </c>
      <c r="AU196" s="356">
        <v>0</v>
      </c>
      <c r="AV196" s="356">
        <v>0</v>
      </c>
      <c r="AW196" s="356">
        <v>0</v>
      </c>
      <c r="AX196" s="356">
        <v>0</v>
      </c>
      <c r="AY196" s="356">
        <v>0</v>
      </c>
      <c r="BA196" s="356">
        <v>0</v>
      </c>
      <c r="BB196" s="356">
        <v>0</v>
      </c>
      <c r="BC196" s="356">
        <v>0</v>
      </c>
      <c r="BD196" s="356">
        <v>0</v>
      </c>
      <c r="BE196" s="356">
        <v>0</v>
      </c>
      <c r="BF196" s="356">
        <v>0</v>
      </c>
      <c r="BG196" s="356">
        <v>0</v>
      </c>
      <c r="BI196" s="356">
        <v>0</v>
      </c>
      <c r="BJ196" s="356">
        <v>0</v>
      </c>
      <c r="BK196" s="356">
        <v>0</v>
      </c>
      <c r="BL196" s="356">
        <v>0</v>
      </c>
      <c r="BM196" s="356">
        <v>0</v>
      </c>
      <c r="BN196" s="356">
        <v>0</v>
      </c>
      <c r="BO196" s="356">
        <v>0</v>
      </c>
      <c r="BQ196" s="356">
        <v>0</v>
      </c>
      <c r="BR196" s="356">
        <v>0</v>
      </c>
      <c r="BS196" s="356">
        <v>0</v>
      </c>
      <c r="BT196" s="356">
        <v>0</v>
      </c>
      <c r="BU196" s="356">
        <v>0</v>
      </c>
      <c r="BV196" s="356">
        <v>0</v>
      </c>
      <c r="BW196" s="356">
        <v>0</v>
      </c>
      <c r="BY196" s="356">
        <v>0</v>
      </c>
      <c r="BZ196" s="356">
        <v>0</v>
      </c>
      <c r="CA196" s="356">
        <v>0</v>
      </c>
      <c r="CB196" s="356">
        <v>0</v>
      </c>
      <c r="CC196" s="356">
        <v>0</v>
      </c>
      <c r="CD196" s="356">
        <v>0</v>
      </c>
      <c r="CE196" s="356">
        <v>0</v>
      </c>
      <c r="CG196" s="356">
        <v>0</v>
      </c>
      <c r="CH196" s="356">
        <v>0</v>
      </c>
      <c r="CI196" s="356">
        <v>0</v>
      </c>
      <c r="CJ196" s="356">
        <v>0</v>
      </c>
      <c r="CK196" s="356">
        <v>0</v>
      </c>
      <c r="CL196" s="356">
        <v>0</v>
      </c>
      <c r="CM196" s="356">
        <v>0</v>
      </c>
      <c r="CN196" s="162">
        <v>0</v>
      </c>
      <c r="CO196" s="356">
        <v>0</v>
      </c>
      <c r="CP196" s="356">
        <v>0</v>
      </c>
      <c r="CQ196" s="356">
        <v>0</v>
      </c>
      <c r="CR196" s="356">
        <v>0</v>
      </c>
      <c r="CS196" s="356">
        <v>0</v>
      </c>
      <c r="CT196" s="356">
        <v>0</v>
      </c>
      <c r="CU196" s="356">
        <v>0</v>
      </c>
      <c r="CW196" s="356">
        <v>0</v>
      </c>
      <c r="CX196" s="356">
        <v>0</v>
      </c>
      <c r="CY196" s="356">
        <v>0</v>
      </c>
      <c r="CZ196" s="356">
        <v>0</v>
      </c>
      <c r="DA196" s="356">
        <v>0</v>
      </c>
      <c r="DB196" s="356">
        <v>0</v>
      </c>
      <c r="DC196" s="356">
        <v>0</v>
      </c>
      <c r="DE196" s="356">
        <v>0</v>
      </c>
      <c r="DF196" s="356">
        <v>0</v>
      </c>
      <c r="DG196" s="356">
        <v>0</v>
      </c>
      <c r="DH196" s="356">
        <v>0</v>
      </c>
      <c r="DI196" s="356">
        <v>0</v>
      </c>
      <c r="DJ196" s="356">
        <v>0</v>
      </c>
      <c r="DK196" s="356">
        <v>0</v>
      </c>
      <c r="DM196" s="356">
        <v>0</v>
      </c>
      <c r="DN196" s="356">
        <v>0</v>
      </c>
      <c r="DO196" s="356">
        <v>0</v>
      </c>
      <c r="DP196" s="356">
        <v>0</v>
      </c>
      <c r="DQ196" s="356">
        <v>0</v>
      </c>
      <c r="DR196" s="356">
        <v>0</v>
      </c>
      <c r="DS196" s="356">
        <v>0</v>
      </c>
      <c r="DU196" s="356">
        <v>0</v>
      </c>
      <c r="DV196" s="356">
        <v>0</v>
      </c>
      <c r="DW196" s="356">
        <v>0</v>
      </c>
      <c r="DX196" s="356">
        <v>0</v>
      </c>
      <c r="DY196" s="356">
        <v>0</v>
      </c>
      <c r="DZ196" s="356">
        <v>0</v>
      </c>
      <c r="EA196" s="356">
        <v>0</v>
      </c>
      <c r="EC196" s="356">
        <v>0</v>
      </c>
      <c r="ED196" s="356">
        <v>0</v>
      </c>
      <c r="EE196" s="356">
        <v>0</v>
      </c>
      <c r="EF196" s="356">
        <v>0</v>
      </c>
      <c r="EG196" s="356">
        <v>0</v>
      </c>
      <c r="EH196" s="356">
        <v>0</v>
      </c>
      <c r="EI196" s="356">
        <v>0</v>
      </c>
      <c r="EK196" s="356">
        <v>0</v>
      </c>
      <c r="EL196" s="356">
        <v>0</v>
      </c>
      <c r="EM196" s="356">
        <v>0</v>
      </c>
      <c r="EN196" s="356">
        <v>0</v>
      </c>
      <c r="EO196" s="356">
        <v>0</v>
      </c>
      <c r="EP196" s="356">
        <v>0</v>
      </c>
      <c r="EQ196" s="356">
        <v>0</v>
      </c>
      <c r="ES196" s="356">
        <v>0</v>
      </c>
      <c r="ET196" s="356">
        <v>0</v>
      </c>
      <c r="EU196" s="356">
        <v>0</v>
      </c>
      <c r="EV196" s="356">
        <v>0</v>
      </c>
      <c r="EW196" s="356">
        <v>0</v>
      </c>
      <c r="EX196" s="356">
        <v>0</v>
      </c>
      <c r="EY196" s="356">
        <v>0</v>
      </c>
      <c r="FA196" s="356">
        <v>0</v>
      </c>
      <c r="FB196" s="356">
        <v>0</v>
      </c>
      <c r="FC196" s="356">
        <v>0</v>
      </c>
      <c r="FD196" s="356">
        <v>0</v>
      </c>
      <c r="FE196" s="356">
        <v>0</v>
      </c>
      <c r="FF196" s="356">
        <v>0</v>
      </c>
      <c r="FG196" s="356">
        <v>0</v>
      </c>
    </row>
    <row r="197" spans="1:163">
      <c r="A197" s="355" t="s">
        <v>45</v>
      </c>
      <c r="B197" s="162" t="s">
        <v>45</v>
      </c>
      <c r="C197" s="619">
        <v>0</v>
      </c>
      <c r="D197" s="167"/>
      <c r="E197" s="356">
        <v>0</v>
      </c>
      <c r="F197" s="356">
        <v>0</v>
      </c>
      <c r="G197" s="356">
        <v>0</v>
      </c>
      <c r="H197" s="356">
        <v>0</v>
      </c>
      <c r="I197" s="356">
        <v>0</v>
      </c>
      <c r="J197" s="356">
        <v>0</v>
      </c>
      <c r="K197" s="356">
        <v>0</v>
      </c>
      <c r="M197" s="356">
        <v>0</v>
      </c>
      <c r="N197" s="356">
        <v>0</v>
      </c>
      <c r="O197" s="356">
        <v>0</v>
      </c>
      <c r="P197" s="356">
        <v>0</v>
      </c>
      <c r="Q197" s="356">
        <v>0</v>
      </c>
      <c r="R197" s="356">
        <v>0</v>
      </c>
      <c r="S197" s="356">
        <v>0</v>
      </c>
      <c r="U197" s="356">
        <v>0</v>
      </c>
      <c r="V197" s="356">
        <v>0</v>
      </c>
      <c r="W197" s="356">
        <v>0</v>
      </c>
      <c r="X197" s="356">
        <v>0</v>
      </c>
      <c r="Y197" s="356">
        <v>0</v>
      </c>
      <c r="Z197" s="356">
        <v>0</v>
      </c>
      <c r="AA197" s="356">
        <v>0</v>
      </c>
      <c r="AC197" s="356">
        <v>0</v>
      </c>
      <c r="AD197" s="356">
        <v>0</v>
      </c>
      <c r="AE197" s="356">
        <v>0</v>
      </c>
      <c r="AF197" s="356">
        <v>0</v>
      </c>
      <c r="AG197" s="356">
        <v>0</v>
      </c>
      <c r="AH197" s="356">
        <v>0</v>
      </c>
      <c r="AI197" s="356">
        <v>0</v>
      </c>
      <c r="AK197" s="356">
        <v>0</v>
      </c>
      <c r="AL197" s="356">
        <v>0</v>
      </c>
      <c r="AM197" s="356">
        <v>0</v>
      </c>
      <c r="AN197" s="356">
        <v>0</v>
      </c>
      <c r="AO197" s="356">
        <v>0</v>
      </c>
      <c r="AP197" s="356">
        <v>0</v>
      </c>
      <c r="AQ197" s="356">
        <v>0</v>
      </c>
      <c r="AS197" s="356">
        <v>0</v>
      </c>
      <c r="AT197" s="356">
        <v>0</v>
      </c>
      <c r="AU197" s="356">
        <v>0</v>
      </c>
      <c r="AV197" s="356">
        <v>0</v>
      </c>
      <c r="AW197" s="356">
        <v>0</v>
      </c>
      <c r="AX197" s="356">
        <v>0</v>
      </c>
      <c r="AY197" s="356">
        <v>0</v>
      </c>
      <c r="BA197" s="356">
        <v>0</v>
      </c>
      <c r="BB197" s="356">
        <v>0</v>
      </c>
      <c r="BC197" s="356">
        <v>0</v>
      </c>
      <c r="BD197" s="356">
        <v>0</v>
      </c>
      <c r="BE197" s="356">
        <v>0</v>
      </c>
      <c r="BF197" s="356">
        <v>0</v>
      </c>
      <c r="BG197" s="356">
        <v>0</v>
      </c>
      <c r="BI197" s="356">
        <v>0</v>
      </c>
      <c r="BJ197" s="356">
        <v>0</v>
      </c>
      <c r="BK197" s="356">
        <v>0</v>
      </c>
      <c r="BL197" s="356">
        <v>0</v>
      </c>
      <c r="BM197" s="356">
        <v>0</v>
      </c>
      <c r="BN197" s="356">
        <v>0</v>
      </c>
      <c r="BO197" s="356">
        <v>0</v>
      </c>
      <c r="BQ197" s="356">
        <v>0</v>
      </c>
      <c r="BR197" s="356">
        <v>0</v>
      </c>
      <c r="BS197" s="356">
        <v>0</v>
      </c>
      <c r="BT197" s="356">
        <v>0</v>
      </c>
      <c r="BU197" s="356">
        <v>0</v>
      </c>
      <c r="BV197" s="356">
        <v>0</v>
      </c>
      <c r="BW197" s="356">
        <v>0</v>
      </c>
      <c r="BY197" s="356">
        <v>0</v>
      </c>
      <c r="BZ197" s="356">
        <v>0</v>
      </c>
      <c r="CA197" s="356">
        <v>0</v>
      </c>
      <c r="CB197" s="356">
        <v>0</v>
      </c>
      <c r="CC197" s="356">
        <v>0</v>
      </c>
      <c r="CD197" s="356">
        <v>0</v>
      </c>
      <c r="CE197" s="356">
        <v>0</v>
      </c>
      <c r="CG197" s="356">
        <v>0</v>
      </c>
      <c r="CH197" s="356">
        <v>0</v>
      </c>
      <c r="CI197" s="356">
        <v>0</v>
      </c>
      <c r="CJ197" s="356">
        <v>0</v>
      </c>
      <c r="CK197" s="356">
        <v>0</v>
      </c>
      <c r="CL197" s="356">
        <v>0</v>
      </c>
      <c r="CM197" s="356">
        <v>0</v>
      </c>
      <c r="CN197" s="162">
        <v>0</v>
      </c>
      <c r="CO197" s="356">
        <v>0</v>
      </c>
      <c r="CP197" s="356">
        <v>0</v>
      </c>
      <c r="CQ197" s="356">
        <v>0</v>
      </c>
      <c r="CR197" s="356">
        <v>0</v>
      </c>
      <c r="CS197" s="356">
        <v>0</v>
      </c>
      <c r="CT197" s="356">
        <v>0</v>
      </c>
      <c r="CU197" s="356">
        <v>0</v>
      </c>
      <c r="CW197" s="356">
        <v>0</v>
      </c>
      <c r="CX197" s="356">
        <v>0</v>
      </c>
      <c r="CY197" s="356">
        <v>0</v>
      </c>
      <c r="CZ197" s="356">
        <v>0</v>
      </c>
      <c r="DA197" s="356">
        <v>0</v>
      </c>
      <c r="DB197" s="356">
        <v>0</v>
      </c>
      <c r="DC197" s="356">
        <v>0</v>
      </c>
      <c r="DE197" s="356">
        <v>0</v>
      </c>
      <c r="DF197" s="356">
        <v>0</v>
      </c>
      <c r="DG197" s="356">
        <v>0</v>
      </c>
      <c r="DH197" s="356">
        <v>0</v>
      </c>
      <c r="DI197" s="356">
        <v>0</v>
      </c>
      <c r="DJ197" s="356">
        <v>0</v>
      </c>
      <c r="DK197" s="356">
        <v>0</v>
      </c>
      <c r="DM197" s="356">
        <v>0</v>
      </c>
      <c r="DN197" s="356">
        <v>0</v>
      </c>
      <c r="DO197" s="356">
        <v>0</v>
      </c>
      <c r="DP197" s="356">
        <v>0</v>
      </c>
      <c r="DQ197" s="356">
        <v>0</v>
      </c>
      <c r="DR197" s="356">
        <v>0</v>
      </c>
      <c r="DS197" s="356">
        <v>0</v>
      </c>
      <c r="DU197" s="356">
        <v>0</v>
      </c>
      <c r="DV197" s="356">
        <v>0</v>
      </c>
      <c r="DW197" s="356">
        <v>0</v>
      </c>
      <c r="DX197" s="356">
        <v>0</v>
      </c>
      <c r="DY197" s="356">
        <v>0</v>
      </c>
      <c r="DZ197" s="356">
        <v>0</v>
      </c>
      <c r="EA197" s="356">
        <v>0</v>
      </c>
      <c r="EC197" s="356">
        <v>0</v>
      </c>
      <c r="ED197" s="356">
        <v>0</v>
      </c>
      <c r="EE197" s="356">
        <v>0</v>
      </c>
      <c r="EF197" s="356">
        <v>0</v>
      </c>
      <c r="EG197" s="356">
        <v>0</v>
      </c>
      <c r="EH197" s="356">
        <v>0</v>
      </c>
      <c r="EI197" s="356">
        <v>0</v>
      </c>
      <c r="EK197" s="356">
        <v>0</v>
      </c>
      <c r="EL197" s="356">
        <v>0</v>
      </c>
      <c r="EM197" s="356">
        <v>0</v>
      </c>
      <c r="EN197" s="356">
        <v>0</v>
      </c>
      <c r="EO197" s="356">
        <v>0</v>
      </c>
      <c r="EP197" s="356">
        <v>0</v>
      </c>
      <c r="EQ197" s="356">
        <v>0</v>
      </c>
      <c r="ES197" s="356">
        <v>0</v>
      </c>
      <c r="ET197" s="356">
        <v>0</v>
      </c>
      <c r="EU197" s="356">
        <v>0</v>
      </c>
      <c r="EV197" s="356">
        <v>0</v>
      </c>
      <c r="EW197" s="356">
        <v>0</v>
      </c>
      <c r="EX197" s="356">
        <v>0</v>
      </c>
      <c r="EY197" s="356">
        <v>0</v>
      </c>
      <c r="FA197" s="356">
        <v>0</v>
      </c>
      <c r="FB197" s="356">
        <v>0</v>
      </c>
      <c r="FC197" s="356">
        <v>0</v>
      </c>
      <c r="FD197" s="356">
        <v>0</v>
      </c>
      <c r="FE197" s="356">
        <v>0</v>
      </c>
      <c r="FF197" s="356">
        <v>0</v>
      </c>
      <c r="FG197" s="356">
        <v>0</v>
      </c>
    </row>
    <row r="198" spans="1:163">
      <c r="A198" s="355" t="s">
        <v>45</v>
      </c>
      <c r="B198" s="162" t="s">
        <v>45</v>
      </c>
      <c r="C198" s="619">
        <v>0</v>
      </c>
      <c r="D198" s="167"/>
      <c r="E198" s="356">
        <v>0</v>
      </c>
      <c r="F198" s="356">
        <v>0</v>
      </c>
      <c r="G198" s="356">
        <v>0</v>
      </c>
      <c r="H198" s="356">
        <v>0</v>
      </c>
      <c r="I198" s="356">
        <v>0</v>
      </c>
      <c r="J198" s="356">
        <v>0</v>
      </c>
      <c r="K198" s="356">
        <v>0</v>
      </c>
      <c r="M198" s="356">
        <v>0</v>
      </c>
      <c r="N198" s="356">
        <v>0</v>
      </c>
      <c r="O198" s="356">
        <v>0</v>
      </c>
      <c r="P198" s="356">
        <v>0</v>
      </c>
      <c r="Q198" s="356">
        <v>0</v>
      </c>
      <c r="R198" s="356">
        <v>0</v>
      </c>
      <c r="S198" s="356">
        <v>0</v>
      </c>
      <c r="U198" s="356">
        <v>0</v>
      </c>
      <c r="V198" s="356">
        <v>0</v>
      </c>
      <c r="W198" s="356">
        <v>0</v>
      </c>
      <c r="X198" s="356">
        <v>0</v>
      </c>
      <c r="Y198" s="356">
        <v>0</v>
      </c>
      <c r="Z198" s="356">
        <v>0</v>
      </c>
      <c r="AA198" s="356">
        <v>0</v>
      </c>
      <c r="AC198" s="356">
        <v>0</v>
      </c>
      <c r="AD198" s="356">
        <v>0</v>
      </c>
      <c r="AE198" s="356">
        <v>0</v>
      </c>
      <c r="AF198" s="356">
        <v>0</v>
      </c>
      <c r="AG198" s="356">
        <v>0</v>
      </c>
      <c r="AH198" s="356">
        <v>0</v>
      </c>
      <c r="AI198" s="356">
        <v>0</v>
      </c>
      <c r="AK198" s="356">
        <v>0</v>
      </c>
      <c r="AL198" s="356">
        <v>0</v>
      </c>
      <c r="AM198" s="356">
        <v>0</v>
      </c>
      <c r="AN198" s="356">
        <v>0</v>
      </c>
      <c r="AO198" s="356">
        <v>0</v>
      </c>
      <c r="AP198" s="356">
        <v>0</v>
      </c>
      <c r="AQ198" s="356">
        <v>0</v>
      </c>
      <c r="AS198" s="356">
        <v>0</v>
      </c>
      <c r="AT198" s="356">
        <v>0</v>
      </c>
      <c r="AU198" s="356">
        <v>0</v>
      </c>
      <c r="AV198" s="356">
        <v>0</v>
      </c>
      <c r="AW198" s="356">
        <v>0</v>
      </c>
      <c r="AX198" s="356">
        <v>0</v>
      </c>
      <c r="AY198" s="356">
        <v>0</v>
      </c>
      <c r="BA198" s="356">
        <v>0</v>
      </c>
      <c r="BB198" s="356">
        <v>0</v>
      </c>
      <c r="BC198" s="356">
        <v>0</v>
      </c>
      <c r="BD198" s="356">
        <v>0</v>
      </c>
      <c r="BE198" s="356">
        <v>0</v>
      </c>
      <c r="BF198" s="356">
        <v>0</v>
      </c>
      <c r="BG198" s="356">
        <v>0</v>
      </c>
      <c r="BI198" s="356">
        <v>0</v>
      </c>
      <c r="BJ198" s="356">
        <v>0</v>
      </c>
      <c r="BK198" s="356">
        <v>0</v>
      </c>
      <c r="BL198" s="356">
        <v>0</v>
      </c>
      <c r="BM198" s="356">
        <v>0</v>
      </c>
      <c r="BN198" s="356">
        <v>0</v>
      </c>
      <c r="BO198" s="356">
        <v>0</v>
      </c>
      <c r="BQ198" s="356">
        <v>0</v>
      </c>
      <c r="BR198" s="356">
        <v>0</v>
      </c>
      <c r="BS198" s="356">
        <v>0</v>
      </c>
      <c r="BT198" s="356">
        <v>0</v>
      </c>
      <c r="BU198" s="356">
        <v>0</v>
      </c>
      <c r="BV198" s="356">
        <v>0</v>
      </c>
      <c r="BW198" s="356">
        <v>0</v>
      </c>
      <c r="BY198" s="356">
        <v>0</v>
      </c>
      <c r="BZ198" s="356">
        <v>0</v>
      </c>
      <c r="CA198" s="356">
        <v>0</v>
      </c>
      <c r="CB198" s="356">
        <v>0</v>
      </c>
      <c r="CC198" s="356">
        <v>0</v>
      </c>
      <c r="CD198" s="356">
        <v>0</v>
      </c>
      <c r="CE198" s="356">
        <v>0</v>
      </c>
      <c r="CG198" s="356">
        <v>0</v>
      </c>
      <c r="CH198" s="356">
        <v>0</v>
      </c>
      <c r="CI198" s="356">
        <v>0</v>
      </c>
      <c r="CJ198" s="356">
        <v>0</v>
      </c>
      <c r="CK198" s="356">
        <v>0</v>
      </c>
      <c r="CL198" s="356">
        <v>0</v>
      </c>
      <c r="CM198" s="356">
        <v>0</v>
      </c>
      <c r="CN198" s="162">
        <v>0</v>
      </c>
      <c r="CO198" s="356">
        <v>0</v>
      </c>
      <c r="CP198" s="356">
        <v>0</v>
      </c>
      <c r="CQ198" s="356">
        <v>0</v>
      </c>
      <c r="CR198" s="356">
        <v>0</v>
      </c>
      <c r="CS198" s="356">
        <v>0</v>
      </c>
      <c r="CT198" s="356">
        <v>0</v>
      </c>
      <c r="CU198" s="356">
        <v>0</v>
      </c>
      <c r="CW198" s="356">
        <v>0</v>
      </c>
      <c r="CX198" s="356">
        <v>0</v>
      </c>
      <c r="CY198" s="356">
        <v>0</v>
      </c>
      <c r="CZ198" s="356">
        <v>0</v>
      </c>
      <c r="DA198" s="356">
        <v>0</v>
      </c>
      <c r="DB198" s="356">
        <v>0</v>
      </c>
      <c r="DC198" s="356">
        <v>0</v>
      </c>
      <c r="DE198" s="356">
        <v>0</v>
      </c>
      <c r="DF198" s="356">
        <v>0</v>
      </c>
      <c r="DG198" s="356">
        <v>0</v>
      </c>
      <c r="DH198" s="356">
        <v>0</v>
      </c>
      <c r="DI198" s="356">
        <v>0</v>
      </c>
      <c r="DJ198" s="356">
        <v>0</v>
      </c>
      <c r="DK198" s="356">
        <v>0</v>
      </c>
      <c r="DM198" s="356">
        <v>0</v>
      </c>
      <c r="DN198" s="356">
        <v>0</v>
      </c>
      <c r="DO198" s="356">
        <v>0</v>
      </c>
      <c r="DP198" s="356">
        <v>0</v>
      </c>
      <c r="DQ198" s="356">
        <v>0</v>
      </c>
      <c r="DR198" s="356">
        <v>0</v>
      </c>
      <c r="DS198" s="356">
        <v>0</v>
      </c>
      <c r="DU198" s="356">
        <v>0</v>
      </c>
      <c r="DV198" s="356">
        <v>0</v>
      </c>
      <c r="DW198" s="356">
        <v>0</v>
      </c>
      <c r="DX198" s="356">
        <v>0</v>
      </c>
      <c r="DY198" s="356">
        <v>0</v>
      </c>
      <c r="DZ198" s="356">
        <v>0</v>
      </c>
      <c r="EA198" s="356">
        <v>0</v>
      </c>
      <c r="EC198" s="356">
        <v>0</v>
      </c>
      <c r="ED198" s="356">
        <v>0</v>
      </c>
      <c r="EE198" s="356">
        <v>0</v>
      </c>
      <c r="EF198" s="356">
        <v>0</v>
      </c>
      <c r="EG198" s="356">
        <v>0</v>
      </c>
      <c r="EH198" s="356">
        <v>0</v>
      </c>
      <c r="EI198" s="356">
        <v>0</v>
      </c>
      <c r="EK198" s="356">
        <v>0</v>
      </c>
      <c r="EL198" s="356">
        <v>0</v>
      </c>
      <c r="EM198" s="356">
        <v>0</v>
      </c>
      <c r="EN198" s="356">
        <v>0</v>
      </c>
      <c r="EO198" s="356">
        <v>0</v>
      </c>
      <c r="EP198" s="356">
        <v>0</v>
      </c>
      <c r="EQ198" s="356">
        <v>0</v>
      </c>
      <c r="ES198" s="356">
        <v>0</v>
      </c>
      <c r="ET198" s="356">
        <v>0</v>
      </c>
      <c r="EU198" s="356">
        <v>0</v>
      </c>
      <c r="EV198" s="356">
        <v>0</v>
      </c>
      <c r="EW198" s="356">
        <v>0</v>
      </c>
      <c r="EX198" s="356">
        <v>0</v>
      </c>
      <c r="EY198" s="356">
        <v>0</v>
      </c>
      <c r="FA198" s="356">
        <v>0</v>
      </c>
      <c r="FB198" s="356">
        <v>0</v>
      </c>
      <c r="FC198" s="356">
        <v>0</v>
      </c>
      <c r="FD198" s="356">
        <v>0</v>
      </c>
      <c r="FE198" s="356">
        <v>0</v>
      </c>
      <c r="FF198" s="356">
        <v>0</v>
      </c>
      <c r="FG198" s="356">
        <v>0</v>
      </c>
    </row>
    <row r="199" spans="1:163">
      <c r="A199" s="355" t="s">
        <v>45</v>
      </c>
      <c r="B199" s="162" t="s">
        <v>45</v>
      </c>
      <c r="C199" s="619">
        <v>0</v>
      </c>
      <c r="D199" s="167"/>
      <c r="E199" s="356">
        <v>0</v>
      </c>
      <c r="F199" s="356">
        <v>0</v>
      </c>
      <c r="G199" s="356">
        <v>0</v>
      </c>
      <c r="H199" s="356">
        <v>0</v>
      </c>
      <c r="I199" s="356">
        <v>0</v>
      </c>
      <c r="J199" s="356">
        <v>0</v>
      </c>
      <c r="K199" s="356">
        <v>0</v>
      </c>
      <c r="M199" s="356">
        <v>0</v>
      </c>
      <c r="N199" s="356">
        <v>0</v>
      </c>
      <c r="O199" s="356">
        <v>0</v>
      </c>
      <c r="P199" s="356">
        <v>0</v>
      </c>
      <c r="Q199" s="356">
        <v>0</v>
      </c>
      <c r="R199" s="356">
        <v>0</v>
      </c>
      <c r="S199" s="356">
        <v>0</v>
      </c>
      <c r="U199" s="356">
        <v>0</v>
      </c>
      <c r="V199" s="356">
        <v>0</v>
      </c>
      <c r="W199" s="356">
        <v>0</v>
      </c>
      <c r="X199" s="356">
        <v>0</v>
      </c>
      <c r="Y199" s="356">
        <v>0</v>
      </c>
      <c r="Z199" s="356">
        <v>0</v>
      </c>
      <c r="AA199" s="356">
        <v>0</v>
      </c>
      <c r="AC199" s="356">
        <v>0</v>
      </c>
      <c r="AD199" s="356">
        <v>0</v>
      </c>
      <c r="AE199" s="356">
        <v>0</v>
      </c>
      <c r="AF199" s="356">
        <v>0</v>
      </c>
      <c r="AG199" s="356">
        <v>0</v>
      </c>
      <c r="AH199" s="356">
        <v>0</v>
      </c>
      <c r="AI199" s="356">
        <v>0</v>
      </c>
      <c r="AK199" s="356">
        <v>0</v>
      </c>
      <c r="AL199" s="356">
        <v>0</v>
      </c>
      <c r="AM199" s="356">
        <v>0</v>
      </c>
      <c r="AN199" s="356">
        <v>0</v>
      </c>
      <c r="AO199" s="356">
        <v>0</v>
      </c>
      <c r="AP199" s="356">
        <v>0</v>
      </c>
      <c r="AQ199" s="356">
        <v>0</v>
      </c>
      <c r="AS199" s="356">
        <v>0</v>
      </c>
      <c r="AT199" s="356">
        <v>0</v>
      </c>
      <c r="AU199" s="356">
        <v>0</v>
      </c>
      <c r="AV199" s="356">
        <v>0</v>
      </c>
      <c r="AW199" s="356">
        <v>0</v>
      </c>
      <c r="AX199" s="356">
        <v>0</v>
      </c>
      <c r="AY199" s="356">
        <v>0</v>
      </c>
      <c r="BA199" s="356">
        <v>0</v>
      </c>
      <c r="BB199" s="356">
        <v>0</v>
      </c>
      <c r="BC199" s="356">
        <v>0</v>
      </c>
      <c r="BD199" s="356">
        <v>0</v>
      </c>
      <c r="BE199" s="356">
        <v>0</v>
      </c>
      <c r="BF199" s="356">
        <v>0</v>
      </c>
      <c r="BG199" s="356">
        <v>0</v>
      </c>
      <c r="BI199" s="356">
        <v>0</v>
      </c>
      <c r="BJ199" s="356">
        <v>0</v>
      </c>
      <c r="BK199" s="356">
        <v>0</v>
      </c>
      <c r="BL199" s="356">
        <v>0</v>
      </c>
      <c r="BM199" s="356">
        <v>0</v>
      </c>
      <c r="BN199" s="356">
        <v>0</v>
      </c>
      <c r="BO199" s="356">
        <v>0</v>
      </c>
      <c r="BQ199" s="356">
        <v>0</v>
      </c>
      <c r="BR199" s="356">
        <v>0</v>
      </c>
      <c r="BS199" s="356">
        <v>0</v>
      </c>
      <c r="BT199" s="356">
        <v>0</v>
      </c>
      <c r="BU199" s="356">
        <v>0</v>
      </c>
      <c r="BV199" s="356">
        <v>0</v>
      </c>
      <c r="BW199" s="356">
        <v>0</v>
      </c>
      <c r="BY199" s="356">
        <v>0</v>
      </c>
      <c r="BZ199" s="356">
        <v>0</v>
      </c>
      <c r="CA199" s="356">
        <v>0</v>
      </c>
      <c r="CB199" s="356">
        <v>0</v>
      </c>
      <c r="CC199" s="356">
        <v>0</v>
      </c>
      <c r="CD199" s="356">
        <v>0</v>
      </c>
      <c r="CE199" s="356">
        <v>0</v>
      </c>
      <c r="CG199" s="356">
        <v>0</v>
      </c>
      <c r="CH199" s="356">
        <v>0</v>
      </c>
      <c r="CI199" s="356">
        <v>0</v>
      </c>
      <c r="CJ199" s="356">
        <v>0</v>
      </c>
      <c r="CK199" s="356">
        <v>0</v>
      </c>
      <c r="CL199" s="356">
        <v>0</v>
      </c>
      <c r="CM199" s="356">
        <v>0</v>
      </c>
      <c r="CN199" s="162">
        <v>0</v>
      </c>
      <c r="CO199" s="356">
        <v>0</v>
      </c>
      <c r="CP199" s="356">
        <v>0</v>
      </c>
      <c r="CQ199" s="356">
        <v>0</v>
      </c>
      <c r="CR199" s="356">
        <v>0</v>
      </c>
      <c r="CS199" s="356">
        <v>0</v>
      </c>
      <c r="CT199" s="356">
        <v>0</v>
      </c>
      <c r="CU199" s="356">
        <v>0</v>
      </c>
      <c r="CW199" s="356">
        <v>0</v>
      </c>
      <c r="CX199" s="356">
        <v>0</v>
      </c>
      <c r="CY199" s="356">
        <v>0</v>
      </c>
      <c r="CZ199" s="356">
        <v>0</v>
      </c>
      <c r="DA199" s="356">
        <v>0</v>
      </c>
      <c r="DB199" s="356">
        <v>0</v>
      </c>
      <c r="DC199" s="356">
        <v>0</v>
      </c>
      <c r="DE199" s="356">
        <v>0</v>
      </c>
      <c r="DF199" s="356">
        <v>0</v>
      </c>
      <c r="DG199" s="356">
        <v>0</v>
      </c>
      <c r="DH199" s="356">
        <v>0</v>
      </c>
      <c r="DI199" s="356">
        <v>0</v>
      </c>
      <c r="DJ199" s="356">
        <v>0</v>
      </c>
      <c r="DK199" s="356">
        <v>0</v>
      </c>
      <c r="DM199" s="356">
        <v>0</v>
      </c>
      <c r="DN199" s="356">
        <v>0</v>
      </c>
      <c r="DO199" s="356">
        <v>0</v>
      </c>
      <c r="DP199" s="356">
        <v>0</v>
      </c>
      <c r="DQ199" s="356">
        <v>0</v>
      </c>
      <c r="DR199" s="356">
        <v>0</v>
      </c>
      <c r="DS199" s="356">
        <v>0</v>
      </c>
      <c r="DU199" s="356">
        <v>0</v>
      </c>
      <c r="DV199" s="356">
        <v>0</v>
      </c>
      <c r="DW199" s="356">
        <v>0</v>
      </c>
      <c r="DX199" s="356">
        <v>0</v>
      </c>
      <c r="DY199" s="356">
        <v>0</v>
      </c>
      <c r="DZ199" s="356">
        <v>0</v>
      </c>
      <c r="EA199" s="356">
        <v>0</v>
      </c>
      <c r="EC199" s="356">
        <v>0</v>
      </c>
      <c r="ED199" s="356">
        <v>0</v>
      </c>
      <c r="EE199" s="356">
        <v>0</v>
      </c>
      <c r="EF199" s="356">
        <v>0</v>
      </c>
      <c r="EG199" s="356">
        <v>0</v>
      </c>
      <c r="EH199" s="356">
        <v>0</v>
      </c>
      <c r="EI199" s="356">
        <v>0</v>
      </c>
      <c r="EK199" s="356">
        <v>0</v>
      </c>
      <c r="EL199" s="356">
        <v>0</v>
      </c>
      <c r="EM199" s="356">
        <v>0</v>
      </c>
      <c r="EN199" s="356">
        <v>0</v>
      </c>
      <c r="EO199" s="356">
        <v>0</v>
      </c>
      <c r="EP199" s="356">
        <v>0</v>
      </c>
      <c r="EQ199" s="356">
        <v>0</v>
      </c>
      <c r="ES199" s="356">
        <v>0</v>
      </c>
      <c r="ET199" s="356">
        <v>0</v>
      </c>
      <c r="EU199" s="356">
        <v>0</v>
      </c>
      <c r="EV199" s="356">
        <v>0</v>
      </c>
      <c r="EW199" s="356">
        <v>0</v>
      </c>
      <c r="EX199" s="356">
        <v>0</v>
      </c>
      <c r="EY199" s="356">
        <v>0</v>
      </c>
      <c r="FA199" s="356">
        <v>0</v>
      </c>
      <c r="FB199" s="356">
        <v>0</v>
      </c>
      <c r="FC199" s="356">
        <v>0</v>
      </c>
      <c r="FD199" s="356">
        <v>0</v>
      </c>
      <c r="FE199" s="356">
        <v>0</v>
      </c>
      <c r="FF199" s="356">
        <v>0</v>
      </c>
      <c r="FG199" s="356">
        <v>0</v>
      </c>
    </row>
    <row r="200" spans="1:163">
      <c r="A200" s="355" t="s">
        <v>45</v>
      </c>
      <c r="B200" s="162" t="s">
        <v>45</v>
      </c>
      <c r="C200" s="619">
        <v>0</v>
      </c>
      <c r="D200" s="167"/>
      <c r="E200" s="356">
        <v>0</v>
      </c>
      <c r="F200" s="356">
        <v>0</v>
      </c>
      <c r="G200" s="356">
        <v>0</v>
      </c>
      <c r="H200" s="356">
        <v>0</v>
      </c>
      <c r="I200" s="356">
        <v>0</v>
      </c>
      <c r="J200" s="356">
        <v>0</v>
      </c>
      <c r="K200" s="356">
        <v>0</v>
      </c>
      <c r="M200" s="356">
        <v>0</v>
      </c>
      <c r="N200" s="356">
        <v>0</v>
      </c>
      <c r="O200" s="356">
        <v>0</v>
      </c>
      <c r="P200" s="356">
        <v>0</v>
      </c>
      <c r="Q200" s="356">
        <v>0</v>
      </c>
      <c r="R200" s="356">
        <v>0</v>
      </c>
      <c r="S200" s="356">
        <v>0</v>
      </c>
      <c r="U200" s="356">
        <v>0</v>
      </c>
      <c r="V200" s="356">
        <v>0</v>
      </c>
      <c r="W200" s="356">
        <v>0</v>
      </c>
      <c r="X200" s="356">
        <v>0</v>
      </c>
      <c r="Y200" s="356">
        <v>0</v>
      </c>
      <c r="Z200" s="356">
        <v>0</v>
      </c>
      <c r="AA200" s="356">
        <v>0</v>
      </c>
      <c r="AC200" s="356">
        <v>0</v>
      </c>
      <c r="AD200" s="356">
        <v>0</v>
      </c>
      <c r="AE200" s="356">
        <v>0</v>
      </c>
      <c r="AF200" s="356">
        <v>0</v>
      </c>
      <c r="AG200" s="356">
        <v>0</v>
      </c>
      <c r="AH200" s="356">
        <v>0</v>
      </c>
      <c r="AI200" s="356">
        <v>0</v>
      </c>
      <c r="AK200" s="356">
        <v>0</v>
      </c>
      <c r="AL200" s="356">
        <v>0</v>
      </c>
      <c r="AM200" s="356">
        <v>0</v>
      </c>
      <c r="AN200" s="356">
        <v>0</v>
      </c>
      <c r="AO200" s="356">
        <v>0</v>
      </c>
      <c r="AP200" s="356">
        <v>0</v>
      </c>
      <c r="AQ200" s="356">
        <v>0</v>
      </c>
      <c r="AS200" s="356">
        <v>0</v>
      </c>
      <c r="AT200" s="356">
        <v>0</v>
      </c>
      <c r="AU200" s="356">
        <v>0</v>
      </c>
      <c r="AV200" s="356">
        <v>0</v>
      </c>
      <c r="AW200" s="356">
        <v>0</v>
      </c>
      <c r="AX200" s="356">
        <v>0</v>
      </c>
      <c r="AY200" s="356">
        <v>0</v>
      </c>
      <c r="BA200" s="356">
        <v>0</v>
      </c>
      <c r="BB200" s="356">
        <v>0</v>
      </c>
      <c r="BC200" s="356">
        <v>0</v>
      </c>
      <c r="BD200" s="356">
        <v>0</v>
      </c>
      <c r="BE200" s="356">
        <v>0</v>
      </c>
      <c r="BF200" s="356">
        <v>0</v>
      </c>
      <c r="BG200" s="356">
        <v>0</v>
      </c>
      <c r="BI200" s="356">
        <v>0</v>
      </c>
      <c r="BJ200" s="356">
        <v>0</v>
      </c>
      <c r="BK200" s="356">
        <v>0</v>
      </c>
      <c r="BL200" s="356">
        <v>0</v>
      </c>
      <c r="BM200" s="356">
        <v>0</v>
      </c>
      <c r="BN200" s="356">
        <v>0</v>
      </c>
      <c r="BO200" s="356">
        <v>0</v>
      </c>
      <c r="BQ200" s="356">
        <v>0</v>
      </c>
      <c r="BR200" s="356">
        <v>0</v>
      </c>
      <c r="BS200" s="356">
        <v>0</v>
      </c>
      <c r="BT200" s="356">
        <v>0</v>
      </c>
      <c r="BU200" s="356">
        <v>0</v>
      </c>
      <c r="BV200" s="356">
        <v>0</v>
      </c>
      <c r="BW200" s="356">
        <v>0</v>
      </c>
      <c r="BY200" s="356">
        <v>0</v>
      </c>
      <c r="BZ200" s="356">
        <v>0</v>
      </c>
      <c r="CA200" s="356">
        <v>0</v>
      </c>
      <c r="CB200" s="356">
        <v>0</v>
      </c>
      <c r="CC200" s="356">
        <v>0</v>
      </c>
      <c r="CD200" s="356">
        <v>0</v>
      </c>
      <c r="CE200" s="356">
        <v>0</v>
      </c>
      <c r="CG200" s="356">
        <v>0</v>
      </c>
      <c r="CH200" s="356">
        <v>0</v>
      </c>
      <c r="CI200" s="356">
        <v>0</v>
      </c>
      <c r="CJ200" s="356">
        <v>0</v>
      </c>
      <c r="CK200" s="356">
        <v>0</v>
      </c>
      <c r="CL200" s="356">
        <v>0</v>
      </c>
      <c r="CM200" s="356">
        <v>0</v>
      </c>
      <c r="CN200" s="162">
        <v>0</v>
      </c>
      <c r="CO200" s="356">
        <v>0</v>
      </c>
      <c r="CP200" s="356">
        <v>0</v>
      </c>
      <c r="CQ200" s="356">
        <v>0</v>
      </c>
      <c r="CR200" s="356">
        <v>0</v>
      </c>
      <c r="CS200" s="356">
        <v>0</v>
      </c>
      <c r="CT200" s="356">
        <v>0</v>
      </c>
      <c r="CU200" s="356">
        <v>0</v>
      </c>
      <c r="CW200" s="356">
        <v>0</v>
      </c>
      <c r="CX200" s="356">
        <v>0</v>
      </c>
      <c r="CY200" s="356">
        <v>0</v>
      </c>
      <c r="CZ200" s="356">
        <v>0</v>
      </c>
      <c r="DA200" s="356">
        <v>0</v>
      </c>
      <c r="DB200" s="356">
        <v>0</v>
      </c>
      <c r="DC200" s="356">
        <v>0</v>
      </c>
      <c r="DE200" s="356">
        <v>0</v>
      </c>
      <c r="DF200" s="356">
        <v>0</v>
      </c>
      <c r="DG200" s="356">
        <v>0</v>
      </c>
      <c r="DH200" s="356">
        <v>0</v>
      </c>
      <c r="DI200" s="356">
        <v>0</v>
      </c>
      <c r="DJ200" s="356">
        <v>0</v>
      </c>
      <c r="DK200" s="356">
        <v>0</v>
      </c>
      <c r="DM200" s="356">
        <v>0</v>
      </c>
      <c r="DN200" s="356">
        <v>0</v>
      </c>
      <c r="DO200" s="356">
        <v>0</v>
      </c>
      <c r="DP200" s="356">
        <v>0</v>
      </c>
      <c r="DQ200" s="356">
        <v>0</v>
      </c>
      <c r="DR200" s="356">
        <v>0</v>
      </c>
      <c r="DS200" s="356">
        <v>0</v>
      </c>
      <c r="DU200" s="356">
        <v>0</v>
      </c>
      <c r="DV200" s="356">
        <v>0</v>
      </c>
      <c r="DW200" s="356">
        <v>0</v>
      </c>
      <c r="DX200" s="356">
        <v>0</v>
      </c>
      <c r="DY200" s="356">
        <v>0</v>
      </c>
      <c r="DZ200" s="356">
        <v>0</v>
      </c>
      <c r="EA200" s="356">
        <v>0</v>
      </c>
      <c r="EC200" s="356">
        <v>0</v>
      </c>
      <c r="ED200" s="356">
        <v>0</v>
      </c>
      <c r="EE200" s="356">
        <v>0</v>
      </c>
      <c r="EF200" s="356">
        <v>0</v>
      </c>
      <c r="EG200" s="356">
        <v>0</v>
      </c>
      <c r="EH200" s="356">
        <v>0</v>
      </c>
      <c r="EI200" s="356">
        <v>0</v>
      </c>
      <c r="EK200" s="356">
        <v>0</v>
      </c>
      <c r="EL200" s="356">
        <v>0</v>
      </c>
      <c r="EM200" s="356">
        <v>0</v>
      </c>
      <c r="EN200" s="356">
        <v>0</v>
      </c>
      <c r="EO200" s="356">
        <v>0</v>
      </c>
      <c r="EP200" s="356">
        <v>0</v>
      </c>
      <c r="EQ200" s="356">
        <v>0</v>
      </c>
      <c r="ES200" s="356">
        <v>0</v>
      </c>
      <c r="ET200" s="356">
        <v>0</v>
      </c>
      <c r="EU200" s="356">
        <v>0</v>
      </c>
      <c r="EV200" s="356">
        <v>0</v>
      </c>
      <c r="EW200" s="356">
        <v>0</v>
      </c>
      <c r="EX200" s="356">
        <v>0</v>
      </c>
      <c r="EY200" s="356">
        <v>0</v>
      </c>
      <c r="FA200" s="356">
        <v>0</v>
      </c>
      <c r="FB200" s="356">
        <v>0</v>
      </c>
      <c r="FC200" s="356">
        <v>0</v>
      </c>
      <c r="FD200" s="356">
        <v>0</v>
      </c>
      <c r="FE200" s="356">
        <v>0</v>
      </c>
      <c r="FF200" s="356">
        <v>0</v>
      </c>
      <c r="FG200" s="356">
        <v>0</v>
      </c>
    </row>
    <row r="201" spans="1:163">
      <c r="A201" s="355" t="s">
        <v>45</v>
      </c>
      <c r="B201" s="162" t="s">
        <v>45</v>
      </c>
      <c r="C201" s="619">
        <v>0</v>
      </c>
      <c r="D201" s="167"/>
      <c r="E201" s="356">
        <v>0</v>
      </c>
      <c r="F201" s="356">
        <v>0</v>
      </c>
      <c r="G201" s="356">
        <v>0</v>
      </c>
      <c r="H201" s="356">
        <v>0</v>
      </c>
      <c r="I201" s="356">
        <v>0</v>
      </c>
      <c r="J201" s="356">
        <v>0</v>
      </c>
      <c r="K201" s="356">
        <v>0</v>
      </c>
      <c r="M201" s="356">
        <v>0</v>
      </c>
      <c r="N201" s="356">
        <v>0</v>
      </c>
      <c r="O201" s="356">
        <v>0</v>
      </c>
      <c r="P201" s="356">
        <v>0</v>
      </c>
      <c r="Q201" s="356">
        <v>0</v>
      </c>
      <c r="R201" s="356">
        <v>0</v>
      </c>
      <c r="S201" s="356">
        <v>0</v>
      </c>
      <c r="U201" s="356">
        <v>0</v>
      </c>
      <c r="V201" s="356">
        <v>0</v>
      </c>
      <c r="W201" s="356">
        <v>0</v>
      </c>
      <c r="X201" s="356">
        <v>0</v>
      </c>
      <c r="Y201" s="356">
        <v>0</v>
      </c>
      <c r="Z201" s="356">
        <v>0</v>
      </c>
      <c r="AA201" s="356">
        <v>0</v>
      </c>
      <c r="AC201" s="356">
        <v>0</v>
      </c>
      <c r="AD201" s="356">
        <v>0</v>
      </c>
      <c r="AE201" s="356">
        <v>0</v>
      </c>
      <c r="AF201" s="356">
        <v>0</v>
      </c>
      <c r="AG201" s="356">
        <v>0</v>
      </c>
      <c r="AH201" s="356">
        <v>0</v>
      </c>
      <c r="AI201" s="356">
        <v>0</v>
      </c>
      <c r="AK201" s="356">
        <v>0</v>
      </c>
      <c r="AL201" s="356">
        <v>0</v>
      </c>
      <c r="AM201" s="356">
        <v>0</v>
      </c>
      <c r="AN201" s="356">
        <v>0</v>
      </c>
      <c r="AO201" s="356">
        <v>0</v>
      </c>
      <c r="AP201" s="356">
        <v>0</v>
      </c>
      <c r="AQ201" s="356">
        <v>0</v>
      </c>
      <c r="AS201" s="356">
        <v>0</v>
      </c>
      <c r="AT201" s="356">
        <v>0</v>
      </c>
      <c r="AU201" s="356">
        <v>0</v>
      </c>
      <c r="AV201" s="356">
        <v>0</v>
      </c>
      <c r="AW201" s="356">
        <v>0</v>
      </c>
      <c r="AX201" s="356">
        <v>0</v>
      </c>
      <c r="AY201" s="356">
        <v>0</v>
      </c>
      <c r="BA201" s="356">
        <v>0</v>
      </c>
      <c r="BB201" s="356">
        <v>0</v>
      </c>
      <c r="BC201" s="356">
        <v>0</v>
      </c>
      <c r="BD201" s="356">
        <v>0</v>
      </c>
      <c r="BE201" s="356">
        <v>0</v>
      </c>
      <c r="BF201" s="356">
        <v>0</v>
      </c>
      <c r="BG201" s="356">
        <v>0</v>
      </c>
      <c r="BI201" s="356">
        <v>0</v>
      </c>
      <c r="BJ201" s="356">
        <v>0</v>
      </c>
      <c r="BK201" s="356">
        <v>0</v>
      </c>
      <c r="BL201" s="356">
        <v>0</v>
      </c>
      <c r="BM201" s="356">
        <v>0</v>
      </c>
      <c r="BN201" s="356">
        <v>0</v>
      </c>
      <c r="BO201" s="356">
        <v>0</v>
      </c>
      <c r="BQ201" s="356">
        <v>0</v>
      </c>
      <c r="BR201" s="356">
        <v>0</v>
      </c>
      <c r="BS201" s="356">
        <v>0</v>
      </c>
      <c r="BT201" s="356">
        <v>0</v>
      </c>
      <c r="BU201" s="356">
        <v>0</v>
      </c>
      <c r="BV201" s="356">
        <v>0</v>
      </c>
      <c r="BW201" s="356">
        <v>0</v>
      </c>
      <c r="BY201" s="356">
        <v>0</v>
      </c>
      <c r="BZ201" s="356">
        <v>0</v>
      </c>
      <c r="CA201" s="356">
        <v>0</v>
      </c>
      <c r="CB201" s="356">
        <v>0</v>
      </c>
      <c r="CC201" s="356">
        <v>0</v>
      </c>
      <c r="CD201" s="356">
        <v>0</v>
      </c>
      <c r="CE201" s="356">
        <v>0</v>
      </c>
      <c r="CG201" s="356">
        <v>0</v>
      </c>
      <c r="CH201" s="356">
        <v>0</v>
      </c>
      <c r="CI201" s="356">
        <v>0</v>
      </c>
      <c r="CJ201" s="356">
        <v>0</v>
      </c>
      <c r="CK201" s="356">
        <v>0</v>
      </c>
      <c r="CL201" s="356">
        <v>0</v>
      </c>
      <c r="CM201" s="356">
        <v>0</v>
      </c>
      <c r="CN201" s="162">
        <v>0</v>
      </c>
      <c r="CO201" s="356">
        <v>0</v>
      </c>
      <c r="CP201" s="356">
        <v>0</v>
      </c>
      <c r="CQ201" s="356">
        <v>0</v>
      </c>
      <c r="CR201" s="356">
        <v>0</v>
      </c>
      <c r="CS201" s="356">
        <v>0</v>
      </c>
      <c r="CT201" s="356">
        <v>0</v>
      </c>
      <c r="CU201" s="356">
        <v>0</v>
      </c>
      <c r="CW201" s="356">
        <v>0</v>
      </c>
      <c r="CX201" s="356">
        <v>0</v>
      </c>
      <c r="CY201" s="356">
        <v>0</v>
      </c>
      <c r="CZ201" s="356">
        <v>0</v>
      </c>
      <c r="DA201" s="356">
        <v>0</v>
      </c>
      <c r="DB201" s="356">
        <v>0</v>
      </c>
      <c r="DC201" s="356">
        <v>0</v>
      </c>
      <c r="DE201" s="356">
        <v>0</v>
      </c>
      <c r="DF201" s="356">
        <v>0</v>
      </c>
      <c r="DG201" s="356">
        <v>0</v>
      </c>
      <c r="DH201" s="356">
        <v>0</v>
      </c>
      <c r="DI201" s="356">
        <v>0</v>
      </c>
      <c r="DJ201" s="356">
        <v>0</v>
      </c>
      <c r="DK201" s="356">
        <v>0</v>
      </c>
      <c r="DM201" s="356">
        <v>0</v>
      </c>
      <c r="DN201" s="356">
        <v>0</v>
      </c>
      <c r="DO201" s="356">
        <v>0</v>
      </c>
      <c r="DP201" s="356">
        <v>0</v>
      </c>
      <c r="DQ201" s="356">
        <v>0</v>
      </c>
      <c r="DR201" s="356">
        <v>0</v>
      </c>
      <c r="DS201" s="356">
        <v>0</v>
      </c>
      <c r="DU201" s="356">
        <v>0</v>
      </c>
      <c r="DV201" s="356">
        <v>0</v>
      </c>
      <c r="DW201" s="356">
        <v>0</v>
      </c>
      <c r="DX201" s="356">
        <v>0</v>
      </c>
      <c r="DY201" s="356">
        <v>0</v>
      </c>
      <c r="DZ201" s="356">
        <v>0</v>
      </c>
      <c r="EA201" s="356">
        <v>0</v>
      </c>
      <c r="EC201" s="356">
        <v>0</v>
      </c>
      <c r="ED201" s="356">
        <v>0</v>
      </c>
      <c r="EE201" s="356">
        <v>0</v>
      </c>
      <c r="EF201" s="356">
        <v>0</v>
      </c>
      <c r="EG201" s="356">
        <v>0</v>
      </c>
      <c r="EH201" s="356">
        <v>0</v>
      </c>
      <c r="EI201" s="356">
        <v>0</v>
      </c>
      <c r="EK201" s="356">
        <v>0</v>
      </c>
      <c r="EL201" s="356">
        <v>0</v>
      </c>
      <c r="EM201" s="356">
        <v>0</v>
      </c>
      <c r="EN201" s="356">
        <v>0</v>
      </c>
      <c r="EO201" s="356">
        <v>0</v>
      </c>
      <c r="EP201" s="356">
        <v>0</v>
      </c>
      <c r="EQ201" s="356">
        <v>0</v>
      </c>
      <c r="ES201" s="356">
        <v>0</v>
      </c>
      <c r="ET201" s="356">
        <v>0</v>
      </c>
      <c r="EU201" s="356">
        <v>0</v>
      </c>
      <c r="EV201" s="356">
        <v>0</v>
      </c>
      <c r="EW201" s="356">
        <v>0</v>
      </c>
      <c r="EX201" s="356">
        <v>0</v>
      </c>
      <c r="EY201" s="356">
        <v>0</v>
      </c>
      <c r="FA201" s="356">
        <v>0</v>
      </c>
      <c r="FB201" s="356">
        <v>0</v>
      </c>
      <c r="FC201" s="356">
        <v>0</v>
      </c>
      <c r="FD201" s="356">
        <v>0</v>
      </c>
      <c r="FE201" s="356">
        <v>0</v>
      </c>
      <c r="FF201" s="356">
        <v>0</v>
      </c>
      <c r="FG201" s="356">
        <v>0</v>
      </c>
    </row>
    <row r="202" spans="1:163">
      <c r="A202" s="355" t="s">
        <v>45</v>
      </c>
      <c r="B202" s="162" t="s">
        <v>45</v>
      </c>
      <c r="C202" s="619">
        <v>0</v>
      </c>
      <c r="D202" s="167"/>
      <c r="E202" s="356">
        <v>0</v>
      </c>
      <c r="F202" s="356">
        <v>0</v>
      </c>
      <c r="G202" s="356">
        <v>0</v>
      </c>
      <c r="H202" s="356">
        <v>0</v>
      </c>
      <c r="I202" s="356">
        <v>0</v>
      </c>
      <c r="J202" s="356">
        <v>0</v>
      </c>
      <c r="K202" s="356">
        <v>0</v>
      </c>
      <c r="M202" s="356">
        <v>0</v>
      </c>
      <c r="N202" s="356">
        <v>0</v>
      </c>
      <c r="O202" s="356">
        <v>0</v>
      </c>
      <c r="P202" s="356">
        <v>0</v>
      </c>
      <c r="Q202" s="356">
        <v>0</v>
      </c>
      <c r="R202" s="356">
        <v>0</v>
      </c>
      <c r="S202" s="356">
        <v>0</v>
      </c>
      <c r="U202" s="356">
        <v>0</v>
      </c>
      <c r="V202" s="356">
        <v>0</v>
      </c>
      <c r="W202" s="356">
        <v>0</v>
      </c>
      <c r="X202" s="356">
        <v>0</v>
      </c>
      <c r="Y202" s="356">
        <v>0</v>
      </c>
      <c r="Z202" s="356">
        <v>0</v>
      </c>
      <c r="AA202" s="356">
        <v>0</v>
      </c>
      <c r="AC202" s="356">
        <v>0</v>
      </c>
      <c r="AD202" s="356">
        <v>0</v>
      </c>
      <c r="AE202" s="356">
        <v>0</v>
      </c>
      <c r="AF202" s="356">
        <v>0</v>
      </c>
      <c r="AG202" s="356">
        <v>0</v>
      </c>
      <c r="AH202" s="356">
        <v>0</v>
      </c>
      <c r="AI202" s="356">
        <v>0</v>
      </c>
      <c r="AK202" s="356">
        <v>0</v>
      </c>
      <c r="AL202" s="356">
        <v>0</v>
      </c>
      <c r="AM202" s="356">
        <v>0</v>
      </c>
      <c r="AN202" s="356">
        <v>0</v>
      </c>
      <c r="AO202" s="356">
        <v>0</v>
      </c>
      <c r="AP202" s="356">
        <v>0</v>
      </c>
      <c r="AQ202" s="356">
        <v>0</v>
      </c>
      <c r="AS202" s="356">
        <v>0</v>
      </c>
      <c r="AT202" s="356">
        <v>0</v>
      </c>
      <c r="AU202" s="356">
        <v>0</v>
      </c>
      <c r="AV202" s="356">
        <v>0</v>
      </c>
      <c r="AW202" s="356">
        <v>0</v>
      </c>
      <c r="AX202" s="356">
        <v>0</v>
      </c>
      <c r="AY202" s="356">
        <v>0</v>
      </c>
      <c r="BA202" s="356">
        <v>0</v>
      </c>
      <c r="BB202" s="356">
        <v>0</v>
      </c>
      <c r="BC202" s="356">
        <v>0</v>
      </c>
      <c r="BD202" s="356">
        <v>0</v>
      </c>
      <c r="BE202" s="356">
        <v>0</v>
      </c>
      <c r="BF202" s="356">
        <v>0</v>
      </c>
      <c r="BG202" s="356">
        <v>0</v>
      </c>
      <c r="BI202" s="356">
        <v>0</v>
      </c>
      <c r="BJ202" s="356">
        <v>0</v>
      </c>
      <c r="BK202" s="356">
        <v>0</v>
      </c>
      <c r="BL202" s="356">
        <v>0</v>
      </c>
      <c r="BM202" s="356">
        <v>0</v>
      </c>
      <c r="BN202" s="356">
        <v>0</v>
      </c>
      <c r="BO202" s="356">
        <v>0</v>
      </c>
      <c r="BQ202" s="356">
        <v>0</v>
      </c>
      <c r="BR202" s="356">
        <v>0</v>
      </c>
      <c r="BS202" s="356">
        <v>0</v>
      </c>
      <c r="BT202" s="356">
        <v>0</v>
      </c>
      <c r="BU202" s="356">
        <v>0</v>
      </c>
      <c r="BV202" s="356">
        <v>0</v>
      </c>
      <c r="BW202" s="356">
        <v>0</v>
      </c>
      <c r="BY202" s="356">
        <v>0</v>
      </c>
      <c r="BZ202" s="356">
        <v>0</v>
      </c>
      <c r="CA202" s="356">
        <v>0</v>
      </c>
      <c r="CB202" s="356">
        <v>0</v>
      </c>
      <c r="CC202" s="356">
        <v>0</v>
      </c>
      <c r="CD202" s="356">
        <v>0</v>
      </c>
      <c r="CE202" s="356">
        <v>0</v>
      </c>
      <c r="CG202" s="356">
        <v>0</v>
      </c>
      <c r="CH202" s="356">
        <v>0</v>
      </c>
      <c r="CI202" s="356">
        <v>0</v>
      </c>
      <c r="CJ202" s="356">
        <v>0</v>
      </c>
      <c r="CK202" s="356">
        <v>0</v>
      </c>
      <c r="CL202" s="356">
        <v>0</v>
      </c>
      <c r="CM202" s="356">
        <v>0</v>
      </c>
      <c r="CN202" s="162">
        <v>0</v>
      </c>
      <c r="CO202" s="356">
        <v>0</v>
      </c>
      <c r="CP202" s="356">
        <v>0</v>
      </c>
      <c r="CQ202" s="356">
        <v>0</v>
      </c>
      <c r="CR202" s="356">
        <v>0</v>
      </c>
      <c r="CS202" s="356">
        <v>0</v>
      </c>
      <c r="CT202" s="356">
        <v>0</v>
      </c>
      <c r="CU202" s="356">
        <v>0</v>
      </c>
      <c r="CW202" s="356">
        <v>0</v>
      </c>
      <c r="CX202" s="356">
        <v>0</v>
      </c>
      <c r="CY202" s="356">
        <v>0</v>
      </c>
      <c r="CZ202" s="356">
        <v>0</v>
      </c>
      <c r="DA202" s="356">
        <v>0</v>
      </c>
      <c r="DB202" s="356">
        <v>0</v>
      </c>
      <c r="DC202" s="356">
        <v>0</v>
      </c>
      <c r="DE202" s="356">
        <v>0</v>
      </c>
      <c r="DF202" s="356">
        <v>0</v>
      </c>
      <c r="DG202" s="356">
        <v>0</v>
      </c>
      <c r="DH202" s="356">
        <v>0</v>
      </c>
      <c r="DI202" s="356">
        <v>0</v>
      </c>
      <c r="DJ202" s="356">
        <v>0</v>
      </c>
      <c r="DK202" s="356">
        <v>0</v>
      </c>
      <c r="DM202" s="356">
        <v>0</v>
      </c>
      <c r="DN202" s="356">
        <v>0</v>
      </c>
      <c r="DO202" s="356">
        <v>0</v>
      </c>
      <c r="DP202" s="356">
        <v>0</v>
      </c>
      <c r="DQ202" s="356">
        <v>0</v>
      </c>
      <c r="DR202" s="356">
        <v>0</v>
      </c>
      <c r="DS202" s="356">
        <v>0</v>
      </c>
      <c r="DU202" s="356">
        <v>0</v>
      </c>
      <c r="DV202" s="356">
        <v>0</v>
      </c>
      <c r="DW202" s="356">
        <v>0</v>
      </c>
      <c r="DX202" s="356">
        <v>0</v>
      </c>
      <c r="DY202" s="356">
        <v>0</v>
      </c>
      <c r="DZ202" s="356">
        <v>0</v>
      </c>
      <c r="EA202" s="356">
        <v>0</v>
      </c>
      <c r="EC202" s="356">
        <v>0</v>
      </c>
      <c r="ED202" s="356">
        <v>0</v>
      </c>
      <c r="EE202" s="356">
        <v>0</v>
      </c>
      <c r="EF202" s="356">
        <v>0</v>
      </c>
      <c r="EG202" s="356">
        <v>0</v>
      </c>
      <c r="EH202" s="356">
        <v>0</v>
      </c>
      <c r="EI202" s="356">
        <v>0</v>
      </c>
      <c r="EK202" s="356">
        <v>0</v>
      </c>
      <c r="EL202" s="356">
        <v>0</v>
      </c>
      <c r="EM202" s="356">
        <v>0</v>
      </c>
      <c r="EN202" s="356">
        <v>0</v>
      </c>
      <c r="EO202" s="356">
        <v>0</v>
      </c>
      <c r="EP202" s="356">
        <v>0</v>
      </c>
      <c r="EQ202" s="356">
        <v>0</v>
      </c>
      <c r="ES202" s="356">
        <v>0</v>
      </c>
      <c r="ET202" s="356">
        <v>0</v>
      </c>
      <c r="EU202" s="356">
        <v>0</v>
      </c>
      <c r="EV202" s="356">
        <v>0</v>
      </c>
      <c r="EW202" s="356">
        <v>0</v>
      </c>
      <c r="EX202" s="356">
        <v>0</v>
      </c>
      <c r="EY202" s="356">
        <v>0</v>
      </c>
      <c r="FA202" s="356">
        <v>0</v>
      </c>
      <c r="FB202" s="356">
        <v>0</v>
      </c>
      <c r="FC202" s="356">
        <v>0</v>
      </c>
      <c r="FD202" s="356">
        <v>0</v>
      </c>
      <c r="FE202" s="356">
        <v>0</v>
      </c>
      <c r="FF202" s="356">
        <v>0</v>
      </c>
      <c r="FG202" s="356">
        <v>0</v>
      </c>
    </row>
    <row r="203" spans="1:163">
      <c r="A203" s="355" t="s">
        <v>45</v>
      </c>
      <c r="B203" s="162" t="s">
        <v>45</v>
      </c>
      <c r="C203" s="619">
        <v>0</v>
      </c>
      <c r="D203" s="167"/>
      <c r="E203" s="356">
        <v>0</v>
      </c>
      <c r="F203" s="356">
        <v>0</v>
      </c>
      <c r="G203" s="356">
        <v>0</v>
      </c>
      <c r="H203" s="356">
        <v>0</v>
      </c>
      <c r="I203" s="356">
        <v>0</v>
      </c>
      <c r="J203" s="356">
        <v>0</v>
      </c>
      <c r="K203" s="356">
        <v>0</v>
      </c>
      <c r="M203" s="356">
        <v>0</v>
      </c>
      <c r="N203" s="356">
        <v>0</v>
      </c>
      <c r="O203" s="356">
        <v>0</v>
      </c>
      <c r="P203" s="356">
        <v>0</v>
      </c>
      <c r="Q203" s="356">
        <v>0</v>
      </c>
      <c r="R203" s="356">
        <v>0</v>
      </c>
      <c r="S203" s="356">
        <v>0</v>
      </c>
      <c r="U203" s="356">
        <v>0</v>
      </c>
      <c r="V203" s="356">
        <v>0</v>
      </c>
      <c r="W203" s="356">
        <v>0</v>
      </c>
      <c r="X203" s="356">
        <v>0</v>
      </c>
      <c r="Y203" s="356">
        <v>0</v>
      </c>
      <c r="Z203" s="356">
        <v>0</v>
      </c>
      <c r="AA203" s="356">
        <v>0</v>
      </c>
      <c r="AC203" s="356">
        <v>0</v>
      </c>
      <c r="AD203" s="356">
        <v>0</v>
      </c>
      <c r="AE203" s="356">
        <v>0</v>
      </c>
      <c r="AF203" s="356">
        <v>0</v>
      </c>
      <c r="AG203" s="356">
        <v>0</v>
      </c>
      <c r="AH203" s="356">
        <v>0</v>
      </c>
      <c r="AI203" s="356">
        <v>0</v>
      </c>
      <c r="AK203" s="356">
        <v>0</v>
      </c>
      <c r="AL203" s="356">
        <v>0</v>
      </c>
      <c r="AM203" s="356">
        <v>0</v>
      </c>
      <c r="AN203" s="356">
        <v>0</v>
      </c>
      <c r="AO203" s="356">
        <v>0</v>
      </c>
      <c r="AP203" s="356">
        <v>0</v>
      </c>
      <c r="AQ203" s="356">
        <v>0</v>
      </c>
      <c r="AS203" s="356">
        <v>0</v>
      </c>
      <c r="AT203" s="356">
        <v>0</v>
      </c>
      <c r="AU203" s="356">
        <v>0</v>
      </c>
      <c r="AV203" s="356">
        <v>0</v>
      </c>
      <c r="AW203" s="356">
        <v>0</v>
      </c>
      <c r="AX203" s="356">
        <v>0</v>
      </c>
      <c r="AY203" s="356">
        <v>0</v>
      </c>
      <c r="BA203" s="356">
        <v>0</v>
      </c>
      <c r="BB203" s="356">
        <v>0</v>
      </c>
      <c r="BC203" s="356">
        <v>0</v>
      </c>
      <c r="BD203" s="356">
        <v>0</v>
      </c>
      <c r="BE203" s="356">
        <v>0</v>
      </c>
      <c r="BF203" s="356">
        <v>0</v>
      </c>
      <c r="BG203" s="356">
        <v>0</v>
      </c>
      <c r="BI203" s="356">
        <v>0</v>
      </c>
      <c r="BJ203" s="356">
        <v>0</v>
      </c>
      <c r="BK203" s="356">
        <v>0</v>
      </c>
      <c r="BL203" s="356">
        <v>0</v>
      </c>
      <c r="BM203" s="356">
        <v>0</v>
      </c>
      <c r="BN203" s="356">
        <v>0</v>
      </c>
      <c r="BO203" s="356">
        <v>0</v>
      </c>
      <c r="BQ203" s="356">
        <v>0</v>
      </c>
      <c r="BR203" s="356">
        <v>0</v>
      </c>
      <c r="BS203" s="356">
        <v>0</v>
      </c>
      <c r="BT203" s="356">
        <v>0</v>
      </c>
      <c r="BU203" s="356">
        <v>0</v>
      </c>
      <c r="BV203" s="356">
        <v>0</v>
      </c>
      <c r="BW203" s="356">
        <v>0</v>
      </c>
      <c r="BY203" s="356">
        <v>0</v>
      </c>
      <c r="BZ203" s="356">
        <v>0</v>
      </c>
      <c r="CA203" s="356">
        <v>0</v>
      </c>
      <c r="CB203" s="356">
        <v>0</v>
      </c>
      <c r="CC203" s="356">
        <v>0</v>
      </c>
      <c r="CD203" s="356">
        <v>0</v>
      </c>
      <c r="CE203" s="356">
        <v>0</v>
      </c>
      <c r="CG203" s="356">
        <v>0</v>
      </c>
      <c r="CH203" s="356">
        <v>0</v>
      </c>
      <c r="CI203" s="356">
        <v>0</v>
      </c>
      <c r="CJ203" s="356">
        <v>0</v>
      </c>
      <c r="CK203" s="356">
        <v>0</v>
      </c>
      <c r="CL203" s="356">
        <v>0</v>
      </c>
      <c r="CM203" s="356">
        <v>0</v>
      </c>
      <c r="CN203" s="162">
        <v>0</v>
      </c>
      <c r="CO203" s="356">
        <v>0</v>
      </c>
      <c r="CP203" s="356">
        <v>0</v>
      </c>
      <c r="CQ203" s="356">
        <v>0</v>
      </c>
      <c r="CR203" s="356">
        <v>0</v>
      </c>
      <c r="CS203" s="356">
        <v>0</v>
      </c>
      <c r="CT203" s="356">
        <v>0</v>
      </c>
      <c r="CU203" s="356">
        <v>0</v>
      </c>
      <c r="CW203" s="356">
        <v>0</v>
      </c>
      <c r="CX203" s="356">
        <v>0</v>
      </c>
      <c r="CY203" s="356">
        <v>0</v>
      </c>
      <c r="CZ203" s="356">
        <v>0</v>
      </c>
      <c r="DA203" s="356">
        <v>0</v>
      </c>
      <c r="DB203" s="356">
        <v>0</v>
      </c>
      <c r="DC203" s="356">
        <v>0</v>
      </c>
      <c r="DE203" s="356">
        <v>0</v>
      </c>
      <c r="DF203" s="356">
        <v>0</v>
      </c>
      <c r="DG203" s="356">
        <v>0</v>
      </c>
      <c r="DH203" s="356">
        <v>0</v>
      </c>
      <c r="DI203" s="356">
        <v>0</v>
      </c>
      <c r="DJ203" s="356">
        <v>0</v>
      </c>
      <c r="DK203" s="356">
        <v>0</v>
      </c>
      <c r="DM203" s="356">
        <v>0</v>
      </c>
      <c r="DN203" s="356">
        <v>0</v>
      </c>
      <c r="DO203" s="356">
        <v>0</v>
      </c>
      <c r="DP203" s="356">
        <v>0</v>
      </c>
      <c r="DQ203" s="356">
        <v>0</v>
      </c>
      <c r="DR203" s="356">
        <v>0</v>
      </c>
      <c r="DS203" s="356">
        <v>0</v>
      </c>
      <c r="DU203" s="356">
        <v>0</v>
      </c>
      <c r="DV203" s="356">
        <v>0</v>
      </c>
      <c r="DW203" s="356">
        <v>0</v>
      </c>
      <c r="DX203" s="356">
        <v>0</v>
      </c>
      <c r="DY203" s="356">
        <v>0</v>
      </c>
      <c r="DZ203" s="356">
        <v>0</v>
      </c>
      <c r="EA203" s="356">
        <v>0</v>
      </c>
      <c r="EC203" s="356">
        <v>0</v>
      </c>
      <c r="ED203" s="356">
        <v>0</v>
      </c>
      <c r="EE203" s="356">
        <v>0</v>
      </c>
      <c r="EF203" s="356">
        <v>0</v>
      </c>
      <c r="EG203" s="356">
        <v>0</v>
      </c>
      <c r="EH203" s="356">
        <v>0</v>
      </c>
      <c r="EI203" s="356">
        <v>0</v>
      </c>
      <c r="EK203" s="356">
        <v>0</v>
      </c>
      <c r="EL203" s="356">
        <v>0</v>
      </c>
      <c r="EM203" s="356">
        <v>0</v>
      </c>
      <c r="EN203" s="356">
        <v>0</v>
      </c>
      <c r="EO203" s="356">
        <v>0</v>
      </c>
      <c r="EP203" s="356">
        <v>0</v>
      </c>
      <c r="EQ203" s="356">
        <v>0</v>
      </c>
      <c r="ES203" s="356">
        <v>0</v>
      </c>
      <c r="ET203" s="356">
        <v>0</v>
      </c>
      <c r="EU203" s="356">
        <v>0</v>
      </c>
      <c r="EV203" s="356">
        <v>0</v>
      </c>
      <c r="EW203" s="356">
        <v>0</v>
      </c>
      <c r="EX203" s="356">
        <v>0</v>
      </c>
      <c r="EY203" s="356">
        <v>0</v>
      </c>
      <c r="FA203" s="356">
        <v>0</v>
      </c>
      <c r="FB203" s="356">
        <v>0</v>
      </c>
      <c r="FC203" s="356">
        <v>0</v>
      </c>
      <c r="FD203" s="356">
        <v>0</v>
      </c>
      <c r="FE203" s="356">
        <v>0</v>
      </c>
      <c r="FF203" s="356">
        <v>0</v>
      </c>
      <c r="FG203" s="356">
        <v>0</v>
      </c>
    </row>
    <row r="204" spans="1:163">
      <c r="B204" s="172" t="s">
        <v>70</v>
      </c>
      <c r="C204" s="357">
        <v>137375215.94916266</v>
      </c>
      <c r="D204" s="167"/>
      <c r="E204" s="357">
        <v>38409286.316209771</v>
      </c>
      <c r="F204" s="357">
        <v>35649557.004069418</v>
      </c>
      <c r="G204" s="357">
        <v>5872014.6552464887</v>
      </c>
      <c r="H204" s="357">
        <v>0</v>
      </c>
      <c r="I204" s="357">
        <v>0</v>
      </c>
      <c r="J204" s="357">
        <v>0</v>
      </c>
      <c r="K204" s="357">
        <v>79930857.975525677</v>
      </c>
      <c r="L204" s="357"/>
      <c r="M204" s="357">
        <v>7293492.335180236</v>
      </c>
      <c r="N204" s="357">
        <v>9058134.1277308818</v>
      </c>
      <c r="O204" s="357">
        <v>815853.74033134175</v>
      </c>
      <c r="P204" s="357">
        <v>0</v>
      </c>
      <c r="Q204" s="357">
        <v>0</v>
      </c>
      <c r="R204" s="357">
        <v>0</v>
      </c>
      <c r="S204" s="357">
        <v>17167480.203242458</v>
      </c>
      <c r="T204" s="357"/>
      <c r="U204" s="357">
        <v>6425062.1736106612</v>
      </c>
      <c r="V204" s="357">
        <v>10073338.820427006</v>
      </c>
      <c r="W204" s="357">
        <v>198022.24728784099</v>
      </c>
      <c r="X204" s="357">
        <v>0</v>
      </c>
      <c r="Y204" s="357">
        <v>0</v>
      </c>
      <c r="Z204" s="357">
        <v>0</v>
      </c>
      <c r="AA204" s="357">
        <v>16696423.241325509</v>
      </c>
      <c r="AB204" s="357"/>
      <c r="AC204" s="357">
        <v>2906154.2024459788</v>
      </c>
      <c r="AD204" s="357">
        <v>6500988.548442238</v>
      </c>
      <c r="AE204" s="357">
        <v>32029.044374847024</v>
      </c>
      <c r="AF204" s="357">
        <v>0</v>
      </c>
      <c r="AG204" s="357">
        <v>0</v>
      </c>
      <c r="AH204" s="357">
        <v>0</v>
      </c>
      <c r="AI204" s="357">
        <v>9439171.795263065</v>
      </c>
      <c r="AJ204" s="357"/>
      <c r="AK204" s="357">
        <v>2260853.4954829826</v>
      </c>
      <c r="AL204" s="357">
        <v>4523015.9047419084</v>
      </c>
      <c r="AM204" s="357">
        <v>259324.61254700305</v>
      </c>
      <c r="AN204" s="357">
        <v>0</v>
      </c>
      <c r="AO204" s="357">
        <v>0</v>
      </c>
      <c r="AP204" s="357">
        <v>0</v>
      </c>
      <c r="AQ204" s="357">
        <v>7043194.0127718933</v>
      </c>
      <c r="AR204" s="357"/>
      <c r="AS204" s="357">
        <v>22369.504123235223</v>
      </c>
      <c r="AT204" s="357">
        <v>14281.912848007571</v>
      </c>
      <c r="AU204" s="357">
        <v>802.5231937048485</v>
      </c>
      <c r="AV204" s="357">
        <v>0</v>
      </c>
      <c r="AW204" s="357">
        <v>0</v>
      </c>
      <c r="AX204" s="357">
        <v>0</v>
      </c>
      <c r="AY204" s="357">
        <v>37453.940164947649</v>
      </c>
      <c r="AZ204" s="357"/>
      <c r="BA204" s="357">
        <v>432148.85579040297</v>
      </c>
      <c r="BB204" s="357">
        <v>394173.86455165909</v>
      </c>
      <c r="BC204" s="357">
        <v>80224.267733577668</v>
      </c>
      <c r="BD204" s="357">
        <v>0</v>
      </c>
      <c r="BE204" s="357">
        <v>0</v>
      </c>
      <c r="BF204" s="357">
        <v>0</v>
      </c>
      <c r="BG204" s="357">
        <v>906546.9880756397</v>
      </c>
      <c r="BH204" s="357"/>
      <c r="BI204" s="357">
        <v>573354.25837977626</v>
      </c>
      <c r="BJ204" s="357">
        <v>212950.86389047393</v>
      </c>
      <c r="BK204" s="357">
        <v>17541.716397004933</v>
      </c>
      <c r="BL204" s="357">
        <v>0</v>
      </c>
      <c r="BM204" s="357">
        <v>0</v>
      </c>
      <c r="BN204" s="357">
        <v>0</v>
      </c>
      <c r="BO204" s="357">
        <v>803846.83866725513</v>
      </c>
      <c r="BP204" s="357"/>
      <c r="BQ204" s="357">
        <v>448114.86255873117</v>
      </c>
      <c r="BR204" s="357">
        <v>1957745.1831527529</v>
      </c>
      <c r="BS204" s="357">
        <v>12230.763477149036</v>
      </c>
      <c r="BT204" s="357">
        <v>0</v>
      </c>
      <c r="BU204" s="357">
        <v>0</v>
      </c>
      <c r="BV204" s="357">
        <v>0</v>
      </c>
      <c r="BW204" s="357">
        <v>2418090.8091886332</v>
      </c>
      <c r="BX204" s="357"/>
      <c r="BY204" s="357">
        <v>206011.83565639929</v>
      </c>
      <c r="BZ204" s="357">
        <v>1256818.4275059185</v>
      </c>
      <c r="CA204" s="357">
        <v>20074.054035046585</v>
      </c>
      <c r="CB204" s="357">
        <v>0</v>
      </c>
      <c r="CC204" s="357">
        <v>0</v>
      </c>
      <c r="CD204" s="357">
        <v>0</v>
      </c>
      <c r="CE204" s="357">
        <v>1482904.3171973645</v>
      </c>
      <c r="CF204" s="357"/>
      <c r="CG204" s="357">
        <v>322726.716569893</v>
      </c>
      <c r="CH204" s="357">
        <v>235736.79083637171</v>
      </c>
      <c r="CI204" s="357">
        <v>846945.99881566851</v>
      </c>
      <c r="CJ204" s="357">
        <v>0</v>
      </c>
      <c r="CK204" s="357">
        <v>0</v>
      </c>
      <c r="CL204" s="357">
        <v>0</v>
      </c>
      <c r="CM204" s="357">
        <v>1405409.5062219333</v>
      </c>
      <c r="CN204" s="357">
        <v>0</v>
      </c>
      <c r="CO204" s="357">
        <v>20581.813469393419</v>
      </c>
      <c r="CP204" s="357">
        <v>23071.266916235727</v>
      </c>
      <c r="CQ204" s="357">
        <v>183.24113263960135</v>
      </c>
      <c r="CR204" s="357">
        <v>0</v>
      </c>
      <c r="CS204" s="357">
        <v>0</v>
      </c>
      <c r="CT204" s="357">
        <v>0</v>
      </c>
      <c r="CU204" s="357">
        <v>43836.321518268749</v>
      </c>
      <c r="CV204" s="357"/>
      <c r="CW204" s="357">
        <v>0</v>
      </c>
      <c r="CX204" s="357">
        <v>0</v>
      </c>
      <c r="CY204" s="357">
        <v>0</v>
      </c>
      <c r="CZ204" s="357">
        <v>0</v>
      </c>
      <c r="DA204" s="357">
        <v>0</v>
      </c>
      <c r="DB204" s="357">
        <v>0</v>
      </c>
      <c r="DC204" s="357">
        <v>0</v>
      </c>
      <c r="DD204" s="357"/>
      <c r="DE204" s="357">
        <v>0</v>
      </c>
      <c r="DF204" s="357">
        <v>0</v>
      </c>
      <c r="DG204" s="357">
        <v>0</v>
      </c>
      <c r="DH204" s="357">
        <v>0</v>
      </c>
      <c r="DI204" s="357">
        <v>0</v>
      </c>
      <c r="DJ204" s="357">
        <v>0</v>
      </c>
      <c r="DK204" s="357">
        <v>0</v>
      </c>
      <c r="DL204" s="357"/>
      <c r="DM204" s="357">
        <v>0</v>
      </c>
      <c r="DN204" s="357">
        <v>0</v>
      </c>
      <c r="DO204" s="357">
        <v>0</v>
      </c>
      <c r="DP204" s="357">
        <v>0</v>
      </c>
      <c r="DQ204" s="357">
        <v>0</v>
      </c>
      <c r="DR204" s="357">
        <v>0</v>
      </c>
      <c r="DS204" s="357">
        <v>0</v>
      </c>
      <c r="DT204" s="357"/>
      <c r="DU204" s="357">
        <v>0</v>
      </c>
      <c r="DV204" s="357">
        <v>0</v>
      </c>
      <c r="DW204" s="357">
        <v>0</v>
      </c>
      <c r="DX204" s="357">
        <v>0</v>
      </c>
      <c r="DY204" s="357">
        <v>0</v>
      </c>
      <c r="DZ204" s="357">
        <v>0</v>
      </c>
      <c r="EA204" s="357">
        <v>0</v>
      </c>
      <c r="EB204" s="357"/>
      <c r="EC204" s="357">
        <v>0</v>
      </c>
      <c r="ED204" s="357">
        <v>0</v>
      </c>
      <c r="EE204" s="357">
        <v>0</v>
      </c>
      <c r="EF204" s="357">
        <v>0</v>
      </c>
      <c r="EG204" s="357">
        <v>0</v>
      </c>
      <c r="EH204" s="357">
        <v>0</v>
      </c>
      <c r="EI204" s="357">
        <v>0</v>
      </c>
      <c r="EJ204" s="357"/>
      <c r="EK204" s="357">
        <v>0</v>
      </c>
      <c r="EL204" s="357">
        <v>0</v>
      </c>
      <c r="EM204" s="357">
        <v>0</v>
      </c>
      <c r="EN204" s="357">
        <v>0</v>
      </c>
      <c r="EO204" s="357">
        <v>0</v>
      </c>
      <c r="EP204" s="357">
        <v>0</v>
      </c>
      <c r="EQ204" s="357">
        <v>0</v>
      </c>
      <c r="ER204" s="357"/>
      <c r="ES204" s="357">
        <v>0</v>
      </c>
      <c r="ET204" s="357">
        <v>0</v>
      </c>
      <c r="EU204" s="357">
        <v>0</v>
      </c>
      <c r="EV204" s="357">
        <v>0</v>
      </c>
      <c r="EW204" s="357">
        <v>0</v>
      </c>
      <c r="EX204" s="357">
        <v>0</v>
      </c>
      <c r="EY204" s="357">
        <v>0</v>
      </c>
      <c r="EZ204" s="357"/>
      <c r="FA204" s="357">
        <v>0</v>
      </c>
      <c r="FB204" s="357">
        <v>0</v>
      </c>
      <c r="FC204" s="357">
        <v>0</v>
      </c>
      <c r="FD204" s="357">
        <v>0</v>
      </c>
      <c r="FE204" s="357">
        <v>0</v>
      </c>
      <c r="FF204" s="357">
        <v>0</v>
      </c>
      <c r="FG204" s="357">
        <v>0</v>
      </c>
    </row>
    <row r="205" spans="1:163">
      <c r="D205" s="167"/>
      <c r="CW205" s="162">
        <v>0</v>
      </c>
      <c r="CX205" s="162">
        <v>0</v>
      </c>
      <c r="CY205" s="162">
        <v>0</v>
      </c>
      <c r="CZ205" s="162">
        <v>0</v>
      </c>
      <c r="DA205" s="162">
        <v>0</v>
      </c>
      <c r="DB205" s="162">
        <v>0</v>
      </c>
      <c r="DC205" s="162">
        <v>0</v>
      </c>
    </row>
    <row r="206" spans="1:163">
      <c r="B206" s="172" t="s">
        <v>65</v>
      </c>
      <c r="D206" s="167"/>
      <c r="CW206" s="162">
        <v>0</v>
      </c>
      <c r="CX206" s="162">
        <v>0</v>
      </c>
      <c r="CY206" s="162">
        <v>0</v>
      </c>
      <c r="CZ206" s="162">
        <v>0</v>
      </c>
      <c r="DA206" s="162">
        <v>0</v>
      </c>
      <c r="DB206" s="162">
        <v>0</v>
      </c>
      <c r="DC206" s="162">
        <v>0</v>
      </c>
    </row>
    <row r="207" spans="1:163">
      <c r="A207" s="355">
        <v>182.01</v>
      </c>
      <c r="B207" s="162" t="s">
        <v>1178</v>
      </c>
      <c r="C207" s="619">
        <v>189792533.49183738</v>
      </c>
      <c r="D207" s="167"/>
      <c r="E207" s="356">
        <v>12040394.556169249</v>
      </c>
      <c r="F207" s="356">
        <v>87998739.571074873</v>
      </c>
      <c r="G207" s="356">
        <v>0</v>
      </c>
      <c r="H207" s="356">
        <v>0</v>
      </c>
      <c r="I207" s="356">
        <v>0</v>
      </c>
      <c r="J207" s="356">
        <v>0</v>
      </c>
      <c r="K207" s="356">
        <v>100039134.12724411</v>
      </c>
      <c r="M207" s="356">
        <v>2775948.9954893915</v>
      </c>
      <c r="N207" s="356">
        <v>22359447.159892209</v>
      </c>
      <c r="O207" s="356">
        <v>0</v>
      </c>
      <c r="P207" s="356">
        <v>0</v>
      </c>
      <c r="Q207" s="356">
        <v>0</v>
      </c>
      <c r="R207" s="356">
        <v>0</v>
      </c>
      <c r="S207" s="356">
        <v>25135396.155381601</v>
      </c>
      <c r="U207" s="356">
        <v>2971203.7187367831</v>
      </c>
      <c r="V207" s="356">
        <v>24865417.524508558</v>
      </c>
      <c r="W207" s="356">
        <v>0</v>
      </c>
      <c r="X207" s="356">
        <v>0</v>
      </c>
      <c r="Y207" s="356">
        <v>0</v>
      </c>
      <c r="Z207" s="356">
        <v>0</v>
      </c>
      <c r="AA207" s="356">
        <v>27836621.243245341</v>
      </c>
      <c r="AC207" s="356">
        <v>1561123.4774622645</v>
      </c>
      <c r="AD207" s="356">
        <v>16047290.52211239</v>
      </c>
      <c r="AE207" s="356">
        <v>0</v>
      </c>
      <c r="AF207" s="356">
        <v>0</v>
      </c>
      <c r="AG207" s="356">
        <v>0</v>
      </c>
      <c r="AH207" s="356">
        <v>0</v>
      </c>
      <c r="AI207" s="356">
        <v>17608413.999574654</v>
      </c>
      <c r="AK207" s="356">
        <v>1102812.9459494837</v>
      </c>
      <c r="AL207" s="356">
        <v>11164786.665701864</v>
      </c>
      <c r="AM207" s="356">
        <v>0</v>
      </c>
      <c r="AN207" s="356">
        <v>0</v>
      </c>
      <c r="AO207" s="356">
        <v>0</v>
      </c>
      <c r="AP207" s="356">
        <v>0</v>
      </c>
      <c r="AQ207" s="356">
        <v>12267599.611651348</v>
      </c>
      <c r="AS207" s="356">
        <v>37.687865623825054</v>
      </c>
      <c r="AT207" s="356">
        <v>35254.023749724096</v>
      </c>
      <c r="AU207" s="356">
        <v>0</v>
      </c>
      <c r="AV207" s="356">
        <v>0</v>
      </c>
      <c r="AW207" s="356">
        <v>0</v>
      </c>
      <c r="AX207" s="356">
        <v>0</v>
      </c>
      <c r="AY207" s="356">
        <v>35291.711615347922</v>
      </c>
      <c r="BA207" s="356">
        <v>0</v>
      </c>
      <c r="BB207" s="356">
        <v>972993.94908178167</v>
      </c>
      <c r="BC207" s="356">
        <v>0</v>
      </c>
      <c r="BD207" s="356">
        <v>0</v>
      </c>
      <c r="BE207" s="356">
        <v>0</v>
      </c>
      <c r="BF207" s="356">
        <v>0</v>
      </c>
      <c r="BG207" s="356">
        <v>972993.94908178167</v>
      </c>
      <c r="BI207" s="356">
        <v>0</v>
      </c>
      <c r="BJ207" s="356">
        <v>0</v>
      </c>
      <c r="BK207" s="356">
        <v>0</v>
      </c>
      <c r="BL207" s="356">
        <v>0</v>
      </c>
      <c r="BM207" s="356">
        <v>0</v>
      </c>
      <c r="BN207" s="356">
        <v>0</v>
      </c>
      <c r="BO207" s="356">
        <v>0</v>
      </c>
      <c r="BQ207" s="356">
        <v>374578.92100567691</v>
      </c>
      <c r="BR207" s="356">
        <v>4832573.613723156</v>
      </c>
      <c r="BS207" s="356">
        <v>0</v>
      </c>
      <c r="BT207" s="356">
        <v>0</v>
      </c>
      <c r="BU207" s="356">
        <v>0</v>
      </c>
      <c r="BV207" s="356">
        <v>0</v>
      </c>
      <c r="BW207" s="356">
        <v>5207152.5347288325</v>
      </c>
      <c r="BY207" s="356">
        <v>0</v>
      </c>
      <c r="BZ207" s="356">
        <v>0</v>
      </c>
      <c r="CA207" s="356">
        <v>0</v>
      </c>
      <c r="CB207" s="356">
        <v>0</v>
      </c>
      <c r="CC207" s="356">
        <v>0</v>
      </c>
      <c r="CD207" s="356">
        <v>0</v>
      </c>
      <c r="CE207" s="356">
        <v>0</v>
      </c>
      <c r="CG207" s="356">
        <v>43388.300183817992</v>
      </c>
      <c r="CH207" s="356">
        <v>581901.77403222211</v>
      </c>
      <c r="CI207" s="356">
        <v>0</v>
      </c>
      <c r="CJ207" s="356">
        <v>0</v>
      </c>
      <c r="CK207" s="356">
        <v>0</v>
      </c>
      <c r="CL207" s="356">
        <v>0</v>
      </c>
      <c r="CM207" s="356">
        <v>625290.07421604008</v>
      </c>
      <c r="CN207" s="162">
        <v>0</v>
      </c>
      <c r="CO207" s="356">
        <v>7690.0812398221851</v>
      </c>
      <c r="CP207" s="356">
        <v>56950.003858528464</v>
      </c>
      <c r="CQ207" s="356">
        <v>0</v>
      </c>
      <c r="CR207" s="356">
        <v>0</v>
      </c>
      <c r="CS207" s="356">
        <v>0</v>
      </c>
      <c r="CT207" s="356">
        <v>0</v>
      </c>
      <c r="CU207" s="356">
        <v>64640.085098350646</v>
      </c>
      <c r="CW207" s="356">
        <v>0</v>
      </c>
      <c r="CX207" s="356">
        <v>0</v>
      </c>
      <c r="CY207" s="356">
        <v>0</v>
      </c>
      <c r="CZ207" s="356">
        <v>0</v>
      </c>
      <c r="DA207" s="356">
        <v>0</v>
      </c>
      <c r="DB207" s="356">
        <v>0</v>
      </c>
      <c r="DC207" s="356">
        <v>0</v>
      </c>
      <c r="DE207" s="356">
        <v>0</v>
      </c>
      <c r="DF207" s="356">
        <v>0</v>
      </c>
      <c r="DG207" s="356">
        <v>0</v>
      </c>
      <c r="DH207" s="356">
        <v>0</v>
      </c>
      <c r="DI207" s="356">
        <v>0</v>
      </c>
      <c r="DJ207" s="356">
        <v>0</v>
      </c>
      <c r="DK207" s="356">
        <v>0</v>
      </c>
      <c r="DM207" s="356">
        <v>0</v>
      </c>
      <c r="DN207" s="356">
        <v>0</v>
      </c>
      <c r="DO207" s="356">
        <v>0</v>
      </c>
      <c r="DP207" s="356">
        <v>0</v>
      </c>
      <c r="DQ207" s="356">
        <v>0</v>
      </c>
      <c r="DR207" s="356">
        <v>0</v>
      </c>
      <c r="DS207" s="356">
        <v>0</v>
      </c>
      <c r="DU207" s="356">
        <v>0</v>
      </c>
      <c r="DV207" s="356">
        <v>0</v>
      </c>
      <c r="DW207" s="356">
        <v>0</v>
      </c>
      <c r="DX207" s="356">
        <v>0</v>
      </c>
      <c r="DY207" s="356">
        <v>0</v>
      </c>
      <c r="DZ207" s="356">
        <v>0</v>
      </c>
      <c r="EA207" s="356">
        <v>0</v>
      </c>
      <c r="EC207" s="356">
        <v>0</v>
      </c>
      <c r="ED207" s="356">
        <v>0</v>
      </c>
      <c r="EE207" s="356">
        <v>0</v>
      </c>
      <c r="EF207" s="356">
        <v>0</v>
      </c>
      <c r="EG207" s="356">
        <v>0</v>
      </c>
      <c r="EH207" s="356">
        <v>0</v>
      </c>
      <c r="EI207" s="356">
        <v>0</v>
      </c>
      <c r="EK207" s="356">
        <v>0</v>
      </c>
      <c r="EL207" s="356">
        <v>0</v>
      </c>
      <c r="EM207" s="356">
        <v>0</v>
      </c>
      <c r="EN207" s="356">
        <v>0</v>
      </c>
      <c r="EO207" s="356">
        <v>0</v>
      </c>
      <c r="EP207" s="356">
        <v>0</v>
      </c>
      <c r="EQ207" s="356">
        <v>0</v>
      </c>
      <c r="ES207" s="356">
        <v>0</v>
      </c>
      <c r="ET207" s="356">
        <v>0</v>
      </c>
      <c r="EU207" s="356">
        <v>0</v>
      </c>
      <c r="EV207" s="356">
        <v>0</v>
      </c>
      <c r="EW207" s="356">
        <v>0</v>
      </c>
      <c r="EX207" s="356">
        <v>0</v>
      </c>
      <c r="EY207" s="356">
        <v>0</v>
      </c>
      <c r="FA207" s="356">
        <v>0</v>
      </c>
      <c r="FB207" s="356">
        <v>0</v>
      </c>
      <c r="FC207" s="356">
        <v>0</v>
      </c>
      <c r="FD207" s="356">
        <v>0</v>
      </c>
      <c r="FE207" s="356">
        <v>0</v>
      </c>
      <c r="FF207" s="356">
        <v>0</v>
      </c>
      <c r="FG207" s="356">
        <v>0</v>
      </c>
    </row>
    <row r="208" spans="1:163">
      <c r="A208" s="355">
        <v>182.02</v>
      </c>
      <c r="B208" s="162" t="s">
        <v>1179</v>
      </c>
      <c r="C208" s="619">
        <v>282930</v>
      </c>
      <c r="D208" s="167"/>
      <c r="E208" s="356">
        <v>17949.013952772155</v>
      </c>
      <c r="F208" s="356">
        <v>131182.62836148404</v>
      </c>
      <c r="G208" s="356">
        <v>0</v>
      </c>
      <c r="H208" s="356">
        <v>0</v>
      </c>
      <c r="I208" s="356">
        <v>0</v>
      </c>
      <c r="J208" s="356">
        <v>0</v>
      </c>
      <c r="K208" s="356">
        <v>149131.6423142562</v>
      </c>
      <c r="M208" s="356">
        <v>4138.1988787645969</v>
      </c>
      <c r="N208" s="356">
        <v>33331.966587718161</v>
      </c>
      <c r="O208" s="356">
        <v>0</v>
      </c>
      <c r="P208" s="356">
        <v>0</v>
      </c>
      <c r="Q208" s="356">
        <v>0</v>
      </c>
      <c r="R208" s="356">
        <v>0</v>
      </c>
      <c r="S208" s="356">
        <v>37470.165466482758</v>
      </c>
      <c r="U208" s="356">
        <v>4429.2715454918171</v>
      </c>
      <c r="V208" s="356">
        <v>37067.699401946054</v>
      </c>
      <c r="W208" s="356">
        <v>0</v>
      </c>
      <c r="X208" s="356">
        <v>0</v>
      </c>
      <c r="Y208" s="356">
        <v>0</v>
      </c>
      <c r="Z208" s="356">
        <v>0</v>
      </c>
      <c r="AA208" s="356">
        <v>41496.970947437869</v>
      </c>
      <c r="AC208" s="356">
        <v>2327.2183439049495</v>
      </c>
      <c r="AD208" s="356">
        <v>23922.226148145743</v>
      </c>
      <c r="AE208" s="356">
        <v>0</v>
      </c>
      <c r="AF208" s="356">
        <v>0</v>
      </c>
      <c r="AG208" s="356">
        <v>0</v>
      </c>
      <c r="AH208" s="356">
        <v>0</v>
      </c>
      <c r="AI208" s="356">
        <v>26249.444492050694</v>
      </c>
      <c r="AK208" s="356">
        <v>1643.9996930169373</v>
      </c>
      <c r="AL208" s="356">
        <v>16643.716342312724</v>
      </c>
      <c r="AM208" s="356">
        <v>0</v>
      </c>
      <c r="AN208" s="356">
        <v>0</v>
      </c>
      <c r="AO208" s="356">
        <v>0</v>
      </c>
      <c r="AP208" s="356">
        <v>0</v>
      </c>
      <c r="AQ208" s="356">
        <v>18287.71603532966</v>
      </c>
      <c r="AS208" s="356">
        <v>5.6182546408799688E-2</v>
      </c>
      <c r="AT208" s="356">
        <v>52.554337918348196</v>
      </c>
      <c r="AU208" s="356">
        <v>0</v>
      </c>
      <c r="AV208" s="356">
        <v>0</v>
      </c>
      <c r="AW208" s="356">
        <v>0</v>
      </c>
      <c r="AX208" s="356">
        <v>0</v>
      </c>
      <c r="AY208" s="356">
        <v>52.610520464756995</v>
      </c>
      <c r="BA208" s="356">
        <v>0</v>
      </c>
      <c r="BB208" s="356">
        <v>1450.4742254549658</v>
      </c>
      <c r="BC208" s="356">
        <v>0</v>
      </c>
      <c r="BD208" s="356">
        <v>0</v>
      </c>
      <c r="BE208" s="356">
        <v>0</v>
      </c>
      <c r="BF208" s="356">
        <v>0</v>
      </c>
      <c r="BG208" s="356">
        <v>1450.4742254549658</v>
      </c>
      <c r="BI208" s="356">
        <v>0</v>
      </c>
      <c r="BJ208" s="356">
        <v>0</v>
      </c>
      <c r="BK208" s="356">
        <v>0</v>
      </c>
      <c r="BL208" s="356">
        <v>0</v>
      </c>
      <c r="BM208" s="356">
        <v>0</v>
      </c>
      <c r="BN208" s="356">
        <v>0</v>
      </c>
      <c r="BO208" s="356">
        <v>0</v>
      </c>
      <c r="BQ208" s="356">
        <v>558.39717279865567</v>
      </c>
      <c r="BR208" s="356">
        <v>7204.0771434746493</v>
      </c>
      <c r="BS208" s="356">
        <v>0</v>
      </c>
      <c r="BT208" s="356">
        <v>0</v>
      </c>
      <c r="BU208" s="356">
        <v>0</v>
      </c>
      <c r="BV208" s="356">
        <v>0</v>
      </c>
      <c r="BW208" s="356">
        <v>7762.4743162733048</v>
      </c>
      <c r="BY208" s="356">
        <v>0</v>
      </c>
      <c r="BZ208" s="356">
        <v>0</v>
      </c>
      <c r="CA208" s="356">
        <v>0</v>
      </c>
      <c r="CB208" s="356">
        <v>0</v>
      </c>
      <c r="CC208" s="356">
        <v>0</v>
      </c>
      <c r="CD208" s="356">
        <v>0</v>
      </c>
      <c r="CE208" s="356">
        <v>0</v>
      </c>
      <c r="CG208" s="356">
        <v>64.680372537076579</v>
      </c>
      <c r="CH208" s="356">
        <v>867.46019929186184</v>
      </c>
      <c r="CI208" s="356">
        <v>0</v>
      </c>
      <c r="CJ208" s="356">
        <v>0</v>
      </c>
      <c r="CK208" s="356">
        <v>0</v>
      </c>
      <c r="CL208" s="356">
        <v>0</v>
      </c>
      <c r="CM208" s="356">
        <v>932.14057182893839</v>
      </c>
      <c r="CN208" s="162">
        <v>0</v>
      </c>
      <c r="CO208" s="356">
        <v>11.463858167405022</v>
      </c>
      <c r="CP208" s="356">
        <v>84.897252253532102</v>
      </c>
      <c r="CQ208" s="356">
        <v>0</v>
      </c>
      <c r="CR208" s="356">
        <v>0</v>
      </c>
      <c r="CS208" s="356">
        <v>0</v>
      </c>
      <c r="CT208" s="356">
        <v>0</v>
      </c>
      <c r="CU208" s="356">
        <v>96.361110420937123</v>
      </c>
      <c r="CW208" s="356">
        <v>0</v>
      </c>
      <c r="CX208" s="356">
        <v>0</v>
      </c>
      <c r="CY208" s="356">
        <v>0</v>
      </c>
      <c r="CZ208" s="356">
        <v>0</v>
      </c>
      <c r="DA208" s="356">
        <v>0</v>
      </c>
      <c r="DB208" s="356">
        <v>0</v>
      </c>
      <c r="DC208" s="356">
        <v>0</v>
      </c>
      <c r="DE208" s="356">
        <v>0</v>
      </c>
      <c r="DF208" s="356">
        <v>0</v>
      </c>
      <c r="DG208" s="356">
        <v>0</v>
      </c>
      <c r="DH208" s="356">
        <v>0</v>
      </c>
      <c r="DI208" s="356">
        <v>0</v>
      </c>
      <c r="DJ208" s="356">
        <v>0</v>
      </c>
      <c r="DK208" s="356">
        <v>0</v>
      </c>
      <c r="DM208" s="356">
        <v>0</v>
      </c>
      <c r="DN208" s="356">
        <v>0</v>
      </c>
      <c r="DO208" s="356">
        <v>0</v>
      </c>
      <c r="DP208" s="356">
        <v>0</v>
      </c>
      <c r="DQ208" s="356">
        <v>0</v>
      </c>
      <c r="DR208" s="356">
        <v>0</v>
      </c>
      <c r="DS208" s="356">
        <v>0</v>
      </c>
      <c r="DU208" s="356">
        <v>0</v>
      </c>
      <c r="DV208" s="356">
        <v>0</v>
      </c>
      <c r="DW208" s="356">
        <v>0</v>
      </c>
      <c r="DX208" s="356">
        <v>0</v>
      </c>
      <c r="DY208" s="356">
        <v>0</v>
      </c>
      <c r="DZ208" s="356">
        <v>0</v>
      </c>
      <c r="EA208" s="356">
        <v>0</v>
      </c>
      <c r="EC208" s="356">
        <v>0</v>
      </c>
      <c r="ED208" s="356">
        <v>0</v>
      </c>
      <c r="EE208" s="356">
        <v>0</v>
      </c>
      <c r="EF208" s="356">
        <v>0</v>
      </c>
      <c r="EG208" s="356">
        <v>0</v>
      </c>
      <c r="EH208" s="356">
        <v>0</v>
      </c>
      <c r="EI208" s="356">
        <v>0</v>
      </c>
      <c r="EK208" s="356">
        <v>0</v>
      </c>
      <c r="EL208" s="356">
        <v>0</v>
      </c>
      <c r="EM208" s="356">
        <v>0</v>
      </c>
      <c r="EN208" s="356">
        <v>0</v>
      </c>
      <c r="EO208" s="356">
        <v>0</v>
      </c>
      <c r="EP208" s="356">
        <v>0</v>
      </c>
      <c r="EQ208" s="356">
        <v>0</v>
      </c>
      <c r="ES208" s="356">
        <v>0</v>
      </c>
      <c r="ET208" s="356">
        <v>0</v>
      </c>
      <c r="EU208" s="356">
        <v>0</v>
      </c>
      <c r="EV208" s="356">
        <v>0</v>
      </c>
      <c r="EW208" s="356">
        <v>0</v>
      </c>
      <c r="EX208" s="356">
        <v>0</v>
      </c>
      <c r="EY208" s="356">
        <v>0</v>
      </c>
      <c r="FA208" s="356">
        <v>0</v>
      </c>
      <c r="FB208" s="356">
        <v>0</v>
      </c>
      <c r="FC208" s="356">
        <v>0</v>
      </c>
      <c r="FD208" s="356">
        <v>0</v>
      </c>
      <c r="FE208" s="356">
        <v>0</v>
      </c>
      <c r="FF208" s="356">
        <v>0</v>
      </c>
      <c r="FG208" s="356">
        <v>0</v>
      </c>
    </row>
    <row r="209" spans="1:163">
      <c r="A209" s="355">
        <v>182.03</v>
      </c>
      <c r="B209" s="162" t="s">
        <v>1180</v>
      </c>
      <c r="C209" s="619">
        <v>10680268.879542366</v>
      </c>
      <c r="D209" s="167"/>
      <c r="E209" s="356">
        <v>6225360.318073187</v>
      </c>
      <c r="F209" s="356">
        <v>0</v>
      </c>
      <c r="G209" s="356">
        <v>880990.97332011629</v>
      </c>
      <c r="H209" s="356">
        <v>0</v>
      </c>
      <c r="I209" s="356">
        <v>0</v>
      </c>
      <c r="J209" s="356">
        <v>0</v>
      </c>
      <c r="K209" s="356">
        <v>7106351.2913933033</v>
      </c>
      <c r="M209" s="356">
        <v>1145062.5484440008</v>
      </c>
      <c r="N209" s="356">
        <v>0</v>
      </c>
      <c r="O209" s="356">
        <v>129223.17118261194</v>
      </c>
      <c r="P209" s="356">
        <v>0</v>
      </c>
      <c r="Q209" s="356">
        <v>0</v>
      </c>
      <c r="R209" s="356">
        <v>0</v>
      </c>
      <c r="S209" s="356">
        <v>1274285.7196266127</v>
      </c>
      <c r="U209" s="356">
        <v>968919.22626787052</v>
      </c>
      <c r="V209" s="356">
        <v>0</v>
      </c>
      <c r="W209" s="356">
        <v>34638.140988699961</v>
      </c>
      <c r="X209" s="356">
        <v>0</v>
      </c>
      <c r="Y209" s="356">
        <v>0</v>
      </c>
      <c r="Z209" s="356">
        <v>0</v>
      </c>
      <c r="AA209" s="356">
        <v>1003557.3672565705</v>
      </c>
      <c r="AC209" s="356">
        <v>421814.90613957588</v>
      </c>
      <c r="AD209" s="356">
        <v>0</v>
      </c>
      <c r="AE209" s="356">
        <v>3845.0292128171686</v>
      </c>
      <c r="AF209" s="356">
        <v>0</v>
      </c>
      <c r="AG209" s="356">
        <v>0</v>
      </c>
      <c r="AH209" s="356">
        <v>0</v>
      </c>
      <c r="AI209" s="356">
        <v>425659.93535239302</v>
      </c>
      <c r="AK209" s="356">
        <v>336605.76222820155</v>
      </c>
      <c r="AL209" s="356">
        <v>0</v>
      </c>
      <c r="AM209" s="356">
        <v>45917.694872995955</v>
      </c>
      <c r="AN209" s="356">
        <v>0</v>
      </c>
      <c r="AO209" s="356">
        <v>0</v>
      </c>
      <c r="AP209" s="356">
        <v>0</v>
      </c>
      <c r="AQ209" s="356">
        <v>382523.45710119751</v>
      </c>
      <c r="AS209" s="356">
        <v>4153.6148266622731</v>
      </c>
      <c r="AT209" s="356">
        <v>0</v>
      </c>
      <c r="AU209" s="356">
        <v>148.87963459327332</v>
      </c>
      <c r="AV209" s="356">
        <v>0</v>
      </c>
      <c r="AW209" s="356">
        <v>0</v>
      </c>
      <c r="AX209" s="356">
        <v>0</v>
      </c>
      <c r="AY209" s="356">
        <v>4302.4944612555464</v>
      </c>
      <c r="BA209" s="356">
        <v>80297.389953505437</v>
      </c>
      <c r="BB209" s="356">
        <v>0</v>
      </c>
      <c r="BC209" s="356">
        <v>14839.758128438623</v>
      </c>
      <c r="BD209" s="356">
        <v>0</v>
      </c>
      <c r="BE209" s="356">
        <v>0</v>
      </c>
      <c r="BF209" s="356">
        <v>0</v>
      </c>
      <c r="BG209" s="356">
        <v>95137.148081944062</v>
      </c>
      <c r="BI209" s="356">
        <v>102224.13815694946</v>
      </c>
      <c r="BJ209" s="356">
        <v>0</v>
      </c>
      <c r="BK209" s="356">
        <v>3001.3626496193801</v>
      </c>
      <c r="BL209" s="356">
        <v>0</v>
      </c>
      <c r="BM209" s="356">
        <v>0</v>
      </c>
      <c r="BN209" s="356">
        <v>0</v>
      </c>
      <c r="BO209" s="356">
        <v>105225.50080656883</v>
      </c>
      <c r="BQ209" s="356">
        <v>54908.5731212955</v>
      </c>
      <c r="BR209" s="356">
        <v>0</v>
      </c>
      <c r="BS209" s="356">
        <v>1863.8390556692636</v>
      </c>
      <c r="BT209" s="356">
        <v>0</v>
      </c>
      <c r="BU209" s="356">
        <v>0</v>
      </c>
      <c r="BV209" s="356">
        <v>0</v>
      </c>
      <c r="BW209" s="356">
        <v>56772.412176964761</v>
      </c>
      <c r="BY209" s="356">
        <v>16697.520002032223</v>
      </c>
      <c r="BZ209" s="356">
        <v>0</v>
      </c>
      <c r="CA209" s="356">
        <v>3000.7648147697901</v>
      </c>
      <c r="CB209" s="356">
        <v>0</v>
      </c>
      <c r="CC209" s="356">
        <v>0</v>
      </c>
      <c r="CD209" s="356">
        <v>0</v>
      </c>
      <c r="CE209" s="356">
        <v>19698.284816802014</v>
      </c>
      <c r="CG209" s="356">
        <v>56681.235560206325</v>
      </c>
      <c r="CH209" s="356">
        <v>0</v>
      </c>
      <c r="CI209" s="356">
        <v>146798.41261633002</v>
      </c>
      <c r="CJ209" s="356">
        <v>0</v>
      </c>
      <c r="CK209" s="356">
        <v>0</v>
      </c>
      <c r="CL209" s="356">
        <v>0</v>
      </c>
      <c r="CM209" s="356">
        <v>203479.64817653634</v>
      </c>
      <c r="CN209" s="162">
        <v>0</v>
      </c>
      <c r="CO209" s="356">
        <v>3242.1621177697184</v>
      </c>
      <c r="CP209" s="356">
        <v>0</v>
      </c>
      <c r="CQ209" s="356">
        <v>33.458174445054688</v>
      </c>
      <c r="CR209" s="356">
        <v>0</v>
      </c>
      <c r="CS209" s="356">
        <v>0</v>
      </c>
      <c r="CT209" s="356">
        <v>0</v>
      </c>
      <c r="CU209" s="356">
        <v>3275.6202922147731</v>
      </c>
      <c r="CW209" s="356">
        <v>0</v>
      </c>
      <c r="CX209" s="356">
        <v>0</v>
      </c>
      <c r="CY209" s="356">
        <v>0</v>
      </c>
      <c r="CZ209" s="356">
        <v>0</v>
      </c>
      <c r="DA209" s="356">
        <v>0</v>
      </c>
      <c r="DB209" s="356">
        <v>0</v>
      </c>
      <c r="DC209" s="356">
        <v>0</v>
      </c>
      <c r="DE209" s="356">
        <v>0</v>
      </c>
      <c r="DF209" s="356">
        <v>0</v>
      </c>
      <c r="DG209" s="356">
        <v>0</v>
      </c>
      <c r="DH209" s="356">
        <v>0</v>
      </c>
      <c r="DI209" s="356">
        <v>0</v>
      </c>
      <c r="DJ209" s="356">
        <v>0</v>
      </c>
      <c r="DK209" s="356">
        <v>0</v>
      </c>
      <c r="DM209" s="356">
        <v>0</v>
      </c>
      <c r="DN209" s="356">
        <v>0</v>
      </c>
      <c r="DO209" s="356">
        <v>0</v>
      </c>
      <c r="DP209" s="356">
        <v>0</v>
      </c>
      <c r="DQ209" s="356">
        <v>0</v>
      </c>
      <c r="DR209" s="356">
        <v>0</v>
      </c>
      <c r="DS209" s="356">
        <v>0</v>
      </c>
      <c r="DU209" s="356">
        <v>0</v>
      </c>
      <c r="DV209" s="356">
        <v>0</v>
      </c>
      <c r="DW209" s="356">
        <v>0</v>
      </c>
      <c r="DX209" s="356">
        <v>0</v>
      </c>
      <c r="DY209" s="356">
        <v>0</v>
      </c>
      <c r="DZ209" s="356">
        <v>0</v>
      </c>
      <c r="EA209" s="356">
        <v>0</v>
      </c>
      <c r="EC209" s="356">
        <v>0</v>
      </c>
      <c r="ED209" s="356">
        <v>0</v>
      </c>
      <c r="EE209" s="356">
        <v>0</v>
      </c>
      <c r="EF209" s="356">
        <v>0</v>
      </c>
      <c r="EG209" s="356">
        <v>0</v>
      </c>
      <c r="EH209" s="356">
        <v>0</v>
      </c>
      <c r="EI209" s="356">
        <v>0</v>
      </c>
      <c r="EK209" s="356">
        <v>0</v>
      </c>
      <c r="EL209" s="356">
        <v>0</v>
      </c>
      <c r="EM209" s="356">
        <v>0</v>
      </c>
      <c r="EN209" s="356">
        <v>0</v>
      </c>
      <c r="EO209" s="356">
        <v>0</v>
      </c>
      <c r="EP209" s="356">
        <v>0</v>
      </c>
      <c r="EQ209" s="356">
        <v>0</v>
      </c>
      <c r="ES209" s="356">
        <v>0</v>
      </c>
      <c r="ET209" s="356">
        <v>0</v>
      </c>
      <c r="EU209" s="356">
        <v>0</v>
      </c>
      <c r="EV209" s="356">
        <v>0</v>
      </c>
      <c r="EW209" s="356">
        <v>0</v>
      </c>
      <c r="EX209" s="356">
        <v>0</v>
      </c>
      <c r="EY209" s="356">
        <v>0</v>
      </c>
      <c r="FA209" s="356">
        <v>0</v>
      </c>
      <c r="FB209" s="356">
        <v>0</v>
      </c>
      <c r="FC209" s="356">
        <v>0</v>
      </c>
      <c r="FD209" s="356">
        <v>0</v>
      </c>
      <c r="FE209" s="356">
        <v>0</v>
      </c>
      <c r="FF209" s="356">
        <v>0</v>
      </c>
      <c r="FG209" s="356">
        <v>0</v>
      </c>
    </row>
    <row r="210" spans="1:163">
      <c r="A210" s="355">
        <v>182.04</v>
      </c>
      <c r="B210" s="162" t="s">
        <v>1181</v>
      </c>
      <c r="C210" s="619">
        <v>70649961.959238604</v>
      </c>
      <c r="D210" s="167"/>
      <c r="E210" s="356">
        <v>17805519.208401609</v>
      </c>
      <c r="F210" s="356">
        <v>16342328.610150289</v>
      </c>
      <c r="G210" s="356">
        <v>8894536.8952090275</v>
      </c>
      <c r="H210" s="356">
        <v>0</v>
      </c>
      <c r="I210" s="356">
        <v>0</v>
      </c>
      <c r="J210" s="356">
        <v>0</v>
      </c>
      <c r="K210" s="356">
        <v>43042384.713760927</v>
      </c>
      <c r="M210" s="356">
        <v>3379854.8971696151</v>
      </c>
      <c r="N210" s="356">
        <v>4152393.941200933</v>
      </c>
      <c r="O210" s="356">
        <v>1035606.4898433525</v>
      </c>
      <c r="P210" s="356">
        <v>0</v>
      </c>
      <c r="Q210" s="356">
        <v>0</v>
      </c>
      <c r="R210" s="356">
        <v>0</v>
      </c>
      <c r="S210" s="356">
        <v>8567855.3282139003</v>
      </c>
      <c r="U210" s="356">
        <v>2976115.3657040731</v>
      </c>
      <c r="V210" s="356">
        <v>4617780.0522460947</v>
      </c>
      <c r="W210" s="356">
        <v>155257.71273339723</v>
      </c>
      <c r="X210" s="356">
        <v>0</v>
      </c>
      <c r="Y210" s="356">
        <v>0</v>
      </c>
      <c r="Z210" s="356">
        <v>0</v>
      </c>
      <c r="AA210" s="356">
        <v>7749153.1306835655</v>
      </c>
      <c r="AC210" s="356">
        <v>1345604.381941987</v>
      </c>
      <c r="AD210" s="356">
        <v>2980157.4010397792</v>
      </c>
      <c r="AE210" s="356">
        <v>76710.432832777631</v>
      </c>
      <c r="AF210" s="356">
        <v>0</v>
      </c>
      <c r="AG210" s="356">
        <v>0</v>
      </c>
      <c r="AH210" s="356">
        <v>0</v>
      </c>
      <c r="AI210" s="356">
        <v>4402472.2158145439</v>
      </c>
      <c r="AK210" s="356">
        <v>1047094.6778899067</v>
      </c>
      <c r="AL210" s="356">
        <v>2073423.0222213094</v>
      </c>
      <c r="AM210" s="356">
        <v>186982.65158694351</v>
      </c>
      <c r="AN210" s="356">
        <v>0</v>
      </c>
      <c r="AO210" s="356">
        <v>0</v>
      </c>
      <c r="AP210" s="356">
        <v>0</v>
      </c>
      <c r="AQ210" s="356">
        <v>3307500.3516981592</v>
      </c>
      <c r="AS210" s="356">
        <v>10387.18879397455</v>
      </c>
      <c r="AT210" s="356">
        <v>6547.0578755585748</v>
      </c>
      <c r="AU210" s="356">
        <v>379.60536671925178</v>
      </c>
      <c r="AV210" s="356">
        <v>0</v>
      </c>
      <c r="AW210" s="356">
        <v>0</v>
      </c>
      <c r="AX210" s="356">
        <v>0</v>
      </c>
      <c r="AY210" s="356">
        <v>17313.852036252374</v>
      </c>
      <c r="BA210" s="356">
        <v>200668.37818998753</v>
      </c>
      <c r="BB210" s="356">
        <v>180695.62051783019</v>
      </c>
      <c r="BC210" s="356">
        <v>39209.737399848105</v>
      </c>
      <c r="BD210" s="356">
        <v>0</v>
      </c>
      <c r="BE210" s="356">
        <v>0</v>
      </c>
      <c r="BF210" s="356">
        <v>0</v>
      </c>
      <c r="BG210" s="356">
        <v>420573.73610766587</v>
      </c>
      <c r="BI210" s="356">
        <v>265485.61876577418</v>
      </c>
      <c r="BJ210" s="356">
        <v>91985.398499524439</v>
      </c>
      <c r="BK210" s="356">
        <v>15721.72261433168</v>
      </c>
      <c r="BL210" s="356">
        <v>0</v>
      </c>
      <c r="BM210" s="356">
        <v>0</v>
      </c>
      <c r="BN210" s="356">
        <v>0</v>
      </c>
      <c r="BO210" s="356">
        <v>373192.73987963033</v>
      </c>
      <c r="BQ210" s="356">
        <v>207153.93106736196</v>
      </c>
      <c r="BR210" s="356">
        <v>897461.78653409355</v>
      </c>
      <c r="BS210" s="356">
        <v>17679.891785898555</v>
      </c>
      <c r="BT210" s="356">
        <v>0</v>
      </c>
      <c r="BU210" s="356">
        <v>0</v>
      </c>
      <c r="BV210" s="356">
        <v>0</v>
      </c>
      <c r="BW210" s="356">
        <v>1122295.609387354</v>
      </c>
      <c r="BY210" s="356">
        <v>91899.099800642303</v>
      </c>
      <c r="BZ210" s="356">
        <v>542890.23196984176</v>
      </c>
      <c r="CA210" s="356">
        <v>30729.454294551884</v>
      </c>
      <c r="CB210" s="356">
        <v>0</v>
      </c>
      <c r="CC210" s="356">
        <v>0</v>
      </c>
      <c r="CD210" s="356">
        <v>0</v>
      </c>
      <c r="CE210" s="356">
        <v>665518.78606503597</v>
      </c>
      <c r="CG210" s="356">
        <v>149750.67049418122</v>
      </c>
      <c r="CH210" s="356">
        <v>108065.52521565663</v>
      </c>
      <c r="CI210" s="356">
        <v>703668.54725720698</v>
      </c>
      <c r="CJ210" s="356">
        <v>0</v>
      </c>
      <c r="CK210" s="356">
        <v>0</v>
      </c>
      <c r="CL210" s="356">
        <v>0</v>
      </c>
      <c r="CM210" s="356">
        <v>961484.74296704482</v>
      </c>
      <c r="CN210" s="162">
        <v>0</v>
      </c>
      <c r="CO210" s="356">
        <v>9538.1105893061849</v>
      </c>
      <c r="CP210" s="356">
        <v>10576.238727302385</v>
      </c>
      <c r="CQ210" s="356">
        <v>102.40330793092494</v>
      </c>
      <c r="CR210" s="356">
        <v>0</v>
      </c>
      <c r="CS210" s="356">
        <v>0</v>
      </c>
      <c r="CT210" s="356">
        <v>0</v>
      </c>
      <c r="CU210" s="356">
        <v>20216.752624539495</v>
      </c>
      <c r="CW210" s="356">
        <v>0</v>
      </c>
      <c r="CX210" s="356">
        <v>0</v>
      </c>
      <c r="CY210" s="356">
        <v>0</v>
      </c>
      <c r="CZ210" s="356">
        <v>0</v>
      </c>
      <c r="DA210" s="356">
        <v>0</v>
      </c>
      <c r="DB210" s="356">
        <v>0</v>
      </c>
      <c r="DC210" s="356">
        <v>0</v>
      </c>
      <c r="DE210" s="356">
        <v>0</v>
      </c>
      <c r="DF210" s="356">
        <v>0</v>
      </c>
      <c r="DG210" s="356">
        <v>0</v>
      </c>
      <c r="DH210" s="356">
        <v>0</v>
      </c>
      <c r="DI210" s="356">
        <v>0</v>
      </c>
      <c r="DJ210" s="356">
        <v>0</v>
      </c>
      <c r="DK210" s="356">
        <v>0</v>
      </c>
      <c r="DM210" s="356">
        <v>0</v>
      </c>
      <c r="DN210" s="356">
        <v>0</v>
      </c>
      <c r="DO210" s="356">
        <v>0</v>
      </c>
      <c r="DP210" s="356">
        <v>0</v>
      </c>
      <c r="DQ210" s="356">
        <v>0</v>
      </c>
      <c r="DR210" s="356">
        <v>0</v>
      </c>
      <c r="DS210" s="356">
        <v>0</v>
      </c>
      <c r="DU210" s="356">
        <v>0</v>
      </c>
      <c r="DV210" s="356">
        <v>0</v>
      </c>
      <c r="DW210" s="356">
        <v>0</v>
      </c>
      <c r="DX210" s="356">
        <v>0</v>
      </c>
      <c r="DY210" s="356">
        <v>0</v>
      </c>
      <c r="DZ210" s="356">
        <v>0</v>
      </c>
      <c r="EA210" s="356">
        <v>0</v>
      </c>
      <c r="EC210" s="356">
        <v>0</v>
      </c>
      <c r="ED210" s="356">
        <v>0</v>
      </c>
      <c r="EE210" s="356">
        <v>0</v>
      </c>
      <c r="EF210" s="356">
        <v>0</v>
      </c>
      <c r="EG210" s="356">
        <v>0</v>
      </c>
      <c r="EH210" s="356">
        <v>0</v>
      </c>
      <c r="EI210" s="356">
        <v>0</v>
      </c>
      <c r="EK210" s="356">
        <v>0</v>
      </c>
      <c r="EL210" s="356">
        <v>0</v>
      </c>
      <c r="EM210" s="356">
        <v>0</v>
      </c>
      <c r="EN210" s="356">
        <v>0</v>
      </c>
      <c r="EO210" s="356">
        <v>0</v>
      </c>
      <c r="EP210" s="356">
        <v>0</v>
      </c>
      <c r="EQ210" s="356">
        <v>0</v>
      </c>
      <c r="ES210" s="356">
        <v>0</v>
      </c>
      <c r="ET210" s="356">
        <v>0</v>
      </c>
      <c r="EU210" s="356">
        <v>0</v>
      </c>
      <c r="EV210" s="356">
        <v>0</v>
      </c>
      <c r="EW210" s="356">
        <v>0</v>
      </c>
      <c r="EX210" s="356">
        <v>0</v>
      </c>
      <c r="EY210" s="356">
        <v>0</v>
      </c>
      <c r="FA210" s="356">
        <v>0</v>
      </c>
      <c r="FB210" s="356">
        <v>0</v>
      </c>
      <c r="FC210" s="356">
        <v>0</v>
      </c>
      <c r="FD210" s="356">
        <v>0</v>
      </c>
      <c r="FE210" s="356">
        <v>0</v>
      </c>
      <c r="FF210" s="356">
        <v>0</v>
      </c>
      <c r="FG210" s="356">
        <v>0</v>
      </c>
    </row>
    <row r="211" spans="1:163">
      <c r="A211" s="355">
        <v>282</v>
      </c>
      <c r="B211" s="162" t="s">
        <v>1182</v>
      </c>
      <c r="C211" s="619">
        <v>-14543535.434509924</v>
      </c>
      <c r="D211" s="167"/>
      <c r="E211" s="356">
        <v>-922638.53404253651</v>
      </c>
      <c r="F211" s="356">
        <v>-6743219.8917307798</v>
      </c>
      <c r="G211" s="356">
        <v>0</v>
      </c>
      <c r="H211" s="356">
        <v>0</v>
      </c>
      <c r="I211" s="356">
        <v>0</v>
      </c>
      <c r="J211" s="356">
        <v>0</v>
      </c>
      <c r="K211" s="356">
        <v>-7665858.4257733161</v>
      </c>
      <c r="M211" s="356">
        <v>-212717.07499509471</v>
      </c>
      <c r="N211" s="356">
        <v>-1713373.0504731908</v>
      </c>
      <c r="O211" s="356">
        <v>0</v>
      </c>
      <c r="P211" s="356">
        <v>0</v>
      </c>
      <c r="Q211" s="356">
        <v>0</v>
      </c>
      <c r="R211" s="356">
        <v>0</v>
      </c>
      <c r="S211" s="356">
        <v>-1926090.1254682855</v>
      </c>
      <c r="U211" s="356">
        <v>-227679.17036343541</v>
      </c>
      <c r="V211" s="356">
        <v>-1905402.0419466468</v>
      </c>
      <c r="W211" s="356">
        <v>0</v>
      </c>
      <c r="X211" s="356">
        <v>0</v>
      </c>
      <c r="Y211" s="356">
        <v>0</v>
      </c>
      <c r="Z211" s="356">
        <v>0</v>
      </c>
      <c r="AA211" s="356">
        <v>-2133081.2123100823</v>
      </c>
      <c r="AC211" s="356">
        <v>-119626.70076846973</v>
      </c>
      <c r="AD211" s="356">
        <v>-1229681.3475344342</v>
      </c>
      <c r="AE211" s="356">
        <v>0</v>
      </c>
      <c r="AF211" s="356">
        <v>0</v>
      </c>
      <c r="AG211" s="356">
        <v>0</v>
      </c>
      <c r="AH211" s="356">
        <v>0</v>
      </c>
      <c r="AI211" s="356">
        <v>-1349308.048302904</v>
      </c>
      <c r="AK211" s="356">
        <v>-84507.008057523999</v>
      </c>
      <c r="AL211" s="356">
        <v>-855541.93046462722</v>
      </c>
      <c r="AM211" s="356">
        <v>0</v>
      </c>
      <c r="AN211" s="356">
        <v>0</v>
      </c>
      <c r="AO211" s="356">
        <v>0</v>
      </c>
      <c r="AP211" s="356">
        <v>0</v>
      </c>
      <c r="AQ211" s="356">
        <v>-940048.93852215121</v>
      </c>
      <c r="AS211" s="356">
        <v>-2.8879682412518171</v>
      </c>
      <c r="AT211" s="356">
        <v>-2701.4663547616215</v>
      </c>
      <c r="AU211" s="356">
        <v>0</v>
      </c>
      <c r="AV211" s="356">
        <v>0</v>
      </c>
      <c r="AW211" s="356">
        <v>0</v>
      </c>
      <c r="AX211" s="356">
        <v>0</v>
      </c>
      <c r="AY211" s="356">
        <v>-2704.3543230028731</v>
      </c>
      <c r="BA211" s="356">
        <v>0</v>
      </c>
      <c r="BB211" s="356">
        <v>-74559.160551188048</v>
      </c>
      <c r="BC211" s="356">
        <v>0</v>
      </c>
      <c r="BD211" s="356">
        <v>0</v>
      </c>
      <c r="BE211" s="356">
        <v>0</v>
      </c>
      <c r="BF211" s="356">
        <v>0</v>
      </c>
      <c r="BG211" s="356">
        <v>-74559.160551188048</v>
      </c>
      <c r="BI211" s="356">
        <v>0</v>
      </c>
      <c r="BJ211" s="356">
        <v>0</v>
      </c>
      <c r="BK211" s="356">
        <v>0</v>
      </c>
      <c r="BL211" s="356">
        <v>0</v>
      </c>
      <c r="BM211" s="356">
        <v>0</v>
      </c>
      <c r="BN211" s="356">
        <v>0</v>
      </c>
      <c r="BO211" s="356">
        <v>0</v>
      </c>
      <c r="BQ211" s="356">
        <v>-28703.456929726115</v>
      </c>
      <c r="BR211" s="356">
        <v>-370313.33265849005</v>
      </c>
      <c r="BS211" s="356">
        <v>0</v>
      </c>
      <c r="BT211" s="356">
        <v>0</v>
      </c>
      <c r="BU211" s="356">
        <v>0</v>
      </c>
      <c r="BV211" s="356">
        <v>0</v>
      </c>
      <c r="BW211" s="356">
        <v>-399016.78958821617</v>
      </c>
      <c r="BY211" s="356">
        <v>0</v>
      </c>
      <c r="BZ211" s="356">
        <v>0</v>
      </c>
      <c r="CA211" s="356">
        <v>0</v>
      </c>
      <c r="CB211" s="356">
        <v>0</v>
      </c>
      <c r="CC211" s="356">
        <v>0</v>
      </c>
      <c r="CD211" s="356">
        <v>0</v>
      </c>
      <c r="CE211" s="356">
        <v>0</v>
      </c>
      <c r="CG211" s="356">
        <v>-3324.7845400285437</v>
      </c>
      <c r="CH211" s="356">
        <v>-44590.316143315424</v>
      </c>
      <c r="CI211" s="356">
        <v>0</v>
      </c>
      <c r="CJ211" s="356">
        <v>0</v>
      </c>
      <c r="CK211" s="356">
        <v>0</v>
      </c>
      <c r="CL211" s="356">
        <v>0</v>
      </c>
      <c r="CM211" s="356">
        <v>-47915.100683343968</v>
      </c>
      <c r="CN211" s="162">
        <v>0</v>
      </c>
      <c r="CO211" s="356">
        <v>-589.28013103541844</v>
      </c>
      <c r="CP211" s="356">
        <v>-4363.9988564018367</v>
      </c>
      <c r="CQ211" s="356">
        <v>0</v>
      </c>
      <c r="CR211" s="356">
        <v>0</v>
      </c>
      <c r="CS211" s="356">
        <v>0</v>
      </c>
      <c r="CT211" s="356">
        <v>0</v>
      </c>
      <c r="CU211" s="356">
        <v>-4953.2789874372556</v>
      </c>
      <c r="CW211" s="356">
        <v>0</v>
      </c>
      <c r="CX211" s="356">
        <v>0</v>
      </c>
      <c r="CY211" s="356">
        <v>0</v>
      </c>
      <c r="CZ211" s="356">
        <v>0</v>
      </c>
      <c r="DA211" s="356">
        <v>0</v>
      </c>
      <c r="DB211" s="356">
        <v>0</v>
      </c>
      <c r="DC211" s="356">
        <v>0</v>
      </c>
      <c r="DE211" s="356">
        <v>0</v>
      </c>
      <c r="DF211" s="356">
        <v>0</v>
      </c>
      <c r="DG211" s="356">
        <v>0</v>
      </c>
      <c r="DH211" s="356">
        <v>0</v>
      </c>
      <c r="DI211" s="356">
        <v>0</v>
      </c>
      <c r="DJ211" s="356">
        <v>0</v>
      </c>
      <c r="DK211" s="356">
        <v>0</v>
      </c>
      <c r="DM211" s="356">
        <v>0</v>
      </c>
      <c r="DN211" s="356">
        <v>0</v>
      </c>
      <c r="DO211" s="356">
        <v>0</v>
      </c>
      <c r="DP211" s="356">
        <v>0</v>
      </c>
      <c r="DQ211" s="356">
        <v>0</v>
      </c>
      <c r="DR211" s="356">
        <v>0</v>
      </c>
      <c r="DS211" s="356">
        <v>0</v>
      </c>
      <c r="DU211" s="356">
        <v>0</v>
      </c>
      <c r="DV211" s="356">
        <v>0</v>
      </c>
      <c r="DW211" s="356">
        <v>0</v>
      </c>
      <c r="DX211" s="356">
        <v>0</v>
      </c>
      <c r="DY211" s="356">
        <v>0</v>
      </c>
      <c r="DZ211" s="356">
        <v>0</v>
      </c>
      <c r="EA211" s="356">
        <v>0</v>
      </c>
      <c r="EC211" s="356">
        <v>0</v>
      </c>
      <c r="ED211" s="356">
        <v>0</v>
      </c>
      <c r="EE211" s="356">
        <v>0</v>
      </c>
      <c r="EF211" s="356">
        <v>0</v>
      </c>
      <c r="EG211" s="356">
        <v>0</v>
      </c>
      <c r="EH211" s="356">
        <v>0</v>
      </c>
      <c r="EI211" s="356">
        <v>0</v>
      </c>
      <c r="EK211" s="356">
        <v>0</v>
      </c>
      <c r="EL211" s="356">
        <v>0</v>
      </c>
      <c r="EM211" s="356">
        <v>0</v>
      </c>
      <c r="EN211" s="356">
        <v>0</v>
      </c>
      <c r="EO211" s="356">
        <v>0</v>
      </c>
      <c r="EP211" s="356">
        <v>0</v>
      </c>
      <c r="EQ211" s="356">
        <v>0</v>
      </c>
      <c r="ES211" s="356">
        <v>0</v>
      </c>
      <c r="ET211" s="356">
        <v>0</v>
      </c>
      <c r="EU211" s="356">
        <v>0</v>
      </c>
      <c r="EV211" s="356">
        <v>0</v>
      </c>
      <c r="EW211" s="356">
        <v>0</v>
      </c>
      <c r="EX211" s="356">
        <v>0</v>
      </c>
      <c r="EY211" s="356">
        <v>0</v>
      </c>
      <c r="FA211" s="356">
        <v>0</v>
      </c>
      <c r="FB211" s="356">
        <v>0</v>
      </c>
      <c r="FC211" s="356">
        <v>0</v>
      </c>
      <c r="FD211" s="356">
        <v>0</v>
      </c>
      <c r="FE211" s="356">
        <v>0</v>
      </c>
      <c r="FF211" s="356">
        <v>0</v>
      </c>
      <c r="FG211" s="356">
        <v>0</v>
      </c>
    </row>
    <row r="212" spans="1:163">
      <c r="A212" s="355">
        <v>282.01</v>
      </c>
      <c r="B212" s="162" t="s">
        <v>1183</v>
      </c>
      <c r="C212" s="619">
        <v>-6763562.7093036296</v>
      </c>
      <c r="D212" s="167"/>
      <c r="E212" s="356">
        <v>-429078.85851532285</v>
      </c>
      <c r="F212" s="356">
        <v>-3135976.8610404343</v>
      </c>
      <c r="G212" s="356">
        <v>0</v>
      </c>
      <c r="H212" s="356">
        <v>0</v>
      </c>
      <c r="I212" s="356">
        <v>0</v>
      </c>
      <c r="J212" s="356">
        <v>0</v>
      </c>
      <c r="K212" s="356">
        <v>-3565055.719555757</v>
      </c>
      <c r="M212" s="356">
        <v>-98925.414837925695</v>
      </c>
      <c r="N212" s="356">
        <v>-796814.92326881236</v>
      </c>
      <c r="O212" s="356">
        <v>0</v>
      </c>
      <c r="P212" s="356">
        <v>0</v>
      </c>
      <c r="Q212" s="356">
        <v>0</v>
      </c>
      <c r="R212" s="356">
        <v>0</v>
      </c>
      <c r="S212" s="356">
        <v>-895740.33810673805</v>
      </c>
      <c r="U212" s="356">
        <v>-105883.6314794052</v>
      </c>
      <c r="V212" s="356">
        <v>-886119.21462792484</v>
      </c>
      <c r="W212" s="356">
        <v>0</v>
      </c>
      <c r="X212" s="356">
        <v>0</v>
      </c>
      <c r="Y212" s="356">
        <v>0</v>
      </c>
      <c r="Z212" s="356">
        <v>0</v>
      </c>
      <c r="AA212" s="356">
        <v>-992002.84610733006</v>
      </c>
      <c r="AC212" s="356">
        <v>-55633.150274777749</v>
      </c>
      <c r="AD212" s="356">
        <v>-571871.05184719444</v>
      </c>
      <c r="AE212" s="356">
        <v>0</v>
      </c>
      <c r="AF212" s="356">
        <v>0</v>
      </c>
      <c r="AG212" s="356">
        <v>0</v>
      </c>
      <c r="AH212" s="356">
        <v>0</v>
      </c>
      <c r="AI212" s="356">
        <v>-627504.20212197222</v>
      </c>
      <c r="AK212" s="356">
        <v>-39300.516091598533</v>
      </c>
      <c r="AL212" s="356">
        <v>-397875.16063016903</v>
      </c>
      <c r="AM212" s="356">
        <v>0</v>
      </c>
      <c r="AN212" s="356">
        <v>0</v>
      </c>
      <c r="AO212" s="356">
        <v>0</v>
      </c>
      <c r="AP212" s="356">
        <v>0</v>
      </c>
      <c r="AQ212" s="356">
        <v>-437175.67672176758</v>
      </c>
      <c r="AS212" s="356">
        <v>-1.3430678111344792</v>
      </c>
      <c r="AT212" s="356">
        <v>-1256.3339347424508</v>
      </c>
      <c r="AU212" s="356">
        <v>0</v>
      </c>
      <c r="AV212" s="356">
        <v>0</v>
      </c>
      <c r="AW212" s="356">
        <v>0</v>
      </c>
      <c r="AX212" s="356">
        <v>0</v>
      </c>
      <c r="AY212" s="356">
        <v>-1257.6770025535852</v>
      </c>
      <c r="BA212" s="356">
        <v>0</v>
      </c>
      <c r="BB212" s="356">
        <v>-34674.206984389326</v>
      </c>
      <c r="BC212" s="356">
        <v>0</v>
      </c>
      <c r="BD212" s="356">
        <v>0</v>
      </c>
      <c r="BE212" s="356">
        <v>0</v>
      </c>
      <c r="BF212" s="356">
        <v>0</v>
      </c>
      <c r="BG212" s="356">
        <v>-34674.206984389326</v>
      </c>
      <c r="BI212" s="356">
        <v>0</v>
      </c>
      <c r="BJ212" s="356">
        <v>0</v>
      </c>
      <c r="BK212" s="356">
        <v>0</v>
      </c>
      <c r="BL212" s="356">
        <v>0</v>
      </c>
      <c r="BM212" s="356">
        <v>0</v>
      </c>
      <c r="BN212" s="356">
        <v>0</v>
      </c>
      <c r="BO212" s="356">
        <v>0</v>
      </c>
      <c r="BQ212" s="356">
        <v>-13348.723341185321</v>
      </c>
      <c r="BR212" s="356">
        <v>-172216.5465753075</v>
      </c>
      <c r="BS212" s="356">
        <v>0</v>
      </c>
      <c r="BT212" s="356">
        <v>0</v>
      </c>
      <c r="BU212" s="356">
        <v>0</v>
      </c>
      <c r="BV212" s="356">
        <v>0</v>
      </c>
      <c r="BW212" s="356">
        <v>-185565.26991649281</v>
      </c>
      <c r="BY212" s="356">
        <v>0</v>
      </c>
      <c r="BZ212" s="356">
        <v>0</v>
      </c>
      <c r="CA212" s="356">
        <v>0</v>
      </c>
      <c r="CB212" s="356">
        <v>0</v>
      </c>
      <c r="CC212" s="356">
        <v>0</v>
      </c>
      <c r="CD212" s="356">
        <v>0</v>
      </c>
      <c r="CE212" s="356">
        <v>0</v>
      </c>
      <c r="CG212" s="356">
        <v>-1546.2119807572112</v>
      </c>
      <c r="CH212" s="356">
        <v>-20737.007230535932</v>
      </c>
      <c r="CI212" s="356">
        <v>0</v>
      </c>
      <c r="CJ212" s="356">
        <v>0</v>
      </c>
      <c r="CK212" s="356">
        <v>0</v>
      </c>
      <c r="CL212" s="356">
        <v>0</v>
      </c>
      <c r="CM212" s="356">
        <v>-22283.219211293144</v>
      </c>
      <c r="CN212" s="162">
        <v>0</v>
      </c>
      <c r="CO212" s="356">
        <v>-274.04843461565213</v>
      </c>
      <c r="CP212" s="356">
        <v>-2029.5051407214974</v>
      </c>
      <c r="CQ212" s="356">
        <v>0</v>
      </c>
      <c r="CR212" s="356">
        <v>0</v>
      </c>
      <c r="CS212" s="356">
        <v>0</v>
      </c>
      <c r="CT212" s="356">
        <v>0</v>
      </c>
      <c r="CU212" s="356">
        <v>-2303.5535753371496</v>
      </c>
      <c r="CW212" s="356">
        <v>0</v>
      </c>
      <c r="CX212" s="356">
        <v>0</v>
      </c>
      <c r="CY212" s="356">
        <v>0</v>
      </c>
      <c r="CZ212" s="356">
        <v>0</v>
      </c>
      <c r="DA212" s="356">
        <v>0</v>
      </c>
      <c r="DB212" s="356">
        <v>0</v>
      </c>
      <c r="DC212" s="356">
        <v>0</v>
      </c>
      <c r="DE212" s="356">
        <v>0</v>
      </c>
      <c r="DF212" s="356">
        <v>0</v>
      </c>
      <c r="DG212" s="356">
        <v>0</v>
      </c>
      <c r="DH212" s="356">
        <v>0</v>
      </c>
      <c r="DI212" s="356">
        <v>0</v>
      </c>
      <c r="DJ212" s="356">
        <v>0</v>
      </c>
      <c r="DK212" s="356">
        <v>0</v>
      </c>
      <c r="DM212" s="356">
        <v>0</v>
      </c>
      <c r="DN212" s="356">
        <v>0</v>
      </c>
      <c r="DO212" s="356">
        <v>0</v>
      </c>
      <c r="DP212" s="356">
        <v>0</v>
      </c>
      <c r="DQ212" s="356">
        <v>0</v>
      </c>
      <c r="DR212" s="356">
        <v>0</v>
      </c>
      <c r="DS212" s="356">
        <v>0</v>
      </c>
      <c r="DU212" s="356">
        <v>0</v>
      </c>
      <c r="DV212" s="356">
        <v>0</v>
      </c>
      <c r="DW212" s="356">
        <v>0</v>
      </c>
      <c r="DX212" s="356">
        <v>0</v>
      </c>
      <c r="DY212" s="356">
        <v>0</v>
      </c>
      <c r="DZ212" s="356">
        <v>0</v>
      </c>
      <c r="EA212" s="356">
        <v>0</v>
      </c>
      <c r="EC212" s="356">
        <v>0</v>
      </c>
      <c r="ED212" s="356">
        <v>0</v>
      </c>
      <c r="EE212" s="356">
        <v>0</v>
      </c>
      <c r="EF212" s="356">
        <v>0</v>
      </c>
      <c r="EG212" s="356">
        <v>0</v>
      </c>
      <c r="EH212" s="356">
        <v>0</v>
      </c>
      <c r="EI212" s="356">
        <v>0</v>
      </c>
      <c r="EK212" s="356">
        <v>0</v>
      </c>
      <c r="EL212" s="356">
        <v>0</v>
      </c>
      <c r="EM212" s="356">
        <v>0</v>
      </c>
      <c r="EN212" s="356">
        <v>0</v>
      </c>
      <c r="EO212" s="356">
        <v>0</v>
      </c>
      <c r="EP212" s="356">
        <v>0</v>
      </c>
      <c r="EQ212" s="356">
        <v>0</v>
      </c>
      <c r="ES212" s="356">
        <v>0</v>
      </c>
      <c r="ET212" s="356">
        <v>0</v>
      </c>
      <c r="EU212" s="356">
        <v>0</v>
      </c>
      <c r="EV212" s="356">
        <v>0</v>
      </c>
      <c r="EW212" s="356">
        <v>0</v>
      </c>
      <c r="EX212" s="356">
        <v>0</v>
      </c>
      <c r="EY212" s="356">
        <v>0</v>
      </c>
      <c r="FA212" s="356">
        <v>0</v>
      </c>
      <c r="FB212" s="356">
        <v>0</v>
      </c>
      <c r="FC212" s="356">
        <v>0</v>
      </c>
      <c r="FD212" s="356">
        <v>0</v>
      </c>
      <c r="FE212" s="356">
        <v>0</v>
      </c>
      <c r="FF212" s="356">
        <v>0</v>
      </c>
      <c r="FG212" s="356">
        <v>0</v>
      </c>
    </row>
    <row r="213" spans="1:163">
      <c r="A213" s="355">
        <v>282.02</v>
      </c>
      <c r="B213" s="162" t="s">
        <v>1184</v>
      </c>
      <c r="C213" s="619">
        <v>-1387789259.3896718</v>
      </c>
      <c r="D213" s="167"/>
      <c r="E213" s="356">
        <v>-391984840.07276142</v>
      </c>
      <c r="F213" s="356">
        <v>-363459001.92791378</v>
      </c>
      <c r="G213" s="356">
        <v>-48394152.421408385</v>
      </c>
      <c r="H213" s="356">
        <v>0</v>
      </c>
      <c r="I213" s="356">
        <v>0</v>
      </c>
      <c r="J213" s="356">
        <v>0</v>
      </c>
      <c r="K213" s="356">
        <v>-803837994.42208362</v>
      </c>
      <c r="M213" s="356">
        <v>-74431448.914441854</v>
      </c>
      <c r="N213" s="356">
        <v>-92350667.611898437</v>
      </c>
      <c r="O213" s="356">
        <v>-7098422.1541129798</v>
      </c>
      <c r="P213" s="356">
        <v>0</v>
      </c>
      <c r="Q213" s="356">
        <v>0</v>
      </c>
      <c r="R213" s="356">
        <v>0</v>
      </c>
      <c r="S213" s="356">
        <v>-173880538.6804533</v>
      </c>
      <c r="U213" s="356">
        <v>-65566731.864010938</v>
      </c>
      <c r="V213" s="356">
        <v>-102701014.58304724</v>
      </c>
      <c r="W213" s="356">
        <v>-1902724.9147447122</v>
      </c>
      <c r="X213" s="356">
        <v>0</v>
      </c>
      <c r="Y213" s="356">
        <v>0</v>
      </c>
      <c r="Z213" s="356">
        <v>0</v>
      </c>
      <c r="AA213" s="356">
        <v>-170170471.36180288</v>
      </c>
      <c r="AC213" s="356">
        <v>-29655919.528699115</v>
      </c>
      <c r="AD213" s="356">
        <v>-66279724.291998714</v>
      </c>
      <c r="AE213" s="356">
        <v>-211213.20810880678</v>
      </c>
      <c r="AF213" s="356">
        <v>0</v>
      </c>
      <c r="AG213" s="356">
        <v>0</v>
      </c>
      <c r="AH213" s="356">
        <v>0</v>
      </c>
      <c r="AI213" s="356">
        <v>-96146857.028806642</v>
      </c>
      <c r="AK213" s="356">
        <v>-23071405.78374299</v>
      </c>
      <c r="AL213" s="356">
        <v>-46113640.241137303</v>
      </c>
      <c r="AM213" s="356">
        <v>-2522327.6875914712</v>
      </c>
      <c r="AN213" s="356">
        <v>0</v>
      </c>
      <c r="AO213" s="356">
        <v>0</v>
      </c>
      <c r="AP213" s="356">
        <v>0</v>
      </c>
      <c r="AQ213" s="356">
        <v>-71707373.712471768</v>
      </c>
      <c r="AS213" s="356">
        <v>-228320.83515806493</v>
      </c>
      <c r="AT213" s="356">
        <v>-145608.81608615041</v>
      </c>
      <c r="AU213" s="356">
        <v>-8178.1811018993085</v>
      </c>
      <c r="AV213" s="356">
        <v>0</v>
      </c>
      <c r="AW213" s="356">
        <v>0</v>
      </c>
      <c r="AX213" s="356">
        <v>0</v>
      </c>
      <c r="AY213" s="356">
        <v>-382107.83234611462</v>
      </c>
      <c r="BA213" s="356">
        <v>-4410855.781877826</v>
      </c>
      <c r="BB213" s="356">
        <v>-4018732.6697961716</v>
      </c>
      <c r="BC213" s="356">
        <v>-815170.11923292826</v>
      </c>
      <c r="BD213" s="356">
        <v>0</v>
      </c>
      <c r="BE213" s="356">
        <v>0</v>
      </c>
      <c r="BF213" s="356">
        <v>0</v>
      </c>
      <c r="BG213" s="356">
        <v>-9244758.5709069259</v>
      </c>
      <c r="BI213" s="356">
        <v>-5856296.2365852427</v>
      </c>
      <c r="BJ213" s="356">
        <v>-2211966.8650566405</v>
      </c>
      <c r="BK213" s="356">
        <v>-164869.3413852097</v>
      </c>
      <c r="BL213" s="356">
        <v>0</v>
      </c>
      <c r="BM213" s="356">
        <v>0</v>
      </c>
      <c r="BN213" s="356">
        <v>0</v>
      </c>
      <c r="BO213" s="356">
        <v>-8233132.4430270931</v>
      </c>
      <c r="BQ213" s="356">
        <v>-4572232.1877562385</v>
      </c>
      <c r="BR213" s="356">
        <v>-19959858.41329404</v>
      </c>
      <c r="BS213" s="356">
        <v>-102383.46825405848</v>
      </c>
      <c r="BT213" s="356">
        <v>0</v>
      </c>
      <c r="BU213" s="356">
        <v>0</v>
      </c>
      <c r="BV213" s="356">
        <v>0</v>
      </c>
      <c r="BW213" s="356">
        <v>-24634474.06930434</v>
      </c>
      <c r="BY213" s="356">
        <v>-2123676.4928255812</v>
      </c>
      <c r="BZ213" s="356">
        <v>-13054845.921947185</v>
      </c>
      <c r="CA213" s="356">
        <v>-164836.50142236098</v>
      </c>
      <c r="CB213" s="356">
        <v>0</v>
      </c>
      <c r="CC213" s="356">
        <v>0</v>
      </c>
      <c r="CD213" s="356">
        <v>0</v>
      </c>
      <c r="CE213" s="356">
        <v>-15343358.916195126</v>
      </c>
      <c r="CG213" s="356">
        <v>-3293822.5457343603</v>
      </c>
      <c r="CH213" s="356">
        <v>-2403414.4016234628</v>
      </c>
      <c r="CI213" s="356">
        <v>-8063856.4645021642</v>
      </c>
      <c r="CJ213" s="356">
        <v>0</v>
      </c>
      <c r="CK213" s="356">
        <v>0</v>
      </c>
      <c r="CL213" s="356">
        <v>0</v>
      </c>
      <c r="CM213" s="356">
        <v>-13761093.411859987</v>
      </c>
      <c r="CN213" s="162">
        <v>0</v>
      </c>
      <c r="CO213" s="356">
        <v>-210041.8505628237</v>
      </c>
      <c r="CP213" s="356">
        <v>-235219.18226446211</v>
      </c>
      <c r="CQ213" s="356">
        <v>-1837.9075868779685</v>
      </c>
      <c r="CR213" s="356">
        <v>0</v>
      </c>
      <c r="CS213" s="356">
        <v>0</v>
      </c>
      <c r="CT213" s="356">
        <v>0</v>
      </c>
      <c r="CU213" s="356">
        <v>-447098.94041416381</v>
      </c>
      <c r="CW213" s="356">
        <v>0</v>
      </c>
      <c r="CX213" s="356">
        <v>0</v>
      </c>
      <c r="CY213" s="356">
        <v>0</v>
      </c>
      <c r="CZ213" s="356">
        <v>0</v>
      </c>
      <c r="DA213" s="356">
        <v>0</v>
      </c>
      <c r="DB213" s="356">
        <v>0</v>
      </c>
      <c r="DC213" s="356">
        <v>0</v>
      </c>
      <c r="DE213" s="356">
        <v>0</v>
      </c>
      <c r="DF213" s="356">
        <v>0</v>
      </c>
      <c r="DG213" s="356">
        <v>0</v>
      </c>
      <c r="DH213" s="356">
        <v>0</v>
      </c>
      <c r="DI213" s="356">
        <v>0</v>
      </c>
      <c r="DJ213" s="356">
        <v>0</v>
      </c>
      <c r="DK213" s="356">
        <v>0</v>
      </c>
      <c r="DM213" s="356">
        <v>0</v>
      </c>
      <c r="DN213" s="356">
        <v>0</v>
      </c>
      <c r="DO213" s="356">
        <v>0</v>
      </c>
      <c r="DP213" s="356">
        <v>0</v>
      </c>
      <c r="DQ213" s="356">
        <v>0</v>
      </c>
      <c r="DR213" s="356">
        <v>0</v>
      </c>
      <c r="DS213" s="356">
        <v>0</v>
      </c>
      <c r="DU213" s="356">
        <v>0</v>
      </c>
      <c r="DV213" s="356">
        <v>0</v>
      </c>
      <c r="DW213" s="356">
        <v>0</v>
      </c>
      <c r="DX213" s="356">
        <v>0</v>
      </c>
      <c r="DY213" s="356">
        <v>0</v>
      </c>
      <c r="DZ213" s="356">
        <v>0</v>
      </c>
      <c r="EA213" s="356">
        <v>0</v>
      </c>
      <c r="EC213" s="356">
        <v>0</v>
      </c>
      <c r="ED213" s="356">
        <v>0</v>
      </c>
      <c r="EE213" s="356">
        <v>0</v>
      </c>
      <c r="EF213" s="356">
        <v>0</v>
      </c>
      <c r="EG213" s="356">
        <v>0</v>
      </c>
      <c r="EH213" s="356">
        <v>0</v>
      </c>
      <c r="EI213" s="356">
        <v>0</v>
      </c>
      <c r="EK213" s="356">
        <v>0</v>
      </c>
      <c r="EL213" s="356">
        <v>0</v>
      </c>
      <c r="EM213" s="356">
        <v>0</v>
      </c>
      <c r="EN213" s="356">
        <v>0</v>
      </c>
      <c r="EO213" s="356">
        <v>0</v>
      </c>
      <c r="EP213" s="356">
        <v>0</v>
      </c>
      <c r="EQ213" s="356">
        <v>0</v>
      </c>
      <c r="ES213" s="356">
        <v>0</v>
      </c>
      <c r="ET213" s="356">
        <v>0</v>
      </c>
      <c r="EU213" s="356">
        <v>0</v>
      </c>
      <c r="EV213" s="356">
        <v>0</v>
      </c>
      <c r="EW213" s="356">
        <v>0</v>
      </c>
      <c r="EX213" s="356">
        <v>0</v>
      </c>
      <c r="EY213" s="356">
        <v>0</v>
      </c>
      <c r="FA213" s="356">
        <v>0</v>
      </c>
      <c r="FB213" s="356">
        <v>0</v>
      </c>
      <c r="FC213" s="356">
        <v>0</v>
      </c>
      <c r="FD213" s="356">
        <v>0</v>
      </c>
      <c r="FE213" s="356">
        <v>0</v>
      </c>
      <c r="FF213" s="356">
        <v>0</v>
      </c>
      <c r="FG213" s="356">
        <v>0</v>
      </c>
    </row>
    <row r="214" spans="1:163">
      <c r="A214" s="355">
        <v>235</v>
      </c>
      <c r="B214" s="162" t="s">
        <v>1185</v>
      </c>
      <c r="C214" s="619">
        <v>-25836611.384475</v>
      </c>
      <c r="D214" s="167"/>
      <c r="E214" s="356">
        <v>0</v>
      </c>
      <c r="F214" s="356">
        <v>0</v>
      </c>
      <c r="G214" s="356">
        <v>-23095250.799047243</v>
      </c>
      <c r="H214" s="356">
        <v>0</v>
      </c>
      <c r="I214" s="356">
        <v>0</v>
      </c>
      <c r="J214" s="356">
        <v>0</v>
      </c>
      <c r="K214" s="356">
        <v>-23095250.799047243</v>
      </c>
      <c r="M214" s="356">
        <v>0</v>
      </c>
      <c r="N214" s="356">
        <v>0</v>
      </c>
      <c r="O214" s="356">
        <v>-1864887.860734801</v>
      </c>
      <c r="P214" s="356">
        <v>0</v>
      </c>
      <c r="Q214" s="356">
        <v>0</v>
      </c>
      <c r="R214" s="356">
        <v>0</v>
      </c>
      <c r="S214" s="356">
        <v>-1864887.860734801</v>
      </c>
      <c r="U214" s="356">
        <v>0</v>
      </c>
      <c r="V214" s="356">
        <v>0</v>
      </c>
      <c r="W214" s="356">
        <v>-638245.470833336</v>
      </c>
      <c r="X214" s="356">
        <v>0</v>
      </c>
      <c r="Y214" s="356">
        <v>0</v>
      </c>
      <c r="Z214" s="356">
        <v>0</v>
      </c>
      <c r="AA214" s="356">
        <v>-638245.470833336</v>
      </c>
      <c r="AC214" s="356">
        <v>0</v>
      </c>
      <c r="AD214" s="356">
        <v>0</v>
      </c>
      <c r="AE214" s="356">
        <v>-169525.96587746224</v>
      </c>
      <c r="AF214" s="356">
        <v>0</v>
      </c>
      <c r="AG214" s="356">
        <v>0</v>
      </c>
      <c r="AH214" s="356">
        <v>0</v>
      </c>
      <c r="AI214" s="356">
        <v>-169525.96587746224</v>
      </c>
      <c r="AK214" s="356">
        <v>0</v>
      </c>
      <c r="AL214" s="356">
        <v>0</v>
      </c>
      <c r="AM214" s="356">
        <v>-57586.220566097596</v>
      </c>
      <c r="AN214" s="356">
        <v>0</v>
      </c>
      <c r="AO214" s="356">
        <v>0</v>
      </c>
      <c r="AP214" s="356">
        <v>0</v>
      </c>
      <c r="AQ214" s="356">
        <v>-57586.220566097596</v>
      </c>
      <c r="AS214" s="356">
        <v>0</v>
      </c>
      <c r="AT214" s="356">
        <v>0</v>
      </c>
      <c r="AU214" s="356">
        <v>0</v>
      </c>
      <c r="AV214" s="356">
        <v>0</v>
      </c>
      <c r="AW214" s="356">
        <v>0</v>
      </c>
      <c r="AX214" s="356">
        <v>0</v>
      </c>
      <c r="AY214" s="356">
        <v>0</v>
      </c>
      <c r="BA214" s="356">
        <v>0</v>
      </c>
      <c r="BB214" s="356">
        <v>0</v>
      </c>
      <c r="BC214" s="356">
        <v>0</v>
      </c>
      <c r="BD214" s="356">
        <v>0</v>
      </c>
      <c r="BE214" s="356">
        <v>0</v>
      </c>
      <c r="BF214" s="356">
        <v>0</v>
      </c>
      <c r="BG214" s="356">
        <v>0</v>
      </c>
      <c r="BI214" s="356">
        <v>0</v>
      </c>
      <c r="BJ214" s="356">
        <v>0</v>
      </c>
      <c r="BK214" s="356">
        <v>0</v>
      </c>
      <c r="BL214" s="356">
        <v>0</v>
      </c>
      <c r="BM214" s="356">
        <v>0</v>
      </c>
      <c r="BN214" s="356">
        <v>0</v>
      </c>
      <c r="BO214" s="356">
        <v>0</v>
      </c>
      <c r="BQ214" s="356">
        <v>0</v>
      </c>
      <c r="BR214" s="356">
        <v>0</v>
      </c>
      <c r="BS214" s="356">
        <v>0</v>
      </c>
      <c r="BT214" s="356">
        <v>0</v>
      </c>
      <c r="BU214" s="356">
        <v>0</v>
      </c>
      <c r="BV214" s="356">
        <v>0</v>
      </c>
      <c r="BW214" s="356">
        <v>0</v>
      </c>
      <c r="BY214" s="356">
        <v>0</v>
      </c>
      <c r="BZ214" s="356">
        <v>0</v>
      </c>
      <c r="CA214" s="356">
        <v>0</v>
      </c>
      <c r="CB214" s="356">
        <v>0</v>
      </c>
      <c r="CC214" s="356">
        <v>0</v>
      </c>
      <c r="CD214" s="356">
        <v>0</v>
      </c>
      <c r="CE214" s="356">
        <v>0</v>
      </c>
      <c r="CG214" s="356">
        <v>0</v>
      </c>
      <c r="CH214" s="356">
        <v>0</v>
      </c>
      <c r="CI214" s="356">
        <v>-11115.0674160617</v>
      </c>
      <c r="CJ214" s="356">
        <v>0</v>
      </c>
      <c r="CK214" s="356">
        <v>0</v>
      </c>
      <c r="CL214" s="356">
        <v>0</v>
      </c>
      <c r="CM214" s="356">
        <v>-11115.0674160617</v>
      </c>
      <c r="CN214" s="162">
        <v>0</v>
      </c>
      <c r="CO214" s="356">
        <v>0</v>
      </c>
      <c r="CP214" s="356">
        <v>0</v>
      </c>
      <c r="CQ214" s="356">
        <v>0</v>
      </c>
      <c r="CR214" s="356">
        <v>0</v>
      </c>
      <c r="CS214" s="356">
        <v>0</v>
      </c>
      <c r="CT214" s="356">
        <v>0</v>
      </c>
      <c r="CU214" s="356">
        <v>0</v>
      </c>
      <c r="CW214" s="356">
        <v>0</v>
      </c>
      <c r="CX214" s="356">
        <v>0</v>
      </c>
      <c r="CY214" s="356">
        <v>0</v>
      </c>
      <c r="CZ214" s="356">
        <v>0</v>
      </c>
      <c r="DA214" s="356">
        <v>0</v>
      </c>
      <c r="DB214" s="356">
        <v>0</v>
      </c>
      <c r="DC214" s="356">
        <v>0</v>
      </c>
      <c r="DE214" s="356">
        <v>0</v>
      </c>
      <c r="DF214" s="356">
        <v>0</v>
      </c>
      <c r="DG214" s="356">
        <v>0</v>
      </c>
      <c r="DH214" s="356">
        <v>0</v>
      </c>
      <c r="DI214" s="356">
        <v>0</v>
      </c>
      <c r="DJ214" s="356">
        <v>0</v>
      </c>
      <c r="DK214" s="356">
        <v>0</v>
      </c>
      <c r="DM214" s="356">
        <v>0</v>
      </c>
      <c r="DN214" s="356">
        <v>0</v>
      </c>
      <c r="DO214" s="356">
        <v>0</v>
      </c>
      <c r="DP214" s="356">
        <v>0</v>
      </c>
      <c r="DQ214" s="356">
        <v>0</v>
      </c>
      <c r="DR214" s="356">
        <v>0</v>
      </c>
      <c r="DS214" s="356">
        <v>0</v>
      </c>
      <c r="DU214" s="356">
        <v>0</v>
      </c>
      <c r="DV214" s="356">
        <v>0</v>
      </c>
      <c r="DW214" s="356">
        <v>0</v>
      </c>
      <c r="DX214" s="356">
        <v>0</v>
      </c>
      <c r="DY214" s="356">
        <v>0</v>
      </c>
      <c r="DZ214" s="356">
        <v>0</v>
      </c>
      <c r="EA214" s="356">
        <v>0</v>
      </c>
      <c r="EC214" s="356">
        <v>0</v>
      </c>
      <c r="ED214" s="356">
        <v>0</v>
      </c>
      <c r="EE214" s="356">
        <v>0</v>
      </c>
      <c r="EF214" s="356">
        <v>0</v>
      </c>
      <c r="EG214" s="356">
        <v>0</v>
      </c>
      <c r="EH214" s="356">
        <v>0</v>
      </c>
      <c r="EI214" s="356">
        <v>0</v>
      </c>
      <c r="EK214" s="356">
        <v>0</v>
      </c>
      <c r="EL214" s="356">
        <v>0</v>
      </c>
      <c r="EM214" s="356">
        <v>0</v>
      </c>
      <c r="EN214" s="356">
        <v>0</v>
      </c>
      <c r="EO214" s="356">
        <v>0</v>
      </c>
      <c r="EP214" s="356">
        <v>0</v>
      </c>
      <c r="EQ214" s="356">
        <v>0</v>
      </c>
      <c r="ES214" s="356">
        <v>0</v>
      </c>
      <c r="ET214" s="356">
        <v>0</v>
      </c>
      <c r="EU214" s="356">
        <v>0</v>
      </c>
      <c r="EV214" s="356">
        <v>0</v>
      </c>
      <c r="EW214" s="356">
        <v>0</v>
      </c>
      <c r="EX214" s="356">
        <v>0</v>
      </c>
      <c r="EY214" s="356">
        <v>0</v>
      </c>
      <c r="FA214" s="356">
        <v>0</v>
      </c>
      <c r="FB214" s="356">
        <v>0</v>
      </c>
      <c r="FC214" s="356">
        <v>0</v>
      </c>
      <c r="FD214" s="356">
        <v>0</v>
      </c>
      <c r="FE214" s="356">
        <v>0</v>
      </c>
      <c r="FF214" s="356">
        <v>0</v>
      </c>
      <c r="FG214" s="356">
        <v>0</v>
      </c>
    </row>
    <row r="215" spans="1:163">
      <c r="A215" s="355">
        <v>235.01</v>
      </c>
      <c r="B215" s="162" t="s">
        <v>1186</v>
      </c>
      <c r="C215" s="619">
        <v>-2995643.46</v>
      </c>
      <c r="D215" s="167"/>
      <c r="E215" s="356">
        <v>-190042.93026922084</v>
      </c>
      <c r="F215" s="356">
        <v>-1388952.6834082287</v>
      </c>
      <c r="G215" s="356">
        <v>0</v>
      </c>
      <c r="H215" s="356">
        <v>0</v>
      </c>
      <c r="I215" s="356">
        <v>0</v>
      </c>
      <c r="J215" s="356">
        <v>0</v>
      </c>
      <c r="K215" s="356">
        <v>-1578995.6136774495</v>
      </c>
      <c r="M215" s="356">
        <v>-43814.966272047845</v>
      </c>
      <c r="N215" s="356">
        <v>-352916.57907410461</v>
      </c>
      <c r="O215" s="356">
        <v>0</v>
      </c>
      <c r="P215" s="356">
        <v>0</v>
      </c>
      <c r="Q215" s="356">
        <v>0</v>
      </c>
      <c r="R215" s="356">
        <v>0</v>
      </c>
      <c r="S215" s="356">
        <v>-396731.54534615244</v>
      </c>
      <c r="U215" s="356">
        <v>-46896.823729603275</v>
      </c>
      <c r="V215" s="356">
        <v>-392470.26222276036</v>
      </c>
      <c r="W215" s="356">
        <v>0</v>
      </c>
      <c r="X215" s="356">
        <v>0</v>
      </c>
      <c r="Y215" s="356">
        <v>0</v>
      </c>
      <c r="Z215" s="356">
        <v>0</v>
      </c>
      <c r="AA215" s="356">
        <v>-439367.08595236362</v>
      </c>
      <c r="AC215" s="356">
        <v>-24640.428416607971</v>
      </c>
      <c r="AD215" s="356">
        <v>-253286.89184368492</v>
      </c>
      <c r="AE215" s="356">
        <v>0</v>
      </c>
      <c r="AF215" s="356">
        <v>0</v>
      </c>
      <c r="AG215" s="356">
        <v>0</v>
      </c>
      <c r="AH215" s="356">
        <v>0</v>
      </c>
      <c r="AI215" s="356">
        <v>-277927.32026029291</v>
      </c>
      <c r="AK215" s="356">
        <v>-17406.556139780849</v>
      </c>
      <c r="AL215" s="356">
        <v>-176222.52857931016</v>
      </c>
      <c r="AM215" s="356">
        <v>0</v>
      </c>
      <c r="AN215" s="356">
        <v>0</v>
      </c>
      <c r="AO215" s="356">
        <v>0</v>
      </c>
      <c r="AP215" s="356">
        <v>0</v>
      </c>
      <c r="AQ215" s="356">
        <v>-193629.08471909101</v>
      </c>
      <c r="AS215" s="356">
        <v>-0.59485695301193686</v>
      </c>
      <c r="AT215" s="356">
        <v>-556.44173003827723</v>
      </c>
      <c r="AU215" s="356">
        <v>0</v>
      </c>
      <c r="AV215" s="356">
        <v>0</v>
      </c>
      <c r="AW215" s="356">
        <v>0</v>
      </c>
      <c r="AX215" s="356">
        <v>0</v>
      </c>
      <c r="AY215" s="356">
        <v>-557.03658699128914</v>
      </c>
      <c r="BA215" s="356">
        <v>0</v>
      </c>
      <c r="BB215" s="356">
        <v>-15357.521745246999</v>
      </c>
      <c r="BC215" s="356">
        <v>0</v>
      </c>
      <c r="BD215" s="356">
        <v>0</v>
      </c>
      <c r="BE215" s="356">
        <v>0</v>
      </c>
      <c r="BF215" s="356">
        <v>0</v>
      </c>
      <c r="BG215" s="356">
        <v>-15357.521745246999</v>
      </c>
      <c r="BI215" s="356">
        <v>0</v>
      </c>
      <c r="BJ215" s="356">
        <v>0</v>
      </c>
      <c r="BK215" s="356">
        <v>0</v>
      </c>
      <c r="BL215" s="356">
        <v>0</v>
      </c>
      <c r="BM215" s="356">
        <v>0</v>
      </c>
      <c r="BN215" s="356">
        <v>0</v>
      </c>
      <c r="BO215" s="356">
        <v>0</v>
      </c>
      <c r="BQ215" s="356">
        <v>-5912.2710167772339</v>
      </c>
      <c r="BR215" s="356">
        <v>-76276.275333776241</v>
      </c>
      <c r="BS215" s="356">
        <v>0</v>
      </c>
      <c r="BT215" s="356">
        <v>0</v>
      </c>
      <c r="BU215" s="356">
        <v>0</v>
      </c>
      <c r="BV215" s="356">
        <v>0</v>
      </c>
      <c r="BW215" s="356">
        <v>-82188.546350553472</v>
      </c>
      <c r="BY215" s="356">
        <v>0</v>
      </c>
      <c r="BZ215" s="356">
        <v>0</v>
      </c>
      <c r="CA215" s="356">
        <v>0</v>
      </c>
      <c r="CB215" s="356">
        <v>0</v>
      </c>
      <c r="CC215" s="356">
        <v>0</v>
      </c>
      <c r="CD215" s="356">
        <v>0</v>
      </c>
      <c r="CE215" s="356">
        <v>0</v>
      </c>
      <c r="CG215" s="356">
        <v>-684.83135397821741</v>
      </c>
      <c r="CH215" s="356">
        <v>-9184.609171240103</v>
      </c>
      <c r="CI215" s="356">
        <v>0</v>
      </c>
      <c r="CJ215" s="356">
        <v>0</v>
      </c>
      <c r="CK215" s="356">
        <v>0</v>
      </c>
      <c r="CL215" s="356">
        <v>0</v>
      </c>
      <c r="CM215" s="356">
        <v>-9869.4405252183205</v>
      </c>
      <c r="CN215" s="162">
        <v>0</v>
      </c>
      <c r="CO215" s="356">
        <v>-121.37854503076534</v>
      </c>
      <c r="CP215" s="356">
        <v>-898.88629161016399</v>
      </c>
      <c r="CQ215" s="356">
        <v>0</v>
      </c>
      <c r="CR215" s="356">
        <v>0</v>
      </c>
      <c r="CS215" s="356">
        <v>0</v>
      </c>
      <c r="CT215" s="356">
        <v>0</v>
      </c>
      <c r="CU215" s="356">
        <v>-1020.2648366409294</v>
      </c>
      <c r="CW215" s="356">
        <v>0</v>
      </c>
      <c r="CX215" s="356">
        <v>0</v>
      </c>
      <c r="CY215" s="356">
        <v>0</v>
      </c>
      <c r="CZ215" s="356">
        <v>0</v>
      </c>
      <c r="DA215" s="356">
        <v>0</v>
      </c>
      <c r="DB215" s="356">
        <v>0</v>
      </c>
      <c r="DC215" s="356">
        <v>0</v>
      </c>
      <c r="DE215" s="356">
        <v>0</v>
      </c>
      <c r="DF215" s="356">
        <v>0</v>
      </c>
      <c r="DG215" s="356">
        <v>0</v>
      </c>
      <c r="DH215" s="356">
        <v>0</v>
      </c>
      <c r="DI215" s="356">
        <v>0</v>
      </c>
      <c r="DJ215" s="356">
        <v>0</v>
      </c>
      <c r="DK215" s="356">
        <v>0</v>
      </c>
      <c r="DM215" s="356">
        <v>0</v>
      </c>
      <c r="DN215" s="356">
        <v>0</v>
      </c>
      <c r="DO215" s="356">
        <v>0</v>
      </c>
      <c r="DP215" s="356">
        <v>0</v>
      </c>
      <c r="DQ215" s="356">
        <v>0</v>
      </c>
      <c r="DR215" s="356">
        <v>0</v>
      </c>
      <c r="DS215" s="356">
        <v>0</v>
      </c>
      <c r="DU215" s="356">
        <v>0</v>
      </c>
      <c r="DV215" s="356">
        <v>0</v>
      </c>
      <c r="DW215" s="356">
        <v>0</v>
      </c>
      <c r="DX215" s="356">
        <v>0</v>
      </c>
      <c r="DY215" s="356">
        <v>0</v>
      </c>
      <c r="DZ215" s="356">
        <v>0</v>
      </c>
      <c r="EA215" s="356">
        <v>0</v>
      </c>
      <c r="EC215" s="356">
        <v>0</v>
      </c>
      <c r="ED215" s="356">
        <v>0</v>
      </c>
      <c r="EE215" s="356">
        <v>0</v>
      </c>
      <c r="EF215" s="356">
        <v>0</v>
      </c>
      <c r="EG215" s="356">
        <v>0</v>
      </c>
      <c r="EH215" s="356">
        <v>0</v>
      </c>
      <c r="EI215" s="356">
        <v>0</v>
      </c>
      <c r="EK215" s="356">
        <v>0</v>
      </c>
      <c r="EL215" s="356">
        <v>0</v>
      </c>
      <c r="EM215" s="356">
        <v>0</v>
      </c>
      <c r="EN215" s="356">
        <v>0</v>
      </c>
      <c r="EO215" s="356">
        <v>0</v>
      </c>
      <c r="EP215" s="356">
        <v>0</v>
      </c>
      <c r="EQ215" s="356">
        <v>0</v>
      </c>
      <c r="ES215" s="356">
        <v>0</v>
      </c>
      <c r="ET215" s="356">
        <v>0</v>
      </c>
      <c r="EU215" s="356">
        <v>0</v>
      </c>
      <c r="EV215" s="356">
        <v>0</v>
      </c>
      <c r="EW215" s="356">
        <v>0</v>
      </c>
      <c r="EX215" s="356">
        <v>0</v>
      </c>
      <c r="EY215" s="356">
        <v>0</v>
      </c>
      <c r="FA215" s="356">
        <v>0</v>
      </c>
      <c r="FB215" s="356">
        <v>0</v>
      </c>
      <c r="FC215" s="356">
        <v>0</v>
      </c>
      <c r="FD215" s="356">
        <v>0</v>
      </c>
      <c r="FE215" s="356">
        <v>0</v>
      </c>
      <c r="FF215" s="356">
        <v>0</v>
      </c>
      <c r="FG215" s="356">
        <v>0</v>
      </c>
    </row>
    <row r="216" spans="1:163">
      <c r="A216" s="355">
        <v>252</v>
      </c>
      <c r="B216" s="162" t="s">
        <v>1187</v>
      </c>
      <c r="C216" s="619">
        <v>-79258524.650000006</v>
      </c>
      <c r="D216" s="167"/>
      <c r="E216" s="356">
        <v>0</v>
      </c>
      <c r="F216" s="356">
        <v>0</v>
      </c>
      <c r="G216" s="356">
        <v>-33974849.983845964</v>
      </c>
      <c r="H216" s="356">
        <v>0</v>
      </c>
      <c r="I216" s="356">
        <v>0</v>
      </c>
      <c r="J216" s="356">
        <v>0</v>
      </c>
      <c r="K216" s="356">
        <v>-33974849.983845964</v>
      </c>
      <c r="M216" s="356">
        <v>0</v>
      </c>
      <c r="N216" s="356">
        <v>0</v>
      </c>
      <c r="O216" s="356">
        <v>-42161069.125409625</v>
      </c>
      <c r="P216" s="356">
        <v>0</v>
      </c>
      <c r="Q216" s="356">
        <v>0</v>
      </c>
      <c r="R216" s="356">
        <v>0</v>
      </c>
      <c r="S216" s="356">
        <v>-42161069.125409625</v>
      </c>
      <c r="U216" s="356">
        <v>0</v>
      </c>
      <c r="V216" s="356">
        <v>0</v>
      </c>
      <c r="W216" s="356">
        <v>-2830663.0729111028</v>
      </c>
      <c r="X216" s="356">
        <v>0</v>
      </c>
      <c r="Y216" s="356">
        <v>0</v>
      </c>
      <c r="Z216" s="356">
        <v>0</v>
      </c>
      <c r="AA216" s="356">
        <v>-2830663.0729111028</v>
      </c>
      <c r="AC216" s="356">
        <v>0</v>
      </c>
      <c r="AD216" s="356">
        <v>0</v>
      </c>
      <c r="AE216" s="356">
        <v>-291942.46783331066</v>
      </c>
      <c r="AF216" s="356">
        <v>0</v>
      </c>
      <c r="AG216" s="356">
        <v>0</v>
      </c>
      <c r="AH216" s="356">
        <v>0</v>
      </c>
      <c r="AI216" s="356">
        <v>-291942.46783331066</v>
      </c>
      <c r="AK216" s="356">
        <v>0</v>
      </c>
      <c r="AL216" s="356">
        <v>0</v>
      </c>
      <c r="AM216" s="356">
        <v>0</v>
      </c>
      <c r="AN216" s="356">
        <v>0</v>
      </c>
      <c r="AO216" s="356">
        <v>0</v>
      </c>
      <c r="AP216" s="356">
        <v>0</v>
      </c>
      <c r="AQ216" s="356">
        <v>0</v>
      </c>
      <c r="AS216" s="356">
        <v>0</v>
      </c>
      <c r="AT216" s="356">
        <v>0</v>
      </c>
      <c r="AU216" s="356">
        <v>0</v>
      </c>
      <c r="AV216" s="356">
        <v>0</v>
      </c>
      <c r="AW216" s="356">
        <v>0</v>
      </c>
      <c r="AX216" s="356">
        <v>0</v>
      </c>
      <c r="AY216" s="356">
        <v>0</v>
      </c>
      <c r="BA216" s="356">
        <v>0</v>
      </c>
      <c r="BB216" s="356">
        <v>0</v>
      </c>
      <c r="BC216" s="356">
        <v>0</v>
      </c>
      <c r="BD216" s="356">
        <v>0</v>
      </c>
      <c r="BE216" s="356">
        <v>0</v>
      </c>
      <c r="BF216" s="356">
        <v>0</v>
      </c>
      <c r="BG216" s="356">
        <v>0</v>
      </c>
      <c r="BI216" s="356">
        <v>0</v>
      </c>
      <c r="BJ216" s="356">
        <v>0</v>
      </c>
      <c r="BK216" s="356">
        <v>0</v>
      </c>
      <c r="BL216" s="356">
        <v>0</v>
      </c>
      <c r="BM216" s="356">
        <v>0</v>
      </c>
      <c r="BN216" s="356">
        <v>0</v>
      </c>
      <c r="BO216" s="356">
        <v>0</v>
      </c>
      <c r="BQ216" s="356">
        <v>0</v>
      </c>
      <c r="BR216" s="356">
        <v>0</v>
      </c>
      <c r="BS216" s="356">
        <v>0</v>
      </c>
      <c r="BT216" s="356">
        <v>0</v>
      </c>
      <c r="BU216" s="356">
        <v>0</v>
      </c>
      <c r="BV216" s="356">
        <v>0</v>
      </c>
      <c r="BW216" s="356">
        <v>0</v>
      </c>
      <c r="BY216" s="356">
        <v>0</v>
      </c>
      <c r="BZ216" s="356">
        <v>0</v>
      </c>
      <c r="CA216" s="356">
        <v>0</v>
      </c>
      <c r="CB216" s="356">
        <v>0</v>
      </c>
      <c r="CC216" s="356">
        <v>0</v>
      </c>
      <c r="CD216" s="356">
        <v>0</v>
      </c>
      <c r="CE216" s="356">
        <v>0</v>
      </c>
      <c r="CG216" s="356">
        <v>0</v>
      </c>
      <c r="CH216" s="356">
        <v>0</v>
      </c>
      <c r="CI216" s="356">
        <v>0</v>
      </c>
      <c r="CJ216" s="356">
        <v>0</v>
      </c>
      <c r="CK216" s="356">
        <v>0</v>
      </c>
      <c r="CL216" s="356">
        <v>0</v>
      </c>
      <c r="CM216" s="356">
        <v>0</v>
      </c>
      <c r="CN216" s="162">
        <v>0</v>
      </c>
      <c r="CO216" s="356">
        <v>0</v>
      </c>
      <c r="CP216" s="356">
        <v>0</v>
      </c>
      <c r="CQ216" s="356">
        <v>0</v>
      </c>
      <c r="CR216" s="356">
        <v>0</v>
      </c>
      <c r="CS216" s="356">
        <v>0</v>
      </c>
      <c r="CT216" s="356">
        <v>0</v>
      </c>
      <c r="CU216" s="356">
        <v>0</v>
      </c>
      <c r="CW216" s="356">
        <v>0</v>
      </c>
      <c r="CX216" s="356">
        <v>0</v>
      </c>
      <c r="CY216" s="356">
        <v>0</v>
      </c>
      <c r="CZ216" s="356">
        <v>0</v>
      </c>
      <c r="DA216" s="356">
        <v>0</v>
      </c>
      <c r="DB216" s="356">
        <v>0</v>
      </c>
      <c r="DC216" s="356">
        <v>0</v>
      </c>
      <c r="DE216" s="356">
        <v>0</v>
      </c>
      <c r="DF216" s="356">
        <v>0</v>
      </c>
      <c r="DG216" s="356">
        <v>0</v>
      </c>
      <c r="DH216" s="356">
        <v>0</v>
      </c>
      <c r="DI216" s="356">
        <v>0</v>
      </c>
      <c r="DJ216" s="356">
        <v>0</v>
      </c>
      <c r="DK216" s="356">
        <v>0</v>
      </c>
      <c r="DM216" s="356">
        <v>0</v>
      </c>
      <c r="DN216" s="356">
        <v>0</v>
      </c>
      <c r="DO216" s="356">
        <v>0</v>
      </c>
      <c r="DP216" s="356">
        <v>0</v>
      </c>
      <c r="DQ216" s="356">
        <v>0</v>
      </c>
      <c r="DR216" s="356">
        <v>0</v>
      </c>
      <c r="DS216" s="356">
        <v>0</v>
      </c>
      <c r="DU216" s="356">
        <v>0</v>
      </c>
      <c r="DV216" s="356">
        <v>0</v>
      </c>
      <c r="DW216" s="356">
        <v>0</v>
      </c>
      <c r="DX216" s="356">
        <v>0</v>
      </c>
      <c r="DY216" s="356">
        <v>0</v>
      </c>
      <c r="DZ216" s="356">
        <v>0</v>
      </c>
      <c r="EA216" s="356">
        <v>0</v>
      </c>
      <c r="EC216" s="356">
        <v>0</v>
      </c>
      <c r="ED216" s="356">
        <v>0</v>
      </c>
      <c r="EE216" s="356">
        <v>0</v>
      </c>
      <c r="EF216" s="356">
        <v>0</v>
      </c>
      <c r="EG216" s="356">
        <v>0</v>
      </c>
      <c r="EH216" s="356">
        <v>0</v>
      </c>
      <c r="EI216" s="356">
        <v>0</v>
      </c>
      <c r="EK216" s="356">
        <v>0</v>
      </c>
      <c r="EL216" s="356">
        <v>0</v>
      </c>
      <c r="EM216" s="356">
        <v>0</v>
      </c>
      <c r="EN216" s="356">
        <v>0</v>
      </c>
      <c r="EO216" s="356">
        <v>0</v>
      </c>
      <c r="EP216" s="356">
        <v>0</v>
      </c>
      <c r="EQ216" s="356">
        <v>0</v>
      </c>
      <c r="ES216" s="356">
        <v>0</v>
      </c>
      <c r="ET216" s="356">
        <v>0</v>
      </c>
      <c r="EU216" s="356">
        <v>0</v>
      </c>
      <c r="EV216" s="356">
        <v>0</v>
      </c>
      <c r="EW216" s="356">
        <v>0</v>
      </c>
      <c r="EX216" s="356">
        <v>0</v>
      </c>
      <c r="EY216" s="356">
        <v>0</v>
      </c>
      <c r="FA216" s="356">
        <v>0</v>
      </c>
      <c r="FB216" s="356">
        <v>0</v>
      </c>
      <c r="FC216" s="356">
        <v>0</v>
      </c>
      <c r="FD216" s="356">
        <v>0</v>
      </c>
      <c r="FE216" s="356">
        <v>0</v>
      </c>
      <c r="FF216" s="356">
        <v>0</v>
      </c>
      <c r="FG216" s="356">
        <v>0</v>
      </c>
    </row>
    <row r="217" spans="1:163">
      <c r="A217" s="355">
        <v>253</v>
      </c>
      <c r="B217" s="162" t="s">
        <v>1188</v>
      </c>
      <c r="C217" s="619">
        <v>-2132461.9750080002</v>
      </c>
      <c r="D217" s="167"/>
      <c r="E217" s="356">
        <v>-533864.2764240047</v>
      </c>
      <c r="F217" s="356">
        <v>-490107.61114503135</v>
      </c>
      <c r="G217" s="356">
        <v>-278312.44391659054</v>
      </c>
      <c r="H217" s="356">
        <v>0</v>
      </c>
      <c r="I217" s="356">
        <v>0</v>
      </c>
      <c r="J217" s="356">
        <v>0</v>
      </c>
      <c r="K217" s="356">
        <v>-1302284.3314856268</v>
      </c>
      <c r="M217" s="356">
        <v>-101339.21798371407</v>
      </c>
      <c r="N217" s="356">
        <v>-124530.59313659069</v>
      </c>
      <c r="O217" s="356">
        <v>-32288.623434876255</v>
      </c>
      <c r="P217" s="356">
        <v>0</v>
      </c>
      <c r="Q217" s="356">
        <v>0</v>
      </c>
      <c r="R217" s="356">
        <v>0</v>
      </c>
      <c r="S217" s="356">
        <v>-258158.43455518101</v>
      </c>
      <c r="U217" s="356">
        <v>-89234.593469144922</v>
      </c>
      <c r="V217" s="356">
        <v>-138487.55609979737</v>
      </c>
      <c r="W217" s="356">
        <v>-4774.3730031960249</v>
      </c>
      <c r="X217" s="356">
        <v>0</v>
      </c>
      <c r="Y217" s="356">
        <v>0</v>
      </c>
      <c r="Z217" s="356">
        <v>0</v>
      </c>
      <c r="AA217" s="356">
        <v>-232496.52257213832</v>
      </c>
      <c r="AC217" s="356">
        <v>-40346.375968210537</v>
      </c>
      <c r="AD217" s="356">
        <v>-89375.134933500725</v>
      </c>
      <c r="AE217" s="356">
        <v>-2416.5963995577013</v>
      </c>
      <c r="AF217" s="356">
        <v>0</v>
      </c>
      <c r="AG217" s="356">
        <v>0</v>
      </c>
      <c r="AH217" s="356">
        <v>0</v>
      </c>
      <c r="AI217" s="356">
        <v>-132138.10730126896</v>
      </c>
      <c r="AK217" s="356">
        <v>-31395.736641256895</v>
      </c>
      <c r="AL217" s="356">
        <v>-62182.105656768596</v>
      </c>
      <c r="AM217" s="356">
        <v>-5731.6996319692416</v>
      </c>
      <c r="AN217" s="356">
        <v>0</v>
      </c>
      <c r="AO217" s="356">
        <v>0</v>
      </c>
      <c r="AP217" s="356">
        <v>0</v>
      </c>
      <c r="AQ217" s="356">
        <v>-99309.541929994739</v>
      </c>
      <c r="AS217" s="356">
        <v>-311.42901163551363</v>
      </c>
      <c r="AT217" s="356">
        <v>-196.34673686743162</v>
      </c>
      <c r="AU217" s="356">
        <v>-11.394456154970838</v>
      </c>
      <c r="AV217" s="356">
        <v>0</v>
      </c>
      <c r="AW217" s="356">
        <v>0</v>
      </c>
      <c r="AX217" s="356">
        <v>0</v>
      </c>
      <c r="AY217" s="356">
        <v>-519.17020465791609</v>
      </c>
      <c r="BA217" s="356">
        <v>-6016.4443089041142</v>
      </c>
      <c r="BB217" s="356">
        <v>-5419.0746636533622</v>
      </c>
      <c r="BC217" s="356">
        <v>-1179.2804832071206</v>
      </c>
      <c r="BD217" s="356">
        <v>0</v>
      </c>
      <c r="BE217" s="356">
        <v>0</v>
      </c>
      <c r="BF217" s="356">
        <v>0</v>
      </c>
      <c r="BG217" s="356">
        <v>-12614.799455764598</v>
      </c>
      <c r="BI217" s="356">
        <v>-7960.4384124553108</v>
      </c>
      <c r="BJ217" s="356">
        <v>-2763.8015152923549</v>
      </c>
      <c r="BK217" s="356">
        <v>-485.66228658598885</v>
      </c>
      <c r="BL217" s="356">
        <v>0</v>
      </c>
      <c r="BM217" s="356">
        <v>0</v>
      </c>
      <c r="BN217" s="356">
        <v>0</v>
      </c>
      <c r="BO217" s="356">
        <v>-11209.902214333653</v>
      </c>
      <c r="BQ217" s="356">
        <v>-6211.4778315863232</v>
      </c>
      <c r="BR217" s="356">
        <v>-26914.943566792695</v>
      </c>
      <c r="BS217" s="356">
        <v>-552.71901173217998</v>
      </c>
      <c r="BT217" s="356">
        <v>0</v>
      </c>
      <c r="BU217" s="356">
        <v>0</v>
      </c>
      <c r="BV217" s="356">
        <v>0</v>
      </c>
      <c r="BW217" s="356">
        <v>-33679.140410111198</v>
      </c>
      <c r="BY217" s="356">
        <v>-2758.5352772277151</v>
      </c>
      <c r="BZ217" s="356">
        <v>-16311.728494206871</v>
      </c>
      <c r="CA217" s="356">
        <v>-961.71944453060121</v>
      </c>
      <c r="CB217" s="356">
        <v>0</v>
      </c>
      <c r="CC217" s="356">
        <v>0</v>
      </c>
      <c r="CD217" s="356">
        <v>0</v>
      </c>
      <c r="CE217" s="356">
        <v>-20031.983215965189</v>
      </c>
      <c r="CG217" s="356">
        <v>-4489.8959194000327</v>
      </c>
      <c r="CH217" s="356">
        <v>-3240.8928784899495</v>
      </c>
      <c r="CI217" s="356">
        <v>-21682.983930615992</v>
      </c>
      <c r="CJ217" s="356">
        <v>0</v>
      </c>
      <c r="CK217" s="356">
        <v>0</v>
      </c>
      <c r="CL217" s="356">
        <v>0</v>
      </c>
      <c r="CM217" s="356">
        <v>-29413.772728505974</v>
      </c>
      <c r="CN217" s="162">
        <v>0</v>
      </c>
      <c r="CO217" s="356">
        <v>-285.98384858614111</v>
      </c>
      <c r="CP217" s="356">
        <v>-317.18216058378908</v>
      </c>
      <c r="CQ217" s="356">
        <v>-3.1029252822572624</v>
      </c>
      <c r="CR217" s="356">
        <v>0</v>
      </c>
      <c r="CS217" s="356">
        <v>0</v>
      </c>
      <c r="CT217" s="356">
        <v>0</v>
      </c>
      <c r="CU217" s="356">
        <v>-606.26893445218752</v>
      </c>
      <c r="CW217" s="356">
        <v>0</v>
      </c>
      <c r="CX217" s="356">
        <v>0</v>
      </c>
      <c r="CY217" s="356">
        <v>0</v>
      </c>
      <c r="CZ217" s="356">
        <v>0</v>
      </c>
      <c r="DA217" s="356">
        <v>0</v>
      </c>
      <c r="DB217" s="356">
        <v>0</v>
      </c>
      <c r="DC217" s="356">
        <v>0</v>
      </c>
      <c r="DE217" s="356">
        <v>0</v>
      </c>
      <c r="DF217" s="356">
        <v>0</v>
      </c>
      <c r="DG217" s="356">
        <v>0</v>
      </c>
      <c r="DH217" s="356">
        <v>0</v>
      </c>
      <c r="DI217" s="356">
        <v>0</v>
      </c>
      <c r="DJ217" s="356">
        <v>0</v>
      </c>
      <c r="DK217" s="356">
        <v>0</v>
      </c>
      <c r="DM217" s="356">
        <v>0</v>
      </c>
      <c r="DN217" s="356">
        <v>0</v>
      </c>
      <c r="DO217" s="356">
        <v>0</v>
      </c>
      <c r="DP217" s="356">
        <v>0</v>
      </c>
      <c r="DQ217" s="356">
        <v>0</v>
      </c>
      <c r="DR217" s="356">
        <v>0</v>
      </c>
      <c r="DS217" s="356">
        <v>0</v>
      </c>
      <c r="DU217" s="356">
        <v>0</v>
      </c>
      <c r="DV217" s="356">
        <v>0</v>
      </c>
      <c r="DW217" s="356">
        <v>0</v>
      </c>
      <c r="DX217" s="356">
        <v>0</v>
      </c>
      <c r="DY217" s="356">
        <v>0</v>
      </c>
      <c r="DZ217" s="356">
        <v>0</v>
      </c>
      <c r="EA217" s="356">
        <v>0</v>
      </c>
      <c r="EC217" s="356">
        <v>0</v>
      </c>
      <c r="ED217" s="356">
        <v>0</v>
      </c>
      <c r="EE217" s="356">
        <v>0</v>
      </c>
      <c r="EF217" s="356">
        <v>0</v>
      </c>
      <c r="EG217" s="356">
        <v>0</v>
      </c>
      <c r="EH217" s="356">
        <v>0</v>
      </c>
      <c r="EI217" s="356">
        <v>0</v>
      </c>
      <c r="EK217" s="356">
        <v>0</v>
      </c>
      <c r="EL217" s="356">
        <v>0</v>
      </c>
      <c r="EM217" s="356">
        <v>0</v>
      </c>
      <c r="EN217" s="356">
        <v>0</v>
      </c>
      <c r="EO217" s="356">
        <v>0</v>
      </c>
      <c r="EP217" s="356">
        <v>0</v>
      </c>
      <c r="EQ217" s="356">
        <v>0</v>
      </c>
      <c r="ES217" s="356">
        <v>0</v>
      </c>
      <c r="ET217" s="356">
        <v>0</v>
      </c>
      <c r="EU217" s="356">
        <v>0</v>
      </c>
      <c r="EV217" s="356">
        <v>0</v>
      </c>
      <c r="EW217" s="356">
        <v>0</v>
      </c>
      <c r="EX217" s="356">
        <v>0</v>
      </c>
      <c r="EY217" s="356">
        <v>0</v>
      </c>
      <c r="FA217" s="356">
        <v>0</v>
      </c>
      <c r="FB217" s="356">
        <v>0</v>
      </c>
      <c r="FC217" s="356">
        <v>0</v>
      </c>
      <c r="FD217" s="356">
        <v>0</v>
      </c>
      <c r="FE217" s="356">
        <v>0</v>
      </c>
      <c r="FF217" s="356">
        <v>0</v>
      </c>
      <c r="FG217" s="356">
        <v>0</v>
      </c>
    </row>
    <row r="218" spans="1:163">
      <c r="A218" s="355">
        <v>114.01</v>
      </c>
      <c r="B218" s="162" t="s">
        <v>1189</v>
      </c>
      <c r="C218" s="619">
        <v>281543144.61000001</v>
      </c>
      <c r="D218" s="167"/>
      <c r="E218" s="356">
        <v>17861032.166656908</v>
      </c>
      <c r="F218" s="356">
        <v>130539602.40023041</v>
      </c>
      <c r="G218" s="356">
        <v>0</v>
      </c>
      <c r="H218" s="356">
        <v>0</v>
      </c>
      <c r="I218" s="356">
        <v>0</v>
      </c>
      <c r="J218" s="356">
        <v>0</v>
      </c>
      <c r="K218" s="356">
        <v>148400634.56688732</v>
      </c>
      <c r="M218" s="356">
        <v>4117914.4146925416</v>
      </c>
      <c r="N218" s="356">
        <v>33168581.236141883</v>
      </c>
      <c r="O218" s="356">
        <v>0</v>
      </c>
      <c r="P218" s="356">
        <v>0</v>
      </c>
      <c r="Q218" s="356">
        <v>0</v>
      </c>
      <c r="R218" s="356">
        <v>0</v>
      </c>
      <c r="S218" s="356">
        <v>37286495.650834426</v>
      </c>
      <c r="U218" s="356">
        <v>4407560.3126192382</v>
      </c>
      <c r="V218" s="356">
        <v>36886002.378970452</v>
      </c>
      <c r="W218" s="356">
        <v>0</v>
      </c>
      <c r="X218" s="356">
        <v>0</v>
      </c>
      <c r="Y218" s="356">
        <v>0</v>
      </c>
      <c r="Z218" s="356">
        <v>0</v>
      </c>
      <c r="AA218" s="356">
        <v>41293562.691589691</v>
      </c>
      <c r="AC218" s="356">
        <v>2315810.8745522783</v>
      </c>
      <c r="AD218" s="356">
        <v>23804965.100273993</v>
      </c>
      <c r="AE218" s="356">
        <v>0</v>
      </c>
      <c r="AF218" s="356">
        <v>0</v>
      </c>
      <c r="AG218" s="356">
        <v>0</v>
      </c>
      <c r="AH218" s="356">
        <v>0</v>
      </c>
      <c r="AI218" s="356">
        <v>26120775.974826273</v>
      </c>
      <c r="AK218" s="356">
        <v>1635941.1985645327</v>
      </c>
      <c r="AL218" s="356">
        <v>16562132.81381109</v>
      </c>
      <c r="AM218" s="356">
        <v>0</v>
      </c>
      <c r="AN218" s="356">
        <v>0</v>
      </c>
      <c r="AO218" s="356">
        <v>0</v>
      </c>
      <c r="AP218" s="356">
        <v>0</v>
      </c>
      <c r="AQ218" s="356">
        <v>18198074.012375623</v>
      </c>
      <c r="AS218" s="356">
        <v>55.907152964092639</v>
      </c>
      <c r="AT218" s="356">
        <v>52296.729086446518</v>
      </c>
      <c r="AU218" s="356">
        <v>0</v>
      </c>
      <c r="AV218" s="356">
        <v>0</v>
      </c>
      <c r="AW218" s="356">
        <v>0</v>
      </c>
      <c r="AX218" s="356">
        <v>0</v>
      </c>
      <c r="AY218" s="356">
        <v>52352.636239410611</v>
      </c>
      <c r="BA218" s="356">
        <v>0</v>
      </c>
      <c r="BB218" s="356">
        <v>1443364.3466947486</v>
      </c>
      <c r="BC218" s="356">
        <v>0</v>
      </c>
      <c r="BD218" s="356">
        <v>0</v>
      </c>
      <c r="BE218" s="356">
        <v>0</v>
      </c>
      <c r="BF218" s="356">
        <v>0</v>
      </c>
      <c r="BG218" s="356">
        <v>1443364.3466947486</v>
      </c>
      <c r="BI218" s="356">
        <v>0</v>
      </c>
      <c r="BJ218" s="356">
        <v>0</v>
      </c>
      <c r="BK218" s="356">
        <v>0</v>
      </c>
      <c r="BL218" s="356">
        <v>0</v>
      </c>
      <c r="BM218" s="356">
        <v>0</v>
      </c>
      <c r="BN218" s="356">
        <v>0</v>
      </c>
      <c r="BO218" s="356">
        <v>0</v>
      </c>
      <c r="BQ218" s="356">
        <v>555660.04301794467</v>
      </c>
      <c r="BR218" s="356">
        <v>7168764.4752655393</v>
      </c>
      <c r="BS218" s="356">
        <v>0</v>
      </c>
      <c r="BT218" s="356">
        <v>0</v>
      </c>
      <c r="BU218" s="356">
        <v>0</v>
      </c>
      <c r="BV218" s="356">
        <v>0</v>
      </c>
      <c r="BW218" s="356">
        <v>7724424.5182834836</v>
      </c>
      <c r="BY218" s="356">
        <v>0</v>
      </c>
      <c r="BZ218" s="356">
        <v>0</v>
      </c>
      <c r="CA218" s="356">
        <v>0</v>
      </c>
      <c r="CB218" s="356">
        <v>0</v>
      </c>
      <c r="CC218" s="356">
        <v>0</v>
      </c>
      <c r="CD218" s="356">
        <v>0</v>
      </c>
      <c r="CE218" s="356">
        <v>0</v>
      </c>
      <c r="CG218" s="356">
        <v>64363.324775155786</v>
      </c>
      <c r="CH218" s="356">
        <v>863208.11625719466</v>
      </c>
      <c r="CI218" s="356">
        <v>0</v>
      </c>
      <c r="CJ218" s="356">
        <v>0</v>
      </c>
      <c r="CK218" s="356">
        <v>0</v>
      </c>
      <c r="CL218" s="356">
        <v>0</v>
      </c>
      <c r="CM218" s="356">
        <v>927571.44103235041</v>
      </c>
      <c r="CN218" s="162">
        <v>0</v>
      </c>
      <c r="CO218" s="356">
        <v>11407.665068441813</v>
      </c>
      <c r="CP218" s="356">
        <v>84481.106168337894</v>
      </c>
      <c r="CQ218" s="356">
        <v>0</v>
      </c>
      <c r="CR218" s="356">
        <v>0</v>
      </c>
      <c r="CS218" s="356">
        <v>0</v>
      </c>
      <c r="CT218" s="356">
        <v>0</v>
      </c>
      <c r="CU218" s="356">
        <v>95888.771236779707</v>
      </c>
      <c r="CW218" s="356">
        <v>0</v>
      </c>
      <c r="CX218" s="356">
        <v>0</v>
      </c>
      <c r="CY218" s="356">
        <v>0</v>
      </c>
      <c r="CZ218" s="356">
        <v>0</v>
      </c>
      <c r="DA218" s="356">
        <v>0</v>
      </c>
      <c r="DB218" s="356">
        <v>0</v>
      </c>
      <c r="DC218" s="356">
        <v>0</v>
      </c>
      <c r="DE218" s="356">
        <v>0</v>
      </c>
      <c r="DF218" s="356">
        <v>0</v>
      </c>
      <c r="DG218" s="356">
        <v>0</v>
      </c>
      <c r="DH218" s="356">
        <v>0</v>
      </c>
      <c r="DI218" s="356">
        <v>0</v>
      </c>
      <c r="DJ218" s="356">
        <v>0</v>
      </c>
      <c r="DK218" s="356">
        <v>0</v>
      </c>
      <c r="DM218" s="356">
        <v>0</v>
      </c>
      <c r="DN218" s="356">
        <v>0</v>
      </c>
      <c r="DO218" s="356">
        <v>0</v>
      </c>
      <c r="DP218" s="356">
        <v>0</v>
      </c>
      <c r="DQ218" s="356">
        <v>0</v>
      </c>
      <c r="DR218" s="356">
        <v>0</v>
      </c>
      <c r="DS218" s="356">
        <v>0</v>
      </c>
      <c r="DU218" s="356">
        <v>0</v>
      </c>
      <c r="DV218" s="356">
        <v>0</v>
      </c>
      <c r="DW218" s="356">
        <v>0</v>
      </c>
      <c r="DX218" s="356">
        <v>0</v>
      </c>
      <c r="DY218" s="356">
        <v>0</v>
      </c>
      <c r="DZ218" s="356">
        <v>0</v>
      </c>
      <c r="EA218" s="356">
        <v>0</v>
      </c>
      <c r="EC218" s="356">
        <v>0</v>
      </c>
      <c r="ED218" s="356">
        <v>0</v>
      </c>
      <c r="EE218" s="356">
        <v>0</v>
      </c>
      <c r="EF218" s="356">
        <v>0</v>
      </c>
      <c r="EG218" s="356">
        <v>0</v>
      </c>
      <c r="EH218" s="356">
        <v>0</v>
      </c>
      <c r="EI218" s="356">
        <v>0</v>
      </c>
      <c r="EK218" s="356">
        <v>0</v>
      </c>
      <c r="EL218" s="356">
        <v>0</v>
      </c>
      <c r="EM218" s="356">
        <v>0</v>
      </c>
      <c r="EN218" s="356">
        <v>0</v>
      </c>
      <c r="EO218" s="356">
        <v>0</v>
      </c>
      <c r="EP218" s="356">
        <v>0</v>
      </c>
      <c r="EQ218" s="356">
        <v>0</v>
      </c>
      <c r="ES218" s="356">
        <v>0</v>
      </c>
      <c r="ET218" s="356">
        <v>0</v>
      </c>
      <c r="EU218" s="356">
        <v>0</v>
      </c>
      <c r="EV218" s="356">
        <v>0</v>
      </c>
      <c r="EW218" s="356">
        <v>0</v>
      </c>
      <c r="EX218" s="356">
        <v>0</v>
      </c>
      <c r="EY218" s="356">
        <v>0</v>
      </c>
      <c r="FA218" s="356">
        <v>0</v>
      </c>
      <c r="FB218" s="356">
        <v>0</v>
      </c>
      <c r="FC218" s="356">
        <v>0</v>
      </c>
      <c r="FD218" s="356">
        <v>0</v>
      </c>
      <c r="FE218" s="356">
        <v>0</v>
      </c>
      <c r="FF218" s="356">
        <v>0</v>
      </c>
      <c r="FG218" s="356">
        <v>0</v>
      </c>
    </row>
    <row r="219" spans="1:163">
      <c r="A219" s="355">
        <v>114.02</v>
      </c>
      <c r="B219" s="162" t="s">
        <v>1190</v>
      </c>
      <c r="C219" s="619">
        <v>946172.25</v>
      </c>
      <c r="D219" s="167"/>
      <c r="E219" s="356">
        <v>60024.949340740903</v>
      </c>
      <c r="F219" s="356">
        <v>438699.89975506009</v>
      </c>
      <c r="G219" s="356">
        <v>0</v>
      </c>
      <c r="H219" s="356">
        <v>0</v>
      </c>
      <c r="I219" s="356">
        <v>0</v>
      </c>
      <c r="J219" s="356">
        <v>0</v>
      </c>
      <c r="K219" s="356">
        <v>498724.84909580101</v>
      </c>
      <c r="M219" s="356">
        <v>13838.931693592674</v>
      </c>
      <c r="N219" s="356">
        <v>111468.49688342032</v>
      </c>
      <c r="O219" s="356">
        <v>0</v>
      </c>
      <c r="P219" s="356">
        <v>0</v>
      </c>
      <c r="Q219" s="356">
        <v>0</v>
      </c>
      <c r="R219" s="356">
        <v>0</v>
      </c>
      <c r="S219" s="356">
        <v>125307.42857701299</v>
      </c>
      <c r="U219" s="356">
        <v>14812.334584734634</v>
      </c>
      <c r="V219" s="356">
        <v>123961.50477313453</v>
      </c>
      <c r="W219" s="356">
        <v>0</v>
      </c>
      <c r="X219" s="356">
        <v>0</v>
      </c>
      <c r="Y219" s="356">
        <v>0</v>
      </c>
      <c r="Z219" s="356">
        <v>0</v>
      </c>
      <c r="AA219" s="356">
        <v>138773.83935786915</v>
      </c>
      <c r="AC219" s="356">
        <v>7782.6650291373135</v>
      </c>
      <c r="AD219" s="356">
        <v>80000.517935884811</v>
      </c>
      <c r="AE219" s="356">
        <v>0</v>
      </c>
      <c r="AF219" s="356">
        <v>0</v>
      </c>
      <c r="AG219" s="356">
        <v>0</v>
      </c>
      <c r="AH219" s="356">
        <v>0</v>
      </c>
      <c r="AI219" s="356">
        <v>87783.182965022119</v>
      </c>
      <c r="AK219" s="356">
        <v>5497.8506646207361</v>
      </c>
      <c r="AL219" s="356">
        <v>55659.783479898906</v>
      </c>
      <c r="AM219" s="356">
        <v>0</v>
      </c>
      <c r="AN219" s="356">
        <v>0</v>
      </c>
      <c r="AO219" s="356">
        <v>0</v>
      </c>
      <c r="AP219" s="356">
        <v>0</v>
      </c>
      <c r="AQ219" s="356">
        <v>61157.634144519645</v>
      </c>
      <c r="AS219" s="356">
        <v>0.18788522371732733</v>
      </c>
      <c r="AT219" s="356">
        <v>175.75179781381905</v>
      </c>
      <c r="AU219" s="356">
        <v>0</v>
      </c>
      <c r="AV219" s="356">
        <v>0</v>
      </c>
      <c r="AW219" s="356">
        <v>0</v>
      </c>
      <c r="AX219" s="356">
        <v>0</v>
      </c>
      <c r="AY219" s="356">
        <v>175.93968303753638</v>
      </c>
      <c r="BA219" s="356">
        <v>0</v>
      </c>
      <c r="BB219" s="356">
        <v>4850.6643391147363</v>
      </c>
      <c r="BC219" s="356">
        <v>0</v>
      </c>
      <c r="BD219" s="356">
        <v>0</v>
      </c>
      <c r="BE219" s="356">
        <v>0</v>
      </c>
      <c r="BF219" s="356">
        <v>0</v>
      </c>
      <c r="BG219" s="356">
        <v>4850.6643391147363</v>
      </c>
      <c r="BI219" s="356">
        <v>0</v>
      </c>
      <c r="BJ219" s="356">
        <v>0</v>
      </c>
      <c r="BK219" s="356">
        <v>0</v>
      </c>
      <c r="BL219" s="356">
        <v>0</v>
      </c>
      <c r="BM219" s="356">
        <v>0</v>
      </c>
      <c r="BN219" s="356">
        <v>0</v>
      </c>
      <c r="BO219" s="356">
        <v>0</v>
      </c>
      <c r="BQ219" s="356">
        <v>1867.3873727796374</v>
      </c>
      <c r="BR219" s="356">
        <v>24091.817340031037</v>
      </c>
      <c r="BS219" s="356">
        <v>0</v>
      </c>
      <c r="BT219" s="356">
        <v>0</v>
      </c>
      <c r="BU219" s="356">
        <v>0</v>
      </c>
      <c r="BV219" s="356">
        <v>0</v>
      </c>
      <c r="BW219" s="356">
        <v>25959.204712810675</v>
      </c>
      <c r="BY219" s="356">
        <v>0</v>
      </c>
      <c r="BZ219" s="356">
        <v>0</v>
      </c>
      <c r="CA219" s="356">
        <v>0</v>
      </c>
      <c r="CB219" s="356">
        <v>0</v>
      </c>
      <c r="CC219" s="356">
        <v>0</v>
      </c>
      <c r="CD219" s="356">
        <v>0</v>
      </c>
      <c r="CE219" s="356">
        <v>0</v>
      </c>
      <c r="CG219" s="356">
        <v>216.30358609636289</v>
      </c>
      <c r="CH219" s="356">
        <v>2900.9534816012065</v>
      </c>
      <c r="CI219" s="356">
        <v>0</v>
      </c>
      <c r="CJ219" s="356">
        <v>0</v>
      </c>
      <c r="CK219" s="356">
        <v>0</v>
      </c>
      <c r="CL219" s="356">
        <v>0</v>
      </c>
      <c r="CM219" s="356">
        <v>3117.2570676975693</v>
      </c>
      <c r="CN219" s="162">
        <v>0</v>
      </c>
      <c r="CO219" s="356">
        <v>38.337343074027096</v>
      </c>
      <c r="CP219" s="356">
        <v>283.91271404072398</v>
      </c>
      <c r="CQ219" s="356">
        <v>0</v>
      </c>
      <c r="CR219" s="356">
        <v>0</v>
      </c>
      <c r="CS219" s="356">
        <v>0</v>
      </c>
      <c r="CT219" s="356">
        <v>0</v>
      </c>
      <c r="CU219" s="356">
        <v>322.25005711475109</v>
      </c>
      <c r="CW219" s="356">
        <v>0</v>
      </c>
      <c r="CX219" s="356">
        <v>0</v>
      </c>
      <c r="CY219" s="356">
        <v>0</v>
      </c>
      <c r="CZ219" s="356">
        <v>0</v>
      </c>
      <c r="DA219" s="356">
        <v>0</v>
      </c>
      <c r="DB219" s="356">
        <v>0</v>
      </c>
      <c r="DC219" s="356">
        <v>0</v>
      </c>
      <c r="DE219" s="356">
        <v>0</v>
      </c>
      <c r="DF219" s="356">
        <v>0</v>
      </c>
      <c r="DG219" s="356">
        <v>0</v>
      </c>
      <c r="DH219" s="356">
        <v>0</v>
      </c>
      <c r="DI219" s="356">
        <v>0</v>
      </c>
      <c r="DJ219" s="356">
        <v>0</v>
      </c>
      <c r="DK219" s="356">
        <v>0</v>
      </c>
      <c r="DM219" s="356">
        <v>0</v>
      </c>
      <c r="DN219" s="356">
        <v>0</v>
      </c>
      <c r="DO219" s="356">
        <v>0</v>
      </c>
      <c r="DP219" s="356">
        <v>0</v>
      </c>
      <c r="DQ219" s="356">
        <v>0</v>
      </c>
      <c r="DR219" s="356">
        <v>0</v>
      </c>
      <c r="DS219" s="356">
        <v>0</v>
      </c>
      <c r="DU219" s="356">
        <v>0</v>
      </c>
      <c r="DV219" s="356">
        <v>0</v>
      </c>
      <c r="DW219" s="356">
        <v>0</v>
      </c>
      <c r="DX219" s="356">
        <v>0</v>
      </c>
      <c r="DY219" s="356">
        <v>0</v>
      </c>
      <c r="DZ219" s="356">
        <v>0</v>
      </c>
      <c r="EA219" s="356">
        <v>0</v>
      </c>
      <c r="EC219" s="356">
        <v>0</v>
      </c>
      <c r="ED219" s="356">
        <v>0</v>
      </c>
      <c r="EE219" s="356">
        <v>0</v>
      </c>
      <c r="EF219" s="356">
        <v>0</v>
      </c>
      <c r="EG219" s="356">
        <v>0</v>
      </c>
      <c r="EH219" s="356">
        <v>0</v>
      </c>
      <c r="EI219" s="356">
        <v>0</v>
      </c>
      <c r="EK219" s="356">
        <v>0</v>
      </c>
      <c r="EL219" s="356">
        <v>0</v>
      </c>
      <c r="EM219" s="356">
        <v>0</v>
      </c>
      <c r="EN219" s="356">
        <v>0</v>
      </c>
      <c r="EO219" s="356">
        <v>0</v>
      </c>
      <c r="EP219" s="356">
        <v>0</v>
      </c>
      <c r="EQ219" s="356">
        <v>0</v>
      </c>
      <c r="ES219" s="356">
        <v>0</v>
      </c>
      <c r="ET219" s="356">
        <v>0</v>
      </c>
      <c r="EU219" s="356">
        <v>0</v>
      </c>
      <c r="EV219" s="356">
        <v>0</v>
      </c>
      <c r="EW219" s="356">
        <v>0</v>
      </c>
      <c r="EX219" s="356">
        <v>0</v>
      </c>
      <c r="EY219" s="356">
        <v>0</v>
      </c>
      <c r="FA219" s="356">
        <v>0</v>
      </c>
      <c r="FB219" s="356">
        <v>0</v>
      </c>
      <c r="FC219" s="356">
        <v>0</v>
      </c>
      <c r="FD219" s="356">
        <v>0</v>
      </c>
      <c r="FE219" s="356">
        <v>0</v>
      </c>
      <c r="FF219" s="356">
        <v>0</v>
      </c>
      <c r="FG219" s="356">
        <v>0</v>
      </c>
    </row>
    <row r="220" spans="1:163">
      <c r="A220" s="355">
        <v>114.03</v>
      </c>
      <c r="B220" s="162" t="s">
        <v>1191</v>
      </c>
      <c r="C220" s="619">
        <v>302358.00999999995</v>
      </c>
      <c r="D220" s="167"/>
      <c r="E220" s="356">
        <v>176239.71629693924</v>
      </c>
      <c r="F220" s="356">
        <v>0</v>
      </c>
      <c r="G220" s="356">
        <v>24940.821296293725</v>
      </c>
      <c r="H220" s="356">
        <v>0</v>
      </c>
      <c r="I220" s="356">
        <v>0</v>
      </c>
      <c r="J220" s="356">
        <v>0</v>
      </c>
      <c r="K220" s="356">
        <v>201180.53759323296</v>
      </c>
      <c r="M220" s="356">
        <v>32416.677649026718</v>
      </c>
      <c r="N220" s="356">
        <v>0</v>
      </c>
      <c r="O220" s="356">
        <v>3658.3031125278235</v>
      </c>
      <c r="P220" s="356">
        <v>0</v>
      </c>
      <c r="Q220" s="356">
        <v>0</v>
      </c>
      <c r="R220" s="356">
        <v>0</v>
      </c>
      <c r="S220" s="356">
        <v>36074.980761554543</v>
      </c>
      <c r="U220" s="356">
        <v>27430.066827834951</v>
      </c>
      <c r="V220" s="356">
        <v>0</v>
      </c>
      <c r="W220" s="356">
        <v>980.60446769309328</v>
      </c>
      <c r="X220" s="356">
        <v>0</v>
      </c>
      <c r="Y220" s="356">
        <v>0</v>
      </c>
      <c r="Z220" s="356">
        <v>0</v>
      </c>
      <c r="AA220" s="356">
        <v>28410.671295528045</v>
      </c>
      <c r="AC220" s="356">
        <v>11941.564116704505</v>
      </c>
      <c r="AD220" s="356">
        <v>0</v>
      </c>
      <c r="AE220" s="356">
        <v>108.85263229712623</v>
      </c>
      <c r="AF220" s="356">
        <v>0</v>
      </c>
      <c r="AG220" s="356">
        <v>0</v>
      </c>
      <c r="AH220" s="356">
        <v>0</v>
      </c>
      <c r="AI220" s="356">
        <v>12050.416749001632</v>
      </c>
      <c r="AK220" s="356">
        <v>9529.296459642419</v>
      </c>
      <c r="AL220" s="356">
        <v>0</v>
      </c>
      <c r="AM220" s="356">
        <v>1299.9282136220102</v>
      </c>
      <c r="AN220" s="356">
        <v>0</v>
      </c>
      <c r="AO220" s="356">
        <v>0</v>
      </c>
      <c r="AP220" s="356">
        <v>0</v>
      </c>
      <c r="AQ220" s="356">
        <v>10829.224673264429</v>
      </c>
      <c r="AS220" s="356">
        <v>117.58867941065471</v>
      </c>
      <c r="AT220" s="356">
        <v>0</v>
      </c>
      <c r="AU220" s="356">
        <v>4.2147768518612514</v>
      </c>
      <c r="AV220" s="356">
        <v>0</v>
      </c>
      <c r="AW220" s="356">
        <v>0</v>
      </c>
      <c r="AX220" s="356">
        <v>0</v>
      </c>
      <c r="AY220" s="356">
        <v>121.80345626251595</v>
      </c>
      <c r="BA220" s="356">
        <v>2273.2160873815187</v>
      </c>
      <c r="BB220" s="356">
        <v>0</v>
      </c>
      <c r="BC220" s="356">
        <v>420.11299408299953</v>
      </c>
      <c r="BD220" s="356">
        <v>0</v>
      </c>
      <c r="BE220" s="356">
        <v>0</v>
      </c>
      <c r="BF220" s="356">
        <v>0</v>
      </c>
      <c r="BG220" s="356">
        <v>2693.3290814645184</v>
      </c>
      <c r="BI220" s="356">
        <v>2893.9615037505191</v>
      </c>
      <c r="BJ220" s="356">
        <v>0</v>
      </c>
      <c r="BK220" s="356">
        <v>84.968463646593833</v>
      </c>
      <c r="BL220" s="356">
        <v>0</v>
      </c>
      <c r="BM220" s="356">
        <v>0</v>
      </c>
      <c r="BN220" s="356">
        <v>0</v>
      </c>
      <c r="BO220" s="356">
        <v>2978.9299673971132</v>
      </c>
      <c r="BQ220" s="356">
        <v>1554.4596384361596</v>
      </c>
      <c r="BR220" s="356">
        <v>0</v>
      </c>
      <c r="BS220" s="356">
        <v>52.765213515540708</v>
      </c>
      <c r="BT220" s="356">
        <v>0</v>
      </c>
      <c r="BU220" s="356">
        <v>0</v>
      </c>
      <c r="BV220" s="356">
        <v>0</v>
      </c>
      <c r="BW220" s="356">
        <v>1607.2248519517002</v>
      </c>
      <c r="BY220" s="356">
        <v>472.70616280270883</v>
      </c>
      <c r="BZ220" s="356">
        <v>0</v>
      </c>
      <c r="CA220" s="356">
        <v>84.951538964503015</v>
      </c>
      <c r="CB220" s="356">
        <v>0</v>
      </c>
      <c r="CC220" s="356">
        <v>0</v>
      </c>
      <c r="CD220" s="356">
        <v>0</v>
      </c>
      <c r="CE220" s="356">
        <v>557.65770176721185</v>
      </c>
      <c r="CG220" s="356">
        <v>1604.6436453629394</v>
      </c>
      <c r="CH220" s="356">
        <v>0</v>
      </c>
      <c r="CI220" s="356">
        <v>4155.8575360262184</v>
      </c>
      <c r="CJ220" s="356">
        <v>0</v>
      </c>
      <c r="CK220" s="356">
        <v>0</v>
      </c>
      <c r="CL220" s="356">
        <v>0</v>
      </c>
      <c r="CM220" s="356">
        <v>5760.5011813891579</v>
      </c>
      <c r="CN220" s="162">
        <v>0</v>
      </c>
      <c r="CO220" s="356">
        <v>91.785487526812304</v>
      </c>
      <c r="CP220" s="356">
        <v>0</v>
      </c>
      <c r="CQ220" s="356">
        <v>0.94719965925362171</v>
      </c>
      <c r="CR220" s="356">
        <v>0</v>
      </c>
      <c r="CS220" s="356">
        <v>0</v>
      </c>
      <c r="CT220" s="356">
        <v>0</v>
      </c>
      <c r="CU220" s="356">
        <v>92.732687186065931</v>
      </c>
      <c r="CW220" s="356">
        <v>0</v>
      </c>
      <c r="CX220" s="356">
        <v>0</v>
      </c>
      <c r="CY220" s="356">
        <v>0</v>
      </c>
      <c r="CZ220" s="356">
        <v>0</v>
      </c>
      <c r="DA220" s="356">
        <v>0</v>
      </c>
      <c r="DB220" s="356">
        <v>0</v>
      </c>
      <c r="DC220" s="356">
        <v>0</v>
      </c>
      <c r="DE220" s="356">
        <v>0</v>
      </c>
      <c r="DF220" s="356">
        <v>0</v>
      </c>
      <c r="DG220" s="356">
        <v>0</v>
      </c>
      <c r="DH220" s="356">
        <v>0</v>
      </c>
      <c r="DI220" s="356">
        <v>0</v>
      </c>
      <c r="DJ220" s="356">
        <v>0</v>
      </c>
      <c r="DK220" s="356">
        <v>0</v>
      </c>
      <c r="DM220" s="356">
        <v>0</v>
      </c>
      <c r="DN220" s="356">
        <v>0</v>
      </c>
      <c r="DO220" s="356">
        <v>0</v>
      </c>
      <c r="DP220" s="356">
        <v>0</v>
      </c>
      <c r="DQ220" s="356">
        <v>0</v>
      </c>
      <c r="DR220" s="356">
        <v>0</v>
      </c>
      <c r="DS220" s="356">
        <v>0</v>
      </c>
      <c r="DU220" s="356">
        <v>0</v>
      </c>
      <c r="DV220" s="356">
        <v>0</v>
      </c>
      <c r="DW220" s="356">
        <v>0</v>
      </c>
      <c r="DX220" s="356">
        <v>0</v>
      </c>
      <c r="DY220" s="356">
        <v>0</v>
      </c>
      <c r="DZ220" s="356">
        <v>0</v>
      </c>
      <c r="EA220" s="356">
        <v>0</v>
      </c>
      <c r="EC220" s="356">
        <v>0</v>
      </c>
      <c r="ED220" s="356">
        <v>0</v>
      </c>
      <c r="EE220" s="356">
        <v>0</v>
      </c>
      <c r="EF220" s="356">
        <v>0</v>
      </c>
      <c r="EG220" s="356">
        <v>0</v>
      </c>
      <c r="EH220" s="356">
        <v>0</v>
      </c>
      <c r="EI220" s="356">
        <v>0</v>
      </c>
      <c r="EK220" s="356">
        <v>0</v>
      </c>
      <c r="EL220" s="356">
        <v>0</v>
      </c>
      <c r="EM220" s="356">
        <v>0</v>
      </c>
      <c r="EN220" s="356">
        <v>0</v>
      </c>
      <c r="EO220" s="356">
        <v>0</v>
      </c>
      <c r="EP220" s="356">
        <v>0</v>
      </c>
      <c r="EQ220" s="356">
        <v>0</v>
      </c>
      <c r="ES220" s="356">
        <v>0</v>
      </c>
      <c r="ET220" s="356">
        <v>0</v>
      </c>
      <c r="EU220" s="356">
        <v>0</v>
      </c>
      <c r="EV220" s="356">
        <v>0</v>
      </c>
      <c r="EW220" s="356">
        <v>0</v>
      </c>
      <c r="EX220" s="356">
        <v>0</v>
      </c>
      <c r="EY220" s="356">
        <v>0</v>
      </c>
      <c r="FA220" s="356">
        <v>0</v>
      </c>
      <c r="FB220" s="356">
        <v>0</v>
      </c>
      <c r="FC220" s="356">
        <v>0</v>
      </c>
      <c r="FD220" s="356">
        <v>0</v>
      </c>
      <c r="FE220" s="356">
        <v>0</v>
      </c>
      <c r="FF220" s="356">
        <v>0</v>
      </c>
      <c r="FG220" s="356">
        <v>0</v>
      </c>
    </row>
    <row r="221" spans="1:163">
      <c r="A221" s="355">
        <v>115.01</v>
      </c>
      <c r="B221" s="162" t="s">
        <v>1192</v>
      </c>
      <c r="C221" s="619">
        <v>-136832371.41</v>
      </c>
      <c r="D221" s="167"/>
      <c r="E221" s="356">
        <v>-8680614.0869790819</v>
      </c>
      <c r="F221" s="356">
        <v>-63443360.995647624</v>
      </c>
      <c r="G221" s="356">
        <v>0</v>
      </c>
      <c r="H221" s="356">
        <v>0</v>
      </c>
      <c r="I221" s="356">
        <v>0</v>
      </c>
      <c r="J221" s="356">
        <v>0</v>
      </c>
      <c r="K221" s="356">
        <v>-72123975.0826267</v>
      </c>
      <c r="M221" s="356">
        <v>-2001341.5542627606</v>
      </c>
      <c r="N221" s="356">
        <v>-16120213.593314111</v>
      </c>
      <c r="O221" s="356">
        <v>0</v>
      </c>
      <c r="P221" s="356">
        <v>0</v>
      </c>
      <c r="Q221" s="356">
        <v>0</v>
      </c>
      <c r="R221" s="356">
        <v>0</v>
      </c>
      <c r="S221" s="356">
        <v>-18121555.147576872</v>
      </c>
      <c r="U221" s="356">
        <v>-2142111.9329462447</v>
      </c>
      <c r="V221" s="356">
        <v>-17926911.999015011</v>
      </c>
      <c r="W221" s="356">
        <v>0</v>
      </c>
      <c r="X221" s="356">
        <v>0</v>
      </c>
      <c r="Y221" s="356">
        <v>0</v>
      </c>
      <c r="Z221" s="356">
        <v>0</v>
      </c>
      <c r="AA221" s="356">
        <v>-20069023.931961257</v>
      </c>
      <c r="AC221" s="356">
        <v>-1125503.8517844244</v>
      </c>
      <c r="AD221" s="356">
        <v>-11569416.227537172</v>
      </c>
      <c r="AE221" s="356">
        <v>0</v>
      </c>
      <c r="AF221" s="356">
        <v>0</v>
      </c>
      <c r="AG221" s="356">
        <v>0</v>
      </c>
      <c r="AH221" s="356">
        <v>0</v>
      </c>
      <c r="AI221" s="356">
        <v>-12694920.079321597</v>
      </c>
      <c r="AK221" s="356">
        <v>-795081.38618322392</v>
      </c>
      <c r="AL221" s="356">
        <v>-8049337.9146574102</v>
      </c>
      <c r="AM221" s="356">
        <v>0</v>
      </c>
      <c r="AN221" s="356">
        <v>0</v>
      </c>
      <c r="AO221" s="356">
        <v>0</v>
      </c>
      <c r="AP221" s="356">
        <v>0</v>
      </c>
      <c r="AQ221" s="356">
        <v>-8844419.3008406349</v>
      </c>
      <c r="AS221" s="356">
        <v>-27.171353539633269</v>
      </c>
      <c r="AT221" s="356">
        <v>-25416.656718093051</v>
      </c>
      <c r="AU221" s="356">
        <v>0</v>
      </c>
      <c r="AV221" s="356">
        <v>0</v>
      </c>
      <c r="AW221" s="356">
        <v>0</v>
      </c>
      <c r="AX221" s="356">
        <v>0</v>
      </c>
      <c r="AY221" s="356">
        <v>-25443.828071632684</v>
      </c>
      <c r="BA221" s="356">
        <v>0</v>
      </c>
      <c r="BB221" s="356">
        <v>-701487.39242245769</v>
      </c>
      <c r="BC221" s="356">
        <v>0</v>
      </c>
      <c r="BD221" s="356">
        <v>0</v>
      </c>
      <c r="BE221" s="356">
        <v>0</v>
      </c>
      <c r="BF221" s="356">
        <v>0</v>
      </c>
      <c r="BG221" s="356">
        <v>-701487.39242245769</v>
      </c>
      <c r="BI221" s="356">
        <v>0</v>
      </c>
      <c r="BJ221" s="356">
        <v>0</v>
      </c>
      <c r="BK221" s="356">
        <v>0</v>
      </c>
      <c r="BL221" s="356">
        <v>0</v>
      </c>
      <c r="BM221" s="356">
        <v>0</v>
      </c>
      <c r="BN221" s="356">
        <v>0</v>
      </c>
      <c r="BO221" s="356">
        <v>0</v>
      </c>
      <c r="BQ221" s="356">
        <v>-270055.52377860108</v>
      </c>
      <c r="BR221" s="356">
        <v>-3484080.7244272968</v>
      </c>
      <c r="BS221" s="356">
        <v>0</v>
      </c>
      <c r="BT221" s="356">
        <v>0</v>
      </c>
      <c r="BU221" s="356">
        <v>0</v>
      </c>
      <c r="BV221" s="356">
        <v>0</v>
      </c>
      <c r="BW221" s="356">
        <v>-3754136.2482058979</v>
      </c>
      <c r="BY221" s="356">
        <v>0</v>
      </c>
      <c r="BZ221" s="356">
        <v>0</v>
      </c>
      <c r="CA221" s="356">
        <v>0</v>
      </c>
      <c r="CB221" s="356">
        <v>0</v>
      </c>
      <c r="CC221" s="356">
        <v>0</v>
      </c>
      <c r="CD221" s="356">
        <v>0</v>
      </c>
      <c r="CE221" s="356">
        <v>0</v>
      </c>
      <c r="CG221" s="356">
        <v>-31281.125218005964</v>
      </c>
      <c r="CH221" s="356">
        <v>-419526.51246915018</v>
      </c>
      <c r="CI221" s="356">
        <v>0</v>
      </c>
      <c r="CJ221" s="356">
        <v>0</v>
      </c>
      <c r="CK221" s="356">
        <v>0</v>
      </c>
      <c r="CL221" s="356">
        <v>0</v>
      </c>
      <c r="CM221" s="356">
        <v>-450807.63768715615</v>
      </c>
      <c r="CN221" s="162">
        <v>0</v>
      </c>
      <c r="CO221" s="356">
        <v>-5544.2225941184251</v>
      </c>
      <c r="CP221" s="356">
        <v>-41058.538691703834</v>
      </c>
      <c r="CQ221" s="356">
        <v>0</v>
      </c>
      <c r="CR221" s="356">
        <v>0</v>
      </c>
      <c r="CS221" s="356">
        <v>0</v>
      </c>
      <c r="CT221" s="356">
        <v>0</v>
      </c>
      <c r="CU221" s="356">
        <v>-46602.761285822256</v>
      </c>
      <c r="CW221" s="356">
        <v>0</v>
      </c>
      <c r="CX221" s="356">
        <v>0</v>
      </c>
      <c r="CY221" s="356">
        <v>0</v>
      </c>
      <c r="CZ221" s="356">
        <v>0</v>
      </c>
      <c r="DA221" s="356">
        <v>0</v>
      </c>
      <c r="DB221" s="356">
        <v>0</v>
      </c>
      <c r="DC221" s="356">
        <v>0</v>
      </c>
      <c r="DE221" s="356">
        <v>0</v>
      </c>
      <c r="DF221" s="356">
        <v>0</v>
      </c>
      <c r="DG221" s="356">
        <v>0</v>
      </c>
      <c r="DH221" s="356">
        <v>0</v>
      </c>
      <c r="DI221" s="356">
        <v>0</v>
      </c>
      <c r="DJ221" s="356">
        <v>0</v>
      </c>
      <c r="DK221" s="356">
        <v>0</v>
      </c>
      <c r="DM221" s="356">
        <v>0</v>
      </c>
      <c r="DN221" s="356">
        <v>0</v>
      </c>
      <c r="DO221" s="356">
        <v>0</v>
      </c>
      <c r="DP221" s="356">
        <v>0</v>
      </c>
      <c r="DQ221" s="356">
        <v>0</v>
      </c>
      <c r="DR221" s="356">
        <v>0</v>
      </c>
      <c r="DS221" s="356">
        <v>0</v>
      </c>
      <c r="DU221" s="356">
        <v>0</v>
      </c>
      <c r="DV221" s="356">
        <v>0</v>
      </c>
      <c r="DW221" s="356">
        <v>0</v>
      </c>
      <c r="DX221" s="356">
        <v>0</v>
      </c>
      <c r="DY221" s="356">
        <v>0</v>
      </c>
      <c r="DZ221" s="356">
        <v>0</v>
      </c>
      <c r="EA221" s="356">
        <v>0</v>
      </c>
      <c r="EC221" s="356">
        <v>0</v>
      </c>
      <c r="ED221" s="356">
        <v>0</v>
      </c>
      <c r="EE221" s="356">
        <v>0</v>
      </c>
      <c r="EF221" s="356">
        <v>0</v>
      </c>
      <c r="EG221" s="356">
        <v>0</v>
      </c>
      <c r="EH221" s="356">
        <v>0</v>
      </c>
      <c r="EI221" s="356">
        <v>0</v>
      </c>
      <c r="EK221" s="356">
        <v>0</v>
      </c>
      <c r="EL221" s="356">
        <v>0</v>
      </c>
      <c r="EM221" s="356">
        <v>0</v>
      </c>
      <c r="EN221" s="356">
        <v>0</v>
      </c>
      <c r="EO221" s="356">
        <v>0</v>
      </c>
      <c r="EP221" s="356">
        <v>0</v>
      </c>
      <c r="EQ221" s="356">
        <v>0</v>
      </c>
      <c r="ES221" s="356">
        <v>0</v>
      </c>
      <c r="ET221" s="356">
        <v>0</v>
      </c>
      <c r="EU221" s="356">
        <v>0</v>
      </c>
      <c r="EV221" s="356">
        <v>0</v>
      </c>
      <c r="EW221" s="356">
        <v>0</v>
      </c>
      <c r="EX221" s="356">
        <v>0</v>
      </c>
      <c r="EY221" s="356">
        <v>0</v>
      </c>
      <c r="FA221" s="356">
        <v>0</v>
      </c>
      <c r="FB221" s="356">
        <v>0</v>
      </c>
      <c r="FC221" s="356">
        <v>0</v>
      </c>
      <c r="FD221" s="356">
        <v>0</v>
      </c>
      <c r="FE221" s="356">
        <v>0</v>
      </c>
      <c r="FF221" s="356">
        <v>0</v>
      </c>
      <c r="FG221" s="356">
        <v>0</v>
      </c>
    </row>
    <row r="222" spans="1:163">
      <c r="A222" s="355">
        <v>115.02</v>
      </c>
      <c r="B222" s="162" t="s">
        <v>1193</v>
      </c>
      <c r="C222" s="619">
        <v>-951189</v>
      </c>
      <c r="D222" s="167"/>
      <c r="E222" s="356">
        <v>-60343.210803815055</v>
      </c>
      <c r="F222" s="356">
        <v>-441025.9537289493</v>
      </c>
      <c r="G222" s="356">
        <v>0</v>
      </c>
      <c r="H222" s="356">
        <v>0</v>
      </c>
      <c r="I222" s="356">
        <v>0</v>
      </c>
      <c r="J222" s="356">
        <v>0</v>
      </c>
      <c r="K222" s="356">
        <v>-501369.16453276435</v>
      </c>
      <c r="M222" s="356">
        <v>-13912.307826293492</v>
      </c>
      <c r="N222" s="356">
        <v>-112059.51990458787</v>
      </c>
      <c r="O222" s="356">
        <v>0</v>
      </c>
      <c r="P222" s="356">
        <v>0</v>
      </c>
      <c r="Q222" s="356">
        <v>0</v>
      </c>
      <c r="R222" s="356">
        <v>0</v>
      </c>
      <c r="S222" s="356">
        <v>-125971.82773088136</v>
      </c>
      <c r="U222" s="356">
        <v>-14890.871848460099</v>
      </c>
      <c r="V222" s="356">
        <v>-124618.76763311654</v>
      </c>
      <c r="W222" s="356">
        <v>0</v>
      </c>
      <c r="X222" s="356">
        <v>0</v>
      </c>
      <c r="Y222" s="356">
        <v>0</v>
      </c>
      <c r="Z222" s="356">
        <v>0</v>
      </c>
      <c r="AA222" s="356">
        <v>-139509.63948157665</v>
      </c>
      <c r="AC222" s="356">
        <v>-7823.9299095910828</v>
      </c>
      <c r="AD222" s="356">
        <v>-80424.692919197681</v>
      </c>
      <c r="AE222" s="356">
        <v>0</v>
      </c>
      <c r="AF222" s="356">
        <v>0</v>
      </c>
      <c r="AG222" s="356">
        <v>0</v>
      </c>
      <c r="AH222" s="356">
        <v>0</v>
      </c>
      <c r="AI222" s="356">
        <v>-88248.622828788764</v>
      </c>
      <c r="AK222" s="356">
        <v>-5527.0011098189925</v>
      </c>
      <c r="AL222" s="356">
        <v>-55954.900165864681</v>
      </c>
      <c r="AM222" s="356">
        <v>0</v>
      </c>
      <c r="AN222" s="356">
        <v>0</v>
      </c>
      <c r="AO222" s="356">
        <v>0</v>
      </c>
      <c r="AP222" s="356">
        <v>0</v>
      </c>
      <c r="AQ222" s="356">
        <v>-61481.901275683675</v>
      </c>
      <c r="AS222" s="356">
        <v>-0.18888141991319327</v>
      </c>
      <c r="AT222" s="356">
        <v>-176.68366072956454</v>
      </c>
      <c r="AU222" s="356">
        <v>0</v>
      </c>
      <c r="AV222" s="356">
        <v>0</v>
      </c>
      <c r="AW222" s="356">
        <v>0</v>
      </c>
      <c r="AX222" s="356">
        <v>0</v>
      </c>
      <c r="AY222" s="356">
        <v>-176.87254214947774</v>
      </c>
      <c r="BA222" s="356">
        <v>0</v>
      </c>
      <c r="BB222" s="356">
        <v>-4876.3833034188083</v>
      </c>
      <c r="BC222" s="356">
        <v>0</v>
      </c>
      <c r="BD222" s="356">
        <v>0</v>
      </c>
      <c r="BE222" s="356">
        <v>0</v>
      </c>
      <c r="BF222" s="356">
        <v>0</v>
      </c>
      <c r="BG222" s="356">
        <v>-4876.3833034188083</v>
      </c>
      <c r="BI222" s="356">
        <v>0</v>
      </c>
      <c r="BJ222" s="356">
        <v>0</v>
      </c>
      <c r="BK222" s="356">
        <v>0</v>
      </c>
      <c r="BL222" s="356">
        <v>0</v>
      </c>
      <c r="BM222" s="356">
        <v>0</v>
      </c>
      <c r="BN222" s="356">
        <v>0</v>
      </c>
      <c r="BO222" s="356">
        <v>0</v>
      </c>
      <c r="BQ222" s="356">
        <v>-1877.2885462735676</v>
      </c>
      <c r="BR222" s="356">
        <v>-24219.555840753925</v>
      </c>
      <c r="BS222" s="356">
        <v>0</v>
      </c>
      <c r="BT222" s="356">
        <v>0</v>
      </c>
      <c r="BU222" s="356">
        <v>0</v>
      </c>
      <c r="BV222" s="356">
        <v>0</v>
      </c>
      <c r="BW222" s="356">
        <v>-26096.844387027493</v>
      </c>
      <c r="BY222" s="356">
        <v>0</v>
      </c>
      <c r="BZ222" s="356">
        <v>0</v>
      </c>
      <c r="CA222" s="356">
        <v>0</v>
      </c>
      <c r="CB222" s="356">
        <v>0</v>
      </c>
      <c r="CC222" s="356">
        <v>0</v>
      </c>
      <c r="CD222" s="356">
        <v>0</v>
      </c>
      <c r="CE222" s="356">
        <v>0</v>
      </c>
      <c r="CG222" s="356">
        <v>-217.45046079655509</v>
      </c>
      <c r="CH222" s="356">
        <v>-2916.3347807027417</v>
      </c>
      <c r="CI222" s="356">
        <v>0</v>
      </c>
      <c r="CJ222" s="356">
        <v>0</v>
      </c>
      <c r="CK222" s="356">
        <v>0</v>
      </c>
      <c r="CL222" s="356">
        <v>0</v>
      </c>
      <c r="CM222" s="356">
        <v>-3133.7852414992967</v>
      </c>
      <c r="CN222" s="162">
        <v>0</v>
      </c>
      <c r="CO222" s="356">
        <v>-38.540613531247359</v>
      </c>
      <c r="CP222" s="356">
        <v>-285.41806267905469</v>
      </c>
      <c r="CQ222" s="356">
        <v>0</v>
      </c>
      <c r="CR222" s="356">
        <v>0</v>
      </c>
      <c r="CS222" s="356">
        <v>0</v>
      </c>
      <c r="CT222" s="356">
        <v>0</v>
      </c>
      <c r="CU222" s="356">
        <v>-323.95867621030203</v>
      </c>
      <c r="CW222" s="356">
        <v>0</v>
      </c>
      <c r="CX222" s="356">
        <v>0</v>
      </c>
      <c r="CY222" s="356">
        <v>0</v>
      </c>
      <c r="CZ222" s="356">
        <v>0</v>
      </c>
      <c r="DA222" s="356">
        <v>0</v>
      </c>
      <c r="DB222" s="356">
        <v>0</v>
      </c>
      <c r="DC222" s="356">
        <v>0</v>
      </c>
      <c r="DE222" s="356">
        <v>0</v>
      </c>
      <c r="DF222" s="356">
        <v>0</v>
      </c>
      <c r="DG222" s="356">
        <v>0</v>
      </c>
      <c r="DH222" s="356">
        <v>0</v>
      </c>
      <c r="DI222" s="356">
        <v>0</v>
      </c>
      <c r="DJ222" s="356">
        <v>0</v>
      </c>
      <c r="DK222" s="356">
        <v>0</v>
      </c>
      <c r="DM222" s="356">
        <v>0</v>
      </c>
      <c r="DN222" s="356">
        <v>0</v>
      </c>
      <c r="DO222" s="356">
        <v>0</v>
      </c>
      <c r="DP222" s="356">
        <v>0</v>
      </c>
      <c r="DQ222" s="356">
        <v>0</v>
      </c>
      <c r="DR222" s="356">
        <v>0</v>
      </c>
      <c r="DS222" s="356">
        <v>0</v>
      </c>
      <c r="DU222" s="356">
        <v>0</v>
      </c>
      <c r="DV222" s="356">
        <v>0</v>
      </c>
      <c r="DW222" s="356">
        <v>0</v>
      </c>
      <c r="DX222" s="356">
        <v>0</v>
      </c>
      <c r="DY222" s="356">
        <v>0</v>
      </c>
      <c r="DZ222" s="356">
        <v>0</v>
      </c>
      <c r="EA222" s="356">
        <v>0</v>
      </c>
      <c r="EC222" s="356">
        <v>0</v>
      </c>
      <c r="ED222" s="356">
        <v>0</v>
      </c>
      <c r="EE222" s="356">
        <v>0</v>
      </c>
      <c r="EF222" s="356">
        <v>0</v>
      </c>
      <c r="EG222" s="356">
        <v>0</v>
      </c>
      <c r="EH222" s="356">
        <v>0</v>
      </c>
      <c r="EI222" s="356">
        <v>0</v>
      </c>
      <c r="EK222" s="356">
        <v>0</v>
      </c>
      <c r="EL222" s="356">
        <v>0</v>
      </c>
      <c r="EM222" s="356">
        <v>0</v>
      </c>
      <c r="EN222" s="356">
        <v>0</v>
      </c>
      <c r="EO222" s="356">
        <v>0</v>
      </c>
      <c r="EP222" s="356">
        <v>0</v>
      </c>
      <c r="EQ222" s="356">
        <v>0</v>
      </c>
      <c r="ES222" s="356">
        <v>0</v>
      </c>
      <c r="ET222" s="356">
        <v>0</v>
      </c>
      <c r="EU222" s="356">
        <v>0</v>
      </c>
      <c r="EV222" s="356">
        <v>0</v>
      </c>
      <c r="EW222" s="356">
        <v>0</v>
      </c>
      <c r="EX222" s="356">
        <v>0</v>
      </c>
      <c r="EY222" s="356">
        <v>0</v>
      </c>
      <c r="FA222" s="356">
        <v>0</v>
      </c>
      <c r="FB222" s="356">
        <v>0</v>
      </c>
      <c r="FC222" s="356">
        <v>0</v>
      </c>
      <c r="FD222" s="356">
        <v>0</v>
      </c>
      <c r="FE222" s="356">
        <v>0</v>
      </c>
      <c r="FF222" s="356">
        <v>0</v>
      </c>
      <c r="FG222" s="356">
        <v>0</v>
      </c>
    </row>
    <row r="223" spans="1:163">
      <c r="A223" s="355">
        <v>115.03</v>
      </c>
      <c r="B223" s="162" t="s">
        <v>1194</v>
      </c>
      <c r="C223" s="619">
        <v>-302358.00999999995</v>
      </c>
      <c r="D223" s="167"/>
      <c r="E223" s="356">
        <v>-176239.71629693924</v>
      </c>
      <c r="F223" s="356">
        <v>0</v>
      </c>
      <c r="G223" s="356">
        <v>-24940.821296293725</v>
      </c>
      <c r="H223" s="356">
        <v>0</v>
      </c>
      <c r="I223" s="356">
        <v>0</v>
      </c>
      <c r="J223" s="356">
        <v>0</v>
      </c>
      <c r="K223" s="356">
        <v>-201180.53759323296</v>
      </c>
      <c r="M223" s="356">
        <v>-32416.677649026718</v>
      </c>
      <c r="N223" s="356">
        <v>0</v>
      </c>
      <c r="O223" s="356">
        <v>-3658.3031125278235</v>
      </c>
      <c r="P223" s="356">
        <v>0</v>
      </c>
      <c r="Q223" s="356">
        <v>0</v>
      </c>
      <c r="R223" s="356">
        <v>0</v>
      </c>
      <c r="S223" s="356">
        <v>-36074.980761554543</v>
      </c>
      <c r="U223" s="356">
        <v>-27430.066827834951</v>
      </c>
      <c r="V223" s="356">
        <v>0</v>
      </c>
      <c r="W223" s="356">
        <v>-980.60446769309328</v>
      </c>
      <c r="X223" s="356">
        <v>0</v>
      </c>
      <c r="Y223" s="356">
        <v>0</v>
      </c>
      <c r="Z223" s="356">
        <v>0</v>
      </c>
      <c r="AA223" s="356">
        <v>-28410.671295528045</v>
      </c>
      <c r="AC223" s="356">
        <v>-11941.564116704505</v>
      </c>
      <c r="AD223" s="356">
        <v>0</v>
      </c>
      <c r="AE223" s="356">
        <v>-108.85263229712623</v>
      </c>
      <c r="AF223" s="356">
        <v>0</v>
      </c>
      <c r="AG223" s="356">
        <v>0</v>
      </c>
      <c r="AH223" s="356">
        <v>0</v>
      </c>
      <c r="AI223" s="356">
        <v>-12050.416749001632</v>
      </c>
      <c r="AK223" s="356">
        <v>-9529.296459642419</v>
      </c>
      <c r="AL223" s="356">
        <v>0</v>
      </c>
      <c r="AM223" s="356">
        <v>-1299.9282136220102</v>
      </c>
      <c r="AN223" s="356">
        <v>0</v>
      </c>
      <c r="AO223" s="356">
        <v>0</v>
      </c>
      <c r="AP223" s="356">
        <v>0</v>
      </c>
      <c r="AQ223" s="356">
        <v>-10829.224673264429</v>
      </c>
      <c r="AS223" s="356">
        <v>-117.58867941065471</v>
      </c>
      <c r="AT223" s="356">
        <v>0</v>
      </c>
      <c r="AU223" s="356">
        <v>-4.2147768518612514</v>
      </c>
      <c r="AV223" s="356">
        <v>0</v>
      </c>
      <c r="AW223" s="356">
        <v>0</v>
      </c>
      <c r="AX223" s="356">
        <v>0</v>
      </c>
      <c r="AY223" s="356">
        <v>-121.80345626251595</v>
      </c>
      <c r="BA223" s="356">
        <v>-2273.2160873815187</v>
      </c>
      <c r="BB223" s="356">
        <v>0</v>
      </c>
      <c r="BC223" s="356">
        <v>-420.11299408299953</v>
      </c>
      <c r="BD223" s="356">
        <v>0</v>
      </c>
      <c r="BE223" s="356">
        <v>0</v>
      </c>
      <c r="BF223" s="356">
        <v>0</v>
      </c>
      <c r="BG223" s="356">
        <v>-2693.3290814645184</v>
      </c>
      <c r="BI223" s="356">
        <v>-2893.9615037505191</v>
      </c>
      <c r="BJ223" s="356">
        <v>0</v>
      </c>
      <c r="BK223" s="356">
        <v>-84.968463646593833</v>
      </c>
      <c r="BL223" s="356">
        <v>0</v>
      </c>
      <c r="BM223" s="356">
        <v>0</v>
      </c>
      <c r="BN223" s="356">
        <v>0</v>
      </c>
      <c r="BO223" s="356">
        <v>-2978.9299673971132</v>
      </c>
      <c r="BQ223" s="356">
        <v>-1554.4596384361596</v>
      </c>
      <c r="BR223" s="356">
        <v>0</v>
      </c>
      <c r="BS223" s="356">
        <v>-52.765213515540708</v>
      </c>
      <c r="BT223" s="356">
        <v>0</v>
      </c>
      <c r="BU223" s="356">
        <v>0</v>
      </c>
      <c r="BV223" s="356">
        <v>0</v>
      </c>
      <c r="BW223" s="356">
        <v>-1607.2248519517002</v>
      </c>
      <c r="BY223" s="356">
        <v>-472.70616280270883</v>
      </c>
      <c r="BZ223" s="356">
        <v>0</v>
      </c>
      <c r="CA223" s="356">
        <v>-84.951538964503015</v>
      </c>
      <c r="CB223" s="356">
        <v>0</v>
      </c>
      <c r="CC223" s="356">
        <v>0</v>
      </c>
      <c r="CD223" s="356">
        <v>0</v>
      </c>
      <c r="CE223" s="356">
        <v>-557.65770176721185</v>
      </c>
      <c r="CG223" s="356">
        <v>-1604.6436453629394</v>
      </c>
      <c r="CH223" s="356">
        <v>0</v>
      </c>
      <c r="CI223" s="356">
        <v>-4155.8575360262184</v>
      </c>
      <c r="CJ223" s="356">
        <v>0</v>
      </c>
      <c r="CK223" s="356">
        <v>0</v>
      </c>
      <c r="CL223" s="356">
        <v>0</v>
      </c>
      <c r="CM223" s="356">
        <v>-5760.5011813891579</v>
      </c>
      <c r="CN223" s="162">
        <v>0</v>
      </c>
      <c r="CO223" s="356">
        <v>-91.785487526812304</v>
      </c>
      <c r="CP223" s="356">
        <v>0</v>
      </c>
      <c r="CQ223" s="356">
        <v>-0.94719965925362171</v>
      </c>
      <c r="CR223" s="356">
        <v>0</v>
      </c>
      <c r="CS223" s="356">
        <v>0</v>
      </c>
      <c r="CT223" s="356">
        <v>0</v>
      </c>
      <c r="CU223" s="356">
        <v>-92.732687186065931</v>
      </c>
      <c r="CW223" s="356">
        <v>0</v>
      </c>
      <c r="CX223" s="356">
        <v>0</v>
      </c>
      <c r="CY223" s="356">
        <v>0</v>
      </c>
      <c r="CZ223" s="356">
        <v>0</v>
      </c>
      <c r="DA223" s="356">
        <v>0</v>
      </c>
      <c r="DB223" s="356">
        <v>0</v>
      </c>
      <c r="DC223" s="356">
        <v>0</v>
      </c>
      <c r="DE223" s="356">
        <v>0</v>
      </c>
      <c r="DF223" s="356">
        <v>0</v>
      </c>
      <c r="DG223" s="356">
        <v>0</v>
      </c>
      <c r="DH223" s="356">
        <v>0</v>
      </c>
      <c r="DI223" s="356">
        <v>0</v>
      </c>
      <c r="DJ223" s="356">
        <v>0</v>
      </c>
      <c r="DK223" s="356">
        <v>0</v>
      </c>
      <c r="DM223" s="356">
        <v>0</v>
      </c>
      <c r="DN223" s="356">
        <v>0</v>
      </c>
      <c r="DO223" s="356">
        <v>0</v>
      </c>
      <c r="DP223" s="356">
        <v>0</v>
      </c>
      <c r="DQ223" s="356">
        <v>0</v>
      </c>
      <c r="DR223" s="356">
        <v>0</v>
      </c>
      <c r="DS223" s="356">
        <v>0</v>
      </c>
      <c r="DU223" s="356">
        <v>0</v>
      </c>
      <c r="DV223" s="356">
        <v>0</v>
      </c>
      <c r="DW223" s="356">
        <v>0</v>
      </c>
      <c r="DX223" s="356">
        <v>0</v>
      </c>
      <c r="DY223" s="356">
        <v>0</v>
      </c>
      <c r="DZ223" s="356">
        <v>0</v>
      </c>
      <c r="EA223" s="356">
        <v>0</v>
      </c>
      <c r="EC223" s="356">
        <v>0</v>
      </c>
      <c r="ED223" s="356">
        <v>0</v>
      </c>
      <c r="EE223" s="356">
        <v>0</v>
      </c>
      <c r="EF223" s="356">
        <v>0</v>
      </c>
      <c r="EG223" s="356">
        <v>0</v>
      </c>
      <c r="EH223" s="356">
        <v>0</v>
      </c>
      <c r="EI223" s="356">
        <v>0</v>
      </c>
      <c r="EK223" s="356">
        <v>0</v>
      </c>
      <c r="EL223" s="356">
        <v>0</v>
      </c>
      <c r="EM223" s="356">
        <v>0</v>
      </c>
      <c r="EN223" s="356">
        <v>0</v>
      </c>
      <c r="EO223" s="356">
        <v>0</v>
      </c>
      <c r="EP223" s="356">
        <v>0</v>
      </c>
      <c r="EQ223" s="356">
        <v>0</v>
      </c>
      <c r="ES223" s="356">
        <v>0</v>
      </c>
      <c r="ET223" s="356">
        <v>0</v>
      </c>
      <c r="EU223" s="356">
        <v>0</v>
      </c>
      <c r="EV223" s="356">
        <v>0</v>
      </c>
      <c r="EW223" s="356">
        <v>0</v>
      </c>
      <c r="EX223" s="356">
        <v>0</v>
      </c>
      <c r="EY223" s="356">
        <v>0</v>
      </c>
      <c r="FA223" s="356">
        <v>0</v>
      </c>
      <c r="FB223" s="356">
        <v>0</v>
      </c>
      <c r="FC223" s="356">
        <v>0</v>
      </c>
      <c r="FD223" s="356">
        <v>0</v>
      </c>
      <c r="FE223" s="356">
        <v>0</v>
      </c>
      <c r="FF223" s="356">
        <v>0</v>
      </c>
      <c r="FG223" s="356">
        <v>0</v>
      </c>
    </row>
    <row r="224" spans="1:163">
      <c r="A224" s="355">
        <v>230</v>
      </c>
      <c r="B224" s="162" t="s">
        <v>1195</v>
      </c>
      <c r="C224" s="619">
        <v>-154752983.34</v>
      </c>
      <c r="D224" s="167"/>
      <c r="E224" s="356">
        <v>-9817493.5750990584</v>
      </c>
      <c r="F224" s="356">
        <v>-71752387.874464169</v>
      </c>
      <c r="G224" s="356">
        <v>0</v>
      </c>
      <c r="H224" s="356">
        <v>0</v>
      </c>
      <c r="I224" s="356">
        <v>0</v>
      </c>
      <c r="J224" s="356">
        <v>0</v>
      </c>
      <c r="K224" s="356">
        <v>-81569881.449563235</v>
      </c>
      <c r="M224" s="356">
        <v>-2263452.5223308387</v>
      </c>
      <c r="N224" s="356">
        <v>-18231439.826241773</v>
      </c>
      <c r="O224" s="356">
        <v>0</v>
      </c>
      <c r="P224" s="356">
        <v>0</v>
      </c>
      <c r="Q224" s="356">
        <v>0</v>
      </c>
      <c r="R224" s="356">
        <v>0</v>
      </c>
      <c r="S224" s="356">
        <v>-20494892.348572612</v>
      </c>
      <c r="U224" s="356">
        <v>-2422659.2644393709</v>
      </c>
      <c r="V224" s="356">
        <v>-20274757.247380927</v>
      </c>
      <c r="W224" s="356">
        <v>0</v>
      </c>
      <c r="X224" s="356">
        <v>0</v>
      </c>
      <c r="Y224" s="356">
        <v>0</v>
      </c>
      <c r="Z224" s="356">
        <v>0</v>
      </c>
      <c r="AA224" s="356">
        <v>-22697416.511820298</v>
      </c>
      <c r="AC224" s="356">
        <v>-1272908.4282432583</v>
      </c>
      <c r="AD224" s="356">
        <v>-13084635.296927545</v>
      </c>
      <c r="AE224" s="356">
        <v>0</v>
      </c>
      <c r="AF224" s="356">
        <v>0</v>
      </c>
      <c r="AG224" s="356">
        <v>0</v>
      </c>
      <c r="AH224" s="356">
        <v>0</v>
      </c>
      <c r="AI224" s="356">
        <v>-14357543.725170804</v>
      </c>
      <c r="AK224" s="356">
        <v>-899211.31412156788</v>
      </c>
      <c r="AL224" s="356">
        <v>-9103540.656125566</v>
      </c>
      <c r="AM224" s="356">
        <v>0</v>
      </c>
      <c r="AN224" s="356">
        <v>0</v>
      </c>
      <c r="AO224" s="356">
        <v>0</v>
      </c>
      <c r="AP224" s="356">
        <v>0</v>
      </c>
      <c r="AQ224" s="356">
        <v>-10002751.970247135</v>
      </c>
      <c r="AS224" s="356">
        <v>-30.729921423672835</v>
      </c>
      <c r="AT224" s="356">
        <v>-28745.416111133032</v>
      </c>
      <c r="AU224" s="356">
        <v>0</v>
      </c>
      <c r="AV224" s="356">
        <v>0</v>
      </c>
      <c r="AW224" s="356">
        <v>0</v>
      </c>
      <c r="AX224" s="356">
        <v>0</v>
      </c>
      <c r="AY224" s="356">
        <v>-28776.146032556706</v>
      </c>
      <c r="BA224" s="356">
        <v>0</v>
      </c>
      <c r="BB224" s="356">
        <v>-793359.53644693643</v>
      </c>
      <c r="BC224" s="356">
        <v>0</v>
      </c>
      <c r="BD224" s="356">
        <v>0</v>
      </c>
      <c r="BE224" s="356">
        <v>0</v>
      </c>
      <c r="BF224" s="356">
        <v>0</v>
      </c>
      <c r="BG224" s="356">
        <v>-793359.53644693643</v>
      </c>
      <c r="BI224" s="356">
        <v>0</v>
      </c>
      <c r="BJ224" s="356">
        <v>0</v>
      </c>
      <c r="BK224" s="356">
        <v>0</v>
      </c>
      <c r="BL224" s="356">
        <v>0</v>
      </c>
      <c r="BM224" s="356">
        <v>0</v>
      </c>
      <c r="BN224" s="356">
        <v>0</v>
      </c>
      <c r="BO224" s="356">
        <v>0</v>
      </c>
      <c r="BQ224" s="356">
        <v>-305424.05676037696</v>
      </c>
      <c r="BR224" s="356">
        <v>-3940382.5333623411</v>
      </c>
      <c r="BS224" s="356">
        <v>0</v>
      </c>
      <c r="BT224" s="356">
        <v>0</v>
      </c>
      <c r="BU224" s="356">
        <v>0</v>
      </c>
      <c r="BV224" s="356">
        <v>0</v>
      </c>
      <c r="BW224" s="356">
        <v>-4245806.5901227184</v>
      </c>
      <c r="BY224" s="356">
        <v>0</v>
      </c>
      <c r="BZ224" s="356">
        <v>0</v>
      </c>
      <c r="CA224" s="356">
        <v>0</v>
      </c>
      <c r="CB224" s="356">
        <v>0</v>
      </c>
      <c r="CC224" s="356">
        <v>0</v>
      </c>
      <c r="CD224" s="356">
        <v>0</v>
      </c>
      <c r="CE224" s="356">
        <v>0</v>
      </c>
      <c r="CG224" s="356">
        <v>-35377.940174796611</v>
      </c>
      <c r="CH224" s="356">
        <v>-474470.90718243585</v>
      </c>
      <c r="CI224" s="356">
        <v>0</v>
      </c>
      <c r="CJ224" s="356">
        <v>0</v>
      </c>
      <c r="CK224" s="356">
        <v>0</v>
      </c>
      <c r="CL224" s="356">
        <v>0</v>
      </c>
      <c r="CM224" s="356">
        <v>-509848.84735723247</v>
      </c>
      <c r="CN224" s="162">
        <v>0</v>
      </c>
      <c r="CO224" s="356">
        <v>-6270.3363093081398</v>
      </c>
      <c r="CP224" s="356">
        <v>-46435.878357200127</v>
      </c>
      <c r="CQ224" s="356">
        <v>0</v>
      </c>
      <c r="CR224" s="356">
        <v>0</v>
      </c>
      <c r="CS224" s="356">
        <v>0</v>
      </c>
      <c r="CT224" s="356">
        <v>0</v>
      </c>
      <c r="CU224" s="356">
        <v>-52706.214666508269</v>
      </c>
      <c r="CW224" s="356">
        <v>0</v>
      </c>
      <c r="CX224" s="356">
        <v>0</v>
      </c>
      <c r="CY224" s="356">
        <v>0</v>
      </c>
      <c r="CZ224" s="356">
        <v>0</v>
      </c>
      <c r="DA224" s="356">
        <v>0</v>
      </c>
      <c r="DB224" s="356">
        <v>0</v>
      </c>
      <c r="DC224" s="356">
        <v>0</v>
      </c>
      <c r="DE224" s="356">
        <v>0</v>
      </c>
      <c r="DF224" s="356">
        <v>0</v>
      </c>
      <c r="DG224" s="356">
        <v>0</v>
      </c>
      <c r="DH224" s="356">
        <v>0</v>
      </c>
      <c r="DI224" s="356">
        <v>0</v>
      </c>
      <c r="DJ224" s="356">
        <v>0</v>
      </c>
      <c r="DK224" s="356">
        <v>0</v>
      </c>
      <c r="DM224" s="356">
        <v>0</v>
      </c>
      <c r="DN224" s="356">
        <v>0</v>
      </c>
      <c r="DO224" s="356">
        <v>0</v>
      </c>
      <c r="DP224" s="356">
        <v>0</v>
      </c>
      <c r="DQ224" s="356">
        <v>0</v>
      </c>
      <c r="DR224" s="356">
        <v>0</v>
      </c>
      <c r="DS224" s="356">
        <v>0</v>
      </c>
      <c r="DU224" s="356">
        <v>0</v>
      </c>
      <c r="DV224" s="356">
        <v>0</v>
      </c>
      <c r="DW224" s="356">
        <v>0</v>
      </c>
      <c r="DX224" s="356">
        <v>0</v>
      </c>
      <c r="DY224" s="356">
        <v>0</v>
      </c>
      <c r="DZ224" s="356">
        <v>0</v>
      </c>
      <c r="EA224" s="356">
        <v>0</v>
      </c>
      <c r="EC224" s="356">
        <v>0</v>
      </c>
      <c r="ED224" s="356">
        <v>0</v>
      </c>
      <c r="EE224" s="356">
        <v>0</v>
      </c>
      <c r="EF224" s="356">
        <v>0</v>
      </c>
      <c r="EG224" s="356">
        <v>0</v>
      </c>
      <c r="EH224" s="356">
        <v>0</v>
      </c>
      <c r="EI224" s="356">
        <v>0</v>
      </c>
      <c r="EK224" s="356">
        <v>0</v>
      </c>
      <c r="EL224" s="356">
        <v>0</v>
      </c>
      <c r="EM224" s="356">
        <v>0</v>
      </c>
      <c r="EN224" s="356">
        <v>0</v>
      </c>
      <c r="EO224" s="356">
        <v>0</v>
      </c>
      <c r="EP224" s="356">
        <v>0</v>
      </c>
      <c r="EQ224" s="356">
        <v>0</v>
      </c>
      <c r="ES224" s="356">
        <v>0</v>
      </c>
      <c r="ET224" s="356">
        <v>0</v>
      </c>
      <c r="EU224" s="356">
        <v>0</v>
      </c>
      <c r="EV224" s="356">
        <v>0</v>
      </c>
      <c r="EW224" s="356">
        <v>0</v>
      </c>
      <c r="EX224" s="356">
        <v>0</v>
      </c>
      <c r="EY224" s="356">
        <v>0</v>
      </c>
      <c r="FA224" s="356">
        <v>0</v>
      </c>
      <c r="FB224" s="356">
        <v>0</v>
      </c>
      <c r="FC224" s="356">
        <v>0</v>
      </c>
      <c r="FD224" s="356">
        <v>0</v>
      </c>
      <c r="FE224" s="356">
        <v>0</v>
      </c>
      <c r="FF224" s="356">
        <v>0</v>
      </c>
      <c r="FG224" s="356">
        <v>0</v>
      </c>
    </row>
    <row r="225" spans="1:163">
      <c r="A225" s="355">
        <v>230.01</v>
      </c>
      <c r="B225" s="162" t="s">
        <v>1196</v>
      </c>
      <c r="C225" s="619">
        <v>-4532108.43</v>
      </c>
      <c r="D225" s="167"/>
      <c r="E225" s="356">
        <v>-287515.91363781254</v>
      </c>
      <c r="F225" s="356">
        <v>-2101346.2547861268</v>
      </c>
      <c r="G225" s="356">
        <v>0</v>
      </c>
      <c r="H225" s="356">
        <v>0</v>
      </c>
      <c r="I225" s="356">
        <v>0</v>
      </c>
      <c r="J225" s="356">
        <v>0</v>
      </c>
      <c r="K225" s="356">
        <v>-2388862.1684239395</v>
      </c>
      <c r="M225" s="356">
        <v>-66287.654273020089</v>
      </c>
      <c r="N225" s="356">
        <v>-533927.42643295438</v>
      </c>
      <c r="O225" s="356">
        <v>0</v>
      </c>
      <c r="P225" s="356">
        <v>0</v>
      </c>
      <c r="Q225" s="356">
        <v>0</v>
      </c>
      <c r="R225" s="356">
        <v>0</v>
      </c>
      <c r="S225" s="356">
        <v>-600215.08070597448</v>
      </c>
      <c r="U225" s="356">
        <v>-70950.195843786772</v>
      </c>
      <c r="V225" s="356">
        <v>-593768.18626609282</v>
      </c>
      <c r="W225" s="356">
        <v>0</v>
      </c>
      <c r="X225" s="356">
        <v>0</v>
      </c>
      <c r="Y225" s="356">
        <v>0</v>
      </c>
      <c r="Z225" s="356">
        <v>0</v>
      </c>
      <c r="AA225" s="356">
        <v>-664718.38210987963</v>
      </c>
      <c r="AC225" s="356">
        <v>-37278.499540035562</v>
      </c>
      <c r="AD225" s="356">
        <v>-383197.69126772607</v>
      </c>
      <c r="AE225" s="356">
        <v>0</v>
      </c>
      <c r="AF225" s="356">
        <v>0</v>
      </c>
      <c r="AG225" s="356">
        <v>0</v>
      </c>
      <c r="AH225" s="356">
        <v>0</v>
      </c>
      <c r="AI225" s="356">
        <v>-420476.19080776162</v>
      </c>
      <c r="AK225" s="356">
        <v>-26334.37552624138</v>
      </c>
      <c r="AL225" s="356">
        <v>-266607.03050763172</v>
      </c>
      <c r="AM225" s="356">
        <v>0</v>
      </c>
      <c r="AN225" s="356">
        <v>0</v>
      </c>
      <c r="AO225" s="356">
        <v>0</v>
      </c>
      <c r="AP225" s="356">
        <v>0</v>
      </c>
      <c r="AQ225" s="356">
        <v>-292941.40603387309</v>
      </c>
      <c r="AS225" s="356">
        <v>-0.89995897288441418</v>
      </c>
      <c r="AT225" s="356">
        <v>-841.84058923696489</v>
      </c>
      <c r="AU225" s="356">
        <v>0</v>
      </c>
      <c r="AV225" s="356">
        <v>0</v>
      </c>
      <c r="AW225" s="356">
        <v>0</v>
      </c>
      <c r="AX225" s="356">
        <v>0</v>
      </c>
      <c r="AY225" s="356">
        <v>-842.74054820984929</v>
      </c>
      <c r="BA225" s="356">
        <v>0</v>
      </c>
      <c r="BB225" s="356">
        <v>-23234.391774227443</v>
      </c>
      <c r="BC225" s="356">
        <v>0</v>
      </c>
      <c r="BD225" s="356">
        <v>0</v>
      </c>
      <c r="BE225" s="356">
        <v>0</v>
      </c>
      <c r="BF225" s="356">
        <v>0</v>
      </c>
      <c r="BG225" s="356">
        <v>-23234.391774227443</v>
      </c>
      <c r="BI225" s="356">
        <v>0</v>
      </c>
      <c r="BJ225" s="356">
        <v>0</v>
      </c>
      <c r="BK225" s="356">
        <v>0</v>
      </c>
      <c r="BL225" s="356">
        <v>0</v>
      </c>
      <c r="BM225" s="356">
        <v>0</v>
      </c>
      <c r="BN225" s="356">
        <v>0</v>
      </c>
      <c r="BO225" s="356">
        <v>0</v>
      </c>
      <c r="BQ225" s="356">
        <v>-8944.6737148020857</v>
      </c>
      <c r="BR225" s="356">
        <v>-115398.36267738229</v>
      </c>
      <c r="BS225" s="356">
        <v>0</v>
      </c>
      <c r="BT225" s="356">
        <v>0</v>
      </c>
      <c r="BU225" s="356">
        <v>0</v>
      </c>
      <c r="BV225" s="356">
        <v>0</v>
      </c>
      <c r="BW225" s="356">
        <v>-124343.03639218438</v>
      </c>
      <c r="BY225" s="356">
        <v>0</v>
      </c>
      <c r="BZ225" s="356">
        <v>0</v>
      </c>
      <c r="CA225" s="356">
        <v>0</v>
      </c>
      <c r="CB225" s="356">
        <v>0</v>
      </c>
      <c r="CC225" s="356">
        <v>0</v>
      </c>
      <c r="CD225" s="356">
        <v>0</v>
      </c>
      <c r="CE225" s="356">
        <v>0</v>
      </c>
      <c r="CG225" s="356">
        <v>-1036.0812272676112</v>
      </c>
      <c r="CH225" s="356">
        <v>-13895.39349627161</v>
      </c>
      <c r="CI225" s="356">
        <v>0</v>
      </c>
      <c r="CJ225" s="356">
        <v>0</v>
      </c>
      <c r="CK225" s="356">
        <v>0</v>
      </c>
      <c r="CL225" s="356">
        <v>0</v>
      </c>
      <c r="CM225" s="356">
        <v>-14931.474723539221</v>
      </c>
      <c r="CN225" s="162">
        <v>0</v>
      </c>
      <c r="CO225" s="356">
        <v>-183.63357806107746</v>
      </c>
      <c r="CP225" s="356">
        <v>-1359.9249023506497</v>
      </c>
      <c r="CQ225" s="356">
        <v>0</v>
      </c>
      <c r="CR225" s="356">
        <v>0</v>
      </c>
      <c r="CS225" s="356">
        <v>0</v>
      </c>
      <c r="CT225" s="356">
        <v>0</v>
      </c>
      <c r="CU225" s="356">
        <v>-1543.5584804117273</v>
      </c>
      <c r="CW225" s="356">
        <v>0</v>
      </c>
      <c r="CX225" s="356">
        <v>0</v>
      </c>
      <c r="CY225" s="356">
        <v>0</v>
      </c>
      <c r="CZ225" s="356">
        <v>0</v>
      </c>
      <c r="DA225" s="356">
        <v>0</v>
      </c>
      <c r="DB225" s="356">
        <v>0</v>
      </c>
      <c r="DC225" s="356">
        <v>0</v>
      </c>
      <c r="DE225" s="356">
        <v>0</v>
      </c>
      <c r="DF225" s="356">
        <v>0</v>
      </c>
      <c r="DG225" s="356">
        <v>0</v>
      </c>
      <c r="DH225" s="356">
        <v>0</v>
      </c>
      <c r="DI225" s="356">
        <v>0</v>
      </c>
      <c r="DJ225" s="356">
        <v>0</v>
      </c>
      <c r="DK225" s="356">
        <v>0</v>
      </c>
      <c r="DM225" s="356">
        <v>0</v>
      </c>
      <c r="DN225" s="356">
        <v>0</v>
      </c>
      <c r="DO225" s="356">
        <v>0</v>
      </c>
      <c r="DP225" s="356">
        <v>0</v>
      </c>
      <c r="DQ225" s="356">
        <v>0</v>
      </c>
      <c r="DR225" s="356">
        <v>0</v>
      </c>
      <c r="DS225" s="356">
        <v>0</v>
      </c>
      <c r="DU225" s="356">
        <v>0</v>
      </c>
      <c r="DV225" s="356">
        <v>0</v>
      </c>
      <c r="DW225" s="356">
        <v>0</v>
      </c>
      <c r="DX225" s="356">
        <v>0</v>
      </c>
      <c r="DY225" s="356">
        <v>0</v>
      </c>
      <c r="DZ225" s="356">
        <v>0</v>
      </c>
      <c r="EA225" s="356">
        <v>0</v>
      </c>
      <c r="EC225" s="356">
        <v>0</v>
      </c>
      <c r="ED225" s="356">
        <v>0</v>
      </c>
      <c r="EE225" s="356">
        <v>0</v>
      </c>
      <c r="EF225" s="356">
        <v>0</v>
      </c>
      <c r="EG225" s="356">
        <v>0</v>
      </c>
      <c r="EH225" s="356">
        <v>0</v>
      </c>
      <c r="EI225" s="356">
        <v>0</v>
      </c>
      <c r="EK225" s="356">
        <v>0</v>
      </c>
      <c r="EL225" s="356">
        <v>0</v>
      </c>
      <c r="EM225" s="356">
        <v>0</v>
      </c>
      <c r="EN225" s="356">
        <v>0</v>
      </c>
      <c r="EO225" s="356">
        <v>0</v>
      </c>
      <c r="EP225" s="356">
        <v>0</v>
      </c>
      <c r="EQ225" s="356">
        <v>0</v>
      </c>
      <c r="ES225" s="356">
        <v>0</v>
      </c>
      <c r="ET225" s="356">
        <v>0</v>
      </c>
      <c r="EU225" s="356">
        <v>0</v>
      </c>
      <c r="EV225" s="356">
        <v>0</v>
      </c>
      <c r="EW225" s="356">
        <v>0</v>
      </c>
      <c r="EX225" s="356">
        <v>0</v>
      </c>
      <c r="EY225" s="356">
        <v>0</v>
      </c>
      <c r="FA225" s="356">
        <v>0</v>
      </c>
      <c r="FB225" s="356">
        <v>0</v>
      </c>
      <c r="FC225" s="356">
        <v>0</v>
      </c>
      <c r="FD225" s="356">
        <v>0</v>
      </c>
      <c r="FE225" s="356">
        <v>0</v>
      </c>
      <c r="FF225" s="356">
        <v>0</v>
      </c>
      <c r="FG225" s="356">
        <v>0</v>
      </c>
    </row>
    <row r="226" spans="1:163">
      <c r="A226" s="355">
        <v>230.02</v>
      </c>
      <c r="B226" s="162" t="s">
        <v>1197</v>
      </c>
      <c r="C226" s="619">
        <v>-8852463.3499999996</v>
      </c>
      <c r="D226" s="167"/>
      <c r="E226" s="356">
        <v>-5159961.296653104</v>
      </c>
      <c r="F226" s="356">
        <v>0</v>
      </c>
      <c r="G226" s="356">
        <v>-730219.47208985721</v>
      </c>
      <c r="H226" s="356">
        <v>0</v>
      </c>
      <c r="I226" s="356">
        <v>0</v>
      </c>
      <c r="J226" s="356">
        <v>0</v>
      </c>
      <c r="K226" s="356">
        <v>-5890180.7687429609</v>
      </c>
      <c r="M226" s="356">
        <v>-949098.22569864511</v>
      </c>
      <c r="N226" s="356">
        <v>0</v>
      </c>
      <c r="O226" s="356">
        <v>-107108.10746122946</v>
      </c>
      <c r="P226" s="356">
        <v>0</v>
      </c>
      <c r="Q226" s="356">
        <v>0</v>
      </c>
      <c r="R226" s="356">
        <v>0</v>
      </c>
      <c r="S226" s="356">
        <v>-1056206.3331598747</v>
      </c>
      <c r="U226" s="356">
        <v>-803099.81297158194</v>
      </c>
      <c r="V226" s="356">
        <v>0</v>
      </c>
      <c r="W226" s="356">
        <v>-28710.220414201594</v>
      </c>
      <c r="X226" s="356">
        <v>0</v>
      </c>
      <c r="Y226" s="356">
        <v>0</v>
      </c>
      <c r="Z226" s="356">
        <v>0</v>
      </c>
      <c r="AA226" s="356">
        <v>-831810.03338578355</v>
      </c>
      <c r="AC226" s="356">
        <v>-349626.12263786804</v>
      </c>
      <c r="AD226" s="356">
        <v>0</v>
      </c>
      <c r="AE226" s="356">
        <v>-3186.9965606710284</v>
      </c>
      <c r="AF226" s="356">
        <v>0</v>
      </c>
      <c r="AG226" s="356">
        <v>0</v>
      </c>
      <c r="AH226" s="356">
        <v>0</v>
      </c>
      <c r="AI226" s="356">
        <v>-352813.11919853906</v>
      </c>
      <c r="AK226" s="356">
        <v>-278999.54646569234</v>
      </c>
      <c r="AL226" s="356">
        <v>0</v>
      </c>
      <c r="AM226" s="356">
        <v>-38059.408013433545</v>
      </c>
      <c r="AN226" s="356">
        <v>0</v>
      </c>
      <c r="AO226" s="356">
        <v>0</v>
      </c>
      <c r="AP226" s="356">
        <v>0</v>
      </c>
      <c r="AQ226" s="356">
        <v>-317058.95447912591</v>
      </c>
      <c r="AS226" s="356">
        <v>-3442.7712857936872</v>
      </c>
      <c r="AT226" s="356">
        <v>0</v>
      </c>
      <c r="AU226" s="356">
        <v>-123.40059259395879</v>
      </c>
      <c r="AV226" s="356">
        <v>0</v>
      </c>
      <c r="AW226" s="356">
        <v>0</v>
      </c>
      <c r="AX226" s="356">
        <v>0</v>
      </c>
      <c r="AY226" s="356">
        <v>-3566.1718783876458</v>
      </c>
      <c r="BA226" s="356">
        <v>-66555.412572583387</v>
      </c>
      <c r="BB226" s="356">
        <v>0</v>
      </c>
      <c r="BC226" s="356">
        <v>-12300.103718034528</v>
      </c>
      <c r="BD226" s="356">
        <v>0</v>
      </c>
      <c r="BE226" s="356">
        <v>0</v>
      </c>
      <c r="BF226" s="356">
        <v>0</v>
      </c>
      <c r="BG226" s="356">
        <v>-78855.516290617918</v>
      </c>
      <c r="BI226" s="356">
        <v>-84729.649293109062</v>
      </c>
      <c r="BJ226" s="356">
        <v>0</v>
      </c>
      <c r="BK226" s="356">
        <v>-2487.7138539748935</v>
      </c>
      <c r="BL226" s="356">
        <v>0</v>
      </c>
      <c r="BM226" s="356">
        <v>0</v>
      </c>
      <c r="BN226" s="356">
        <v>0</v>
      </c>
      <c r="BO226" s="356">
        <v>-87217.363147083961</v>
      </c>
      <c r="BQ226" s="356">
        <v>-45511.600563551649</v>
      </c>
      <c r="BR226" s="356">
        <v>0</v>
      </c>
      <c r="BS226" s="356">
        <v>-1544.864377170788</v>
      </c>
      <c r="BT226" s="356">
        <v>0</v>
      </c>
      <c r="BU226" s="356">
        <v>0</v>
      </c>
      <c r="BV226" s="356">
        <v>0</v>
      </c>
      <c r="BW226" s="356">
        <v>-47056.464940722435</v>
      </c>
      <c r="BY226" s="356">
        <v>-13839.930953144298</v>
      </c>
      <c r="BZ226" s="356">
        <v>0</v>
      </c>
      <c r="CA226" s="356">
        <v>-2487.2183317034005</v>
      </c>
      <c r="CB226" s="356">
        <v>0</v>
      </c>
      <c r="CC226" s="356">
        <v>0</v>
      </c>
      <c r="CD226" s="356">
        <v>0</v>
      </c>
      <c r="CE226" s="356">
        <v>-16327.149284847699</v>
      </c>
      <c r="CG226" s="356">
        <v>-46980.8921562416</v>
      </c>
      <c r="CH226" s="356">
        <v>0</v>
      </c>
      <c r="CI226" s="356">
        <v>-121675.54788938253</v>
      </c>
      <c r="CJ226" s="356">
        <v>0</v>
      </c>
      <c r="CK226" s="356">
        <v>0</v>
      </c>
      <c r="CL226" s="356">
        <v>0</v>
      </c>
      <c r="CM226" s="356">
        <v>-168656.44004562413</v>
      </c>
      <c r="CN226" s="162">
        <v>0</v>
      </c>
      <c r="CO226" s="356">
        <v>-2687.3032548169904</v>
      </c>
      <c r="CP226" s="356">
        <v>0</v>
      </c>
      <c r="CQ226" s="356">
        <v>-27.732191611775644</v>
      </c>
      <c r="CR226" s="356">
        <v>0</v>
      </c>
      <c r="CS226" s="356">
        <v>0</v>
      </c>
      <c r="CT226" s="356">
        <v>0</v>
      </c>
      <c r="CU226" s="356">
        <v>-2715.0354464287661</v>
      </c>
      <c r="CW226" s="356">
        <v>0</v>
      </c>
      <c r="CX226" s="356">
        <v>0</v>
      </c>
      <c r="CY226" s="356">
        <v>0</v>
      </c>
      <c r="CZ226" s="356">
        <v>0</v>
      </c>
      <c r="DA226" s="356">
        <v>0</v>
      </c>
      <c r="DB226" s="356">
        <v>0</v>
      </c>
      <c r="DC226" s="356">
        <v>0</v>
      </c>
      <c r="DE226" s="356">
        <v>0</v>
      </c>
      <c r="DF226" s="356">
        <v>0</v>
      </c>
      <c r="DG226" s="356">
        <v>0</v>
      </c>
      <c r="DH226" s="356">
        <v>0</v>
      </c>
      <c r="DI226" s="356">
        <v>0</v>
      </c>
      <c r="DJ226" s="356">
        <v>0</v>
      </c>
      <c r="DK226" s="356">
        <v>0</v>
      </c>
      <c r="DM226" s="356">
        <v>0</v>
      </c>
      <c r="DN226" s="356">
        <v>0</v>
      </c>
      <c r="DO226" s="356">
        <v>0</v>
      </c>
      <c r="DP226" s="356">
        <v>0</v>
      </c>
      <c r="DQ226" s="356">
        <v>0</v>
      </c>
      <c r="DR226" s="356">
        <v>0</v>
      </c>
      <c r="DS226" s="356">
        <v>0</v>
      </c>
      <c r="DU226" s="356">
        <v>0</v>
      </c>
      <c r="DV226" s="356">
        <v>0</v>
      </c>
      <c r="DW226" s="356">
        <v>0</v>
      </c>
      <c r="DX226" s="356">
        <v>0</v>
      </c>
      <c r="DY226" s="356">
        <v>0</v>
      </c>
      <c r="DZ226" s="356">
        <v>0</v>
      </c>
      <c r="EA226" s="356">
        <v>0</v>
      </c>
      <c r="EC226" s="356">
        <v>0</v>
      </c>
      <c r="ED226" s="356">
        <v>0</v>
      </c>
      <c r="EE226" s="356">
        <v>0</v>
      </c>
      <c r="EF226" s="356">
        <v>0</v>
      </c>
      <c r="EG226" s="356">
        <v>0</v>
      </c>
      <c r="EH226" s="356">
        <v>0</v>
      </c>
      <c r="EI226" s="356">
        <v>0</v>
      </c>
      <c r="EK226" s="356">
        <v>0</v>
      </c>
      <c r="EL226" s="356">
        <v>0</v>
      </c>
      <c r="EM226" s="356">
        <v>0</v>
      </c>
      <c r="EN226" s="356">
        <v>0</v>
      </c>
      <c r="EO226" s="356">
        <v>0</v>
      </c>
      <c r="EP226" s="356">
        <v>0</v>
      </c>
      <c r="EQ226" s="356">
        <v>0</v>
      </c>
      <c r="ES226" s="356">
        <v>0</v>
      </c>
      <c r="ET226" s="356">
        <v>0</v>
      </c>
      <c r="EU226" s="356">
        <v>0</v>
      </c>
      <c r="EV226" s="356">
        <v>0</v>
      </c>
      <c r="EW226" s="356">
        <v>0</v>
      </c>
      <c r="EX226" s="356">
        <v>0</v>
      </c>
      <c r="EY226" s="356">
        <v>0</v>
      </c>
      <c r="FA226" s="356">
        <v>0</v>
      </c>
      <c r="FB226" s="356">
        <v>0</v>
      </c>
      <c r="FC226" s="356">
        <v>0</v>
      </c>
      <c r="FD226" s="356">
        <v>0</v>
      </c>
      <c r="FE226" s="356">
        <v>0</v>
      </c>
      <c r="FF226" s="356">
        <v>0</v>
      </c>
      <c r="FG226" s="356">
        <v>0</v>
      </c>
    </row>
    <row r="227" spans="1:163">
      <c r="A227" s="355">
        <v>230.03</v>
      </c>
      <c r="B227" s="162" t="s">
        <v>1198</v>
      </c>
      <c r="C227" s="619">
        <v>-455842.46420599998</v>
      </c>
      <c r="D227" s="167"/>
      <c r="E227" s="356">
        <v>-114883.45538116303</v>
      </c>
      <c r="F227" s="356">
        <v>-105442.76511872881</v>
      </c>
      <c r="G227" s="356">
        <v>-57388.673735203287</v>
      </c>
      <c r="H227" s="356">
        <v>0</v>
      </c>
      <c r="I227" s="356">
        <v>0</v>
      </c>
      <c r="J227" s="356">
        <v>0</v>
      </c>
      <c r="K227" s="356">
        <v>-277714.89423509513</v>
      </c>
      <c r="M227" s="356">
        <v>-21807.250029000836</v>
      </c>
      <c r="N227" s="356">
        <v>-26791.769365752341</v>
      </c>
      <c r="O227" s="356">
        <v>-6681.8636724855114</v>
      </c>
      <c r="P227" s="356">
        <v>0</v>
      </c>
      <c r="Q227" s="356">
        <v>0</v>
      </c>
      <c r="R227" s="356">
        <v>0</v>
      </c>
      <c r="S227" s="356">
        <v>-55280.88306723869</v>
      </c>
      <c r="U227" s="356">
        <v>-19202.27165651691</v>
      </c>
      <c r="V227" s="356">
        <v>-29794.499243915183</v>
      </c>
      <c r="W227" s="356">
        <v>-1001.7423420583224</v>
      </c>
      <c r="X227" s="356">
        <v>0</v>
      </c>
      <c r="Y227" s="356">
        <v>0</v>
      </c>
      <c r="Z227" s="356">
        <v>0</v>
      </c>
      <c r="AA227" s="356">
        <v>-49998.513242490415</v>
      </c>
      <c r="AC227" s="356">
        <v>-8682.0091660448124</v>
      </c>
      <c r="AD227" s="356">
        <v>-19228.351378242722</v>
      </c>
      <c r="AE227" s="356">
        <v>-494.94538656619335</v>
      </c>
      <c r="AF227" s="356">
        <v>0</v>
      </c>
      <c r="AG227" s="356">
        <v>0</v>
      </c>
      <c r="AH227" s="356">
        <v>0</v>
      </c>
      <c r="AI227" s="356">
        <v>-28405.305930853727</v>
      </c>
      <c r="AK227" s="356">
        <v>-6755.986910533743</v>
      </c>
      <c r="AL227" s="356">
        <v>-13377.986818112075</v>
      </c>
      <c r="AM227" s="356">
        <v>-1206.435648363693</v>
      </c>
      <c r="AN227" s="356">
        <v>0</v>
      </c>
      <c r="AO227" s="356">
        <v>0</v>
      </c>
      <c r="AP227" s="356">
        <v>0</v>
      </c>
      <c r="AQ227" s="356">
        <v>-21340.409377009513</v>
      </c>
      <c r="AS227" s="356">
        <v>-67.019452023910716</v>
      </c>
      <c r="AT227" s="356">
        <v>-42.24244306056076</v>
      </c>
      <c r="AU227" s="356">
        <v>-2.4492616979887596</v>
      </c>
      <c r="AV227" s="356">
        <v>0</v>
      </c>
      <c r="AW227" s="356">
        <v>0</v>
      </c>
      <c r="AX227" s="356">
        <v>0</v>
      </c>
      <c r="AY227" s="356">
        <v>-111.71115678246024</v>
      </c>
      <c r="BA227" s="356">
        <v>-1294.7376823093091</v>
      </c>
      <c r="BB227" s="356">
        <v>-1165.8709310502177</v>
      </c>
      <c r="BC227" s="356">
        <v>-252.98617043175463</v>
      </c>
      <c r="BD227" s="356">
        <v>0</v>
      </c>
      <c r="BE227" s="356">
        <v>0</v>
      </c>
      <c r="BF227" s="356">
        <v>0</v>
      </c>
      <c r="BG227" s="356">
        <v>-2713.5947837912813</v>
      </c>
      <c r="BI227" s="356">
        <v>-1712.9466925865759</v>
      </c>
      <c r="BJ227" s="356">
        <v>-593.50139136926998</v>
      </c>
      <c r="BK227" s="356">
        <v>-101.43853696927573</v>
      </c>
      <c r="BL227" s="356">
        <v>0</v>
      </c>
      <c r="BM227" s="356">
        <v>0</v>
      </c>
      <c r="BN227" s="356">
        <v>0</v>
      </c>
      <c r="BO227" s="356">
        <v>-2407.8866209251219</v>
      </c>
      <c r="BQ227" s="356">
        <v>-1336.5832873652093</v>
      </c>
      <c r="BR227" s="356">
        <v>-5790.5366253480888</v>
      </c>
      <c r="BS227" s="356">
        <v>-114.07289140833772</v>
      </c>
      <c r="BT227" s="356">
        <v>0</v>
      </c>
      <c r="BU227" s="356">
        <v>0</v>
      </c>
      <c r="BV227" s="356">
        <v>0</v>
      </c>
      <c r="BW227" s="356">
        <v>-7241.1928041216361</v>
      </c>
      <c r="BY227" s="356">
        <v>-592.94458128098017</v>
      </c>
      <c r="BZ227" s="356">
        <v>-3502.7962403897463</v>
      </c>
      <c r="CA227" s="356">
        <v>-198.2703143904869</v>
      </c>
      <c r="CB227" s="356">
        <v>0</v>
      </c>
      <c r="CC227" s="356">
        <v>0</v>
      </c>
      <c r="CD227" s="356">
        <v>0</v>
      </c>
      <c r="CE227" s="356">
        <v>-4294.0111360612136</v>
      </c>
      <c r="CG227" s="356">
        <v>-966.21021103949579</v>
      </c>
      <c r="CH227" s="356">
        <v>-697.25239680159382</v>
      </c>
      <c r="CI227" s="356">
        <v>-4540.1582063277629</v>
      </c>
      <c r="CJ227" s="356">
        <v>0</v>
      </c>
      <c r="CK227" s="356">
        <v>0</v>
      </c>
      <c r="CL227" s="356">
        <v>0</v>
      </c>
      <c r="CM227" s="356">
        <v>-6203.620814168853</v>
      </c>
      <c r="CN227" s="162">
        <v>0</v>
      </c>
      <c r="CO227" s="356">
        <v>-61.541092370398943</v>
      </c>
      <c r="CP227" s="356">
        <v>-68.239226034770894</v>
      </c>
      <c r="CQ227" s="356">
        <v>-0.66071905682002308</v>
      </c>
      <c r="CR227" s="356">
        <v>0</v>
      </c>
      <c r="CS227" s="356">
        <v>0</v>
      </c>
      <c r="CT227" s="356">
        <v>0</v>
      </c>
      <c r="CU227" s="356">
        <v>-130.44103746198988</v>
      </c>
      <c r="CW227" s="356">
        <v>0</v>
      </c>
      <c r="CX227" s="356">
        <v>0</v>
      </c>
      <c r="CY227" s="356">
        <v>0</v>
      </c>
      <c r="CZ227" s="356">
        <v>0</v>
      </c>
      <c r="DA227" s="356">
        <v>0</v>
      </c>
      <c r="DB227" s="356">
        <v>0</v>
      </c>
      <c r="DC227" s="356">
        <v>0</v>
      </c>
      <c r="DE227" s="356">
        <v>0</v>
      </c>
      <c r="DF227" s="356">
        <v>0</v>
      </c>
      <c r="DG227" s="356">
        <v>0</v>
      </c>
      <c r="DH227" s="356">
        <v>0</v>
      </c>
      <c r="DI227" s="356">
        <v>0</v>
      </c>
      <c r="DJ227" s="356">
        <v>0</v>
      </c>
      <c r="DK227" s="356">
        <v>0</v>
      </c>
      <c r="DM227" s="356">
        <v>0</v>
      </c>
      <c r="DN227" s="356">
        <v>0</v>
      </c>
      <c r="DO227" s="356">
        <v>0</v>
      </c>
      <c r="DP227" s="356">
        <v>0</v>
      </c>
      <c r="DQ227" s="356">
        <v>0</v>
      </c>
      <c r="DR227" s="356">
        <v>0</v>
      </c>
      <c r="DS227" s="356">
        <v>0</v>
      </c>
      <c r="DU227" s="356">
        <v>0</v>
      </c>
      <c r="DV227" s="356">
        <v>0</v>
      </c>
      <c r="DW227" s="356">
        <v>0</v>
      </c>
      <c r="DX227" s="356">
        <v>0</v>
      </c>
      <c r="DY227" s="356">
        <v>0</v>
      </c>
      <c r="DZ227" s="356">
        <v>0</v>
      </c>
      <c r="EA227" s="356">
        <v>0</v>
      </c>
      <c r="EC227" s="356">
        <v>0</v>
      </c>
      <c r="ED227" s="356">
        <v>0</v>
      </c>
      <c r="EE227" s="356">
        <v>0</v>
      </c>
      <c r="EF227" s="356">
        <v>0</v>
      </c>
      <c r="EG227" s="356">
        <v>0</v>
      </c>
      <c r="EH227" s="356">
        <v>0</v>
      </c>
      <c r="EI227" s="356">
        <v>0</v>
      </c>
      <c r="EK227" s="356">
        <v>0</v>
      </c>
      <c r="EL227" s="356">
        <v>0</v>
      </c>
      <c r="EM227" s="356">
        <v>0</v>
      </c>
      <c r="EN227" s="356">
        <v>0</v>
      </c>
      <c r="EO227" s="356">
        <v>0</v>
      </c>
      <c r="EP227" s="356">
        <v>0</v>
      </c>
      <c r="EQ227" s="356">
        <v>0</v>
      </c>
      <c r="ES227" s="356">
        <v>0</v>
      </c>
      <c r="ET227" s="356">
        <v>0</v>
      </c>
      <c r="EU227" s="356">
        <v>0</v>
      </c>
      <c r="EV227" s="356">
        <v>0</v>
      </c>
      <c r="EW227" s="356">
        <v>0</v>
      </c>
      <c r="EX227" s="356">
        <v>0</v>
      </c>
      <c r="EY227" s="356">
        <v>0</v>
      </c>
      <c r="FA227" s="356">
        <v>0</v>
      </c>
      <c r="FB227" s="356">
        <v>0</v>
      </c>
      <c r="FC227" s="356">
        <v>0</v>
      </c>
      <c r="FD227" s="356">
        <v>0</v>
      </c>
      <c r="FE227" s="356">
        <v>0</v>
      </c>
      <c r="FF227" s="356">
        <v>0</v>
      </c>
      <c r="FG227" s="356">
        <v>0</v>
      </c>
    </row>
    <row r="228" spans="1:163">
      <c r="A228" s="355" t="s">
        <v>45</v>
      </c>
      <c r="B228" s="162" t="s">
        <v>45</v>
      </c>
      <c r="C228" s="619">
        <v>0</v>
      </c>
      <c r="D228" s="167"/>
      <c r="E228" s="356">
        <v>0</v>
      </c>
      <c r="F228" s="356">
        <v>0</v>
      </c>
      <c r="G228" s="356">
        <v>0</v>
      </c>
      <c r="H228" s="356">
        <v>0</v>
      </c>
      <c r="I228" s="356">
        <v>0</v>
      </c>
      <c r="J228" s="356">
        <v>0</v>
      </c>
      <c r="K228" s="356">
        <v>0</v>
      </c>
      <c r="M228" s="356">
        <v>0</v>
      </c>
      <c r="N228" s="356">
        <v>0</v>
      </c>
      <c r="O228" s="356">
        <v>0</v>
      </c>
      <c r="P228" s="356">
        <v>0</v>
      </c>
      <c r="Q228" s="356">
        <v>0</v>
      </c>
      <c r="R228" s="356">
        <v>0</v>
      </c>
      <c r="S228" s="356">
        <v>0</v>
      </c>
      <c r="U228" s="356">
        <v>0</v>
      </c>
      <c r="V228" s="356">
        <v>0</v>
      </c>
      <c r="W228" s="356">
        <v>0</v>
      </c>
      <c r="X228" s="356">
        <v>0</v>
      </c>
      <c r="Y228" s="356">
        <v>0</v>
      </c>
      <c r="Z228" s="356">
        <v>0</v>
      </c>
      <c r="AA228" s="356">
        <v>0</v>
      </c>
      <c r="AC228" s="356">
        <v>0</v>
      </c>
      <c r="AD228" s="356">
        <v>0</v>
      </c>
      <c r="AE228" s="356">
        <v>0</v>
      </c>
      <c r="AF228" s="356">
        <v>0</v>
      </c>
      <c r="AG228" s="356">
        <v>0</v>
      </c>
      <c r="AH228" s="356">
        <v>0</v>
      </c>
      <c r="AI228" s="356">
        <v>0</v>
      </c>
      <c r="AK228" s="356">
        <v>0</v>
      </c>
      <c r="AL228" s="356">
        <v>0</v>
      </c>
      <c r="AM228" s="356">
        <v>0</v>
      </c>
      <c r="AN228" s="356">
        <v>0</v>
      </c>
      <c r="AO228" s="356">
        <v>0</v>
      </c>
      <c r="AP228" s="356">
        <v>0</v>
      </c>
      <c r="AQ228" s="356">
        <v>0</v>
      </c>
      <c r="AS228" s="356">
        <v>0</v>
      </c>
      <c r="AT228" s="356">
        <v>0</v>
      </c>
      <c r="AU228" s="356">
        <v>0</v>
      </c>
      <c r="AV228" s="356">
        <v>0</v>
      </c>
      <c r="AW228" s="356">
        <v>0</v>
      </c>
      <c r="AX228" s="356">
        <v>0</v>
      </c>
      <c r="AY228" s="356">
        <v>0</v>
      </c>
      <c r="BA228" s="356">
        <v>0</v>
      </c>
      <c r="BB228" s="356">
        <v>0</v>
      </c>
      <c r="BC228" s="356">
        <v>0</v>
      </c>
      <c r="BD228" s="356">
        <v>0</v>
      </c>
      <c r="BE228" s="356">
        <v>0</v>
      </c>
      <c r="BF228" s="356">
        <v>0</v>
      </c>
      <c r="BG228" s="356">
        <v>0</v>
      </c>
      <c r="BI228" s="356">
        <v>0</v>
      </c>
      <c r="BJ228" s="356">
        <v>0</v>
      </c>
      <c r="BK228" s="356">
        <v>0</v>
      </c>
      <c r="BL228" s="356">
        <v>0</v>
      </c>
      <c r="BM228" s="356">
        <v>0</v>
      </c>
      <c r="BN228" s="356">
        <v>0</v>
      </c>
      <c r="BO228" s="356">
        <v>0</v>
      </c>
      <c r="BQ228" s="356">
        <v>0</v>
      </c>
      <c r="BR228" s="356">
        <v>0</v>
      </c>
      <c r="BS228" s="356">
        <v>0</v>
      </c>
      <c r="BT228" s="356">
        <v>0</v>
      </c>
      <c r="BU228" s="356">
        <v>0</v>
      </c>
      <c r="BV228" s="356">
        <v>0</v>
      </c>
      <c r="BW228" s="356">
        <v>0</v>
      </c>
      <c r="BY228" s="356">
        <v>0</v>
      </c>
      <c r="BZ228" s="356">
        <v>0</v>
      </c>
      <c r="CA228" s="356">
        <v>0</v>
      </c>
      <c r="CB228" s="356">
        <v>0</v>
      </c>
      <c r="CC228" s="356">
        <v>0</v>
      </c>
      <c r="CD228" s="356">
        <v>0</v>
      </c>
      <c r="CE228" s="356">
        <v>0</v>
      </c>
      <c r="CG228" s="356">
        <v>0</v>
      </c>
      <c r="CH228" s="356">
        <v>0</v>
      </c>
      <c r="CI228" s="356">
        <v>0</v>
      </c>
      <c r="CJ228" s="356">
        <v>0</v>
      </c>
      <c r="CK228" s="356">
        <v>0</v>
      </c>
      <c r="CL228" s="356">
        <v>0</v>
      </c>
      <c r="CM228" s="356">
        <v>0</v>
      </c>
      <c r="CN228" s="162">
        <v>0</v>
      </c>
      <c r="CO228" s="356">
        <v>0</v>
      </c>
      <c r="CP228" s="356">
        <v>0</v>
      </c>
      <c r="CQ228" s="356">
        <v>0</v>
      </c>
      <c r="CR228" s="356">
        <v>0</v>
      </c>
      <c r="CS228" s="356">
        <v>0</v>
      </c>
      <c r="CT228" s="356">
        <v>0</v>
      </c>
      <c r="CU228" s="356">
        <v>0</v>
      </c>
      <c r="CW228" s="356">
        <v>0</v>
      </c>
      <c r="CX228" s="356">
        <v>0</v>
      </c>
      <c r="CY228" s="356">
        <v>0</v>
      </c>
      <c r="CZ228" s="356">
        <v>0</v>
      </c>
      <c r="DA228" s="356">
        <v>0</v>
      </c>
      <c r="DB228" s="356">
        <v>0</v>
      </c>
      <c r="DC228" s="356">
        <v>0</v>
      </c>
      <c r="DE228" s="356">
        <v>0</v>
      </c>
      <c r="DF228" s="356">
        <v>0</v>
      </c>
      <c r="DG228" s="356">
        <v>0</v>
      </c>
      <c r="DH228" s="356">
        <v>0</v>
      </c>
      <c r="DI228" s="356">
        <v>0</v>
      </c>
      <c r="DJ228" s="356">
        <v>0</v>
      </c>
      <c r="DK228" s="356">
        <v>0</v>
      </c>
      <c r="DM228" s="356">
        <v>0</v>
      </c>
      <c r="DN228" s="356">
        <v>0</v>
      </c>
      <c r="DO228" s="356">
        <v>0</v>
      </c>
      <c r="DP228" s="356">
        <v>0</v>
      </c>
      <c r="DQ228" s="356">
        <v>0</v>
      </c>
      <c r="DR228" s="356">
        <v>0</v>
      </c>
      <c r="DS228" s="356">
        <v>0</v>
      </c>
      <c r="DU228" s="356">
        <v>0</v>
      </c>
      <c r="DV228" s="356">
        <v>0</v>
      </c>
      <c r="DW228" s="356">
        <v>0</v>
      </c>
      <c r="DX228" s="356">
        <v>0</v>
      </c>
      <c r="DY228" s="356">
        <v>0</v>
      </c>
      <c r="DZ228" s="356">
        <v>0</v>
      </c>
      <c r="EA228" s="356">
        <v>0</v>
      </c>
      <c r="EC228" s="356">
        <v>0</v>
      </c>
      <c r="ED228" s="356">
        <v>0</v>
      </c>
      <c r="EE228" s="356">
        <v>0</v>
      </c>
      <c r="EF228" s="356">
        <v>0</v>
      </c>
      <c r="EG228" s="356">
        <v>0</v>
      </c>
      <c r="EH228" s="356">
        <v>0</v>
      </c>
      <c r="EI228" s="356">
        <v>0</v>
      </c>
      <c r="EK228" s="356">
        <v>0</v>
      </c>
      <c r="EL228" s="356">
        <v>0</v>
      </c>
      <c r="EM228" s="356">
        <v>0</v>
      </c>
      <c r="EN228" s="356">
        <v>0</v>
      </c>
      <c r="EO228" s="356">
        <v>0</v>
      </c>
      <c r="EP228" s="356">
        <v>0</v>
      </c>
      <c r="EQ228" s="356">
        <v>0</v>
      </c>
      <c r="ES228" s="356">
        <v>0</v>
      </c>
      <c r="ET228" s="356">
        <v>0</v>
      </c>
      <c r="EU228" s="356">
        <v>0</v>
      </c>
      <c r="EV228" s="356">
        <v>0</v>
      </c>
      <c r="EW228" s="356">
        <v>0</v>
      </c>
      <c r="EX228" s="356">
        <v>0</v>
      </c>
      <c r="EY228" s="356">
        <v>0</v>
      </c>
      <c r="FA228" s="356">
        <v>0</v>
      </c>
      <c r="FB228" s="356">
        <v>0</v>
      </c>
      <c r="FC228" s="356">
        <v>0</v>
      </c>
      <c r="FD228" s="356">
        <v>0</v>
      </c>
      <c r="FE228" s="356">
        <v>0</v>
      </c>
      <c r="FF228" s="356">
        <v>0</v>
      </c>
      <c r="FG228" s="356">
        <v>0</v>
      </c>
    </row>
    <row r="229" spans="1:163">
      <c r="A229" s="355" t="s">
        <v>45</v>
      </c>
      <c r="B229" s="162" t="s">
        <v>45</v>
      </c>
      <c r="C229" s="619">
        <v>0</v>
      </c>
      <c r="D229" s="167"/>
      <c r="E229" s="356">
        <v>0</v>
      </c>
      <c r="F229" s="356">
        <v>0</v>
      </c>
      <c r="G229" s="356">
        <v>0</v>
      </c>
      <c r="H229" s="356">
        <v>0</v>
      </c>
      <c r="I229" s="356">
        <v>0</v>
      </c>
      <c r="J229" s="356">
        <v>0</v>
      </c>
      <c r="K229" s="356">
        <v>0</v>
      </c>
      <c r="M229" s="356">
        <v>0</v>
      </c>
      <c r="N229" s="356">
        <v>0</v>
      </c>
      <c r="O229" s="356">
        <v>0</v>
      </c>
      <c r="P229" s="356">
        <v>0</v>
      </c>
      <c r="Q229" s="356">
        <v>0</v>
      </c>
      <c r="R229" s="356">
        <v>0</v>
      </c>
      <c r="S229" s="356">
        <v>0</v>
      </c>
      <c r="U229" s="356">
        <v>0</v>
      </c>
      <c r="V229" s="356">
        <v>0</v>
      </c>
      <c r="W229" s="356">
        <v>0</v>
      </c>
      <c r="X229" s="356">
        <v>0</v>
      </c>
      <c r="Y229" s="356">
        <v>0</v>
      </c>
      <c r="Z229" s="356">
        <v>0</v>
      </c>
      <c r="AA229" s="356">
        <v>0</v>
      </c>
      <c r="AC229" s="356">
        <v>0</v>
      </c>
      <c r="AD229" s="356">
        <v>0</v>
      </c>
      <c r="AE229" s="356">
        <v>0</v>
      </c>
      <c r="AF229" s="356">
        <v>0</v>
      </c>
      <c r="AG229" s="356">
        <v>0</v>
      </c>
      <c r="AH229" s="356">
        <v>0</v>
      </c>
      <c r="AI229" s="356">
        <v>0</v>
      </c>
      <c r="AK229" s="356">
        <v>0</v>
      </c>
      <c r="AL229" s="356">
        <v>0</v>
      </c>
      <c r="AM229" s="356">
        <v>0</v>
      </c>
      <c r="AN229" s="356">
        <v>0</v>
      </c>
      <c r="AO229" s="356">
        <v>0</v>
      </c>
      <c r="AP229" s="356">
        <v>0</v>
      </c>
      <c r="AQ229" s="356">
        <v>0</v>
      </c>
      <c r="AS229" s="356">
        <v>0</v>
      </c>
      <c r="AT229" s="356">
        <v>0</v>
      </c>
      <c r="AU229" s="356">
        <v>0</v>
      </c>
      <c r="AV229" s="356">
        <v>0</v>
      </c>
      <c r="AW229" s="356">
        <v>0</v>
      </c>
      <c r="AX229" s="356">
        <v>0</v>
      </c>
      <c r="AY229" s="356">
        <v>0</v>
      </c>
      <c r="BA229" s="356">
        <v>0</v>
      </c>
      <c r="BB229" s="356">
        <v>0</v>
      </c>
      <c r="BC229" s="356">
        <v>0</v>
      </c>
      <c r="BD229" s="356">
        <v>0</v>
      </c>
      <c r="BE229" s="356">
        <v>0</v>
      </c>
      <c r="BF229" s="356">
        <v>0</v>
      </c>
      <c r="BG229" s="356">
        <v>0</v>
      </c>
      <c r="BI229" s="356">
        <v>0</v>
      </c>
      <c r="BJ229" s="356">
        <v>0</v>
      </c>
      <c r="BK229" s="356">
        <v>0</v>
      </c>
      <c r="BL229" s="356">
        <v>0</v>
      </c>
      <c r="BM229" s="356">
        <v>0</v>
      </c>
      <c r="BN229" s="356">
        <v>0</v>
      </c>
      <c r="BO229" s="356">
        <v>0</v>
      </c>
      <c r="BQ229" s="356">
        <v>0</v>
      </c>
      <c r="BR229" s="356">
        <v>0</v>
      </c>
      <c r="BS229" s="356">
        <v>0</v>
      </c>
      <c r="BT229" s="356">
        <v>0</v>
      </c>
      <c r="BU229" s="356">
        <v>0</v>
      </c>
      <c r="BV229" s="356">
        <v>0</v>
      </c>
      <c r="BW229" s="356">
        <v>0</v>
      </c>
      <c r="BY229" s="356">
        <v>0</v>
      </c>
      <c r="BZ229" s="356">
        <v>0</v>
      </c>
      <c r="CA229" s="356">
        <v>0</v>
      </c>
      <c r="CB229" s="356">
        <v>0</v>
      </c>
      <c r="CC229" s="356">
        <v>0</v>
      </c>
      <c r="CD229" s="356">
        <v>0</v>
      </c>
      <c r="CE229" s="356">
        <v>0</v>
      </c>
      <c r="CG229" s="356">
        <v>0</v>
      </c>
      <c r="CH229" s="356">
        <v>0</v>
      </c>
      <c r="CI229" s="356">
        <v>0</v>
      </c>
      <c r="CJ229" s="356">
        <v>0</v>
      </c>
      <c r="CK229" s="356">
        <v>0</v>
      </c>
      <c r="CL229" s="356">
        <v>0</v>
      </c>
      <c r="CM229" s="356">
        <v>0</v>
      </c>
      <c r="CN229" s="162">
        <v>0</v>
      </c>
      <c r="CO229" s="356">
        <v>0</v>
      </c>
      <c r="CP229" s="356">
        <v>0</v>
      </c>
      <c r="CQ229" s="356">
        <v>0</v>
      </c>
      <c r="CR229" s="356">
        <v>0</v>
      </c>
      <c r="CS229" s="356">
        <v>0</v>
      </c>
      <c r="CT229" s="356">
        <v>0</v>
      </c>
      <c r="CU229" s="356">
        <v>0</v>
      </c>
      <c r="CW229" s="356">
        <v>0</v>
      </c>
      <c r="CX229" s="356">
        <v>0</v>
      </c>
      <c r="CY229" s="356">
        <v>0</v>
      </c>
      <c r="CZ229" s="356">
        <v>0</v>
      </c>
      <c r="DA229" s="356">
        <v>0</v>
      </c>
      <c r="DB229" s="356">
        <v>0</v>
      </c>
      <c r="DC229" s="356">
        <v>0</v>
      </c>
      <c r="DE229" s="356">
        <v>0</v>
      </c>
      <c r="DF229" s="356">
        <v>0</v>
      </c>
      <c r="DG229" s="356">
        <v>0</v>
      </c>
      <c r="DH229" s="356">
        <v>0</v>
      </c>
      <c r="DI229" s="356">
        <v>0</v>
      </c>
      <c r="DJ229" s="356">
        <v>0</v>
      </c>
      <c r="DK229" s="356">
        <v>0</v>
      </c>
      <c r="DM229" s="356">
        <v>0</v>
      </c>
      <c r="DN229" s="356">
        <v>0</v>
      </c>
      <c r="DO229" s="356">
        <v>0</v>
      </c>
      <c r="DP229" s="356">
        <v>0</v>
      </c>
      <c r="DQ229" s="356">
        <v>0</v>
      </c>
      <c r="DR229" s="356">
        <v>0</v>
      </c>
      <c r="DS229" s="356">
        <v>0</v>
      </c>
      <c r="DU229" s="356">
        <v>0</v>
      </c>
      <c r="DV229" s="356">
        <v>0</v>
      </c>
      <c r="DW229" s="356">
        <v>0</v>
      </c>
      <c r="DX229" s="356">
        <v>0</v>
      </c>
      <c r="DY229" s="356">
        <v>0</v>
      </c>
      <c r="DZ229" s="356">
        <v>0</v>
      </c>
      <c r="EA229" s="356">
        <v>0</v>
      </c>
      <c r="EC229" s="356">
        <v>0</v>
      </c>
      <c r="ED229" s="356">
        <v>0</v>
      </c>
      <c r="EE229" s="356">
        <v>0</v>
      </c>
      <c r="EF229" s="356">
        <v>0</v>
      </c>
      <c r="EG229" s="356">
        <v>0</v>
      </c>
      <c r="EH229" s="356">
        <v>0</v>
      </c>
      <c r="EI229" s="356">
        <v>0</v>
      </c>
      <c r="EK229" s="356">
        <v>0</v>
      </c>
      <c r="EL229" s="356">
        <v>0</v>
      </c>
      <c r="EM229" s="356">
        <v>0</v>
      </c>
      <c r="EN229" s="356">
        <v>0</v>
      </c>
      <c r="EO229" s="356">
        <v>0</v>
      </c>
      <c r="EP229" s="356">
        <v>0</v>
      </c>
      <c r="EQ229" s="356">
        <v>0</v>
      </c>
      <c r="ES229" s="356">
        <v>0</v>
      </c>
      <c r="ET229" s="356">
        <v>0</v>
      </c>
      <c r="EU229" s="356">
        <v>0</v>
      </c>
      <c r="EV229" s="356">
        <v>0</v>
      </c>
      <c r="EW229" s="356">
        <v>0</v>
      </c>
      <c r="EX229" s="356">
        <v>0</v>
      </c>
      <c r="EY229" s="356">
        <v>0</v>
      </c>
      <c r="FA229" s="356">
        <v>0</v>
      </c>
      <c r="FB229" s="356">
        <v>0</v>
      </c>
      <c r="FC229" s="356">
        <v>0</v>
      </c>
      <c r="FD229" s="356">
        <v>0</v>
      </c>
      <c r="FE229" s="356">
        <v>0</v>
      </c>
      <c r="FF229" s="356">
        <v>0</v>
      </c>
      <c r="FG229" s="356">
        <v>0</v>
      </c>
    </row>
    <row r="230" spans="1:163">
      <c r="A230" s="355" t="s">
        <v>45</v>
      </c>
      <c r="B230" s="162" t="s">
        <v>45</v>
      </c>
      <c r="C230" s="619">
        <v>0</v>
      </c>
      <c r="D230" s="167"/>
      <c r="E230" s="356">
        <v>0</v>
      </c>
      <c r="F230" s="356">
        <v>0</v>
      </c>
      <c r="G230" s="356">
        <v>0</v>
      </c>
      <c r="H230" s="356">
        <v>0</v>
      </c>
      <c r="I230" s="356">
        <v>0</v>
      </c>
      <c r="J230" s="356">
        <v>0</v>
      </c>
      <c r="K230" s="356">
        <v>0</v>
      </c>
      <c r="M230" s="356">
        <v>0</v>
      </c>
      <c r="N230" s="356">
        <v>0</v>
      </c>
      <c r="O230" s="356">
        <v>0</v>
      </c>
      <c r="P230" s="356">
        <v>0</v>
      </c>
      <c r="Q230" s="356">
        <v>0</v>
      </c>
      <c r="R230" s="356">
        <v>0</v>
      </c>
      <c r="S230" s="356">
        <v>0</v>
      </c>
      <c r="U230" s="356">
        <v>0</v>
      </c>
      <c r="V230" s="356">
        <v>0</v>
      </c>
      <c r="W230" s="356">
        <v>0</v>
      </c>
      <c r="X230" s="356">
        <v>0</v>
      </c>
      <c r="Y230" s="356">
        <v>0</v>
      </c>
      <c r="Z230" s="356">
        <v>0</v>
      </c>
      <c r="AA230" s="356">
        <v>0</v>
      </c>
      <c r="AC230" s="356">
        <v>0</v>
      </c>
      <c r="AD230" s="356">
        <v>0</v>
      </c>
      <c r="AE230" s="356">
        <v>0</v>
      </c>
      <c r="AF230" s="356">
        <v>0</v>
      </c>
      <c r="AG230" s="356">
        <v>0</v>
      </c>
      <c r="AH230" s="356">
        <v>0</v>
      </c>
      <c r="AI230" s="356">
        <v>0</v>
      </c>
      <c r="AK230" s="356">
        <v>0</v>
      </c>
      <c r="AL230" s="356">
        <v>0</v>
      </c>
      <c r="AM230" s="356">
        <v>0</v>
      </c>
      <c r="AN230" s="356">
        <v>0</v>
      </c>
      <c r="AO230" s="356">
        <v>0</v>
      </c>
      <c r="AP230" s="356">
        <v>0</v>
      </c>
      <c r="AQ230" s="356">
        <v>0</v>
      </c>
      <c r="AS230" s="356">
        <v>0</v>
      </c>
      <c r="AT230" s="356">
        <v>0</v>
      </c>
      <c r="AU230" s="356">
        <v>0</v>
      </c>
      <c r="AV230" s="356">
        <v>0</v>
      </c>
      <c r="AW230" s="356">
        <v>0</v>
      </c>
      <c r="AX230" s="356">
        <v>0</v>
      </c>
      <c r="AY230" s="356">
        <v>0</v>
      </c>
      <c r="BA230" s="356">
        <v>0</v>
      </c>
      <c r="BB230" s="356">
        <v>0</v>
      </c>
      <c r="BC230" s="356">
        <v>0</v>
      </c>
      <c r="BD230" s="356">
        <v>0</v>
      </c>
      <c r="BE230" s="356">
        <v>0</v>
      </c>
      <c r="BF230" s="356">
        <v>0</v>
      </c>
      <c r="BG230" s="356">
        <v>0</v>
      </c>
      <c r="BI230" s="356">
        <v>0</v>
      </c>
      <c r="BJ230" s="356">
        <v>0</v>
      </c>
      <c r="BK230" s="356">
        <v>0</v>
      </c>
      <c r="BL230" s="356">
        <v>0</v>
      </c>
      <c r="BM230" s="356">
        <v>0</v>
      </c>
      <c r="BN230" s="356">
        <v>0</v>
      </c>
      <c r="BO230" s="356">
        <v>0</v>
      </c>
      <c r="BQ230" s="356">
        <v>0</v>
      </c>
      <c r="BR230" s="356">
        <v>0</v>
      </c>
      <c r="BS230" s="356">
        <v>0</v>
      </c>
      <c r="BT230" s="356">
        <v>0</v>
      </c>
      <c r="BU230" s="356">
        <v>0</v>
      </c>
      <c r="BV230" s="356">
        <v>0</v>
      </c>
      <c r="BW230" s="356">
        <v>0</v>
      </c>
      <c r="BY230" s="356">
        <v>0</v>
      </c>
      <c r="BZ230" s="356">
        <v>0</v>
      </c>
      <c r="CA230" s="356">
        <v>0</v>
      </c>
      <c r="CB230" s="356">
        <v>0</v>
      </c>
      <c r="CC230" s="356">
        <v>0</v>
      </c>
      <c r="CD230" s="356">
        <v>0</v>
      </c>
      <c r="CE230" s="356">
        <v>0</v>
      </c>
      <c r="CG230" s="356">
        <v>0</v>
      </c>
      <c r="CH230" s="356">
        <v>0</v>
      </c>
      <c r="CI230" s="356">
        <v>0</v>
      </c>
      <c r="CJ230" s="356">
        <v>0</v>
      </c>
      <c r="CK230" s="356">
        <v>0</v>
      </c>
      <c r="CL230" s="356">
        <v>0</v>
      </c>
      <c r="CM230" s="356">
        <v>0</v>
      </c>
      <c r="CN230" s="162">
        <v>0</v>
      </c>
      <c r="CO230" s="356">
        <v>0</v>
      </c>
      <c r="CP230" s="356">
        <v>0</v>
      </c>
      <c r="CQ230" s="356">
        <v>0</v>
      </c>
      <c r="CR230" s="356">
        <v>0</v>
      </c>
      <c r="CS230" s="356">
        <v>0</v>
      </c>
      <c r="CT230" s="356">
        <v>0</v>
      </c>
      <c r="CU230" s="356">
        <v>0</v>
      </c>
      <c r="CW230" s="356">
        <v>0</v>
      </c>
      <c r="CX230" s="356">
        <v>0</v>
      </c>
      <c r="CY230" s="356">
        <v>0</v>
      </c>
      <c r="CZ230" s="356">
        <v>0</v>
      </c>
      <c r="DA230" s="356">
        <v>0</v>
      </c>
      <c r="DB230" s="356">
        <v>0</v>
      </c>
      <c r="DC230" s="356">
        <v>0</v>
      </c>
      <c r="DE230" s="356">
        <v>0</v>
      </c>
      <c r="DF230" s="356">
        <v>0</v>
      </c>
      <c r="DG230" s="356">
        <v>0</v>
      </c>
      <c r="DH230" s="356">
        <v>0</v>
      </c>
      <c r="DI230" s="356">
        <v>0</v>
      </c>
      <c r="DJ230" s="356">
        <v>0</v>
      </c>
      <c r="DK230" s="356">
        <v>0</v>
      </c>
      <c r="DM230" s="356">
        <v>0</v>
      </c>
      <c r="DN230" s="356">
        <v>0</v>
      </c>
      <c r="DO230" s="356">
        <v>0</v>
      </c>
      <c r="DP230" s="356">
        <v>0</v>
      </c>
      <c r="DQ230" s="356">
        <v>0</v>
      </c>
      <c r="DR230" s="356">
        <v>0</v>
      </c>
      <c r="DS230" s="356">
        <v>0</v>
      </c>
      <c r="DU230" s="356">
        <v>0</v>
      </c>
      <c r="DV230" s="356">
        <v>0</v>
      </c>
      <c r="DW230" s="356">
        <v>0</v>
      </c>
      <c r="DX230" s="356">
        <v>0</v>
      </c>
      <c r="DY230" s="356">
        <v>0</v>
      </c>
      <c r="DZ230" s="356">
        <v>0</v>
      </c>
      <c r="EA230" s="356">
        <v>0</v>
      </c>
      <c r="EC230" s="356">
        <v>0</v>
      </c>
      <c r="ED230" s="356">
        <v>0</v>
      </c>
      <c r="EE230" s="356">
        <v>0</v>
      </c>
      <c r="EF230" s="356">
        <v>0</v>
      </c>
      <c r="EG230" s="356">
        <v>0</v>
      </c>
      <c r="EH230" s="356">
        <v>0</v>
      </c>
      <c r="EI230" s="356">
        <v>0</v>
      </c>
      <c r="EK230" s="356">
        <v>0</v>
      </c>
      <c r="EL230" s="356">
        <v>0</v>
      </c>
      <c r="EM230" s="356">
        <v>0</v>
      </c>
      <c r="EN230" s="356">
        <v>0</v>
      </c>
      <c r="EO230" s="356">
        <v>0</v>
      </c>
      <c r="EP230" s="356">
        <v>0</v>
      </c>
      <c r="EQ230" s="356">
        <v>0</v>
      </c>
      <c r="ES230" s="356">
        <v>0</v>
      </c>
      <c r="ET230" s="356">
        <v>0</v>
      </c>
      <c r="EU230" s="356">
        <v>0</v>
      </c>
      <c r="EV230" s="356">
        <v>0</v>
      </c>
      <c r="EW230" s="356">
        <v>0</v>
      </c>
      <c r="EX230" s="356">
        <v>0</v>
      </c>
      <c r="EY230" s="356">
        <v>0</v>
      </c>
      <c r="FA230" s="356">
        <v>0</v>
      </c>
      <c r="FB230" s="356">
        <v>0</v>
      </c>
      <c r="FC230" s="356">
        <v>0</v>
      </c>
      <c r="FD230" s="356">
        <v>0</v>
      </c>
      <c r="FE230" s="356">
        <v>0</v>
      </c>
      <c r="FF230" s="356">
        <v>0</v>
      </c>
      <c r="FG230" s="356">
        <v>0</v>
      </c>
    </row>
    <row r="231" spans="1:163">
      <c r="A231" s="355" t="s">
        <v>45</v>
      </c>
      <c r="B231" s="162" t="s">
        <v>45</v>
      </c>
      <c r="C231" s="619">
        <v>0</v>
      </c>
      <c r="D231" s="167"/>
      <c r="E231" s="356">
        <v>0</v>
      </c>
      <c r="F231" s="356">
        <v>0</v>
      </c>
      <c r="G231" s="356">
        <v>0</v>
      </c>
      <c r="H231" s="356">
        <v>0</v>
      </c>
      <c r="I231" s="356">
        <v>0</v>
      </c>
      <c r="J231" s="356">
        <v>0</v>
      </c>
      <c r="K231" s="356">
        <v>0</v>
      </c>
      <c r="M231" s="356">
        <v>0</v>
      </c>
      <c r="N231" s="356">
        <v>0</v>
      </c>
      <c r="O231" s="356">
        <v>0</v>
      </c>
      <c r="P231" s="356">
        <v>0</v>
      </c>
      <c r="Q231" s="356">
        <v>0</v>
      </c>
      <c r="R231" s="356">
        <v>0</v>
      </c>
      <c r="S231" s="356">
        <v>0</v>
      </c>
      <c r="U231" s="356">
        <v>0</v>
      </c>
      <c r="V231" s="356">
        <v>0</v>
      </c>
      <c r="W231" s="356">
        <v>0</v>
      </c>
      <c r="X231" s="356">
        <v>0</v>
      </c>
      <c r="Y231" s="356">
        <v>0</v>
      </c>
      <c r="Z231" s="356">
        <v>0</v>
      </c>
      <c r="AA231" s="356">
        <v>0</v>
      </c>
      <c r="AC231" s="356">
        <v>0</v>
      </c>
      <c r="AD231" s="356">
        <v>0</v>
      </c>
      <c r="AE231" s="356">
        <v>0</v>
      </c>
      <c r="AF231" s="356">
        <v>0</v>
      </c>
      <c r="AG231" s="356">
        <v>0</v>
      </c>
      <c r="AH231" s="356">
        <v>0</v>
      </c>
      <c r="AI231" s="356">
        <v>0</v>
      </c>
      <c r="AK231" s="356">
        <v>0</v>
      </c>
      <c r="AL231" s="356">
        <v>0</v>
      </c>
      <c r="AM231" s="356">
        <v>0</v>
      </c>
      <c r="AN231" s="356">
        <v>0</v>
      </c>
      <c r="AO231" s="356">
        <v>0</v>
      </c>
      <c r="AP231" s="356">
        <v>0</v>
      </c>
      <c r="AQ231" s="356">
        <v>0</v>
      </c>
      <c r="AS231" s="356">
        <v>0</v>
      </c>
      <c r="AT231" s="356">
        <v>0</v>
      </c>
      <c r="AU231" s="356">
        <v>0</v>
      </c>
      <c r="AV231" s="356">
        <v>0</v>
      </c>
      <c r="AW231" s="356">
        <v>0</v>
      </c>
      <c r="AX231" s="356">
        <v>0</v>
      </c>
      <c r="AY231" s="356">
        <v>0</v>
      </c>
      <c r="BA231" s="356">
        <v>0</v>
      </c>
      <c r="BB231" s="356">
        <v>0</v>
      </c>
      <c r="BC231" s="356">
        <v>0</v>
      </c>
      <c r="BD231" s="356">
        <v>0</v>
      </c>
      <c r="BE231" s="356">
        <v>0</v>
      </c>
      <c r="BF231" s="356">
        <v>0</v>
      </c>
      <c r="BG231" s="356">
        <v>0</v>
      </c>
      <c r="BI231" s="356">
        <v>0</v>
      </c>
      <c r="BJ231" s="356">
        <v>0</v>
      </c>
      <c r="BK231" s="356">
        <v>0</v>
      </c>
      <c r="BL231" s="356">
        <v>0</v>
      </c>
      <c r="BM231" s="356">
        <v>0</v>
      </c>
      <c r="BN231" s="356">
        <v>0</v>
      </c>
      <c r="BO231" s="356">
        <v>0</v>
      </c>
      <c r="BQ231" s="356">
        <v>0</v>
      </c>
      <c r="BR231" s="356">
        <v>0</v>
      </c>
      <c r="BS231" s="356">
        <v>0</v>
      </c>
      <c r="BT231" s="356">
        <v>0</v>
      </c>
      <c r="BU231" s="356">
        <v>0</v>
      </c>
      <c r="BV231" s="356">
        <v>0</v>
      </c>
      <c r="BW231" s="356">
        <v>0</v>
      </c>
      <c r="BY231" s="356">
        <v>0</v>
      </c>
      <c r="BZ231" s="356">
        <v>0</v>
      </c>
      <c r="CA231" s="356">
        <v>0</v>
      </c>
      <c r="CB231" s="356">
        <v>0</v>
      </c>
      <c r="CC231" s="356">
        <v>0</v>
      </c>
      <c r="CD231" s="356">
        <v>0</v>
      </c>
      <c r="CE231" s="356">
        <v>0</v>
      </c>
      <c r="CG231" s="356">
        <v>0</v>
      </c>
      <c r="CH231" s="356">
        <v>0</v>
      </c>
      <c r="CI231" s="356">
        <v>0</v>
      </c>
      <c r="CJ231" s="356">
        <v>0</v>
      </c>
      <c r="CK231" s="356">
        <v>0</v>
      </c>
      <c r="CL231" s="356">
        <v>0</v>
      </c>
      <c r="CM231" s="356">
        <v>0</v>
      </c>
      <c r="CN231" s="162">
        <v>0</v>
      </c>
      <c r="CO231" s="356">
        <v>0</v>
      </c>
      <c r="CP231" s="356">
        <v>0</v>
      </c>
      <c r="CQ231" s="356">
        <v>0</v>
      </c>
      <c r="CR231" s="356">
        <v>0</v>
      </c>
      <c r="CS231" s="356">
        <v>0</v>
      </c>
      <c r="CT231" s="356">
        <v>0</v>
      </c>
      <c r="CU231" s="356">
        <v>0</v>
      </c>
      <c r="CW231" s="356">
        <v>0</v>
      </c>
      <c r="CX231" s="356">
        <v>0</v>
      </c>
      <c r="CY231" s="356">
        <v>0</v>
      </c>
      <c r="CZ231" s="356">
        <v>0</v>
      </c>
      <c r="DA231" s="356">
        <v>0</v>
      </c>
      <c r="DB231" s="356">
        <v>0</v>
      </c>
      <c r="DC231" s="356">
        <v>0</v>
      </c>
      <c r="DE231" s="356">
        <v>0</v>
      </c>
      <c r="DF231" s="356">
        <v>0</v>
      </c>
      <c r="DG231" s="356">
        <v>0</v>
      </c>
      <c r="DH231" s="356">
        <v>0</v>
      </c>
      <c r="DI231" s="356">
        <v>0</v>
      </c>
      <c r="DJ231" s="356">
        <v>0</v>
      </c>
      <c r="DK231" s="356">
        <v>0</v>
      </c>
      <c r="DM231" s="356">
        <v>0</v>
      </c>
      <c r="DN231" s="356">
        <v>0</v>
      </c>
      <c r="DO231" s="356">
        <v>0</v>
      </c>
      <c r="DP231" s="356">
        <v>0</v>
      </c>
      <c r="DQ231" s="356">
        <v>0</v>
      </c>
      <c r="DR231" s="356">
        <v>0</v>
      </c>
      <c r="DS231" s="356">
        <v>0</v>
      </c>
      <c r="DU231" s="356">
        <v>0</v>
      </c>
      <c r="DV231" s="356">
        <v>0</v>
      </c>
      <c r="DW231" s="356">
        <v>0</v>
      </c>
      <c r="DX231" s="356">
        <v>0</v>
      </c>
      <c r="DY231" s="356">
        <v>0</v>
      </c>
      <c r="DZ231" s="356">
        <v>0</v>
      </c>
      <c r="EA231" s="356">
        <v>0</v>
      </c>
      <c r="EC231" s="356">
        <v>0</v>
      </c>
      <c r="ED231" s="356">
        <v>0</v>
      </c>
      <c r="EE231" s="356">
        <v>0</v>
      </c>
      <c r="EF231" s="356">
        <v>0</v>
      </c>
      <c r="EG231" s="356">
        <v>0</v>
      </c>
      <c r="EH231" s="356">
        <v>0</v>
      </c>
      <c r="EI231" s="356">
        <v>0</v>
      </c>
      <c r="EK231" s="356">
        <v>0</v>
      </c>
      <c r="EL231" s="356">
        <v>0</v>
      </c>
      <c r="EM231" s="356">
        <v>0</v>
      </c>
      <c r="EN231" s="356">
        <v>0</v>
      </c>
      <c r="EO231" s="356">
        <v>0</v>
      </c>
      <c r="EP231" s="356">
        <v>0</v>
      </c>
      <c r="EQ231" s="356">
        <v>0</v>
      </c>
      <c r="ES231" s="356">
        <v>0</v>
      </c>
      <c r="ET231" s="356">
        <v>0</v>
      </c>
      <c r="EU231" s="356">
        <v>0</v>
      </c>
      <c r="EV231" s="356">
        <v>0</v>
      </c>
      <c r="EW231" s="356">
        <v>0</v>
      </c>
      <c r="EX231" s="356">
        <v>0</v>
      </c>
      <c r="EY231" s="356">
        <v>0</v>
      </c>
      <c r="FA231" s="356">
        <v>0</v>
      </c>
      <c r="FB231" s="356">
        <v>0</v>
      </c>
      <c r="FC231" s="356">
        <v>0</v>
      </c>
      <c r="FD231" s="356">
        <v>0</v>
      </c>
      <c r="FE231" s="356">
        <v>0</v>
      </c>
      <c r="FF231" s="356">
        <v>0</v>
      </c>
      <c r="FG231" s="356">
        <v>0</v>
      </c>
    </row>
    <row r="232" spans="1:163">
      <c r="A232" s="355" t="s">
        <v>45</v>
      </c>
      <c r="B232" s="162" t="s">
        <v>45</v>
      </c>
      <c r="C232" s="619">
        <v>0</v>
      </c>
      <c r="D232" s="167"/>
      <c r="E232" s="356">
        <v>0</v>
      </c>
      <c r="F232" s="356">
        <v>0</v>
      </c>
      <c r="G232" s="356">
        <v>0</v>
      </c>
      <c r="H232" s="356">
        <v>0</v>
      </c>
      <c r="I232" s="356">
        <v>0</v>
      </c>
      <c r="J232" s="356">
        <v>0</v>
      </c>
      <c r="K232" s="356">
        <v>0</v>
      </c>
      <c r="M232" s="356">
        <v>0</v>
      </c>
      <c r="N232" s="356">
        <v>0</v>
      </c>
      <c r="O232" s="356">
        <v>0</v>
      </c>
      <c r="P232" s="356">
        <v>0</v>
      </c>
      <c r="Q232" s="356">
        <v>0</v>
      </c>
      <c r="R232" s="356">
        <v>0</v>
      </c>
      <c r="S232" s="356">
        <v>0</v>
      </c>
      <c r="U232" s="356">
        <v>0</v>
      </c>
      <c r="V232" s="356">
        <v>0</v>
      </c>
      <c r="W232" s="356">
        <v>0</v>
      </c>
      <c r="X232" s="356">
        <v>0</v>
      </c>
      <c r="Y232" s="356">
        <v>0</v>
      </c>
      <c r="Z232" s="356">
        <v>0</v>
      </c>
      <c r="AA232" s="356">
        <v>0</v>
      </c>
      <c r="AC232" s="356">
        <v>0</v>
      </c>
      <c r="AD232" s="356">
        <v>0</v>
      </c>
      <c r="AE232" s="356">
        <v>0</v>
      </c>
      <c r="AF232" s="356">
        <v>0</v>
      </c>
      <c r="AG232" s="356">
        <v>0</v>
      </c>
      <c r="AH232" s="356">
        <v>0</v>
      </c>
      <c r="AI232" s="356">
        <v>0</v>
      </c>
      <c r="AK232" s="356">
        <v>0</v>
      </c>
      <c r="AL232" s="356">
        <v>0</v>
      </c>
      <c r="AM232" s="356">
        <v>0</v>
      </c>
      <c r="AN232" s="356">
        <v>0</v>
      </c>
      <c r="AO232" s="356">
        <v>0</v>
      </c>
      <c r="AP232" s="356">
        <v>0</v>
      </c>
      <c r="AQ232" s="356">
        <v>0</v>
      </c>
      <c r="AS232" s="356">
        <v>0</v>
      </c>
      <c r="AT232" s="356">
        <v>0</v>
      </c>
      <c r="AU232" s="356">
        <v>0</v>
      </c>
      <c r="AV232" s="356">
        <v>0</v>
      </c>
      <c r="AW232" s="356">
        <v>0</v>
      </c>
      <c r="AX232" s="356">
        <v>0</v>
      </c>
      <c r="AY232" s="356">
        <v>0</v>
      </c>
      <c r="BA232" s="356">
        <v>0</v>
      </c>
      <c r="BB232" s="356">
        <v>0</v>
      </c>
      <c r="BC232" s="356">
        <v>0</v>
      </c>
      <c r="BD232" s="356">
        <v>0</v>
      </c>
      <c r="BE232" s="356">
        <v>0</v>
      </c>
      <c r="BF232" s="356">
        <v>0</v>
      </c>
      <c r="BG232" s="356">
        <v>0</v>
      </c>
      <c r="BI232" s="356">
        <v>0</v>
      </c>
      <c r="BJ232" s="356">
        <v>0</v>
      </c>
      <c r="BK232" s="356">
        <v>0</v>
      </c>
      <c r="BL232" s="356">
        <v>0</v>
      </c>
      <c r="BM232" s="356">
        <v>0</v>
      </c>
      <c r="BN232" s="356">
        <v>0</v>
      </c>
      <c r="BO232" s="356">
        <v>0</v>
      </c>
      <c r="BQ232" s="356">
        <v>0</v>
      </c>
      <c r="BR232" s="356">
        <v>0</v>
      </c>
      <c r="BS232" s="356">
        <v>0</v>
      </c>
      <c r="BT232" s="356">
        <v>0</v>
      </c>
      <c r="BU232" s="356">
        <v>0</v>
      </c>
      <c r="BV232" s="356">
        <v>0</v>
      </c>
      <c r="BW232" s="356">
        <v>0</v>
      </c>
      <c r="BY232" s="356">
        <v>0</v>
      </c>
      <c r="BZ232" s="356">
        <v>0</v>
      </c>
      <c r="CA232" s="356">
        <v>0</v>
      </c>
      <c r="CB232" s="356">
        <v>0</v>
      </c>
      <c r="CC232" s="356">
        <v>0</v>
      </c>
      <c r="CD232" s="356">
        <v>0</v>
      </c>
      <c r="CE232" s="356">
        <v>0</v>
      </c>
      <c r="CG232" s="356">
        <v>0</v>
      </c>
      <c r="CH232" s="356">
        <v>0</v>
      </c>
      <c r="CI232" s="356">
        <v>0</v>
      </c>
      <c r="CJ232" s="356">
        <v>0</v>
      </c>
      <c r="CK232" s="356">
        <v>0</v>
      </c>
      <c r="CL232" s="356">
        <v>0</v>
      </c>
      <c r="CM232" s="356">
        <v>0</v>
      </c>
      <c r="CN232" s="162">
        <v>0</v>
      </c>
      <c r="CO232" s="356">
        <v>0</v>
      </c>
      <c r="CP232" s="356">
        <v>0</v>
      </c>
      <c r="CQ232" s="356">
        <v>0</v>
      </c>
      <c r="CR232" s="356">
        <v>0</v>
      </c>
      <c r="CS232" s="356">
        <v>0</v>
      </c>
      <c r="CT232" s="356">
        <v>0</v>
      </c>
      <c r="CU232" s="356">
        <v>0</v>
      </c>
      <c r="CW232" s="356">
        <v>0</v>
      </c>
      <c r="CX232" s="356">
        <v>0</v>
      </c>
      <c r="CY232" s="356">
        <v>0</v>
      </c>
      <c r="CZ232" s="356">
        <v>0</v>
      </c>
      <c r="DA232" s="356">
        <v>0</v>
      </c>
      <c r="DB232" s="356">
        <v>0</v>
      </c>
      <c r="DC232" s="356">
        <v>0</v>
      </c>
      <c r="DE232" s="356">
        <v>0</v>
      </c>
      <c r="DF232" s="356">
        <v>0</v>
      </c>
      <c r="DG232" s="356">
        <v>0</v>
      </c>
      <c r="DH232" s="356">
        <v>0</v>
      </c>
      <c r="DI232" s="356">
        <v>0</v>
      </c>
      <c r="DJ232" s="356">
        <v>0</v>
      </c>
      <c r="DK232" s="356">
        <v>0</v>
      </c>
      <c r="DM232" s="356">
        <v>0</v>
      </c>
      <c r="DN232" s="356">
        <v>0</v>
      </c>
      <c r="DO232" s="356">
        <v>0</v>
      </c>
      <c r="DP232" s="356">
        <v>0</v>
      </c>
      <c r="DQ232" s="356">
        <v>0</v>
      </c>
      <c r="DR232" s="356">
        <v>0</v>
      </c>
      <c r="DS232" s="356">
        <v>0</v>
      </c>
      <c r="DU232" s="356">
        <v>0</v>
      </c>
      <c r="DV232" s="356">
        <v>0</v>
      </c>
      <c r="DW232" s="356">
        <v>0</v>
      </c>
      <c r="DX232" s="356">
        <v>0</v>
      </c>
      <c r="DY232" s="356">
        <v>0</v>
      </c>
      <c r="DZ232" s="356">
        <v>0</v>
      </c>
      <c r="EA232" s="356">
        <v>0</v>
      </c>
      <c r="EC232" s="356">
        <v>0</v>
      </c>
      <c r="ED232" s="356">
        <v>0</v>
      </c>
      <c r="EE232" s="356">
        <v>0</v>
      </c>
      <c r="EF232" s="356">
        <v>0</v>
      </c>
      <c r="EG232" s="356">
        <v>0</v>
      </c>
      <c r="EH232" s="356">
        <v>0</v>
      </c>
      <c r="EI232" s="356">
        <v>0</v>
      </c>
      <c r="EK232" s="356">
        <v>0</v>
      </c>
      <c r="EL232" s="356">
        <v>0</v>
      </c>
      <c r="EM232" s="356">
        <v>0</v>
      </c>
      <c r="EN232" s="356">
        <v>0</v>
      </c>
      <c r="EO232" s="356">
        <v>0</v>
      </c>
      <c r="EP232" s="356">
        <v>0</v>
      </c>
      <c r="EQ232" s="356">
        <v>0</v>
      </c>
      <c r="ES232" s="356">
        <v>0</v>
      </c>
      <c r="ET232" s="356">
        <v>0</v>
      </c>
      <c r="EU232" s="356">
        <v>0</v>
      </c>
      <c r="EV232" s="356">
        <v>0</v>
      </c>
      <c r="EW232" s="356">
        <v>0</v>
      </c>
      <c r="EX232" s="356">
        <v>0</v>
      </c>
      <c r="EY232" s="356">
        <v>0</v>
      </c>
      <c r="FA232" s="356">
        <v>0</v>
      </c>
      <c r="FB232" s="356">
        <v>0</v>
      </c>
      <c r="FC232" s="356">
        <v>0</v>
      </c>
      <c r="FD232" s="356">
        <v>0</v>
      </c>
      <c r="FE232" s="356">
        <v>0</v>
      </c>
      <c r="FF232" s="356">
        <v>0</v>
      </c>
      <c r="FG232" s="356">
        <v>0</v>
      </c>
    </row>
    <row r="233" spans="1:163">
      <c r="A233" s="355" t="s">
        <v>45</v>
      </c>
      <c r="B233" s="162" t="s">
        <v>45</v>
      </c>
      <c r="C233" s="619">
        <v>0</v>
      </c>
      <c r="D233" s="167"/>
      <c r="E233" s="356">
        <v>0</v>
      </c>
      <c r="F233" s="356">
        <v>0</v>
      </c>
      <c r="G233" s="356">
        <v>0</v>
      </c>
      <c r="H233" s="356">
        <v>0</v>
      </c>
      <c r="I233" s="356">
        <v>0</v>
      </c>
      <c r="J233" s="356">
        <v>0</v>
      </c>
      <c r="K233" s="356">
        <v>0</v>
      </c>
      <c r="M233" s="356">
        <v>0</v>
      </c>
      <c r="N233" s="356">
        <v>0</v>
      </c>
      <c r="O233" s="356">
        <v>0</v>
      </c>
      <c r="P233" s="356">
        <v>0</v>
      </c>
      <c r="Q233" s="356">
        <v>0</v>
      </c>
      <c r="R233" s="356">
        <v>0</v>
      </c>
      <c r="S233" s="356">
        <v>0</v>
      </c>
      <c r="U233" s="356">
        <v>0</v>
      </c>
      <c r="V233" s="356">
        <v>0</v>
      </c>
      <c r="W233" s="356">
        <v>0</v>
      </c>
      <c r="X233" s="356">
        <v>0</v>
      </c>
      <c r="Y233" s="356">
        <v>0</v>
      </c>
      <c r="Z233" s="356">
        <v>0</v>
      </c>
      <c r="AA233" s="356">
        <v>0</v>
      </c>
      <c r="AC233" s="356">
        <v>0</v>
      </c>
      <c r="AD233" s="356">
        <v>0</v>
      </c>
      <c r="AE233" s="356">
        <v>0</v>
      </c>
      <c r="AF233" s="356">
        <v>0</v>
      </c>
      <c r="AG233" s="356">
        <v>0</v>
      </c>
      <c r="AH233" s="356">
        <v>0</v>
      </c>
      <c r="AI233" s="356">
        <v>0</v>
      </c>
      <c r="AK233" s="356">
        <v>0</v>
      </c>
      <c r="AL233" s="356">
        <v>0</v>
      </c>
      <c r="AM233" s="356">
        <v>0</v>
      </c>
      <c r="AN233" s="356">
        <v>0</v>
      </c>
      <c r="AO233" s="356">
        <v>0</v>
      </c>
      <c r="AP233" s="356">
        <v>0</v>
      </c>
      <c r="AQ233" s="356">
        <v>0</v>
      </c>
      <c r="AS233" s="356">
        <v>0</v>
      </c>
      <c r="AT233" s="356">
        <v>0</v>
      </c>
      <c r="AU233" s="356">
        <v>0</v>
      </c>
      <c r="AV233" s="356">
        <v>0</v>
      </c>
      <c r="AW233" s="356">
        <v>0</v>
      </c>
      <c r="AX233" s="356">
        <v>0</v>
      </c>
      <c r="AY233" s="356">
        <v>0</v>
      </c>
      <c r="BA233" s="356">
        <v>0</v>
      </c>
      <c r="BB233" s="356">
        <v>0</v>
      </c>
      <c r="BC233" s="356">
        <v>0</v>
      </c>
      <c r="BD233" s="356">
        <v>0</v>
      </c>
      <c r="BE233" s="356">
        <v>0</v>
      </c>
      <c r="BF233" s="356">
        <v>0</v>
      </c>
      <c r="BG233" s="356">
        <v>0</v>
      </c>
      <c r="BI233" s="356">
        <v>0</v>
      </c>
      <c r="BJ233" s="356">
        <v>0</v>
      </c>
      <c r="BK233" s="356">
        <v>0</v>
      </c>
      <c r="BL233" s="356">
        <v>0</v>
      </c>
      <c r="BM233" s="356">
        <v>0</v>
      </c>
      <c r="BN233" s="356">
        <v>0</v>
      </c>
      <c r="BO233" s="356">
        <v>0</v>
      </c>
      <c r="BQ233" s="356">
        <v>0</v>
      </c>
      <c r="BR233" s="356">
        <v>0</v>
      </c>
      <c r="BS233" s="356">
        <v>0</v>
      </c>
      <c r="BT233" s="356">
        <v>0</v>
      </c>
      <c r="BU233" s="356">
        <v>0</v>
      </c>
      <c r="BV233" s="356">
        <v>0</v>
      </c>
      <c r="BW233" s="356">
        <v>0</v>
      </c>
      <c r="BY233" s="356">
        <v>0</v>
      </c>
      <c r="BZ233" s="356">
        <v>0</v>
      </c>
      <c r="CA233" s="356">
        <v>0</v>
      </c>
      <c r="CB233" s="356">
        <v>0</v>
      </c>
      <c r="CC233" s="356">
        <v>0</v>
      </c>
      <c r="CD233" s="356">
        <v>0</v>
      </c>
      <c r="CE233" s="356">
        <v>0</v>
      </c>
      <c r="CG233" s="356">
        <v>0</v>
      </c>
      <c r="CH233" s="356">
        <v>0</v>
      </c>
      <c r="CI233" s="356">
        <v>0</v>
      </c>
      <c r="CJ233" s="356">
        <v>0</v>
      </c>
      <c r="CK233" s="356">
        <v>0</v>
      </c>
      <c r="CL233" s="356">
        <v>0</v>
      </c>
      <c r="CM233" s="356">
        <v>0</v>
      </c>
      <c r="CN233" s="162">
        <v>0</v>
      </c>
      <c r="CO233" s="356">
        <v>0</v>
      </c>
      <c r="CP233" s="356">
        <v>0</v>
      </c>
      <c r="CQ233" s="356">
        <v>0</v>
      </c>
      <c r="CR233" s="356">
        <v>0</v>
      </c>
      <c r="CS233" s="356">
        <v>0</v>
      </c>
      <c r="CT233" s="356">
        <v>0</v>
      </c>
      <c r="CU233" s="356">
        <v>0</v>
      </c>
      <c r="CW233" s="356">
        <v>0</v>
      </c>
      <c r="CX233" s="356">
        <v>0</v>
      </c>
      <c r="CY233" s="356">
        <v>0</v>
      </c>
      <c r="CZ233" s="356">
        <v>0</v>
      </c>
      <c r="DA233" s="356">
        <v>0</v>
      </c>
      <c r="DB233" s="356">
        <v>0</v>
      </c>
      <c r="DC233" s="356">
        <v>0</v>
      </c>
      <c r="DE233" s="356">
        <v>0</v>
      </c>
      <c r="DF233" s="356">
        <v>0</v>
      </c>
      <c r="DG233" s="356">
        <v>0</v>
      </c>
      <c r="DH233" s="356">
        <v>0</v>
      </c>
      <c r="DI233" s="356">
        <v>0</v>
      </c>
      <c r="DJ233" s="356">
        <v>0</v>
      </c>
      <c r="DK233" s="356">
        <v>0</v>
      </c>
      <c r="DM233" s="356">
        <v>0</v>
      </c>
      <c r="DN233" s="356">
        <v>0</v>
      </c>
      <c r="DO233" s="356">
        <v>0</v>
      </c>
      <c r="DP233" s="356">
        <v>0</v>
      </c>
      <c r="DQ233" s="356">
        <v>0</v>
      </c>
      <c r="DR233" s="356">
        <v>0</v>
      </c>
      <c r="DS233" s="356">
        <v>0</v>
      </c>
      <c r="DU233" s="356">
        <v>0</v>
      </c>
      <c r="DV233" s="356">
        <v>0</v>
      </c>
      <c r="DW233" s="356">
        <v>0</v>
      </c>
      <c r="DX233" s="356">
        <v>0</v>
      </c>
      <c r="DY233" s="356">
        <v>0</v>
      </c>
      <c r="DZ233" s="356">
        <v>0</v>
      </c>
      <c r="EA233" s="356">
        <v>0</v>
      </c>
      <c r="EC233" s="356">
        <v>0</v>
      </c>
      <c r="ED233" s="356">
        <v>0</v>
      </c>
      <c r="EE233" s="356">
        <v>0</v>
      </c>
      <c r="EF233" s="356">
        <v>0</v>
      </c>
      <c r="EG233" s="356">
        <v>0</v>
      </c>
      <c r="EH233" s="356">
        <v>0</v>
      </c>
      <c r="EI233" s="356">
        <v>0</v>
      </c>
      <c r="EK233" s="356">
        <v>0</v>
      </c>
      <c r="EL233" s="356">
        <v>0</v>
      </c>
      <c r="EM233" s="356">
        <v>0</v>
      </c>
      <c r="EN233" s="356">
        <v>0</v>
      </c>
      <c r="EO233" s="356">
        <v>0</v>
      </c>
      <c r="EP233" s="356">
        <v>0</v>
      </c>
      <c r="EQ233" s="356">
        <v>0</v>
      </c>
      <c r="ES233" s="356">
        <v>0</v>
      </c>
      <c r="ET233" s="356">
        <v>0</v>
      </c>
      <c r="EU233" s="356">
        <v>0</v>
      </c>
      <c r="EV233" s="356">
        <v>0</v>
      </c>
      <c r="EW233" s="356">
        <v>0</v>
      </c>
      <c r="EX233" s="356">
        <v>0</v>
      </c>
      <c r="EY233" s="356">
        <v>0</v>
      </c>
      <c r="FA233" s="356">
        <v>0</v>
      </c>
      <c r="FB233" s="356">
        <v>0</v>
      </c>
      <c r="FC233" s="356">
        <v>0</v>
      </c>
      <c r="FD233" s="356">
        <v>0</v>
      </c>
      <c r="FE233" s="356">
        <v>0</v>
      </c>
      <c r="FF233" s="356">
        <v>0</v>
      </c>
      <c r="FG233" s="356">
        <v>0</v>
      </c>
    </row>
    <row r="234" spans="1:163">
      <c r="A234" s="355" t="s">
        <v>45</v>
      </c>
      <c r="B234" s="162" t="s">
        <v>45</v>
      </c>
      <c r="C234" s="619">
        <v>0</v>
      </c>
      <c r="D234" s="167"/>
      <c r="E234" s="356">
        <v>0</v>
      </c>
      <c r="F234" s="356">
        <v>0</v>
      </c>
      <c r="G234" s="356">
        <v>0</v>
      </c>
      <c r="H234" s="356">
        <v>0</v>
      </c>
      <c r="I234" s="356">
        <v>0</v>
      </c>
      <c r="J234" s="356">
        <v>0</v>
      </c>
      <c r="K234" s="356">
        <v>0</v>
      </c>
      <c r="M234" s="356">
        <v>0</v>
      </c>
      <c r="N234" s="356">
        <v>0</v>
      </c>
      <c r="O234" s="356">
        <v>0</v>
      </c>
      <c r="P234" s="356">
        <v>0</v>
      </c>
      <c r="Q234" s="356">
        <v>0</v>
      </c>
      <c r="R234" s="356">
        <v>0</v>
      </c>
      <c r="S234" s="356">
        <v>0</v>
      </c>
      <c r="U234" s="356">
        <v>0</v>
      </c>
      <c r="V234" s="356">
        <v>0</v>
      </c>
      <c r="W234" s="356">
        <v>0</v>
      </c>
      <c r="X234" s="356">
        <v>0</v>
      </c>
      <c r="Y234" s="356">
        <v>0</v>
      </c>
      <c r="Z234" s="356">
        <v>0</v>
      </c>
      <c r="AA234" s="356">
        <v>0</v>
      </c>
      <c r="AC234" s="356">
        <v>0</v>
      </c>
      <c r="AD234" s="356">
        <v>0</v>
      </c>
      <c r="AE234" s="356">
        <v>0</v>
      </c>
      <c r="AF234" s="356">
        <v>0</v>
      </c>
      <c r="AG234" s="356">
        <v>0</v>
      </c>
      <c r="AH234" s="356">
        <v>0</v>
      </c>
      <c r="AI234" s="356">
        <v>0</v>
      </c>
      <c r="AK234" s="356">
        <v>0</v>
      </c>
      <c r="AL234" s="356">
        <v>0</v>
      </c>
      <c r="AM234" s="356">
        <v>0</v>
      </c>
      <c r="AN234" s="356">
        <v>0</v>
      </c>
      <c r="AO234" s="356">
        <v>0</v>
      </c>
      <c r="AP234" s="356">
        <v>0</v>
      </c>
      <c r="AQ234" s="356">
        <v>0</v>
      </c>
      <c r="AS234" s="356">
        <v>0</v>
      </c>
      <c r="AT234" s="356">
        <v>0</v>
      </c>
      <c r="AU234" s="356">
        <v>0</v>
      </c>
      <c r="AV234" s="356">
        <v>0</v>
      </c>
      <c r="AW234" s="356">
        <v>0</v>
      </c>
      <c r="AX234" s="356">
        <v>0</v>
      </c>
      <c r="AY234" s="356">
        <v>0</v>
      </c>
      <c r="BA234" s="356">
        <v>0</v>
      </c>
      <c r="BB234" s="356">
        <v>0</v>
      </c>
      <c r="BC234" s="356">
        <v>0</v>
      </c>
      <c r="BD234" s="356">
        <v>0</v>
      </c>
      <c r="BE234" s="356">
        <v>0</v>
      </c>
      <c r="BF234" s="356">
        <v>0</v>
      </c>
      <c r="BG234" s="356">
        <v>0</v>
      </c>
      <c r="BI234" s="356">
        <v>0</v>
      </c>
      <c r="BJ234" s="356">
        <v>0</v>
      </c>
      <c r="BK234" s="356">
        <v>0</v>
      </c>
      <c r="BL234" s="356">
        <v>0</v>
      </c>
      <c r="BM234" s="356">
        <v>0</v>
      </c>
      <c r="BN234" s="356">
        <v>0</v>
      </c>
      <c r="BO234" s="356">
        <v>0</v>
      </c>
      <c r="BQ234" s="356">
        <v>0</v>
      </c>
      <c r="BR234" s="356">
        <v>0</v>
      </c>
      <c r="BS234" s="356">
        <v>0</v>
      </c>
      <c r="BT234" s="356">
        <v>0</v>
      </c>
      <c r="BU234" s="356">
        <v>0</v>
      </c>
      <c r="BV234" s="356">
        <v>0</v>
      </c>
      <c r="BW234" s="356">
        <v>0</v>
      </c>
      <c r="BY234" s="356">
        <v>0</v>
      </c>
      <c r="BZ234" s="356">
        <v>0</v>
      </c>
      <c r="CA234" s="356">
        <v>0</v>
      </c>
      <c r="CB234" s="356">
        <v>0</v>
      </c>
      <c r="CC234" s="356">
        <v>0</v>
      </c>
      <c r="CD234" s="356">
        <v>0</v>
      </c>
      <c r="CE234" s="356">
        <v>0</v>
      </c>
      <c r="CG234" s="356">
        <v>0</v>
      </c>
      <c r="CH234" s="356">
        <v>0</v>
      </c>
      <c r="CI234" s="356">
        <v>0</v>
      </c>
      <c r="CJ234" s="356">
        <v>0</v>
      </c>
      <c r="CK234" s="356">
        <v>0</v>
      </c>
      <c r="CL234" s="356">
        <v>0</v>
      </c>
      <c r="CM234" s="356">
        <v>0</v>
      </c>
      <c r="CN234" s="162">
        <v>0</v>
      </c>
      <c r="CO234" s="356">
        <v>0</v>
      </c>
      <c r="CP234" s="356">
        <v>0</v>
      </c>
      <c r="CQ234" s="356">
        <v>0</v>
      </c>
      <c r="CR234" s="356">
        <v>0</v>
      </c>
      <c r="CS234" s="356">
        <v>0</v>
      </c>
      <c r="CT234" s="356">
        <v>0</v>
      </c>
      <c r="CU234" s="356">
        <v>0</v>
      </c>
      <c r="CW234" s="356">
        <v>0</v>
      </c>
      <c r="CX234" s="356">
        <v>0</v>
      </c>
      <c r="CY234" s="356">
        <v>0</v>
      </c>
      <c r="CZ234" s="356">
        <v>0</v>
      </c>
      <c r="DA234" s="356">
        <v>0</v>
      </c>
      <c r="DB234" s="356">
        <v>0</v>
      </c>
      <c r="DC234" s="356">
        <v>0</v>
      </c>
      <c r="DE234" s="356">
        <v>0</v>
      </c>
      <c r="DF234" s="356">
        <v>0</v>
      </c>
      <c r="DG234" s="356">
        <v>0</v>
      </c>
      <c r="DH234" s="356">
        <v>0</v>
      </c>
      <c r="DI234" s="356">
        <v>0</v>
      </c>
      <c r="DJ234" s="356">
        <v>0</v>
      </c>
      <c r="DK234" s="356">
        <v>0</v>
      </c>
      <c r="DM234" s="356">
        <v>0</v>
      </c>
      <c r="DN234" s="356">
        <v>0</v>
      </c>
      <c r="DO234" s="356">
        <v>0</v>
      </c>
      <c r="DP234" s="356">
        <v>0</v>
      </c>
      <c r="DQ234" s="356">
        <v>0</v>
      </c>
      <c r="DR234" s="356">
        <v>0</v>
      </c>
      <c r="DS234" s="356">
        <v>0</v>
      </c>
      <c r="DU234" s="356">
        <v>0</v>
      </c>
      <c r="DV234" s="356">
        <v>0</v>
      </c>
      <c r="DW234" s="356">
        <v>0</v>
      </c>
      <c r="DX234" s="356">
        <v>0</v>
      </c>
      <c r="DY234" s="356">
        <v>0</v>
      </c>
      <c r="DZ234" s="356">
        <v>0</v>
      </c>
      <c r="EA234" s="356">
        <v>0</v>
      </c>
      <c r="EC234" s="356">
        <v>0</v>
      </c>
      <c r="ED234" s="356">
        <v>0</v>
      </c>
      <c r="EE234" s="356">
        <v>0</v>
      </c>
      <c r="EF234" s="356">
        <v>0</v>
      </c>
      <c r="EG234" s="356">
        <v>0</v>
      </c>
      <c r="EH234" s="356">
        <v>0</v>
      </c>
      <c r="EI234" s="356">
        <v>0</v>
      </c>
      <c r="EK234" s="356">
        <v>0</v>
      </c>
      <c r="EL234" s="356">
        <v>0</v>
      </c>
      <c r="EM234" s="356">
        <v>0</v>
      </c>
      <c r="EN234" s="356">
        <v>0</v>
      </c>
      <c r="EO234" s="356">
        <v>0</v>
      </c>
      <c r="EP234" s="356">
        <v>0</v>
      </c>
      <c r="EQ234" s="356">
        <v>0</v>
      </c>
      <c r="ES234" s="356">
        <v>0</v>
      </c>
      <c r="ET234" s="356">
        <v>0</v>
      </c>
      <c r="EU234" s="356">
        <v>0</v>
      </c>
      <c r="EV234" s="356">
        <v>0</v>
      </c>
      <c r="EW234" s="356">
        <v>0</v>
      </c>
      <c r="EX234" s="356">
        <v>0</v>
      </c>
      <c r="EY234" s="356">
        <v>0</v>
      </c>
      <c r="FA234" s="356">
        <v>0</v>
      </c>
      <c r="FB234" s="356">
        <v>0</v>
      </c>
      <c r="FC234" s="356">
        <v>0</v>
      </c>
      <c r="FD234" s="356">
        <v>0</v>
      </c>
      <c r="FE234" s="356">
        <v>0</v>
      </c>
      <c r="FF234" s="356">
        <v>0</v>
      </c>
      <c r="FG234" s="356">
        <v>0</v>
      </c>
    </row>
    <row r="235" spans="1:163">
      <c r="A235" s="355" t="s">
        <v>45</v>
      </c>
      <c r="B235" s="162" t="s">
        <v>45</v>
      </c>
      <c r="C235" s="619">
        <v>0</v>
      </c>
      <c r="D235" s="167"/>
      <c r="E235" s="356">
        <v>0</v>
      </c>
      <c r="F235" s="356">
        <v>0</v>
      </c>
      <c r="G235" s="356">
        <v>0</v>
      </c>
      <c r="H235" s="356">
        <v>0</v>
      </c>
      <c r="I235" s="356">
        <v>0</v>
      </c>
      <c r="J235" s="356">
        <v>0</v>
      </c>
      <c r="K235" s="356">
        <v>0</v>
      </c>
      <c r="M235" s="356">
        <v>0</v>
      </c>
      <c r="N235" s="356">
        <v>0</v>
      </c>
      <c r="O235" s="356">
        <v>0</v>
      </c>
      <c r="P235" s="356">
        <v>0</v>
      </c>
      <c r="Q235" s="356">
        <v>0</v>
      </c>
      <c r="R235" s="356">
        <v>0</v>
      </c>
      <c r="S235" s="356">
        <v>0</v>
      </c>
      <c r="U235" s="356">
        <v>0</v>
      </c>
      <c r="V235" s="356">
        <v>0</v>
      </c>
      <c r="W235" s="356">
        <v>0</v>
      </c>
      <c r="X235" s="356">
        <v>0</v>
      </c>
      <c r="Y235" s="356">
        <v>0</v>
      </c>
      <c r="Z235" s="356">
        <v>0</v>
      </c>
      <c r="AA235" s="356">
        <v>0</v>
      </c>
      <c r="AC235" s="356">
        <v>0</v>
      </c>
      <c r="AD235" s="356">
        <v>0</v>
      </c>
      <c r="AE235" s="356">
        <v>0</v>
      </c>
      <c r="AF235" s="356">
        <v>0</v>
      </c>
      <c r="AG235" s="356">
        <v>0</v>
      </c>
      <c r="AH235" s="356">
        <v>0</v>
      </c>
      <c r="AI235" s="356">
        <v>0</v>
      </c>
      <c r="AK235" s="356">
        <v>0</v>
      </c>
      <c r="AL235" s="356">
        <v>0</v>
      </c>
      <c r="AM235" s="356">
        <v>0</v>
      </c>
      <c r="AN235" s="356">
        <v>0</v>
      </c>
      <c r="AO235" s="356">
        <v>0</v>
      </c>
      <c r="AP235" s="356">
        <v>0</v>
      </c>
      <c r="AQ235" s="356">
        <v>0</v>
      </c>
      <c r="AS235" s="356">
        <v>0</v>
      </c>
      <c r="AT235" s="356">
        <v>0</v>
      </c>
      <c r="AU235" s="356">
        <v>0</v>
      </c>
      <c r="AV235" s="356">
        <v>0</v>
      </c>
      <c r="AW235" s="356">
        <v>0</v>
      </c>
      <c r="AX235" s="356">
        <v>0</v>
      </c>
      <c r="AY235" s="356">
        <v>0</v>
      </c>
      <c r="BA235" s="356">
        <v>0</v>
      </c>
      <c r="BB235" s="356">
        <v>0</v>
      </c>
      <c r="BC235" s="356">
        <v>0</v>
      </c>
      <c r="BD235" s="356">
        <v>0</v>
      </c>
      <c r="BE235" s="356">
        <v>0</v>
      </c>
      <c r="BF235" s="356">
        <v>0</v>
      </c>
      <c r="BG235" s="356">
        <v>0</v>
      </c>
      <c r="BI235" s="356">
        <v>0</v>
      </c>
      <c r="BJ235" s="356">
        <v>0</v>
      </c>
      <c r="BK235" s="356">
        <v>0</v>
      </c>
      <c r="BL235" s="356">
        <v>0</v>
      </c>
      <c r="BM235" s="356">
        <v>0</v>
      </c>
      <c r="BN235" s="356">
        <v>0</v>
      </c>
      <c r="BO235" s="356">
        <v>0</v>
      </c>
      <c r="BQ235" s="356">
        <v>0</v>
      </c>
      <c r="BR235" s="356">
        <v>0</v>
      </c>
      <c r="BS235" s="356">
        <v>0</v>
      </c>
      <c r="BT235" s="356">
        <v>0</v>
      </c>
      <c r="BU235" s="356">
        <v>0</v>
      </c>
      <c r="BV235" s="356">
        <v>0</v>
      </c>
      <c r="BW235" s="356">
        <v>0</v>
      </c>
      <c r="BY235" s="356">
        <v>0</v>
      </c>
      <c r="BZ235" s="356">
        <v>0</v>
      </c>
      <c r="CA235" s="356">
        <v>0</v>
      </c>
      <c r="CB235" s="356">
        <v>0</v>
      </c>
      <c r="CC235" s="356">
        <v>0</v>
      </c>
      <c r="CD235" s="356">
        <v>0</v>
      </c>
      <c r="CE235" s="356">
        <v>0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6">
        <v>0</v>
      </c>
      <c r="CM235" s="356">
        <v>0</v>
      </c>
      <c r="CN235" s="162">
        <v>0</v>
      </c>
      <c r="CO235" s="356">
        <v>0</v>
      </c>
      <c r="CP235" s="356">
        <v>0</v>
      </c>
      <c r="CQ235" s="356">
        <v>0</v>
      </c>
      <c r="CR235" s="356">
        <v>0</v>
      </c>
      <c r="CS235" s="356">
        <v>0</v>
      </c>
      <c r="CT235" s="356">
        <v>0</v>
      </c>
      <c r="CU235" s="356">
        <v>0</v>
      </c>
      <c r="CW235" s="356">
        <v>0</v>
      </c>
      <c r="CX235" s="356">
        <v>0</v>
      </c>
      <c r="CY235" s="356">
        <v>0</v>
      </c>
      <c r="CZ235" s="356">
        <v>0</v>
      </c>
      <c r="DA235" s="356">
        <v>0</v>
      </c>
      <c r="DB235" s="356">
        <v>0</v>
      </c>
      <c r="DC235" s="356">
        <v>0</v>
      </c>
      <c r="DE235" s="356">
        <v>0</v>
      </c>
      <c r="DF235" s="356">
        <v>0</v>
      </c>
      <c r="DG235" s="356">
        <v>0</v>
      </c>
      <c r="DH235" s="356">
        <v>0</v>
      </c>
      <c r="DI235" s="356">
        <v>0</v>
      </c>
      <c r="DJ235" s="356">
        <v>0</v>
      </c>
      <c r="DK235" s="356">
        <v>0</v>
      </c>
      <c r="DM235" s="356">
        <v>0</v>
      </c>
      <c r="DN235" s="356">
        <v>0</v>
      </c>
      <c r="DO235" s="356">
        <v>0</v>
      </c>
      <c r="DP235" s="356">
        <v>0</v>
      </c>
      <c r="DQ235" s="356">
        <v>0</v>
      </c>
      <c r="DR235" s="356">
        <v>0</v>
      </c>
      <c r="DS235" s="356">
        <v>0</v>
      </c>
      <c r="DU235" s="356">
        <v>0</v>
      </c>
      <c r="DV235" s="356">
        <v>0</v>
      </c>
      <c r="DW235" s="356">
        <v>0</v>
      </c>
      <c r="DX235" s="356">
        <v>0</v>
      </c>
      <c r="DY235" s="356">
        <v>0</v>
      </c>
      <c r="DZ235" s="356">
        <v>0</v>
      </c>
      <c r="EA235" s="356">
        <v>0</v>
      </c>
      <c r="EC235" s="356">
        <v>0</v>
      </c>
      <c r="ED235" s="356">
        <v>0</v>
      </c>
      <c r="EE235" s="356">
        <v>0</v>
      </c>
      <c r="EF235" s="356">
        <v>0</v>
      </c>
      <c r="EG235" s="356">
        <v>0</v>
      </c>
      <c r="EH235" s="356">
        <v>0</v>
      </c>
      <c r="EI235" s="356">
        <v>0</v>
      </c>
      <c r="EK235" s="356">
        <v>0</v>
      </c>
      <c r="EL235" s="356">
        <v>0</v>
      </c>
      <c r="EM235" s="356">
        <v>0</v>
      </c>
      <c r="EN235" s="356">
        <v>0</v>
      </c>
      <c r="EO235" s="356">
        <v>0</v>
      </c>
      <c r="EP235" s="356">
        <v>0</v>
      </c>
      <c r="EQ235" s="356">
        <v>0</v>
      </c>
      <c r="ES235" s="356">
        <v>0</v>
      </c>
      <c r="ET235" s="356">
        <v>0</v>
      </c>
      <c r="EU235" s="356">
        <v>0</v>
      </c>
      <c r="EV235" s="356">
        <v>0</v>
      </c>
      <c r="EW235" s="356">
        <v>0</v>
      </c>
      <c r="EX235" s="356">
        <v>0</v>
      </c>
      <c r="EY235" s="356">
        <v>0</v>
      </c>
      <c r="FA235" s="356">
        <v>0</v>
      </c>
      <c r="FB235" s="356">
        <v>0</v>
      </c>
      <c r="FC235" s="356">
        <v>0</v>
      </c>
      <c r="FD235" s="356">
        <v>0</v>
      </c>
      <c r="FE235" s="356">
        <v>0</v>
      </c>
      <c r="FF235" s="356">
        <v>0</v>
      </c>
      <c r="FG235" s="356">
        <v>0</v>
      </c>
    </row>
    <row r="236" spans="1:163">
      <c r="A236" s="355" t="s">
        <v>45</v>
      </c>
      <c r="B236" s="162" t="s">
        <v>45</v>
      </c>
      <c r="C236" s="619">
        <v>0</v>
      </c>
      <c r="D236" s="167"/>
      <c r="E236" s="356">
        <v>0</v>
      </c>
      <c r="F236" s="356">
        <v>0</v>
      </c>
      <c r="G236" s="356">
        <v>0</v>
      </c>
      <c r="H236" s="356">
        <v>0</v>
      </c>
      <c r="I236" s="356">
        <v>0</v>
      </c>
      <c r="J236" s="356">
        <v>0</v>
      </c>
      <c r="K236" s="356">
        <v>0</v>
      </c>
      <c r="M236" s="356">
        <v>0</v>
      </c>
      <c r="N236" s="356">
        <v>0</v>
      </c>
      <c r="O236" s="356">
        <v>0</v>
      </c>
      <c r="P236" s="356">
        <v>0</v>
      </c>
      <c r="Q236" s="356">
        <v>0</v>
      </c>
      <c r="R236" s="356">
        <v>0</v>
      </c>
      <c r="S236" s="356">
        <v>0</v>
      </c>
      <c r="U236" s="356">
        <v>0</v>
      </c>
      <c r="V236" s="356">
        <v>0</v>
      </c>
      <c r="W236" s="356">
        <v>0</v>
      </c>
      <c r="X236" s="356">
        <v>0</v>
      </c>
      <c r="Y236" s="356">
        <v>0</v>
      </c>
      <c r="Z236" s="356">
        <v>0</v>
      </c>
      <c r="AA236" s="356">
        <v>0</v>
      </c>
      <c r="AC236" s="356">
        <v>0</v>
      </c>
      <c r="AD236" s="356">
        <v>0</v>
      </c>
      <c r="AE236" s="356">
        <v>0</v>
      </c>
      <c r="AF236" s="356">
        <v>0</v>
      </c>
      <c r="AG236" s="356">
        <v>0</v>
      </c>
      <c r="AH236" s="356">
        <v>0</v>
      </c>
      <c r="AI236" s="356">
        <v>0</v>
      </c>
      <c r="AK236" s="356">
        <v>0</v>
      </c>
      <c r="AL236" s="356">
        <v>0</v>
      </c>
      <c r="AM236" s="356">
        <v>0</v>
      </c>
      <c r="AN236" s="356">
        <v>0</v>
      </c>
      <c r="AO236" s="356">
        <v>0</v>
      </c>
      <c r="AP236" s="356">
        <v>0</v>
      </c>
      <c r="AQ236" s="356">
        <v>0</v>
      </c>
      <c r="AS236" s="356">
        <v>0</v>
      </c>
      <c r="AT236" s="356">
        <v>0</v>
      </c>
      <c r="AU236" s="356">
        <v>0</v>
      </c>
      <c r="AV236" s="356">
        <v>0</v>
      </c>
      <c r="AW236" s="356">
        <v>0</v>
      </c>
      <c r="AX236" s="356">
        <v>0</v>
      </c>
      <c r="AY236" s="356">
        <v>0</v>
      </c>
      <c r="BA236" s="356">
        <v>0</v>
      </c>
      <c r="BB236" s="356">
        <v>0</v>
      </c>
      <c r="BC236" s="356">
        <v>0</v>
      </c>
      <c r="BD236" s="356">
        <v>0</v>
      </c>
      <c r="BE236" s="356">
        <v>0</v>
      </c>
      <c r="BF236" s="356">
        <v>0</v>
      </c>
      <c r="BG236" s="356">
        <v>0</v>
      </c>
      <c r="BI236" s="356">
        <v>0</v>
      </c>
      <c r="BJ236" s="356">
        <v>0</v>
      </c>
      <c r="BK236" s="356">
        <v>0</v>
      </c>
      <c r="BL236" s="356">
        <v>0</v>
      </c>
      <c r="BM236" s="356">
        <v>0</v>
      </c>
      <c r="BN236" s="356">
        <v>0</v>
      </c>
      <c r="BO236" s="356">
        <v>0</v>
      </c>
      <c r="BQ236" s="356">
        <v>0</v>
      </c>
      <c r="BR236" s="356">
        <v>0</v>
      </c>
      <c r="BS236" s="356">
        <v>0</v>
      </c>
      <c r="BT236" s="356">
        <v>0</v>
      </c>
      <c r="BU236" s="356">
        <v>0</v>
      </c>
      <c r="BV236" s="356">
        <v>0</v>
      </c>
      <c r="BW236" s="356">
        <v>0</v>
      </c>
      <c r="BY236" s="356">
        <v>0</v>
      </c>
      <c r="BZ236" s="356">
        <v>0</v>
      </c>
      <c r="CA236" s="356">
        <v>0</v>
      </c>
      <c r="CB236" s="356">
        <v>0</v>
      </c>
      <c r="CC236" s="356">
        <v>0</v>
      </c>
      <c r="CD236" s="356">
        <v>0</v>
      </c>
      <c r="CE236" s="356">
        <v>0</v>
      </c>
      <c r="CG236" s="356">
        <v>0</v>
      </c>
      <c r="CH236" s="356">
        <v>0</v>
      </c>
      <c r="CI236" s="356">
        <v>0</v>
      </c>
      <c r="CJ236" s="356">
        <v>0</v>
      </c>
      <c r="CK236" s="356">
        <v>0</v>
      </c>
      <c r="CL236" s="356">
        <v>0</v>
      </c>
      <c r="CM236" s="356">
        <v>0</v>
      </c>
      <c r="CN236" s="162">
        <v>0</v>
      </c>
      <c r="CO236" s="356">
        <v>0</v>
      </c>
      <c r="CP236" s="356">
        <v>0</v>
      </c>
      <c r="CQ236" s="356">
        <v>0</v>
      </c>
      <c r="CR236" s="356">
        <v>0</v>
      </c>
      <c r="CS236" s="356">
        <v>0</v>
      </c>
      <c r="CT236" s="356">
        <v>0</v>
      </c>
      <c r="CU236" s="356">
        <v>0</v>
      </c>
      <c r="CW236" s="356">
        <v>0</v>
      </c>
      <c r="CX236" s="356">
        <v>0</v>
      </c>
      <c r="CY236" s="356">
        <v>0</v>
      </c>
      <c r="CZ236" s="356">
        <v>0</v>
      </c>
      <c r="DA236" s="356">
        <v>0</v>
      </c>
      <c r="DB236" s="356">
        <v>0</v>
      </c>
      <c r="DC236" s="356">
        <v>0</v>
      </c>
      <c r="DE236" s="356">
        <v>0</v>
      </c>
      <c r="DF236" s="356">
        <v>0</v>
      </c>
      <c r="DG236" s="356">
        <v>0</v>
      </c>
      <c r="DH236" s="356">
        <v>0</v>
      </c>
      <c r="DI236" s="356">
        <v>0</v>
      </c>
      <c r="DJ236" s="356">
        <v>0</v>
      </c>
      <c r="DK236" s="356">
        <v>0</v>
      </c>
      <c r="DM236" s="356">
        <v>0</v>
      </c>
      <c r="DN236" s="356">
        <v>0</v>
      </c>
      <c r="DO236" s="356">
        <v>0</v>
      </c>
      <c r="DP236" s="356">
        <v>0</v>
      </c>
      <c r="DQ236" s="356">
        <v>0</v>
      </c>
      <c r="DR236" s="356">
        <v>0</v>
      </c>
      <c r="DS236" s="356">
        <v>0</v>
      </c>
      <c r="DU236" s="356">
        <v>0</v>
      </c>
      <c r="DV236" s="356">
        <v>0</v>
      </c>
      <c r="DW236" s="356">
        <v>0</v>
      </c>
      <c r="DX236" s="356">
        <v>0</v>
      </c>
      <c r="DY236" s="356">
        <v>0</v>
      </c>
      <c r="DZ236" s="356">
        <v>0</v>
      </c>
      <c r="EA236" s="356">
        <v>0</v>
      </c>
      <c r="EC236" s="356">
        <v>0</v>
      </c>
      <c r="ED236" s="356">
        <v>0</v>
      </c>
      <c r="EE236" s="356">
        <v>0</v>
      </c>
      <c r="EF236" s="356">
        <v>0</v>
      </c>
      <c r="EG236" s="356">
        <v>0</v>
      </c>
      <c r="EH236" s="356">
        <v>0</v>
      </c>
      <c r="EI236" s="356">
        <v>0</v>
      </c>
      <c r="EK236" s="356">
        <v>0</v>
      </c>
      <c r="EL236" s="356">
        <v>0</v>
      </c>
      <c r="EM236" s="356">
        <v>0</v>
      </c>
      <c r="EN236" s="356">
        <v>0</v>
      </c>
      <c r="EO236" s="356">
        <v>0</v>
      </c>
      <c r="EP236" s="356">
        <v>0</v>
      </c>
      <c r="EQ236" s="356">
        <v>0</v>
      </c>
      <c r="ES236" s="356">
        <v>0</v>
      </c>
      <c r="ET236" s="356">
        <v>0</v>
      </c>
      <c r="EU236" s="356">
        <v>0</v>
      </c>
      <c r="EV236" s="356">
        <v>0</v>
      </c>
      <c r="EW236" s="356">
        <v>0</v>
      </c>
      <c r="EX236" s="356">
        <v>0</v>
      </c>
      <c r="EY236" s="356">
        <v>0</v>
      </c>
      <c r="FA236" s="356">
        <v>0</v>
      </c>
      <c r="FB236" s="356">
        <v>0</v>
      </c>
      <c r="FC236" s="356">
        <v>0</v>
      </c>
      <c r="FD236" s="356">
        <v>0</v>
      </c>
      <c r="FE236" s="356">
        <v>0</v>
      </c>
      <c r="FF236" s="356">
        <v>0</v>
      </c>
      <c r="FG236" s="356">
        <v>0</v>
      </c>
    </row>
    <row r="237" spans="1:163">
      <c r="A237" s="355" t="s">
        <v>45</v>
      </c>
      <c r="B237" s="162" t="s">
        <v>45</v>
      </c>
      <c r="C237" s="619">
        <v>0</v>
      </c>
      <c r="D237" s="167"/>
      <c r="E237" s="356">
        <v>0</v>
      </c>
      <c r="F237" s="356">
        <v>0</v>
      </c>
      <c r="G237" s="356">
        <v>0</v>
      </c>
      <c r="H237" s="356">
        <v>0</v>
      </c>
      <c r="I237" s="356">
        <v>0</v>
      </c>
      <c r="J237" s="356">
        <v>0</v>
      </c>
      <c r="K237" s="356">
        <v>0</v>
      </c>
      <c r="M237" s="356">
        <v>0</v>
      </c>
      <c r="N237" s="356">
        <v>0</v>
      </c>
      <c r="O237" s="356">
        <v>0</v>
      </c>
      <c r="P237" s="356">
        <v>0</v>
      </c>
      <c r="Q237" s="356">
        <v>0</v>
      </c>
      <c r="R237" s="356">
        <v>0</v>
      </c>
      <c r="S237" s="356">
        <v>0</v>
      </c>
      <c r="U237" s="356">
        <v>0</v>
      </c>
      <c r="V237" s="356">
        <v>0</v>
      </c>
      <c r="W237" s="356">
        <v>0</v>
      </c>
      <c r="X237" s="356">
        <v>0</v>
      </c>
      <c r="Y237" s="356">
        <v>0</v>
      </c>
      <c r="Z237" s="356">
        <v>0</v>
      </c>
      <c r="AA237" s="356">
        <v>0</v>
      </c>
      <c r="AC237" s="356">
        <v>0</v>
      </c>
      <c r="AD237" s="356">
        <v>0</v>
      </c>
      <c r="AE237" s="356">
        <v>0</v>
      </c>
      <c r="AF237" s="356">
        <v>0</v>
      </c>
      <c r="AG237" s="356">
        <v>0</v>
      </c>
      <c r="AH237" s="356">
        <v>0</v>
      </c>
      <c r="AI237" s="356">
        <v>0</v>
      </c>
      <c r="AK237" s="356">
        <v>0</v>
      </c>
      <c r="AL237" s="356">
        <v>0</v>
      </c>
      <c r="AM237" s="356">
        <v>0</v>
      </c>
      <c r="AN237" s="356">
        <v>0</v>
      </c>
      <c r="AO237" s="356">
        <v>0</v>
      </c>
      <c r="AP237" s="356">
        <v>0</v>
      </c>
      <c r="AQ237" s="356">
        <v>0</v>
      </c>
      <c r="AS237" s="356">
        <v>0</v>
      </c>
      <c r="AT237" s="356">
        <v>0</v>
      </c>
      <c r="AU237" s="356">
        <v>0</v>
      </c>
      <c r="AV237" s="356">
        <v>0</v>
      </c>
      <c r="AW237" s="356">
        <v>0</v>
      </c>
      <c r="AX237" s="356">
        <v>0</v>
      </c>
      <c r="AY237" s="356">
        <v>0</v>
      </c>
      <c r="BA237" s="356">
        <v>0</v>
      </c>
      <c r="BB237" s="356">
        <v>0</v>
      </c>
      <c r="BC237" s="356">
        <v>0</v>
      </c>
      <c r="BD237" s="356">
        <v>0</v>
      </c>
      <c r="BE237" s="356">
        <v>0</v>
      </c>
      <c r="BF237" s="356">
        <v>0</v>
      </c>
      <c r="BG237" s="356">
        <v>0</v>
      </c>
      <c r="BI237" s="356">
        <v>0</v>
      </c>
      <c r="BJ237" s="356">
        <v>0</v>
      </c>
      <c r="BK237" s="356">
        <v>0</v>
      </c>
      <c r="BL237" s="356">
        <v>0</v>
      </c>
      <c r="BM237" s="356">
        <v>0</v>
      </c>
      <c r="BN237" s="356">
        <v>0</v>
      </c>
      <c r="BO237" s="356">
        <v>0</v>
      </c>
      <c r="BQ237" s="356">
        <v>0</v>
      </c>
      <c r="BR237" s="356">
        <v>0</v>
      </c>
      <c r="BS237" s="356">
        <v>0</v>
      </c>
      <c r="BT237" s="356">
        <v>0</v>
      </c>
      <c r="BU237" s="356">
        <v>0</v>
      </c>
      <c r="BV237" s="356">
        <v>0</v>
      </c>
      <c r="BW237" s="356">
        <v>0</v>
      </c>
      <c r="BY237" s="356">
        <v>0</v>
      </c>
      <c r="BZ237" s="356">
        <v>0</v>
      </c>
      <c r="CA237" s="356">
        <v>0</v>
      </c>
      <c r="CB237" s="356">
        <v>0</v>
      </c>
      <c r="CC237" s="356">
        <v>0</v>
      </c>
      <c r="CD237" s="356">
        <v>0</v>
      </c>
      <c r="CE237" s="356">
        <v>0</v>
      </c>
      <c r="CG237" s="356">
        <v>0</v>
      </c>
      <c r="CH237" s="356">
        <v>0</v>
      </c>
      <c r="CI237" s="356">
        <v>0</v>
      </c>
      <c r="CJ237" s="356">
        <v>0</v>
      </c>
      <c r="CK237" s="356">
        <v>0</v>
      </c>
      <c r="CL237" s="356">
        <v>0</v>
      </c>
      <c r="CM237" s="356">
        <v>0</v>
      </c>
      <c r="CN237" s="162">
        <v>0</v>
      </c>
      <c r="CO237" s="356">
        <v>0</v>
      </c>
      <c r="CP237" s="356">
        <v>0</v>
      </c>
      <c r="CQ237" s="356">
        <v>0</v>
      </c>
      <c r="CR237" s="356">
        <v>0</v>
      </c>
      <c r="CS237" s="356">
        <v>0</v>
      </c>
      <c r="CT237" s="356">
        <v>0</v>
      </c>
      <c r="CU237" s="356">
        <v>0</v>
      </c>
      <c r="CW237" s="356">
        <v>0</v>
      </c>
      <c r="CX237" s="356">
        <v>0</v>
      </c>
      <c r="CY237" s="356">
        <v>0</v>
      </c>
      <c r="CZ237" s="356">
        <v>0</v>
      </c>
      <c r="DA237" s="356">
        <v>0</v>
      </c>
      <c r="DB237" s="356">
        <v>0</v>
      </c>
      <c r="DC237" s="356">
        <v>0</v>
      </c>
      <c r="DE237" s="356">
        <v>0</v>
      </c>
      <c r="DF237" s="356">
        <v>0</v>
      </c>
      <c r="DG237" s="356">
        <v>0</v>
      </c>
      <c r="DH237" s="356">
        <v>0</v>
      </c>
      <c r="DI237" s="356">
        <v>0</v>
      </c>
      <c r="DJ237" s="356">
        <v>0</v>
      </c>
      <c r="DK237" s="356">
        <v>0</v>
      </c>
      <c r="DM237" s="356">
        <v>0</v>
      </c>
      <c r="DN237" s="356">
        <v>0</v>
      </c>
      <c r="DO237" s="356">
        <v>0</v>
      </c>
      <c r="DP237" s="356">
        <v>0</v>
      </c>
      <c r="DQ237" s="356">
        <v>0</v>
      </c>
      <c r="DR237" s="356">
        <v>0</v>
      </c>
      <c r="DS237" s="356">
        <v>0</v>
      </c>
      <c r="DU237" s="356">
        <v>0</v>
      </c>
      <c r="DV237" s="356">
        <v>0</v>
      </c>
      <c r="DW237" s="356">
        <v>0</v>
      </c>
      <c r="DX237" s="356">
        <v>0</v>
      </c>
      <c r="DY237" s="356">
        <v>0</v>
      </c>
      <c r="DZ237" s="356">
        <v>0</v>
      </c>
      <c r="EA237" s="356">
        <v>0</v>
      </c>
      <c r="EC237" s="356">
        <v>0</v>
      </c>
      <c r="ED237" s="356">
        <v>0</v>
      </c>
      <c r="EE237" s="356">
        <v>0</v>
      </c>
      <c r="EF237" s="356">
        <v>0</v>
      </c>
      <c r="EG237" s="356">
        <v>0</v>
      </c>
      <c r="EH237" s="356">
        <v>0</v>
      </c>
      <c r="EI237" s="356">
        <v>0</v>
      </c>
      <c r="EK237" s="356">
        <v>0</v>
      </c>
      <c r="EL237" s="356">
        <v>0</v>
      </c>
      <c r="EM237" s="356">
        <v>0</v>
      </c>
      <c r="EN237" s="356">
        <v>0</v>
      </c>
      <c r="EO237" s="356">
        <v>0</v>
      </c>
      <c r="EP237" s="356">
        <v>0</v>
      </c>
      <c r="EQ237" s="356">
        <v>0</v>
      </c>
      <c r="ES237" s="356">
        <v>0</v>
      </c>
      <c r="ET237" s="356">
        <v>0</v>
      </c>
      <c r="EU237" s="356">
        <v>0</v>
      </c>
      <c r="EV237" s="356">
        <v>0</v>
      </c>
      <c r="EW237" s="356">
        <v>0</v>
      </c>
      <c r="EX237" s="356">
        <v>0</v>
      </c>
      <c r="EY237" s="356">
        <v>0</v>
      </c>
      <c r="FA237" s="356">
        <v>0</v>
      </c>
      <c r="FB237" s="356">
        <v>0</v>
      </c>
      <c r="FC237" s="356">
        <v>0</v>
      </c>
      <c r="FD237" s="356">
        <v>0</v>
      </c>
      <c r="FE237" s="356">
        <v>0</v>
      </c>
      <c r="FF237" s="356">
        <v>0</v>
      </c>
      <c r="FG237" s="356">
        <v>0</v>
      </c>
    </row>
    <row r="238" spans="1:163">
      <c r="A238" s="355" t="s">
        <v>45</v>
      </c>
      <c r="B238" s="162" t="s">
        <v>45</v>
      </c>
      <c r="C238" s="619">
        <v>0</v>
      </c>
      <c r="D238" s="167"/>
      <c r="E238" s="356">
        <v>0</v>
      </c>
      <c r="F238" s="356">
        <v>0</v>
      </c>
      <c r="G238" s="356">
        <v>0</v>
      </c>
      <c r="H238" s="356">
        <v>0</v>
      </c>
      <c r="I238" s="356">
        <v>0</v>
      </c>
      <c r="J238" s="356">
        <v>0</v>
      </c>
      <c r="K238" s="356">
        <v>0</v>
      </c>
      <c r="M238" s="356">
        <v>0</v>
      </c>
      <c r="N238" s="356">
        <v>0</v>
      </c>
      <c r="O238" s="356">
        <v>0</v>
      </c>
      <c r="P238" s="356">
        <v>0</v>
      </c>
      <c r="Q238" s="356">
        <v>0</v>
      </c>
      <c r="R238" s="356">
        <v>0</v>
      </c>
      <c r="S238" s="356">
        <v>0</v>
      </c>
      <c r="U238" s="356">
        <v>0</v>
      </c>
      <c r="V238" s="356">
        <v>0</v>
      </c>
      <c r="W238" s="356">
        <v>0</v>
      </c>
      <c r="X238" s="356">
        <v>0</v>
      </c>
      <c r="Y238" s="356">
        <v>0</v>
      </c>
      <c r="Z238" s="356">
        <v>0</v>
      </c>
      <c r="AA238" s="356">
        <v>0</v>
      </c>
      <c r="AC238" s="356">
        <v>0</v>
      </c>
      <c r="AD238" s="356">
        <v>0</v>
      </c>
      <c r="AE238" s="356">
        <v>0</v>
      </c>
      <c r="AF238" s="356">
        <v>0</v>
      </c>
      <c r="AG238" s="356">
        <v>0</v>
      </c>
      <c r="AH238" s="356">
        <v>0</v>
      </c>
      <c r="AI238" s="356">
        <v>0</v>
      </c>
      <c r="AK238" s="356">
        <v>0</v>
      </c>
      <c r="AL238" s="356">
        <v>0</v>
      </c>
      <c r="AM238" s="356">
        <v>0</v>
      </c>
      <c r="AN238" s="356">
        <v>0</v>
      </c>
      <c r="AO238" s="356">
        <v>0</v>
      </c>
      <c r="AP238" s="356">
        <v>0</v>
      </c>
      <c r="AQ238" s="356">
        <v>0</v>
      </c>
      <c r="AS238" s="356">
        <v>0</v>
      </c>
      <c r="AT238" s="356">
        <v>0</v>
      </c>
      <c r="AU238" s="356">
        <v>0</v>
      </c>
      <c r="AV238" s="356">
        <v>0</v>
      </c>
      <c r="AW238" s="356">
        <v>0</v>
      </c>
      <c r="AX238" s="356">
        <v>0</v>
      </c>
      <c r="AY238" s="356">
        <v>0</v>
      </c>
      <c r="BA238" s="356">
        <v>0</v>
      </c>
      <c r="BB238" s="356">
        <v>0</v>
      </c>
      <c r="BC238" s="356">
        <v>0</v>
      </c>
      <c r="BD238" s="356">
        <v>0</v>
      </c>
      <c r="BE238" s="356">
        <v>0</v>
      </c>
      <c r="BF238" s="356">
        <v>0</v>
      </c>
      <c r="BG238" s="356">
        <v>0</v>
      </c>
      <c r="BI238" s="356">
        <v>0</v>
      </c>
      <c r="BJ238" s="356">
        <v>0</v>
      </c>
      <c r="BK238" s="356">
        <v>0</v>
      </c>
      <c r="BL238" s="356">
        <v>0</v>
      </c>
      <c r="BM238" s="356">
        <v>0</v>
      </c>
      <c r="BN238" s="356">
        <v>0</v>
      </c>
      <c r="BO238" s="356">
        <v>0</v>
      </c>
      <c r="BQ238" s="356">
        <v>0</v>
      </c>
      <c r="BR238" s="356">
        <v>0</v>
      </c>
      <c r="BS238" s="356">
        <v>0</v>
      </c>
      <c r="BT238" s="356">
        <v>0</v>
      </c>
      <c r="BU238" s="356">
        <v>0</v>
      </c>
      <c r="BV238" s="356">
        <v>0</v>
      </c>
      <c r="BW238" s="356">
        <v>0</v>
      </c>
      <c r="BY238" s="356">
        <v>0</v>
      </c>
      <c r="BZ238" s="356">
        <v>0</v>
      </c>
      <c r="CA238" s="356">
        <v>0</v>
      </c>
      <c r="CB238" s="356">
        <v>0</v>
      </c>
      <c r="CC238" s="356">
        <v>0</v>
      </c>
      <c r="CD238" s="356">
        <v>0</v>
      </c>
      <c r="CE238" s="356">
        <v>0</v>
      </c>
      <c r="CG238" s="356">
        <v>0</v>
      </c>
      <c r="CH238" s="356">
        <v>0</v>
      </c>
      <c r="CI238" s="356">
        <v>0</v>
      </c>
      <c r="CJ238" s="356">
        <v>0</v>
      </c>
      <c r="CK238" s="356">
        <v>0</v>
      </c>
      <c r="CL238" s="356">
        <v>0</v>
      </c>
      <c r="CM238" s="356">
        <v>0</v>
      </c>
      <c r="CN238" s="162">
        <v>0</v>
      </c>
      <c r="CO238" s="356">
        <v>0</v>
      </c>
      <c r="CP238" s="356">
        <v>0</v>
      </c>
      <c r="CQ238" s="356">
        <v>0</v>
      </c>
      <c r="CR238" s="356">
        <v>0</v>
      </c>
      <c r="CS238" s="356">
        <v>0</v>
      </c>
      <c r="CT238" s="356">
        <v>0</v>
      </c>
      <c r="CU238" s="356">
        <v>0</v>
      </c>
      <c r="CW238" s="356">
        <v>0</v>
      </c>
      <c r="CX238" s="356">
        <v>0</v>
      </c>
      <c r="CY238" s="356">
        <v>0</v>
      </c>
      <c r="CZ238" s="356">
        <v>0</v>
      </c>
      <c r="DA238" s="356">
        <v>0</v>
      </c>
      <c r="DB238" s="356">
        <v>0</v>
      </c>
      <c r="DC238" s="356">
        <v>0</v>
      </c>
      <c r="DE238" s="356">
        <v>0</v>
      </c>
      <c r="DF238" s="356">
        <v>0</v>
      </c>
      <c r="DG238" s="356">
        <v>0</v>
      </c>
      <c r="DH238" s="356">
        <v>0</v>
      </c>
      <c r="DI238" s="356">
        <v>0</v>
      </c>
      <c r="DJ238" s="356">
        <v>0</v>
      </c>
      <c r="DK238" s="356">
        <v>0</v>
      </c>
      <c r="DM238" s="356">
        <v>0</v>
      </c>
      <c r="DN238" s="356">
        <v>0</v>
      </c>
      <c r="DO238" s="356">
        <v>0</v>
      </c>
      <c r="DP238" s="356">
        <v>0</v>
      </c>
      <c r="DQ238" s="356">
        <v>0</v>
      </c>
      <c r="DR238" s="356">
        <v>0</v>
      </c>
      <c r="DS238" s="356">
        <v>0</v>
      </c>
      <c r="DU238" s="356">
        <v>0</v>
      </c>
      <c r="DV238" s="356">
        <v>0</v>
      </c>
      <c r="DW238" s="356">
        <v>0</v>
      </c>
      <c r="DX238" s="356">
        <v>0</v>
      </c>
      <c r="DY238" s="356">
        <v>0</v>
      </c>
      <c r="DZ238" s="356">
        <v>0</v>
      </c>
      <c r="EA238" s="356">
        <v>0</v>
      </c>
      <c r="EC238" s="356">
        <v>0</v>
      </c>
      <c r="ED238" s="356">
        <v>0</v>
      </c>
      <c r="EE238" s="356">
        <v>0</v>
      </c>
      <c r="EF238" s="356">
        <v>0</v>
      </c>
      <c r="EG238" s="356">
        <v>0</v>
      </c>
      <c r="EH238" s="356">
        <v>0</v>
      </c>
      <c r="EI238" s="356">
        <v>0</v>
      </c>
      <c r="EK238" s="356">
        <v>0</v>
      </c>
      <c r="EL238" s="356">
        <v>0</v>
      </c>
      <c r="EM238" s="356">
        <v>0</v>
      </c>
      <c r="EN238" s="356">
        <v>0</v>
      </c>
      <c r="EO238" s="356">
        <v>0</v>
      </c>
      <c r="EP238" s="356">
        <v>0</v>
      </c>
      <c r="EQ238" s="356">
        <v>0</v>
      </c>
      <c r="ES238" s="356">
        <v>0</v>
      </c>
      <c r="ET238" s="356">
        <v>0</v>
      </c>
      <c r="EU238" s="356">
        <v>0</v>
      </c>
      <c r="EV238" s="356">
        <v>0</v>
      </c>
      <c r="EW238" s="356">
        <v>0</v>
      </c>
      <c r="EX238" s="356">
        <v>0</v>
      </c>
      <c r="EY238" s="356">
        <v>0</v>
      </c>
      <c r="FA238" s="356">
        <v>0</v>
      </c>
      <c r="FB238" s="356">
        <v>0</v>
      </c>
      <c r="FC238" s="356">
        <v>0</v>
      </c>
      <c r="FD238" s="356">
        <v>0</v>
      </c>
      <c r="FE238" s="356">
        <v>0</v>
      </c>
      <c r="FF238" s="356">
        <v>0</v>
      </c>
      <c r="FG238" s="356">
        <v>0</v>
      </c>
    </row>
    <row r="239" spans="1:163">
      <c r="A239" s="355" t="s">
        <v>45</v>
      </c>
      <c r="B239" s="162" t="s">
        <v>45</v>
      </c>
      <c r="C239" s="619">
        <v>0</v>
      </c>
      <c r="D239" s="167"/>
      <c r="E239" s="356">
        <v>0</v>
      </c>
      <c r="F239" s="356">
        <v>0</v>
      </c>
      <c r="G239" s="356">
        <v>0</v>
      </c>
      <c r="H239" s="356">
        <v>0</v>
      </c>
      <c r="I239" s="356">
        <v>0</v>
      </c>
      <c r="J239" s="356">
        <v>0</v>
      </c>
      <c r="K239" s="356">
        <v>0</v>
      </c>
      <c r="M239" s="356">
        <v>0</v>
      </c>
      <c r="N239" s="356">
        <v>0</v>
      </c>
      <c r="O239" s="356">
        <v>0</v>
      </c>
      <c r="P239" s="356">
        <v>0</v>
      </c>
      <c r="Q239" s="356">
        <v>0</v>
      </c>
      <c r="R239" s="356">
        <v>0</v>
      </c>
      <c r="S239" s="356">
        <v>0</v>
      </c>
      <c r="U239" s="356">
        <v>0</v>
      </c>
      <c r="V239" s="356">
        <v>0</v>
      </c>
      <c r="W239" s="356">
        <v>0</v>
      </c>
      <c r="X239" s="356">
        <v>0</v>
      </c>
      <c r="Y239" s="356">
        <v>0</v>
      </c>
      <c r="Z239" s="356">
        <v>0</v>
      </c>
      <c r="AA239" s="356">
        <v>0</v>
      </c>
      <c r="AC239" s="356">
        <v>0</v>
      </c>
      <c r="AD239" s="356">
        <v>0</v>
      </c>
      <c r="AE239" s="356">
        <v>0</v>
      </c>
      <c r="AF239" s="356">
        <v>0</v>
      </c>
      <c r="AG239" s="356">
        <v>0</v>
      </c>
      <c r="AH239" s="356">
        <v>0</v>
      </c>
      <c r="AI239" s="356">
        <v>0</v>
      </c>
      <c r="AK239" s="356">
        <v>0</v>
      </c>
      <c r="AL239" s="356">
        <v>0</v>
      </c>
      <c r="AM239" s="356">
        <v>0</v>
      </c>
      <c r="AN239" s="356">
        <v>0</v>
      </c>
      <c r="AO239" s="356">
        <v>0</v>
      </c>
      <c r="AP239" s="356">
        <v>0</v>
      </c>
      <c r="AQ239" s="356">
        <v>0</v>
      </c>
      <c r="AS239" s="356">
        <v>0</v>
      </c>
      <c r="AT239" s="356">
        <v>0</v>
      </c>
      <c r="AU239" s="356">
        <v>0</v>
      </c>
      <c r="AV239" s="356">
        <v>0</v>
      </c>
      <c r="AW239" s="356">
        <v>0</v>
      </c>
      <c r="AX239" s="356">
        <v>0</v>
      </c>
      <c r="AY239" s="356">
        <v>0</v>
      </c>
      <c r="BA239" s="356">
        <v>0</v>
      </c>
      <c r="BB239" s="356">
        <v>0</v>
      </c>
      <c r="BC239" s="356">
        <v>0</v>
      </c>
      <c r="BD239" s="356">
        <v>0</v>
      </c>
      <c r="BE239" s="356">
        <v>0</v>
      </c>
      <c r="BF239" s="356">
        <v>0</v>
      </c>
      <c r="BG239" s="356">
        <v>0</v>
      </c>
      <c r="BI239" s="356">
        <v>0</v>
      </c>
      <c r="BJ239" s="356">
        <v>0</v>
      </c>
      <c r="BK239" s="356">
        <v>0</v>
      </c>
      <c r="BL239" s="356">
        <v>0</v>
      </c>
      <c r="BM239" s="356">
        <v>0</v>
      </c>
      <c r="BN239" s="356">
        <v>0</v>
      </c>
      <c r="BO239" s="356">
        <v>0</v>
      </c>
      <c r="BQ239" s="356">
        <v>0</v>
      </c>
      <c r="BR239" s="356">
        <v>0</v>
      </c>
      <c r="BS239" s="356">
        <v>0</v>
      </c>
      <c r="BT239" s="356">
        <v>0</v>
      </c>
      <c r="BU239" s="356">
        <v>0</v>
      </c>
      <c r="BV239" s="356">
        <v>0</v>
      </c>
      <c r="BW239" s="356">
        <v>0</v>
      </c>
      <c r="BY239" s="356">
        <v>0</v>
      </c>
      <c r="BZ239" s="356">
        <v>0</v>
      </c>
      <c r="CA239" s="356">
        <v>0</v>
      </c>
      <c r="CB239" s="356">
        <v>0</v>
      </c>
      <c r="CC239" s="356">
        <v>0</v>
      </c>
      <c r="CD239" s="356">
        <v>0</v>
      </c>
      <c r="CE239" s="356">
        <v>0</v>
      </c>
      <c r="CG239" s="356">
        <v>0</v>
      </c>
      <c r="CH239" s="356">
        <v>0</v>
      </c>
      <c r="CI239" s="356">
        <v>0</v>
      </c>
      <c r="CJ239" s="356">
        <v>0</v>
      </c>
      <c r="CK239" s="356">
        <v>0</v>
      </c>
      <c r="CL239" s="356">
        <v>0</v>
      </c>
      <c r="CM239" s="356">
        <v>0</v>
      </c>
      <c r="CN239" s="162">
        <v>0</v>
      </c>
      <c r="CO239" s="356">
        <v>0</v>
      </c>
      <c r="CP239" s="356">
        <v>0</v>
      </c>
      <c r="CQ239" s="356">
        <v>0</v>
      </c>
      <c r="CR239" s="356">
        <v>0</v>
      </c>
      <c r="CS239" s="356">
        <v>0</v>
      </c>
      <c r="CT239" s="356">
        <v>0</v>
      </c>
      <c r="CU239" s="356">
        <v>0</v>
      </c>
      <c r="CW239" s="356">
        <v>0</v>
      </c>
      <c r="CX239" s="356">
        <v>0</v>
      </c>
      <c r="CY239" s="356">
        <v>0</v>
      </c>
      <c r="CZ239" s="356">
        <v>0</v>
      </c>
      <c r="DA239" s="356">
        <v>0</v>
      </c>
      <c r="DB239" s="356">
        <v>0</v>
      </c>
      <c r="DC239" s="356">
        <v>0</v>
      </c>
      <c r="DE239" s="356">
        <v>0</v>
      </c>
      <c r="DF239" s="356">
        <v>0</v>
      </c>
      <c r="DG239" s="356">
        <v>0</v>
      </c>
      <c r="DH239" s="356">
        <v>0</v>
      </c>
      <c r="DI239" s="356">
        <v>0</v>
      </c>
      <c r="DJ239" s="356">
        <v>0</v>
      </c>
      <c r="DK239" s="356">
        <v>0</v>
      </c>
      <c r="DM239" s="356">
        <v>0</v>
      </c>
      <c r="DN239" s="356">
        <v>0</v>
      </c>
      <c r="DO239" s="356">
        <v>0</v>
      </c>
      <c r="DP239" s="356">
        <v>0</v>
      </c>
      <c r="DQ239" s="356">
        <v>0</v>
      </c>
      <c r="DR239" s="356">
        <v>0</v>
      </c>
      <c r="DS239" s="356">
        <v>0</v>
      </c>
      <c r="DU239" s="356">
        <v>0</v>
      </c>
      <c r="DV239" s="356">
        <v>0</v>
      </c>
      <c r="DW239" s="356">
        <v>0</v>
      </c>
      <c r="DX239" s="356">
        <v>0</v>
      </c>
      <c r="DY239" s="356">
        <v>0</v>
      </c>
      <c r="DZ239" s="356">
        <v>0</v>
      </c>
      <c r="EA239" s="356">
        <v>0</v>
      </c>
      <c r="EC239" s="356">
        <v>0</v>
      </c>
      <c r="ED239" s="356">
        <v>0</v>
      </c>
      <c r="EE239" s="356">
        <v>0</v>
      </c>
      <c r="EF239" s="356">
        <v>0</v>
      </c>
      <c r="EG239" s="356">
        <v>0</v>
      </c>
      <c r="EH239" s="356">
        <v>0</v>
      </c>
      <c r="EI239" s="356">
        <v>0</v>
      </c>
      <c r="EK239" s="356">
        <v>0</v>
      </c>
      <c r="EL239" s="356">
        <v>0</v>
      </c>
      <c r="EM239" s="356">
        <v>0</v>
      </c>
      <c r="EN239" s="356">
        <v>0</v>
      </c>
      <c r="EO239" s="356">
        <v>0</v>
      </c>
      <c r="EP239" s="356">
        <v>0</v>
      </c>
      <c r="EQ239" s="356">
        <v>0</v>
      </c>
      <c r="ES239" s="356">
        <v>0</v>
      </c>
      <c r="ET239" s="356">
        <v>0</v>
      </c>
      <c r="EU239" s="356">
        <v>0</v>
      </c>
      <c r="EV239" s="356">
        <v>0</v>
      </c>
      <c r="EW239" s="356">
        <v>0</v>
      </c>
      <c r="EX239" s="356">
        <v>0</v>
      </c>
      <c r="EY239" s="356">
        <v>0</v>
      </c>
      <c r="FA239" s="356">
        <v>0</v>
      </c>
      <c r="FB239" s="356">
        <v>0</v>
      </c>
      <c r="FC239" s="356">
        <v>0</v>
      </c>
      <c r="FD239" s="356">
        <v>0</v>
      </c>
      <c r="FE239" s="356">
        <v>0</v>
      </c>
      <c r="FF239" s="356">
        <v>0</v>
      </c>
      <c r="FG239" s="356">
        <v>0</v>
      </c>
    </row>
    <row r="240" spans="1:163">
      <c r="A240" s="355" t="s">
        <v>45</v>
      </c>
      <c r="B240" s="162" t="s">
        <v>45</v>
      </c>
      <c r="C240" s="619">
        <v>0</v>
      </c>
      <c r="D240" s="167"/>
      <c r="E240" s="356">
        <v>0</v>
      </c>
      <c r="F240" s="356">
        <v>0</v>
      </c>
      <c r="G240" s="356">
        <v>0</v>
      </c>
      <c r="H240" s="356">
        <v>0</v>
      </c>
      <c r="I240" s="356">
        <v>0</v>
      </c>
      <c r="J240" s="356">
        <v>0</v>
      </c>
      <c r="K240" s="356">
        <v>0</v>
      </c>
      <c r="M240" s="356">
        <v>0</v>
      </c>
      <c r="N240" s="356">
        <v>0</v>
      </c>
      <c r="O240" s="356">
        <v>0</v>
      </c>
      <c r="P240" s="356">
        <v>0</v>
      </c>
      <c r="Q240" s="356">
        <v>0</v>
      </c>
      <c r="R240" s="356">
        <v>0</v>
      </c>
      <c r="S240" s="356">
        <v>0</v>
      </c>
      <c r="U240" s="356">
        <v>0</v>
      </c>
      <c r="V240" s="356">
        <v>0</v>
      </c>
      <c r="W240" s="356">
        <v>0</v>
      </c>
      <c r="X240" s="356">
        <v>0</v>
      </c>
      <c r="Y240" s="356">
        <v>0</v>
      </c>
      <c r="Z240" s="356">
        <v>0</v>
      </c>
      <c r="AA240" s="356">
        <v>0</v>
      </c>
      <c r="AC240" s="356">
        <v>0</v>
      </c>
      <c r="AD240" s="356">
        <v>0</v>
      </c>
      <c r="AE240" s="356">
        <v>0</v>
      </c>
      <c r="AF240" s="356">
        <v>0</v>
      </c>
      <c r="AG240" s="356">
        <v>0</v>
      </c>
      <c r="AH240" s="356">
        <v>0</v>
      </c>
      <c r="AI240" s="356">
        <v>0</v>
      </c>
      <c r="AK240" s="356">
        <v>0</v>
      </c>
      <c r="AL240" s="356">
        <v>0</v>
      </c>
      <c r="AM240" s="356">
        <v>0</v>
      </c>
      <c r="AN240" s="356">
        <v>0</v>
      </c>
      <c r="AO240" s="356">
        <v>0</v>
      </c>
      <c r="AP240" s="356">
        <v>0</v>
      </c>
      <c r="AQ240" s="356">
        <v>0</v>
      </c>
      <c r="AS240" s="356">
        <v>0</v>
      </c>
      <c r="AT240" s="356">
        <v>0</v>
      </c>
      <c r="AU240" s="356">
        <v>0</v>
      </c>
      <c r="AV240" s="356">
        <v>0</v>
      </c>
      <c r="AW240" s="356">
        <v>0</v>
      </c>
      <c r="AX240" s="356">
        <v>0</v>
      </c>
      <c r="AY240" s="356">
        <v>0</v>
      </c>
      <c r="BA240" s="356">
        <v>0</v>
      </c>
      <c r="BB240" s="356">
        <v>0</v>
      </c>
      <c r="BC240" s="356">
        <v>0</v>
      </c>
      <c r="BD240" s="356">
        <v>0</v>
      </c>
      <c r="BE240" s="356">
        <v>0</v>
      </c>
      <c r="BF240" s="356">
        <v>0</v>
      </c>
      <c r="BG240" s="356">
        <v>0</v>
      </c>
      <c r="BI240" s="356">
        <v>0</v>
      </c>
      <c r="BJ240" s="356">
        <v>0</v>
      </c>
      <c r="BK240" s="356">
        <v>0</v>
      </c>
      <c r="BL240" s="356">
        <v>0</v>
      </c>
      <c r="BM240" s="356">
        <v>0</v>
      </c>
      <c r="BN240" s="356">
        <v>0</v>
      </c>
      <c r="BO240" s="356">
        <v>0</v>
      </c>
      <c r="BQ240" s="356">
        <v>0</v>
      </c>
      <c r="BR240" s="356">
        <v>0</v>
      </c>
      <c r="BS240" s="356">
        <v>0</v>
      </c>
      <c r="BT240" s="356">
        <v>0</v>
      </c>
      <c r="BU240" s="356">
        <v>0</v>
      </c>
      <c r="BV240" s="356">
        <v>0</v>
      </c>
      <c r="BW240" s="356">
        <v>0</v>
      </c>
      <c r="BY240" s="356">
        <v>0</v>
      </c>
      <c r="BZ240" s="356">
        <v>0</v>
      </c>
      <c r="CA240" s="356">
        <v>0</v>
      </c>
      <c r="CB240" s="356">
        <v>0</v>
      </c>
      <c r="CC240" s="356">
        <v>0</v>
      </c>
      <c r="CD240" s="356">
        <v>0</v>
      </c>
      <c r="CE240" s="356">
        <v>0</v>
      </c>
      <c r="CG240" s="356">
        <v>0</v>
      </c>
      <c r="CH240" s="356">
        <v>0</v>
      </c>
      <c r="CI240" s="356">
        <v>0</v>
      </c>
      <c r="CJ240" s="356">
        <v>0</v>
      </c>
      <c r="CK240" s="356">
        <v>0</v>
      </c>
      <c r="CL240" s="356">
        <v>0</v>
      </c>
      <c r="CM240" s="356">
        <v>0</v>
      </c>
      <c r="CN240" s="162">
        <v>0</v>
      </c>
      <c r="CO240" s="356">
        <v>0</v>
      </c>
      <c r="CP240" s="356">
        <v>0</v>
      </c>
      <c r="CQ240" s="356">
        <v>0</v>
      </c>
      <c r="CR240" s="356">
        <v>0</v>
      </c>
      <c r="CS240" s="356">
        <v>0</v>
      </c>
      <c r="CT240" s="356">
        <v>0</v>
      </c>
      <c r="CU240" s="356">
        <v>0</v>
      </c>
      <c r="CW240" s="356">
        <v>0</v>
      </c>
      <c r="CX240" s="356">
        <v>0</v>
      </c>
      <c r="CY240" s="356">
        <v>0</v>
      </c>
      <c r="CZ240" s="356">
        <v>0</v>
      </c>
      <c r="DA240" s="356">
        <v>0</v>
      </c>
      <c r="DB240" s="356">
        <v>0</v>
      </c>
      <c r="DC240" s="356">
        <v>0</v>
      </c>
      <c r="DE240" s="356">
        <v>0</v>
      </c>
      <c r="DF240" s="356">
        <v>0</v>
      </c>
      <c r="DG240" s="356">
        <v>0</v>
      </c>
      <c r="DH240" s="356">
        <v>0</v>
      </c>
      <c r="DI240" s="356">
        <v>0</v>
      </c>
      <c r="DJ240" s="356">
        <v>0</v>
      </c>
      <c r="DK240" s="356">
        <v>0</v>
      </c>
      <c r="DM240" s="356">
        <v>0</v>
      </c>
      <c r="DN240" s="356">
        <v>0</v>
      </c>
      <c r="DO240" s="356">
        <v>0</v>
      </c>
      <c r="DP240" s="356">
        <v>0</v>
      </c>
      <c r="DQ240" s="356">
        <v>0</v>
      </c>
      <c r="DR240" s="356">
        <v>0</v>
      </c>
      <c r="DS240" s="356">
        <v>0</v>
      </c>
      <c r="DU240" s="356">
        <v>0</v>
      </c>
      <c r="DV240" s="356">
        <v>0</v>
      </c>
      <c r="DW240" s="356">
        <v>0</v>
      </c>
      <c r="DX240" s="356">
        <v>0</v>
      </c>
      <c r="DY240" s="356">
        <v>0</v>
      </c>
      <c r="DZ240" s="356">
        <v>0</v>
      </c>
      <c r="EA240" s="356">
        <v>0</v>
      </c>
      <c r="EC240" s="356">
        <v>0</v>
      </c>
      <c r="ED240" s="356">
        <v>0</v>
      </c>
      <c r="EE240" s="356">
        <v>0</v>
      </c>
      <c r="EF240" s="356">
        <v>0</v>
      </c>
      <c r="EG240" s="356">
        <v>0</v>
      </c>
      <c r="EH240" s="356">
        <v>0</v>
      </c>
      <c r="EI240" s="356">
        <v>0</v>
      </c>
      <c r="EK240" s="356">
        <v>0</v>
      </c>
      <c r="EL240" s="356">
        <v>0</v>
      </c>
      <c r="EM240" s="356">
        <v>0</v>
      </c>
      <c r="EN240" s="356">
        <v>0</v>
      </c>
      <c r="EO240" s="356">
        <v>0</v>
      </c>
      <c r="EP240" s="356">
        <v>0</v>
      </c>
      <c r="EQ240" s="356">
        <v>0</v>
      </c>
      <c r="ES240" s="356">
        <v>0</v>
      </c>
      <c r="ET240" s="356">
        <v>0</v>
      </c>
      <c r="EU240" s="356">
        <v>0</v>
      </c>
      <c r="EV240" s="356">
        <v>0</v>
      </c>
      <c r="EW240" s="356">
        <v>0</v>
      </c>
      <c r="EX240" s="356">
        <v>0</v>
      </c>
      <c r="EY240" s="356">
        <v>0</v>
      </c>
      <c r="FA240" s="356">
        <v>0</v>
      </c>
      <c r="FB240" s="356">
        <v>0</v>
      </c>
      <c r="FC240" s="356">
        <v>0</v>
      </c>
      <c r="FD240" s="356">
        <v>0</v>
      </c>
      <c r="FE240" s="356">
        <v>0</v>
      </c>
      <c r="FF240" s="356">
        <v>0</v>
      </c>
      <c r="FG240" s="356">
        <v>0</v>
      </c>
    </row>
    <row r="241" spans="1:163">
      <c r="B241" s="172" t="s">
        <v>70</v>
      </c>
      <c r="C241" s="357">
        <v>-1271801545.806556</v>
      </c>
      <c r="D241" s="167"/>
      <c r="E241" s="357">
        <v>-364170995.99797219</v>
      </c>
      <c r="F241" s="357">
        <v>-277610269.70941174</v>
      </c>
      <c r="G241" s="357">
        <v>-96754645.925514117</v>
      </c>
      <c r="H241" s="357">
        <v>0</v>
      </c>
      <c r="I241" s="357">
        <v>0</v>
      </c>
      <c r="J241" s="357">
        <v>0</v>
      </c>
      <c r="K241" s="357">
        <v>-738535911.63289797</v>
      </c>
      <c r="L241" s="357"/>
      <c r="M241" s="357">
        <v>-68767387.116583288</v>
      </c>
      <c r="N241" s="357">
        <v>-70537512.092404157</v>
      </c>
      <c r="O241" s="357">
        <v>-50105628.073800035</v>
      </c>
      <c r="P241" s="357">
        <v>0</v>
      </c>
      <c r="Q241" s="357">
        <v>0</v>
      </c>
      <c r="R241" s="357">
        <v>0</v>
      </c>
      <c r="S241" s="357">
        <v>-189410527.28278747</v>
      </c>
      <c r="T241" s="357"/>
      <c r="U241" s="357">
        <v>-60166300.203300305</v>
      </c>
      <c r="V241" s="357">
        <v>-78443115.197583258</v>
      </c>
      <c r="W241" s="357">
        <v>-5216223.9405265106</v>
      </c>
      <c r="X241" s="357">
        <v>0</v>
      </c>
      <c r="Y241" s="357">
        <v>0</v>
      </c>
      <c r="Z241" s="357">
        <v>0</v>
      </c>
      <c r="AA241" s="357">
        <v>-143825639.34141007</v>
      </c>
      <c r="AB241" s="357"/>
      <c r="AC241" s="357">
        <v>-27043525.501939259</v>
      </c>
      <c r="AD241" s="357">
        <v>-50624505.210677221</v>
      </c>
      <c r="AE241" s="357">
        <v>-598224.71812077973</v>
      </c>
      <c r="AF241" s="357">
        <v>0</v>
      </c>
      <c r="AG241" s="357">
        <v>0</v>
      </c>
      <c r="AH241" s="357">
        <v>0</v>
      </c>
      <c r="AI241" s="357">
        <v>-78266255.430737257</v>
      </c>
      <c r="AJ241" s="357"/>
      <c r="AK241" s="357">
        <v>-21126328.776000466</v>
      </c>
      <c r="AL241" s="357">
        <v>-35221634.453186288</v>
      </c>
      <c r="AM241" s="357">
        <v>-2392011.104991396</v>
      </c>
      <c r="AN241" s="357">
        <v>0</v>
      </c>
      <c r="AO241" s="357">
        <v>0</v>
      </c>
      <c r="AP241" s="357">
        <v>0</v>
      </c>
      <c r="AQ241" s="357">
        <v>-58739974.334178157</v>
      </c>
      <c r="AR241" s="357"/>
      <c r="AS241" s="357">
        <v>-217571.22820888471</v>
      </c>
      <c r="AT241" s="357">
        <v>-111216.12751735203</v>
      </c>
      <c r="AU241" s="357">
        <v>-7786.9404110337018</v>
      </c>
      <c r="AV241" s="357">
        <v>0</v>
      </c>
      <c r="AW241" s="357">
        <v>0</v>
      </c>
      <c r="AX241" s="357">
        <v>0</v>
      </c>
      <c r="AY241" s="357">
        <v>-336574.2961372704</v>
      </c>
      <c r="AZ241" s="357"/>
      <c r="BA241" s="357">
        <v>-4203756.6082981294</v>
      </c>
      <c r="BB241" s="357">
        <v>-3069511.1537598097</v>
      </c>
      <c r="BC241" s="357">
        <v>-774852.99407631496</v>
      </c>
      <c r="BD241" s="357">
        <v>0</v>
      </c>
      <c r="BE241" s="357">
        <v>0</v>
      </c>
      <c r="BF241" s="357">
        <v>0</v>
      </c>
      <c r="BG241" s="357">
        <v>-8048120.7561342549</v>
      </c>
      <c r="BH241" s="357"/>
      <c r="BI241" s="357">
        <v>-5582989.5140606696</v>
      </c>
      <c r="BJ241" s="357">
        <v>-2123338.769463778</v>
      </c>
      <c r="BK241" s="357">
        <v>-149221.0707987888</v>
      </c>
      <c r="BL241" s="357">
        <v>0</v>
      </c>
      <c r="BM241" s="357">
        <v>0</v>
      </c>
      <c r="BN241" s="357">
        <v>0</v>
      </c>
      <c r="BO241" s="357">
        <v>-7855549.3543232372</v>
      </c>
      <c r="BP241" s="357"/>
      <c r="BQ241" s="357">
        <v>-4064830.5907686269</v>
      </c>
      <c r="BR241" s="357">
        <v>-15245355.454355234</v>
      </c>
      <c r="BS241" s="357">
        <v>-85051.393692801968</v>
      </c>
      <c r="BT241" s="357">
        <v>0</v>
      </c>
      <c r="BU241" s="357">
        <v>0</v>
      </c>
      <c r="BV241" s="357">
        <v>0</v>
      </c>
      <c r="BW241" s="357">
        <v>-19395237.438816663</v>
      </c>
      <c r="BX241" s="357"/>
      <c r="BY241" s="357">
        <v>-2032271.2838345594</v>
      </c>
      <c r="BZ241" s="357">
        <v>-12531770.21471194</v>
      </c>
      <c r="CA241" s="357">
        <v>-134753.49040366377</v>
      </c>
      <c r="CB241" s="357">
        <v>0</v>
      </c>
      <c r="CC241" s="357">
        <v>0</v>
      </c>
      <c r="CD241" s="357">
        <v>0</v>
      </c>
      <c r="CE241" s="357">
        <v>-14698794.988950163</v>
      </c>
      <c r="CF241" s="357"/>
      <c r="CG241" s="357">
        <v>-3105263.4540046784</v>
      </c>
      <c r="CH241" s="357">
        <v>-1835729.7981864403</v>
      </c>
      <c r="CI241" s="357">
        <v>-7372403.2620710144</v>
      </c>
      <c r="CJ241" s="357">
        <v>0</v>
      </c>
      <c r="CK241" s="357">
        <v>0</v>
      </c>
      <c r="CL241" s="357">
        <v>0</v>
      </c>
      <c r="CM241" s="357">
        <v>-12313396.514262132</v>
      </c>
      <c r="CN241" s="357">
        <v>0</v>
      </c>
      <c r="CO241" s="357">
        <v>-194170.29874771665</v>
      </c>
      <c r="CP241" s="357">
        <v>-179660.59523328484</v>
      </c>
      <c r="CQ241" s="357">
        <v>-1733.5419404528418</v>
      </c>
      <c r="CR241" s="357">
        <v>0</v>
      </c>
      <c r="CS241" s="357">
        <v>0</v>
      </c>
      <c r="CT241" s="357">
        <v>0</v>
      </c>
      <c r="CU241" s="357">
        <v>-375564.43592145428</v>
      </c>
      <c r="CV241" s="357"/>
      <c r="CW241" s="357">
        <v>0</v>
      </c>
      <c r="CX241" s="357">
        <v>0</v>
      </c>
      <c r="CY241" s="357">
        <v>0</v>
      </c>
      <c r="CZ241" s="357">
        <v>0</v>
      </c>
      <c r="DA241" s="357">
        <v>0</v>
      </c>
      <c r="DB241" s="357">
        <v>0</v>
      </c>
      <c r="DC241" s="357">
        <v>0</v>
      </c>
      <c r="DD241" s="357"/>
      <c r="DE241" s="357">
        <v>0</v>
      </c>
      <c r="DF241" s="357">
        <v>0</v>
      </c>
      <c r="DG241" s="357">
        <v>0</v>
      </c>
      <c r="DH241" s="357">
        <v>0</v>
      </c>
      <c r="DI241" s="357">
        <v>0</v>
      </c>
      <c r="DJ241" s="357">
        <v>0</v>
      </c>
      <c r="DK241" s="357">
        <v>0</v>
      </c>
      <c r="DL241" s="357"/>
      <c r="DM241" s="357">
        <v>0</v>
      </c>
      <c r="DN241" s="357">
        <v>0</v>
      </c>
      <c r="DO241" s="357">
        <v>0</v>
      </c>
      <c r="DP241" s="357">
        <v>0</v>
      </c>
      <c r="DQ241" s="357">
        <v>0</v>
      </c>
      <c r="DR241" s="357">
        <v>0</v>
      </c>
      <c r="DS241" s="357">
        <v>0</v>
      </c>
      <c r="DT241" s="357"/>
      <c r="DU241" s="357">
        <v>0</v>
      </c>
      <c r="DV241" s="357">
        <v>0</v>
      </c>
      <c r="DW241" s="357">
        <v>0</v>
      </c>
      <c r="DX241" s="357">
        <v>0</v>
      </c>
      <c r="DY241" s="357">
        <v>0</v>
      </c>
      <c r="DZ241" s="357">
        <v>0</v>
      </c>
      <c r="EA241" s="357">
        <v>0</v>
      </c>
      <c r="EB241" s="357"/>
      <c r="EC241" s="357">
        <v>0</v>
      </c>
      <c r="ED241" s="357">
        <v>0</v>
      </c>
      <c r="EE241" s="357">
        <v>0</v>
      </c>
      <c r="EF241" s="357">
        <v>0</v>
      </c>
      <c r="EG241" s="357">
        <v>0</v>
      </c>
      <c r="EH241" s="357">
        <v>0</v>
      </c>
      <c r="EI241" s="357">
        <v>0</v>
      </c>
      <c r="EJ241" s="357"/>
      <c r="EK241" s="357">
        <v>0</v>
      </c>
      <c r="EL241" s="357">
        <v>0</v>
      </c>
      <c r="EM241" s="357">
        <v>0</v>
      </c>
      <c r="EN241" s="357">
        <v>0</v>
      </c>
      <c r="EO241" s="357">
        <v>0</v>
      </c>
      <c r="EP241" s="357">
        <v>0</v>
      </c>
      <c r="EQ241" s="357">
        <v>0</v>
      </c>
      <c r="ER241" s="357"/>
      <c r="ES241" s="357">
        <v>0</v>
      </c>
      <c r="ET241" s="357">
        <v>0</v>
      </c>
      <c r="EU241" s="357">
        <v>0</v>
      </c>
      <c r="EV241" s="357">
        <v>0</v>
      </c>
      <c r="EW241" s="357">
        <v>0</v>
      </c>
      <c r="EX241" s="357">
        <v>0</v>
      </c>
      <c r="EY241" s="357">
        <v>0</v>
      </c>
      <c r="EZ241" s="357"/>
      <c r="FA241" s="357">
        <v>0</v>
      </c>
      <c r="FB241" s="357">
        <v>0</v>
      </c>
      <c r="FC241" s="357">
        <v>0</v>
      </c>
      <c r="FD241" s="357">
        <v>0</v>
      </c>
      <c r="FE241" s="357">
        <v>0</v>
      </c>
      <c r="FF241" s="357">
        <v>0</v>
      </c>
      <c r="FG241" s="357">
        <v>0</v>
      </c>
    </row>
    <row r="242" spans="1:163">
      <c r="D242" s="167"/>
    </row>
    <row r="243" spans="1:163">
      <c r="B243" s="172" t="s">
        <v>1199</v>
      </c>
      <c r="C243" s="357">
        <v>-1134426329.8573933</v>
      </c>
      <c r="D243" s="167"/>
      <c r="E243" s="357">
        <v>-325761709.68176234</v>
      </c>
      <c r="F243" s="357">
        <v>-241960712.70534238</v>
      </c>
      <c r="G243" s="357">
        <v>-90882631.270267606</v>
      </c>
      <c r="H243" s="357">
        <v>0</v>
      </c>
      <c r="I243" s="357">
        <v>0</v>
      </c>
      <c r="J243" s="357">
        <v>0</v>
      </c>
      <c r="K243" s="357">
        <v>-658605053.65737236</v>
      </c>
      <c r="L243" s="357"/>
      <c r="M243" s="357">
        <v>-61473894.78140305</v>
      </c>
      <c r="N243" s="357">
        <v>-61479377.964673273</v>
      </c>
      <c r="O243" s="357">
        <v>-49289774.333468683</v>
      </c>
      <c r="P243" s="357">
        <v>0</v>
      </c>
      <c r="Q243" s="357">
        <v>0</v>
      </c>
      <c r="R243" s="357">
        <v>0</v>
      </c>
      <c r="S243" s="357">
        <v>-172243047.07954499</v>
      </c>
      <c r="T243" s="357"/>
      <c r="U243" s="357">
        <v>-53741238.029689647</v>
      </c>
      <c r="V243" s="357">
        <v>-68369776.377156258</v>
      </c>
      <c r="W243" s="357">
        <v>-5018201.6932386691</v>
      </c>
      <c r="X243" s="357">
        <v>0</v>
      </c>
      <c r="Y243" s="357">
        <v>0</v>
      </c>
      <c r="Z243" s="357">
        <v>0</v>
      </c>
      <c r="AA243" s="357">
        <v>-127129216.10008457</v>
      </c>
      <c r="AB243" s="357"/>
      <c r="AC243" s="357">
        <v>-24137371.299493279</v>
      </c>
      <c r="AD243" s="357">
        <v>-44123516.662234992</v>
      </c>
      <c r="AE243" s="357">
        <v>-566195.67374593276</v>
      </c>
      <c r="AF243" s="357">
        <v>0</v>
      </c>
      <c r="AG243" s="357">
        <v>0</v>
      </c>
      <c r="AH243" s="357">
        <v>0</v>
      </c>
      <c r="AI243" s="357">
        <v>-68827083.635474205</v>
      </c>
      <c r="AJ243" s="357"/>
      <c r="AK243" s="357">
        <v>-18865475.280517481</v>
      </c>
      <c r="AL243" s="357">
        <v>-30698618.548444387</v>
      </c>
      <c r="AM243" s="357">
        <v>-2132686.4924443932</v>
      </c>
      <c r="AN243" s="357">
        <v>0</v>
      </c>
      <c r="AO243" s="357">
        <v>0</v>
      </c>
      <c r="AP243" s="357">
        <v>0</v>
      </c>
      <c r="AQ243" s="357">
        <v>-51696780.32140626</v>
      </c>
      <c r="AR243" s="357"/>
      <c r="AS243" s="357">
        <v>-195201.72408564948</v>
      </c>
      <c r="AT243" s="357">
        <v>-96934.214669344467</v>
      </c>
      <c r="AU243" s="357">
        <v>-6984.4172173288543</v>
      </c>
      <c r="AV243" s="357">
        <v>0</v>
      </c>
      <c r="AW243" s="357">
        <v>0</v>
      </c>
      <c r="AX243" s="357">
        <v>0</v>
      </c>
      <c r="AY243" s="357">
        <v>-299120.35597232281</v>
      </c>
      <c r="AZ243" s="357"/>
      <c r="BA243" s="357">
        <v>-3771607.7525077271</v>
      </c>
      <c r="BB243" s="357">
        <v>-2675337.2892081505</v>
      </c>
      <c r="BC243" s="357">
        <v>-694628.72634273744</v>
      </c>
      <c r="BD243" s="357">
        <v>0</v>
      </c>
      <c r="BE243" s="357">
        <v>0</v>
      </c>
      <c r="BF243" s="357">
        <v>0</v>
      </c>
      <c r="BG243" s="357">
        <v>-7141573.7680586148</v>
      </c>
      <c r="BH243" s="357"/>
      <c r="BI243" s="357">
        <v>-5009635.2556808926</v>
      </c>
      <c r="BJ243" s="357">
        <v>-1910387.905573304</v>
      </c>
      <c r="BK243" s="357">
        <v>-131679.35440178384</v>
      </c>
      <c r="BL243" s="357">
        <v>0</v>
      </c>
      <c r="BM243" s="357">
        <v>0</v>
      </c>
      <c r="BN243" s="357">
        <v>0</v>
      </c>
      <c r="BO243" s="357">
        <v>-7051702.5156559804</v>
      </c>
      <c r="BP243" s="357"/>
      <c r="BQ243" s="357">
        <v>-3616715.728209896</v>
      </c>
      <c r="BR243" s="357">
        <v>-13287610.27120248</v>
      </c>
      <c r="BS243" s="357">
        <v>-72820.630215652927</v>
      </c>
      <c r="BT243" s="357">
        <v>0</v>
      </c>
      <c r="BU243" s="357">
        <v>0</v>
      </c>
      <c r="BV243" s="357">
        <v>0</v>
      </c>
      <c r="BW243" s="357">
        <v>-16977146.629628029</v>
      </c>
      <c r="BX243" s="357"/>
      <c r="BY243" s="357">
        <v>-1826259.44817816</v>
      </c>
      <c r="BZ243" s="357">
        <v>-11274951.787206022</v>
      </c>
      <c r="CA243" s="357">
        <v>-114679.4363686172</v>
      </c>
      <c r="CB243" s="357">
        <v>0</v>
      </c>
      <c r="CC243" s="357">
        <v>0</v>
      </c>
      <c r="CD243" s="357">
        <v>0</v>
      </c>
      <c r="CE243" s="357">
        <v>-13215890.671752797</v>
      </c>
      <c r="CF243" s="357"/>
      <c r="CG243" s="357">
        <v>-2782536.7374347849</v>
      </c>
      <c r="CH243" s="357">
        <v>-1599993.0073500685</v>
      </c>
      <c r="CI243" s="357">
        <v>-6525457.2632553456</v>
      </c>
      <c r="CJ243" s="357">
        <v>0</v>
      </c>
      <c r="CK243" s="357">
        <v>0</v>
      </c>
      <c r="CL243" s="357">
        <v>0</v>
      </c>
      <c r="CM243" s="357">
        <v>-10907987.008040199</v>
      </c>
      <c r="CN243" s="357">
        <v>0</v>
      </c>
      <c r="CO243" s="357">
        <v>-173588.48527832323</v>
      </c>
      <c r="CP243" s="357">
        <v>-156589.3283170491</v>
      </c>
      <c r="CQ243" s="357">
        <v>-1550.3008078132407</v>
      </c>
      <c r="CR243" s="357">
        <v>0</v>
      </c>
      <c r="CS243" s="357">
        <v>0</v>
      </c>
      <c r="CT243" s="357">
        <v>0</v>
      </c>
      <c r="CU243" s="357">
        <v>-331728.11440318561</v>
      </c>
      <c r="CV243" s="357"/>
      <c r="CW243" s="357">
        <v>0</v>
      </c>
      <c r="CX243" s="357">
        <v>0</v>
      </c>
      <c r="CY243" s="357">
        <v>0</v>
      </c>
      <c r="CZ243" s="357">
        <v>0</v>
      </c>
      <c r="DA243" s="357">
        <v>0</v>
      </c>
      <c r="DB243" s="357">
        <v>0</v>
      </c>
      <c r="DC243" s="357">
        <v>0</v>
      </c>
      <c r="DD243" s="357"/>
      <c r="DE243" s="357">
        <v>0</v>
      </c>
      <c r="DF243" s="357">
        <v>0</v>
      </c>
      <c r="DG243" s="357">
        <v>0</v>
      </c>
      <c r="DH243" s="357">
        <v>0</v>
      </c>
      <c r="DI243" s="357">
        <v>0</v>
      </c>
      <c r="DJ243" s="357">
        <v>0</v>
      </c>
      <c r="DK243" s="357">
        <v>0</v>
      </c>
      <c r="DL243" s="357"/>
      <c r="DM243" s="357">
        <v>0</v>
      </c>
      <c r="DN243" s="357">
        <v>0</v>
      </c>
      <c r="DO243" s="357">
        <v>0</v>
      </c>
      <c r="DP243" s="357">
        <v>0</v>
      </c>
      <c r="DQ243" s="357">
        <v>0</v>
      </c>
      <c r="DR243" s="357">
        <v>0</v>
      </c>
      <c r="DS243" s="357">
        <v>0</v>
      </c>
      <c r="DT243" s="357"/>
      <c r="DU243" s="357">
        <v>0</v>
      </c>
      <c r="DV243" s="357">
        <v>0</v>
      </c>
      <c r="DW243" s="357">
        <v>0</v>
      </c>
      <c r="DX243" s="357">
        <v>0</v>
      </c>
      <c r="DY243" s="357">
        <v>0</v>
      </c>
      <c r="DZ243" s="357">
        <v>0</v>
      </c>
      <c r="EA243" s="357">
        <v>0</v>
      </c>
      <c r="EB243" s="357"/>
      <c r="EC243" s="357">
        <v>0</v>
      </c>
      <c r="ED243" s="357">
        <v>0</v>
      </c>
      <c r="EE243" s="357">
        <v>0</v>
      </c>
      <c r="EF243" s="357">
        <v>0</v>
      </c>
      <c r="EG243" s="357">
        <v>0</v>
      </c>
      <c r="EH243" s="357">
        <v>0</v>
      </c>
      <c r="EI243" s="357">
        <v>0</v>
      </c>
      <c r="EJ243" s="357"/>
      <c r="EK243" s="357">
        <v>0</v>
      </c>
      <c r="EL243" s="357">
        <v>0</v>
      </c>
      <c r="EM243" s="357">
        <v>0</v>
      </c>
      <c r="EN243" s="357">
        <v>0</v>
      </c>
      <c r="EO243" s="357">
        <v>0</v>
      </c>
      <c r="EP243" s="357">
        <v>0</v>
      </c>
      <c r="EQ243" s="357">
        <v>0</v>
      </c>
      <c r="ER243" s="357"/>
      <c r="ES243" s="357">
        <v>0</v>
      </c>
      <c r="ET243" s="357">
        <v>0</v>
      </c>
      <c r="EU243" s="357">
        <v>0</v>
      </c>
      <c r="EV243" s="357">
        <v>0</v>
      </c>
      <c r="EW243" s="357">
        <v>0</v>
      </c>
      <c r="EX243" s="357">
        <v>0</v>
      </c>
      <c r="EY243" s="357">
        <v>0</v>
      </c>
      <c r="EZ243" s="357"/>
      <c r="FA243" s="357">
        <v>0</v>
      </c>
      <c r="FB243" s="357">
        <v>0</v>
      </c>
      <c r="FC243" s="357">
        <v>0</v>
      </c>
      <c r="FD243" s="357">
        <v>0</v>
      </c>
      <c r="FE243" s="357">
        <v>0</v>
      </c>
      <c r="FF243" s="357">
        <v>0</v>
      </c>
      <c r="FG243" s="357">
        <v>0</v>
      </c>
    </row>
    <row r="244" spans="1:163">
      <c r="D244" s="167"/>
      <c r="CW244" s="162">
        <v>0</v>
      </c>
      <c r="CX244" s="162">
        <v>0</v>
      </c>
      <c r="CY244" s="162">
        <v>0</v>
      </c>
      <c r="CZ244" s="162">
        <v>0</v>
      </c>
      <c r="DA244" s="162">
        <v>0</v>
      </c>
      <c r="DB244" s="162">
        <v>0</v>
      </c>
      <c r="DC244" s="162">
        <v>0</v>
      </c>
    </row>
    <row r="245" spans="1:163">
      <c r="B245" s="172" t="s">
        <v>19</v>
      </c>
      <c r="C245" s="357">
        <v>5510161279.6752863</v>
      </c>
      <c r="D245" s="167"/>
      <c r="E245" s="357">
        <v>1606055996.129832</v>
      </c>
      <c r="F245" s="357">
        <v>1405103834.9282579</v>
      </c>
      <c r="G245" s="357">
        <v>185153819.66129789</v>
      </c>
      <c r="H245" s="357">
        <v>0</v>
      </c>
      <c r="I245" s="357">
        <v>0</v>
      </c>
      <c r="J245" s="357">
        <v>0</v>
      </c>
      <c r="K245" s="357">
        <v>3196313650.719388</v>
      </c>
      <c r="L245" s="357"/>
      <c r="M245" s="357">
        <v>307122021.51418525</v>
      </c>
      <c r="N245" s="357">
        <v>357020397.15995151</v>
      </c>
      <c r="O245" s="357">
        <v>-1257003.304858462</v>
      </c>
      <c r="P245" s="357">
        <v>0</v>
      </c>
      <c r="Q245" s="357">
        <v>0</v>
      </c>
      <c r="R245" s="357">
        <v>0</v>
      </c>
      <c r="S245" s="357">
        <v>662885415.36927831</v>
      </c>
      <c r="T245" s="357"/>
      <c r="U245" s="357">
        <v>273266556.33955824</v>
      </c>
      <c r="V245" s="357">
        <v>397034022.20392197</v>
      </c>
      <c r="W245" s="357">
        <v>7579215.8945552446</v>
      </c>
      <c r="X245" s="357">
        <v>0</v>
      </c>
      <c r="Y245" s="357">
        <v>0</v>
      </c>
      <c r="Z245" s="357">
        <v>0</v>
      </c>
      <c r="AA245" s="357">
        <v>677879794.43803537</v>
      </c>
      <c r="AB245" s="357"/>
      <c r="AC245" s="357">
        <v>124355049.38377503</v>
      </c>
      <c r="AD245" s="357">
        <v>256232186.53735757</v>
      </c>
      <c r="AE245" s="357">
        <v>1366756.9632706251</v>
      </c>
      <c r="AF245" s="357">
        <v>0</v>
      </c>
      <c r="AG245" s="357">
        <v>0</v>
      </c>
      <c r="AH245" s="357">
        <v>0</v>
      </c>
      <c r="AI245" s="357">
        <v>381953992.88440317</v>
      </c>
      <c r="AJ245" s="357"/>
      <c r="AK245" s="357">
        <v>97804374.817482814</v>
      </c>
      <c r="AL245" s="357">
        <v>178271696.12427151</v>
      </c>
      <c r="AM245" s="357">
        <v>14577730.751466569</v>
      </c>
      <c r="AN245" s="357">
        <v>0</v>
      </c>
      <c r="AO245" s="357">
        <v>0</v>
      </c>
      <c r="AP245" s="357">
        <v>0</v>
      </c>
      <c r="AQ245" s="357">
        <v>290653801.69322091</v>
      </c>
      <c r="AR245" s="357"/>
      <c r="AS245" s="357">
        <v>960121.05431247014</v>
      </c>
      <c r="AT245" s="357">
        <v>562912.19861598476</v>
      </c>
      <c r="AU245" s="357">
        <v>45204.160662767092</v>
      </c>
      <c r="AV245" s="357">
        <v>0</v>
      </c>
      <c r="AW245" s="357">
        <v>0</v>
      </c>
      <c r="AX245" s="357">
        <v>0</v>
      </c>
      <c r="AY245" s="357">
        <v>1568237.4135912219</v>
      </c>
      <c r="AZ245" s="357"/>
      <c r="BA245" s="357">
        <v>18517840.709646076</v>
      </c>
      <c r="BB245" s="357">
        <v>15536103.538307784</v>
      </c>
      <c r="BC245" s="357">
        <v>4519389.4780383818</v>
      </c>
      <c r="BD245" s="357">
        <v>0</v>
      </c>
      <c r="BE245" s="357">
        <v>0</v>
      </c>
      <c r="BF245" s="357">
        <v>0</v>
      </c>
      <c r="BG245" s="357">
        <v>38573333.725992247</v>
      </c>
      <c r="BH245" s="357"/>
      <c r="BI245" s="357">
        <v>21214043.109852109</v>
      </c>
      <c r="BJ245" s="357">
        <v>10176400.317059992</v>
      </c>
      <c r="BK245" s="357">
        <v>991336.73495334876</v>
      </c>
      <c r="BL245" s="357">
        <v>0</v>
      </c>
      <c r="BM245" s="357">
        <v>0</v>
      </c>
      <c r="BN245" s="357">
        <v>0</v>
      </c>
      <c r="BO245" s="357">
        <v>32381780.161865447</v>
      </c>
      <c r="BP245" s="357"/>
      <c r="BQ245" s="357">
        <v>19853054.606957823</v>
      </c>
      <c r="BR245" s="357">
        <v>77163238.363558039</v>
      </c>
      <c r="BS245" s="357">
        <v>694143.67994418682</v>
      </c>
      <c r="BT245" s="357">
        <v>0</v>
      </c>
      <c r="BU245" s="357">
        <v>0</v>
      </c>
      <c r="BV245" s="357">
        <v>0</v>
      </c>
      <c r="BW245" s="357">
        <v>97710436.65046005</v>
      </c>
      <c r="BX245" s="357"/>
      <c r="BY245" s="357">
        <v>7987715.3618723126</v>
      </c>
      <c r="BZ245" s="357">
        <v>60060274.98783116</v>
      </c>
      <c r="CA245" s="357">
        <v>1140031.627261667</v>
      </c>
      <c r="CB245" s="357">
        <v>0</v>
      </c>
      <c r="CC245" s="357">
        <v>0</v>
      </c>
      <c r="CD245" s="357">
        <v>0</v>
      </c>
      <c r="CE245" s="357">
        <v>69188021.976965144</v>
      </c>
      <c r="CF245" s="357"/>
      <c r="CG245" s="357">
        <v>12451868.600348825</v>
      </c>
      <c r="CH245" s="357">
        <v>9291410.5159863811</v>
      </c>
      <c r="CI245" s="357">
        <v>37500398.577293292</v>
      </c>
      <c r="CJ245" s="357">
        <v>0</v>
      </c>
      <c r="CK245" s="357">
        <v>0</v>
      </c>
      <c r="CL245" s="357">
        <v>0</v>
      </c>
      <c r="CM245" s="357">
        <v>59243677.693628497</v>
      </c>
      <c r="CN245" s="357">
        <v>0</v>
      </c>
      <c r="CO245" s="357">
        <v>889469.72363169817</v>
      </c>
      <c r="CP245" s="357">
        <v>909338.80656513607</v>
      </c>
      <c r="CQ245" s="357">
        <v>10328.418259733669</v>
      </c>
      <c r="CR245" s="357">
        <v>0</v>
      </c>
      <c r="CS245" s="357">
        <v>0</v>
      </c>
      <c r="CT245" s="357">
        <v>0</v>
      </c>
      <c r="CU245" s="357">
        <v>1809136.9484565679</v>
      </c>
      <c r="CV245" s="357"/>
      <c r="CW245" s="357">
        <v>0</v>
      </c>
      <c r="CX245" s="357">
        <v>0</v>
      </c>
      <c r="CY245" s="357">
        <v>0</v>
      </c>
      <c r="CZ245" s="357">
        <v>0</v>
      </c>
      <c r="DA245" s="357">
        <v>0</v>
      </c>
      <c r="DB245" s="357">
        <v>0</v>
      </c>
      <c r="DC245" s="357">
        <v>0</v>
      </c>
      <c r="DD245" s="357"/>
      <c r="DE245" s="357">
        <v>0</v>
      </c>
      <c r="DF245" s="357">
        <v>0</v>
      </c>
      <c r="DG245" s="357">
        <v>0</v>
      </c>
      <c r="DH245" s="357">
        <v>0</v>
      </c>
      <c r="DI245" s="357">
        <v>0</v>
      </c>
      <c r="DJ245" s="357">
        <v>0</v>
      </c>
      <c r="DK245" s="357">
        <v>0</v>
      </c>
      <c r="DL245" s="357"/>
      <c r="DM245" s="357">
        <v>0</v>
      </c>
      <c r="DN245" s="357">
        <v>0</v>
      </c>
      <c r="DO245" s="357">
        <v>0</v>
      </c>
      <c r="DP245" s="357">
        <v>0</v>
      </c>
      <c r="DQ245" s="357">
        <v>0</v>
      </c>
      <c r="DR245" s="357">
        <v>0</v>
      </c>
      <c r="DS245" s="357">
        <v>0</v>
      </c>
      <c r="DT245" s="357"/>
      <c r="DU245" s="357">
        <v>0</v>
      </c>
      <c r="DV245" s="357">
        <v>0</v>
      </c>
      <c r="DW245" s="357">
        <v>0</v>
      </c>
      <c r="DX245" s="357">
        <v>0</v>
      </c>
      <c r="DY245" s="357">
        <v>0</v>
      </c>
      <c r="DZ245" s="357">
        <v>0</v>
      </c>
      <c r="EA245" s="357">
        <v>0</v>
      </c>
      <c r="EB245" s="357"/>
      <c r="EC245" s="357">
        <v>0</v>
      </c>
      <c r="ED245" s="357">
        <v>0</v>
      </c>
      <c r="EE245" s="357">
        <v>0</v>
      </c>
      <c r="EF245" s="357">
        <v>0</v>
      </c>
      <c r="EG245" s="357">
        <v>0</v>
      </c>
      <c r="EH245" s="357">
        <v>0</v>
      </c>
      <c r="EI245" s="357">
        <v>0</v>
      </c>
      <c r="EJ245" s="357"/>
      <c r="EK245" s="357">
        <v>0</v>
      </c>
      <c r="EL245" s="357">
        <v>0</v>
      </c>
      <c r="EM245" s="357">
        <v>0</v>
      </c>
      <c r="EN245" s="357">
        <v>0</v>
      </c>
      <c r="EO245" s="357">
        <v>0</v>
      </c>
      <c r="EP245" s="357">
        <v>0</v>
      </c>
      <c r="EQ245" s="357">
        <v>0</v>
      </c>
      <c r="ER245" s="357"/>
      <c r="ES245" s="357">
        <v>0</v>
      </c>
      <c r="ET245" s="357">
        <v>0</v>
      </c>
      <c r="EU245" s="357">
        <v>0</v>
      </c>
      <c r="EV245" s="357">
        <v>0</v>
      </c>
      <c r="EW245" s="357">
        <v>0</v>
      </c>
      <c r="EX245" s="357">
        <v>0</v>
      </c>
      <c r="EY245" s="357">
        <v>0</v>
      </c>
      <c r="EZ245" s="357"/>
      <c r="FA245" s="357">
        <v>0</v>
      </c>
      <c r="FB245" s="357">
        <v>0</v>
      </c>
      <c r="FC245" s="357">
        <v>0</v>
      </c>
      <c r="FD245" s="357">
        <v>0</v>
      </c>
      <c r="FE245" s="357">
        <v>0</v>
      </c>
      <c r="FF245" s="357">
        <v>0</v>
      </c>
      <c r="FG245" s="357">
        <v>0</v>
      </c>
    </row>
    <row r="246" spans="1:163">
      <c r="D246" s="167"/>
      <c r="CW246" s="162">
        <v>0</v>
      </c>
      <c r="CX246" s="162">
        <v>0</v>
      </c>
      <c r="CY246" s="162">
        <v>0</v>
      </c>
      <c r="CZ246" s="162">
        <v>0</v>
      </c>
      <c r="DA246" s="162">
        <v>0</v>
      </c>
      <c r="DB246" s="162">
        <v>0</v>
      </c>
      <c r="DC246" s="162">
        <v>0</v>
      </c>
    </row>
    <row r="247" spans="1:163">
      <c r="B247" s="172" t="s">
        <v>67</v>
      </c>
      <c r="D247" s="167"/>
      <c r="CW247" s="162">
        <v>0</v>
      </c>
      <c r="CX247" s="162">
        <v>0</v>
      </c>
      <c r="CY247" s="162">
        <v>0</v>
      </c>
      <c r="CZ247" s="162">
        <v>0</v>
      </c>
      <c r="DA247" s="162">
        <v>0</v>
      </c>
      <c r="DB247" s="162">
        <v>0</v>
      </c>
      <c r="DC247" s="162">
        <v>0</v>
      </c>
    </row>
    <row r="248" spans="1:163">
      <c r="B248" s="172"/>
      <c r="D248" s="167"/>
      <c r="CW248" s="162">
        <v>0</v>
      </c>
      <c r="CX248" s="162">
        <v>0</v>
      </c>
      <c r="CY248" s="162">
        <v>0</v>
      </c>
      <c r="CZ248" s="162">
        <v>0</v>
      </c>
      <c r="DA248" s="162">
        <v>0</v>
      </c>
      <c r="DB248" s="162">
        <v>0</v>
      </c>
      <c r="DC248" s="162">
        <v>0</v>
      </c>
    </row>
    <row r="249" spans="1:163">
      <c r="B249" s="172" t="s">
        <v>68</v>
      </c>
      <c r="D249" s="167"/>
      <c r="CW249" s="162">
        <v>0</v>
      </c>
      <c r="CX249" s="162">
        <v>0</v>
      </c>
      <c r="CY249" s="162">
        <v>0</v>
      </c>
      <c r="CZ249" s="162">
        <v>0</v>
      </c>
      <c r="DA249" s="162">
        <v>0</v>
      </c>
      <c r="DB249" s="162">
        <v>0</v>
      </c>
      <c r="DC249" s="162">
        <v>0</v>
      </c>
    </row>
    <row r="250" spans="1:163">
      <c r="B250" s="172"/>
      <c r="D250" s="167"/>
      <c r="CW250" s="162">
        <v>0</v>
      </c>
      <c r="CX250" s="162">
        <v>0</v>
      </c>
      <c r="CY250" s="162">
        <v>0</v>
      </c>
      <c r="CZ250" s="162">
        <v>0</v>
      </c>
      <c r="DA250" s="162">
        <v>0</v>
      </c>
      <c r="DB250" s="162">
        <v>0</v>
      </c>
      <c r="DC250" s="162">
        <v>0</v>
      </c>
    </row>
    <row r="251" spans="1:163">
      <c r="B251" s="172" t="s">
        <v>69</v>
      </c>
      <c r="D251" s="167"/>
      <c r="CW251" s="162">
        <v>0</v>
      </c>
      <c r="CX251" s="162">
        <v>0</v>
      </c>
      <c r="CY251" s="162">
        <v>0</v>
      </c>
      <c r="CZ251" s="162">
        <v>0</v>
      </c>
      <c r="DA251" s="162">
        <v>0</v>
      </c>
      <c r="DB251" s="162">
        <v>0</v>
      </c>
      <c r="DC251" s="162">
        <v>0</v>
      </c>
    </row>
    <row r="252" spans="1:163">
      <c r="A252" s="355" t="s">
        <v>901</v>
      </c>
      <c r="B252" s="162" t="s">
        <v>902</v>
      </c>
      <c r="C252" s="619">
        <v>37089392.406405531</v>
      </c>
      <c r="D252" s="167"/>
      <c r="E252" s="356">
        <v>2352942.5009805057</v>
      </c>
      <c r="F252" s="356">
        <v>17196776.517876308</v>
      </c>
      <c r="G252" s="356">
        <v>0</v>
      </c>
      <c r="H252" s="356">
        <v>0</v>
      </c>
      <c r="I252" s="356">
        <v>0</v>
      </c>
      <c r="J252" s="356">
        <v>0</v>
      </c>
      <c r="K252" s="356">
        <v>19549719.018856816</v>
      </c>
      <c r="M252" s="356">
        <v>542477.9347197098</v>
      </c>
      <c r="N252" s="356">
        <v>4369499.1285797786</v>
      </c>
      <c r="O252" s="356">
        <v>0</v>
      </c>
      <c r="P252" s="356">
        <v>0</v>
      </c>
      <c r="Q252" s="356">
        <v>0</v>
      </c>
      <c r="R252" s="356">
        <v>0</v>
      </c>
      <c r="S252" s="356">
        <v>4911977.0632994883</v>
      </c>
      <c r="U252" s="356">
        <v>580634.75214813661</v>
      </c>
      <c r="V252" s="356">
        <v>4859217.6464901594</v>
      </c>
      <c r="W252" s="356">
        <v>0</v>
      </c>
      <c r="X252" s="356">
        <v>0</v>
      </c>
      <c r="Y252" s="356">
        <v>0</v>
      </c>
      <c r="Z252" s="356">
        <v>0</v>
      </c>
      <c r="AA252" s="356">
        <v>5439852.3986382959</v>
      </c>
      <c r="AC252" s="356">
        <v>305075.86460423388</v>
      </c>
      <c r="AD252" s="356">
        <v>3135972.9715595818</v>
      </c>
      <c r="AE252" s="356">
        <v>0</v>
      </c>
      <c r="AF252" s="356">
        <v>0</v>
      </c>
      <c r="AG252" s="356">
        <v>0</v>
      </c>
      <c r="AH252" s="356">
        <v>0</v>
      </c>
      <c r="AI252" s="356">
        <v>3441048.8361638156</v>
      </c>
      <c r="AK252" s="356">
        <v>215512.49330334505</v>
      </c>
      <c r="AL252" s="356">
        <v>2181830.5818433575</v>
      </c>
      <c r="AM252" s="356">
        <v>0</v>
      </c>
      <c r="AN252" s="356">
        <v>0</v>
      </c>
      <c r="AO252" s="356">
        <v>0</v>
      </c>
      <c r="AP252" s="356">
        <v>0</v>
      </c>
      <c r="AQ252" s="356">
        <v>2397343.0751467026</v>
      </c>
      <c r="AS252" s="356">
        <v>7.3649896092569245</v>
      </c>
      <c r="AT252" s="356">
        <v>6889.3664924626364</v>
      </c>
      <c r="AU252" s="356">
        <v>0</v>
      </c>
      <c r="AV252" s="356">
        <v>0</v>
      </c>
      <c r="AW252" s="356">
        <v>0</v>
      </c>
      <c r="AX252" s="356">
        <v>0</v>
      </c>
      <c r="AY252" s="356">
        <v>6896.731482071893</v>
      </c>
      <c r="BA252" s="356">
        <v>0</v>
      </c>
      <c r="BB252" s="356">
        <v>190143.1722449947</v>
      </c>
      <c r="BC252" s="356">
        <v>0</v>
      </c>
      <c r="BD252" s="356">
        <v>0</v>
      </c>
      <c r="BE252" s="356">
        <v>0</v>
      </c>
      <c r="BF252" s="356">
        <v>0</v>
      </c>
      <c r="BG252" s="356">
        <v>190143.1722449947</v>
      </c>
      <c r="BI252" s="356">
        <v>0</v>
      </c>
      <c r="BJ252" s="356">
        <v>0</v>
      </c>
      <c r="BK252" s="356">
        <v>0</v>
      </c>
      <c r="BL252" s="356">
        <v>0</v>
      </c>
      <c r="BM252" s="356">
        <v>0</v>
      </c>
      <c r="BN252" s="356">
        <v>0</v>
      </c>
      <c r="BO252" s="356">
        <v>0</v>
      </c>
      <c r="BQ252" s="356">
        <v>73200.480191414055</v>
      </c>
      <c r="BR252" s="356">
        <v>944384.98604018055</v>
      </c>
      <c r="BS252" s="356">
        <v>0</v>
      </c>
      <c r="BT252" s="356">
        <v>0</v>
      </c>
      <c r="BU252" s="356">
        <v>0</v>
      </c>
      <c r="BV252" s="356">
        <v>0</v>
      </c>
      <c r="BW252" s="356">
        <v>1017585.4662315946</v>
      </c>
      <c r="BY252" s="356">
        <v>0</v>
      </c>
      <c r="BZ252" s="356">
        <v>0</v>
      </c>
      <c r="CA252" s="356">
        <v>0</v>
      </c>
      <c r="CB252" s="356">
        <v>0</v>
      </c>
      <c r="CC252" s="356">
        <v>0</v>
      </c>
      <c r="CD252" s="356">
        <v>0</v>
      </c>
      <c r="CE252" s="356">
        <v>0</v>
      </c>
      <c r="CG252" s="356">
        <v>8478.9726010678569</v>
      </c>
      <c r="CH252" s="356">
        <v>113715.66015789985</v>
      </c>
      <c r="CI252" s="356">
        <v>0</v>
      </c>
      <c r="CJ252" s="356">
        <v>0</v>
      </c>
      <c r="CK252" s="356">
        <v>0</v>
      </c>
      <c r="CL252" s="356">
        <v>0</v>
      </c>
      <c r="CM252" s="356">
        <v>122194.63275896771</v>
      </c>
      <c r="CN252" s="162">
        <v>0</v>
      </c>
      <c r="CO252" s="356">
        <v>1502.8011665862998</v>
      </c>
      <c r="CP252" s="356">
        <v>11129.210416204885</v>
      </c>
      <c r="CQ252" s="356">
        <v>0</v>
      </c>
      <c r="CR252" s="356">
        <v>0</v>
      </c>
      <c r="CS252" s="356">
        <v>0</v>
      </c>
      <c r="CT252" s="356">
        <v>0</v>
      </c>
      <c r="CU252" s="356">
        <v>12632.011582791185</v>
      </c>
      <c r="CW252" s="356">
        <v>0</v>
      </c>
      <c r="CX252" s="356">
        <v>0</v>
      </c>
      <c r="CY252" s="356">
        <v>0</v>
      </c>
      <c r="CZ252" s="356">
        <v>0</v>
      </c>
      <c r="DA252" s="356">
        <v>0</v>
      </c>
      <c r="DB252" s="356">
        <v>0</v>
      </c>
      <c r="DC252" s="356">
        <v>0</v>
      </c>
      <c r="DE252" s="356">
        <v>0</v>
      </c>
      <c r="DF252" s="356">
        <v>0</v>
      </c>
      <c r="DG252" s="356">
        <v>0</v>
      </c>
      <c r="DH252" s="356">
        <v>0</v>
      </c>
      <c r="DI252" s="356">
        <v>0</v>
      </c>
      <c r="DJ252" s="356">
        <v>0</v>
      </c>
      <c r="DK252" s="356">
        <v>0</v>
      </c>
      <c r="DM252" s="356">
        <v>0</v>
      </c>
      <c r="DN252" s="356">
        <v>0</v>
      </c>
      <c r="DO252" s="356">
        <v>0</v>
      </c>
      <c r="DP252" s="356">
        <v>0</v>
      </c>
      <c r="DQ252" s="356">
        <v>0</v>
      </c>
      <c r="DR252" s="356">
        <v>0</v>
      </c>
      <c r="DS252" s="356">
        <v>0</v>
      </c>
      <c r="DU252" s="356">
        <v>0</v>
      </c>
      <c r="DV252" s="356">
        <v>0</v>
      </c>
      <c r="DW252" s="356">
        <v>0</v>
      </c>
      <c r="DX252" s="356">
        <v>0</v>
      </c>
      <c r="DY252" s="356">
        <v>0</v>
      </c>
      <c r="DZ252" s="356">
        <v>0</v>
      </c>
      <c r="EA252" s="356">
        <v>0</v>
      </c>
      <c r="EC252" s="356">
        <v>0</v>
      </c>
      <c r="ED252" s="356">
        <v>0</v>
      </c>
      <c r="EE252" s="356">
        <v>0</v>
      </c>
      <c r="EF252" s="356">
        <v>0</v>
      </c>
      <c r="EG252" s="356">
        <v>0</v>
      </c>
      <c r="EH252" s="356">
        <v>0</v>
      </c>
      <c r="EI252" s="356">
        <v>0</v>
      </c>
      <c r="EK252" s="356">
        <v>0</v>
      </c>
      <c r="EL252" s="356">
        <v>0</v>
      </c>
      <c r="EM252" s="356">
        <v>0</v>
      </c>
      <c r="EN252" s="356">
        <v>0</v>
      </c>
      <c r="EO252" s="356">
        <v>0</v>
      </c>
      <c r="EP252" s="356">
        <v>0</v>
      </c>
      <c r="EQ252" s="356">
        <v>0</v>
      </c>
      <c r="ES252" s="356">
        <v>0</v>
      </c>
      <c r="ET252" s="356">
        <v>0</v>
      </c>
      <c r="EU252" s="356">
        <v>0</v>
      </c>
      <c r="EV252" s="356">
        <v>0</v>
      </c>
      <c r="EW252" s="356">
        <v>0</v>
      </c>
      <c r="EX252" s="356">
        <v>0</v>
      </c>
      <c r="EY252" s="356">
        <v>0</v>
      </c>
      <c r="FA252" s="356">
        <v>0</v>
      </c>
      <c r="FB252" s="356">
        <v>0</v>
      </c>
      <c r="FC252" s="356">
        <v>0</v>
      </c>
      <c r="FD252" s="356">
        <v>0</v>
      </c>
      <c r="FE252" s="356">
        <v>0</v>
      </c>
      <c r="FF252" s="356">
        <v>0</v>
      </c>
      <c r="FG252" s="356">
        <v>0</v>
      </c>
    </row>
    <row r="253" spans="1:163">
      <c r="A253" s="355" t="s">
        <v>904</v>
      </c>
      <c r="B253" s="162" t="s">
        <v>905</v>
      </c>
      <c r="C253" s="619">
        <v>126925932.58329687</v>
      </c>
      <c r="D253" s="167"/>
      <c r="E253" s="356">
        <v>8052151.8923628218</v>
      </c>
      <c r="F253" s="356">
        <v>58850165.919165201</v>
      </c>
      <c r="G253" s="356">
        <v>0</v>
      </c>
      <c r="H253" s="356">
        <v>0</v>
      </c>
      <c r="I253" s="356">
        <v>0</v>
      </c>
      <c r="J253" s="356">
        <v>0</v>
      </c>
      <c r="K253" s="356">
        <v>66902317.811528027</v>
      </c>
      <c r="M253" s="356">
        <v>1856447.7146373657</v>
      </c>
      <c r="N253" s="356">
        <v>14953136.620299786</v>
      </c>
      <c r="O253" s="356">
        <v>0</v>
      </c>
      <c r="P253" s="356">
        <v>0</v>
      </c>
      <c r="Q253" s="356">
        <v>0</v>
      </c>
      <c r="R253" s="356">
        <v>0</v>
      </c>
      <c r="S253" s="356">
        <v>16809584.334937152</v>
      </c>
      <c r="U253" s="356">
        <v>1987026.5492390678</v>
      </c>
      <c r="V253" s="356">
        <v>16629033.030464491</v>
      </c>
      <c r="W253" s="356">
        <v>0</v>
      </c>
      <c r="X253" s="356">
        <v>0</v>
      </c>
      <c r="Y253" s="356">
        <v>0</v>
      </c>
      <c r="Z253" s="356">
        <v>0</v>
      </c>
      <c r="AA253" s="356">
        <v>18616059.579703558</v>
      </c>
      <c r="AC253" s="356">
        <v>1044019.2225111915</v>
      </c>
      <c r="AD253" s="356">
        <v>10731809.505255463</v>
      </c>
      <c r="AE253" s="356">
        <v>0</v>
      </c>
      <c r="AF253" s="356">
        <v>0</v>
      </c>
      <c r="AG253" s="356">
        <v>0</v>
      </c>
      <c r="AH253" s="356">
        <v>0</v>
      </c>
      <c r="AI253" s="356">
        <v>11775828.727766654</v>
      </c>
      <c r="AK253" s="356">
        <v>737518.80041999265</v>
      </c>
      <c r="AL253" s="356">
        <v>7466579.0775099881</v>
      </c>
      <c r="AM253" s="356">
        <v>0</v>
      </c>
      <c r="AN253" s="356">
        <v>0</v>
      </c>
      <c r="AO253" s="356">
        <v>0</v>
      </c>
      <c r="AP253" s="356">
        <v>0</v>
      </c>
      <c r="AQ253" s="356">
        <v>8204097.8779299809</v>
      </c>
      <c r="AS253" s="356">
        <v>25.204192195388458</v>
      </c>
      <c r="AT253" s="356">
        <v>23576.532540147971</v>
      </c>
      <c r="AU253" s="356">
        <v>0</v>
      </c>
      <c r="AV253" s="356">
        <v>0</v>
      </c>
      <c r="AW253" s="356">
        <v>0</v>
      </c>
      <c r="AX253" s="356">
        <v>0</v>
      </c>
      <c r="AY253" s="356">
        <v>23601.736732343361</v>
      </c>
      <c r="BA253" s="356">
        <v>0</v>
      </c>
      <c r="BB253" s="356">
        <v>650700.85799988243</v>
      </c>
      <c r="BC253" s="356">
        <v>0</v>
      </c>
      <c r="BD253" s="356">
        <v>0</v>
      </c>
      <c r="BE253" s="356">
        <v>0</v>
      </c>
      <c r="BF253" s="356">
        <v>0</v>
      </c>
      <c r="BG253" s="356">
        <v>650700.85799988243</v>
      </c>
      <c r="BI253" s="356">
        <v>0</v>
      </c>
      <c r="BJ253" s="356">
        <v>0</v>
      </c>
      <c r="BK253" s="356">
        <v>0</v>
      </c>
      <c r="BL253" s="356">
        <v>0</v>
      </c>
      <c r="BM253" s="356">
        <v>0</v>
      </c>
      <c r="BN253" s="356">
        <v>0</v>
      </c>
      <c r="BO253" s="356">
        <v>0</v>
      </c>
      <c r="BQ253" s="356">
        <v>250503.94765258452</v>
      </c>
      <c r="BR253" s="356">
        <v>3231839.005540357</v>
      </c>
      <c r="BS253" s="356">
        <v>0</v>
      </c>
      <c r="BT253" s="356">
        <v>0</v>
      </c>
      <c r="BU253" s="356">
        <v>0</v>
      </c>
      <c r="BV253" s="356">
        <v>0</v>
      </c>
      <c r="BW253" s="356">
        <v>3482342.9531929414</v>
      </c>
      <c r="BY253" s="356">
        <v>0</v>
      </c>
      <c r="BZ253" s="356">
        <v>0</v>
      </c>
      <c r="CA253" s="356">
        <v>0</v>
      </c>
      <c r="CB253" s="356">
        <v>0</v>
      </c>
      <c r="CC253" s="356">
        <v>0</v>
      </c>
      <c r="CD253" s="356">
        <v>0</v>
      </c>
      <c r="CE253" s="356">
        <v>0</v>
      </c>
      <c r="CG253" s="356">
        <v>29016.423158037353</v>
      </c>
      <c r="CH253" s="356">
        <v>389153.48239498149</v>
      </c>
      <c r="CI253" s="356">
        <v>0</v>
      </c>
      <c r="CJ253" s="356">
        <v>0</v>
      </c>
      <c r="CK253" s="356">
        <v>0</v>
      </c>
      <c r="CL253" s="356">
        <v>0</v>
      </c>
      <c r="CM253" s="356">
        <v>418169.90555301885</v>
      </c>
      <c r="CN253" s="162">
        <v>0</v>
      </c>
      <c r="CO253" s="356">
        <v>5142.8299893985322</v>
      </c>
      <c r="CP253" s="356">
        <v>38085.967963945019</v>
      </c>
      <c r="CQ253" s="356">
        <v>0</v>
      </c>
      <c r="CR253" s="356">
        <v>0</v>
      </c>
      <c r="CS253" s="356">
        <v>0</v>
      </c>
      <c r="CT253" s="356">
        <v>0</v>
      </c>
      <c r="CU253" s="356">
        <v>43228.79795334355</v>
      </c>
      <c r="CW253" s="356">
        <v>0</v>
      </c>
      <c r="CX253" s="356">
        <v>0</v>
      </c>
      <c r="CY253" s="356">
        <v>0</v>
      </c>
      <c r="CZ253" s="356">
        <v>0</v>
      </c>
      <c r="DA253" s="356">
        <v>0</v>
      </c>
      <c r="DB253" s="356">
        <v>0</v>
      </c>
      <c r="DC253" s="356">
        <v>0</v>
      </c>
      <c r="DE253" s="356">
        <v>0</v>
      </c>
      <c r="DF253" s="356">
        <v>0</v>
      </c>
      <c r="DG253" s="356">
        <v>0</v>
      </c>
      <c r="DH253" s="356">
        <v>0</v>
      </c>
      <c r="DI253" s="356">
        <v>0</v>
      </c>
      <c r="DJ253" s="356">
        <v>0</v>
      </c>
      <c r="DK253" s="356">
        <v>0</v>
      </c>
      <c r="DM253" s="356">
        <v>0</v>
      </c>
      <c r="DN253" s="356">
        <v>0</v>
      </c>
      <c r="DO253" s="356">
        <v>0</v>
      </c>
      <c r="DP253" s="356">
        <v>0</v>
      </c>
      <c r="DQ253" s="356">
        <v>0</v>
      </c>
      <c r="DR253" s="356">
        <v>0</v>
      </c>
      <c r="DS253" s="356">
        <v>0</v>
      </c>
      <c r="DU253" s="356">
        <v>0</v>
      </c>
      <c r="DV253" s="356">
        <v>0</v>
      </c>
      <c r="DW253" s="356">
        <v>0</v>
      </c>
      <c r="DX253" s="356">
        <v>0</v>
      </c>
      <c r="DY253" s="356">
        <v>0</v>
      </c>
      <c r="DZ253" s="356">
        <v>0</v>
      </c>
      <c r="EA253" s="356">
        <v>0</v>
      </c>
      <c r="EC253" s="356">
        <v>0</v>
      </c>
      <c r="ED253" s="356">
        <v>0</v>
      </c>
      <c r="EE253" s="356">
        <v>0</v>
      </c>
      <c r="EF253" s="356">
        <v>0</v>
      </c>
      <c r="EG253" s="356">
        <v>0</v>
      </c>
      <c r="EH253" s="356">
        <v>0</v>
      </c>
      <c r="EI253" s="356">
        <v>0</v>
      </c>
      <c r="EK253" s="356">
        <v>0</v>
      </c>
      <c r="EL253" s="356">
        <v>0</v>
      </c>
      <c r="EM253" s="356">
        <v>0</v>
      </c>
      <c r="EN253" s="356">
        <v>0</v>
      </c>
      <c r="EO253" s="356">
        <v>0</v>
      </c>
      <c r="EP253" s="356">
        <v>0</v>
      </c>
      <c r="EQ253" s="356">
        <v>0</v>
      </c>
      <c r="ES253" s="356">
        <v>0</v>
      </c>
      <c r="ET253" s="356">
        <v>0</v>
      </c>
      <c r="EU253" s="356">
        <v>0</v>
      </c>
      <c r="EV253" s="356">
        <v>0</v>
      </c>
      <c r="EW253" s="356">
        <v>0</v>
      </c>
      <c r="EX253" s="356">
        <v>0</v>
      </c>
      <c r="EY253" s="356">
        <v>0</v>
      </c>
      <c r="FA253" s="356">
        <v>0</v>
      </c>
      <c r="FB253" s="356">
        <v>0</v>
      </c>
      <c r="FC253" s="356">
        <v>0</v>
      </c>
      <c r="FD253" s="356">
        <v>0</v>
      </c>
      <c r="FE253" s="356">
        <v>0</v>
      </c>
      <c r="FF253" s="356">
        <v>0</v>
      </c>
      <c r="FG253" s="356">
        <v>0</v>
      </c>
    </row>
    <row r="254" spans="1:163">
      <c r="A254" s="355" t="s">
        <v>45</v>
      </c>
      <c r="B254" s="162" t="s">
        <v>45</v>
      </c>
      <c r="C254" s="619">
        <v>0</v>
      </c>
      <c r="D254" s="167"/>
      <c r="E254" s="356">
        <v>0</v>
      </c>
      <c r="F254" s="356">
        <v>0</v>
      </c>
      <c r="G254" s="356">
        <v>0</v>
      </c>
      <c r="H254" s="356">
        <v>0</v>
      </c>
      <c r="I254" s="356">
        <v>0</v>
      </c>
      <c r="J254" s="356">
        <v>0</v>
      </c>
      <c r="K254" s="356">
        <v>0</v>
      </c>
      <c r="M254" s="356">
        <v>0</v>
      </c>
      <c r="N254" s="356">
        <v>0</v>
      </c>
      <c r="O254" s="356">
        <v>0</v>
      </c>
      <c r="P254" s="356">
        <v>0</v>
      </c>
      <c r="Q254" s="356">
        <v>0</v>
      </c>
      <c r="R254" s="356">
        <v>0</v>
      </c>
      <c r="S254" s="356">
        <v>0</v>
      </c>
      <c r="U254" s="356">
        <v>0</v>
      </c>
      <c r="V254" s="356">
        <v>0</v>
      </c>
      <c r="W254" s="356">
        <v>0</v>
      </c>
      <c r="X254" s="356">
        <v>0</v>
      </c>
      <c r="Y254" s="356">
        <v>0</v>
      </c>
      <c r="Z254" s="356">
        <v>0</v>
      </c>
      <c r="AA254" s="356">
        <v>0</v>
      </c>
      <c r="AC254" s="356">
        <v>0</v>
      </c>
      <c r="AD254" s="356">
        <v>0</v>
      </c>
      <c r="AE254" s="356">
        <v>0</v>
      </c>
      <c r="AF254" s="356">
        <v>0</v>
      </c>
      <c r="AG254" s="356">
        <v>0</v>
      </c>
      <c r="AH254" s="356">
        <v>0</v>
      </c>
      <c r="AI254" s="356">
        <v>0</v>
      </c>
      <c r="AK254" s="356">
        <v>0</v>
      </c>
      <c r="AL254" s="356">
        <v>0</v>
      </c>
      <c r="AM254" s="356">
        <v>0</v>
      </c>
      <c r="AN254" s="356">
        <v>0</v>
      </c>
      <c r="AO254" s="356">
        <v>0</v>
      </c>
      <c r="AP254" s="356">
        <v>0</v>
      </c>
      <c r="AQ254" s="356">
        <v>0</v>
      </c>
      <c r="AS254" s="356">
        <v>0</v>
      </c>
      <c r="AT254" s="356">
        <v>0</v>
      </c>
      <c r="AU254" s="356">
        <v>0</v>
      </c>
      <c r="AV254" s="356">
        <v>0</v>
      </c>
      <c r="AW254" s="356">
        <v>0</v>
      </c>
      <c r="AX254" s="356">
        <v>0</v>
      </c>
      <c r="AY254" s="356">
        <v>0</v>
      </c>
      <c r="BA254" s="356">
        <v>0</v>
      </c>
      <c r="BB254" s="356">
        <v>0</v>
      </c>
      <c r="BC254" s="356">
        <v>0</v>
      </c>
      <c r="BD254" s="356">
        <v>0</v>
      </c>
      <c r="BE254" s="356">
        <v>0</v>
      </c>
      <c r="BF254" s="356">
        <v>0</v>
      </c>
      <c r="BG254" s="356">
        <v>0</v>
      </c>
      <c r="BI254" s="356">
        <v>0</v>
      </c>
      <c r="BJ254" s="356">
        <v>0</v>
      </c>
      <c r="BK254" s="356">
        <v>0</v>
      </c>
      <c r="BL254" s="356">
        <v>0</v>
      </c>
      <c r="BM254" s="356">
        <v>0</v>
      </c>
      <c r="BN254" s="356">
        <v>0</v>
      </c>
      <c r="BO254" s="356">
        <v>0</v>
      </c>
      <c r="BQ254" s="356">
        <v>0</v>
      </c>
      <c r="BR254" s="356">
        <v>0</v>
      </c>
      <c r="BS254" s="356">
        <v>0</v>
      </c>
      <c r="BT254" s="356">
        <v>0</v>
      </c>
      <c r="BU254" s="356">
        <v>0</v>
      </c>
      <c r="BV254" s="356">
        <v>0</v>
      </c>
      <c r="BW254" s="356">
        <v>0</v>
      </c>
      <c r="BY254" s="356">
        <v>0</v>
      </c>
      <c r="BZ254" s="356">
        <v>0</v>
      </c>
      <c r="CA254" s="356">
        <v>0</v>
      </c>
      <c r="CB254" s="356">
        <v>0</v>
      </c>
      <c r="CC254" s="356">
        <v>0</v>
      </c>
      <c r="CD254" s="356">
        <v>0</v>
      </c>
      <c r="CE254" s="356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6">
        <v>0</v>
      </c>
      <c r="CM254" s="356">
        <v>0</v>
      </c>
      <c r="CN254" s="162">
        <v>0</v>
      </c>
      <c r="CO254" s="356">
        <v>0</v>
      </c>
      <c r="CP254" s="356">
        <v>0</v>
      </c>
      <c r="CQ254" s="356">
        <v>0</v>
      </c>
      <c r="CR254" s="356">
        <v>0</v>
      </c>
      <c r="CS254" s="356">
        <v>0</v>
      </c>
      <c r="CT254" s="356">
        <v>0</v>
      </c>
      <c r="CU254" s="356">
        <v>0</v>
      </c>
      <c r="CW254" s="356">
        <v>0</v>
      </c>
      <c r="CX254" s="356">
        <v>0</v>
      </c>
      <c r="CY254" s="356">
        <v>0</v>
      </c>
      <c r="CZ254" s="356">
        <v>0</v>
      </c>
      <c r="DA254" s="356">
        <v>0</v>
      </c>
      <c r="DB254" s="356">
        <v>0</v>
      </c>
      <c r="DC254" s="356">
        <v>0</v>
      </c>
      <c r="DE254" s="356">
        <v>0</v>
      </c>
      <c r="DF254" s="356">
        <v>0</v>
      </c>
      <c r="DG254" s="356">
        <v>0</v>
      </c>
      <c r="DH254" s="356">
        <v>0</v>
      </c>
      <c r="DI254" s="356">
        <v>0</v>
      </c>
      <c r="DJ254" s="356">
        <v>0</v>
      </c>
      <c r="DK254" s="356">
        <v>0</v>
      </c>
      <c r="DM254" s="356">
        <v>0</v>
      </c>
      <c r="DN254" s="356">
        <v>0</v>
      </c>
      <c r="DO254" s="356">
        <v>0</v>
      </c>
      <c r="DP254" s="356">
        <v>0</v>
      </c>
      <c r="DQ254" s="356">
        <v>0</v>
      </c>
      <c r="DR254" s="356">
        <v>0</v>
      </c>
      <c r="DS254" s="356">
        <v>0</v>
      </c>
      <c r="DU254" s="356">
        <v>0</v>
      </c>
      <c r="DV254" s="356">
        <v>0</v>
      </c>
      <c r="DW254" s="356">
        <v>0</v>
      </c>
      <c r="DX254" s="356">
        <v>0</v>
      </c>
      <c r="DY254" s="356">
        <v>0</v>
      </c>
      <c r="DZ254" s="356">
        <v>0</v>
      </c>
      <c r="EA254" s="356">
        <v>0</v>
      </c>
      <c r="EC254" s="356">
        <v>0</v>
      </c>
      <c r="ED254" s="356">
        <v>0</v>
      </c>
      <c r="EE254" s="356">
        <v>0</v>
      </c>
      <c r="EF254" s="356">
        <v>0</v>
      </c>
      <c r="EG254" s="356">
        <v>0</v>
      </c>
      <c r="EH254" s="356">
        <v>0</v>
      </c>
      <c r="EI254" s="356">
        <v>0</v>
      </c>
      <c r="EK254" s="356">
        <v>0</v>
      </c>
      <c r="EL254" s="356">
        <v>0</v>
      </c>
      <c r="EM254" s="356">
        <v>0</v>
      </c>
      <c r="EN254" s="356">
        <v>0</v>
      </c>
      <c r="EO254" s="356">
        <v>0</v>
      </c>
      <c r="EP254" s="356">
        <v>0</v>
      </c>
      <c r="EQ254" s="356">
        <v>0</v>
      </c>
      <c r="ES254" s="356">
        <v>0</v>
      </c>
      <c r="ET254" s="356">
        <v>0</v>
      </c>
      <c r="EU254" s="356">
        <v>0</v>
      </c>
      <c r="EV254" s="356">
        <v>0</v>
      </c>
      <c r="EW254" s="356">
        <v>0</v>
      </c>
      <c r="EX254" s="356">
        <v>0</v>
      </c>
      <c r="EY254" s="356">
        <v>0</v>
      </c>
      <c r="FA254" s="356">
        <v>0</v>
      </c>
      <c r="FB254" s="356">
        <v>0</v>
      </c>
      <c r="FC254" s="356">
        <v>0</v>
      </c>
      <c r="FD254" s="356">
        <v>0</v>
      </c>
      <c r="FE254" s="356">
        <v>0</v>
      </c>
      <c r="FF254" s="356">
        <v>0</v>
      </c>
      <c r="FG254" s="356">
        <v>0</v>
      </c>
    </row>
    <row r="255" spans="1:163">
      <c r="A255" s="355" t="s">
        <v>45</v>
      </c>
      <c r="B255" s="162" t="s">
        <v>45</v>
      </c>
      <c r="C255" s="619">
        <v>0</v>
      </c>
      <c r="D255" s="167"/>
      <c r="E255" s="356">
        <v>0</v>
      </c>
      <c r="F255" s="356">
        <v>0</v>
      </c>
      <c r="G255" s="356">
        <v>0</v>
      </c>
      <c r="H255" s="356">
        <v>0</v>
      </c>
      <c r="I255" s="356">
        <v>0</v>
      </c>
      <c r="J255" s="356">
        <v>0</v>
      </c>
      <c r="K255" s="356">
        <v>0</v>
      </c>
      <c r="M255" s="356">
        <v>0</v>
      </c>
      <c r="N255" s="356">
        <v>0</v>
      </c>
      <c r="O255" s="356">
        <v>0</v>
      </c>
      <c r="P255" s="356">
        <v>0</v>
      </c>
      <c r="Q255" s="356">
        <v>0</v>
      </c>
      <c r="R255" s="356">
        <v>0</v>
      </c>
      <c r="S255" s="356">
        <v>0</v>
      </c>
      <c r="U255" s="356">
        <v>0</v>
      </c>
      <c r="V255" s="356">
        <v>0</v>
      </c>
      <c r="W255" s="356">
        <v>0</v>
      </c>
      <c r="X255" s="356">
        <v>0</v>
      </c>
      <c r="Y255" s="356">
        <v>0</v>
      </c>
      <c r="Z255" s="356">
        <v>0</v>
      </c>
      <c r="AA255" s="356">
        <v>0</v>
      </c>
      <c r="AC255" s="356">
        <v>0</v>
      </c>
      <c r="AD255" s="356">
        <v>0</v>
      </c>
      <c r="AE255" s="356">
        <v>0</v>
      </c>
      <c r="AF255" s="356">
        <v>0</v>
      </c>
      <c r="AG255" s="356">
        <v>0</v>
      </c>
      <c r="AH255" s="356">
        <v>0</v>
      </c>
      <c r="AI255" s="356">
        <v>0</v>
      </c>
      <c r="AK255" s="356">
        <v>0</v>
      </c>
      <c r="AL255" s="356">
        <v>0</v>
      </c>
      <c r="AM255" s="356">
        <v>0</v>
      </c>
      <c r="AN255" s="356">
        <v>0</v>
      </c>
      <c r="AO255" s="356">
        <v>0</v>
      </c>
      <c r="AP255" s="356">
        <v>0</v>
      </c>
      <c r="AQ255" s="356">
        <v>0</v>
      </c>
      <c r="AS255" s="356">
        <v>0</v>
      </c>
      <c r="AT255" s="356">
        <v>0</v>
      </c>
      <c r="AU255" s="356">
        <v>0</v>
      </c>
      <c r="AV255" s="356">
        <v>0</v>
      </c>
      <c r="AW255" s="356">
        <v>0</v>
      </c>
      <c r="AX255" s="356">
        <v>0</v>
      </c>
      <c r="AY255" s="356">
        <v>0</v>
      </c>
      <c r="BA255" s="356">
        <v>0</v>
      </c>
      <c r="BB255" s="356">
        <v>0</v>
      </c>
      <c r="BC255" s="356">
        <v>0</v>
      </c>
      <c r="BD255" s="356">
        <v>0</v>
      </c>
      <c r="BE255" s="356">
        <v>0</v>
      </c>
      <c r="BF255" s="356">
        <v>0</v>
      </c>
      <c r="BG255" s="356">
        <v>0</v>
      </c>
      <c r="BI255" s="356">
        <v>0</v>
      </c>
      <c r="BJ255" s="356">
        <v>0</v>
      </c>
      <c r="BK255" s="356">
        <v>0</v>
      </c>
      <c r="BL255" s="356">
        <v>0</v>
      </c>
      <c r="BM255" s="356">
        <v>0</v>
      </c>
      <c r="BN255" s="356">
        <v>0</v>
      </c>
      <c r="BO255" s="356">
        <v>0</v>
      </c>
      <c r="BQ255" s="356">
        <v>0</v>
      </c>
      <c r="BR255" s="356">
        <v>0</v>
      </c>
      <c r="BS255" s="356">
        <v>0</v>
      </c>
      <c r="BT255" s="356">
        <v>0</v>
      </c>
      <c r="BU255" s="356">
        <v>0</v>
      </c>
      <c r="BV255" s="356">
        <v>0</v>
      </c>
      <c r="BW255" s="356">
        <v>0</v>
      </c>
      <c r="BY255" s="356">
        <v>0</v>
      </c>
      <c r="BZ255" s="356">
        <v>0</v>
      </c>
      <c r="CA255" s="356">
        <v>0</v>
      </c>
      <c r="CB255" s="356">
        <v>0</v>
      </c>
      <c r="CC255" s="356">
        <v>0</v>
      </c>
      <c r="CD255" s="356">
        <v>0</v>
      </c>
      <c r="CE255" s="356">
        <v>0</v>
      </c>
      <c r="CG255" s="356">
        <v>0</v>
      </c>
      <c r="CH255" s="356">
        <v>0</v>
      </c>
      <c r="CI255" s="356">
        <v>0</v>
      </c>
      <c r="CJ255" s="356">
        <v>0</v>
      </c>
      <c r="CK255" s="356">
        <v>0</v>
      </c>
      <c r="CL255" s="356">
        <v>0</v>
      </c>
      <c r="CM255" s="356">
        <v>0</v>
      </c>
      <c r="CN255" s="162">
        <v>0</v>
      </c>
      <c r="CO255" s="356">
        <v>0</v>
      </c>
      <c r="CP255" s="356">
        <v>0</v>
      </c>
      <c r="CQ255" s="356">
        <v>0</v>
      </c>
      <c r="CR255" s="356">
        <v>0</v>
      </c>
      <c r="CS255" s="356">
        <v>0</v>
      </c>
      <c r="CT255" s="356">
        <v>0</v>
      </c>
      <c r="CU255" s="356">
        <v>0</v>
      </c>
      <c r="CW255" s="356">
        <v>0</v>
      </c>
      <c r="CX255" s="356">
        <v>0</v>
      </c>
      <c r="CY255" s="356">
        <v>0</v>
      </c>
      <c r="CZ255" s="356">
        <v>0</v>
      </c>
      <c r="DA255" s="356">
        <v>0</v>
      </c>
      <c r="DB255" s="356">
        <v>0</v>
      </c>
      <c r="DC255" s="356">
        <v>0</v>
      </c>
      <c r="DE255" s="356">
        <v>0</v>
      </c>
      <c r="DF255" s="356">
        <v>0</v>
      </c>
      <c r="DG255" s="356">
        <v>0</v>
      </c>
      <c r="DH255" s="356">
        <v>0</v>
      </c>
      <c r="DI255" s="356">
        <v>0</v>
      </c>
      <c r="DJ255" s="356">
        <v>0</v>
      </c>
      <c r="DK255" s="356">
        <v>0</v>
      </c>
      <c r="DM255" s="356">
        <v>0</v>
      </c>
      <c r="DN255" s="356">
        <v>0</v>
      </c>
      <c r="DO255" s="356">
        <v>0</v>
      </c>
      <c r="DP255" s="356">
        <v>0</v>
      </c>
      <c r="DQ255" s="356">
        <v>0</v>
      </c>
      <c r="DR255" s="356">
        <v>0</v>
      </c>
      <c r="DS255" s="356">
        <v>0</v>
      </c>
      <c r="DU255" s="356">
        <v>0</v>
      </c>
      <c r="DV255" s="356">
        <v>0</v>
      </c>
      <c r="DW255" s="356">
        <v>0</v>
      </c>
      <c r="DX255" s="356">
        <v>0</v>
      </c>
      <c r="DY255" s="356">
        <v>0</v>
      </c>
      <c r="DZ255" s="356">
        <v>0</v>
      </c>
      <c r="EA255" s="356">
        <v>0</v>
      </c>
      <c r="EC255" s="356">
        <v>0</v>
      </c>
      <c r="ED255" s="356">
        <v>0</v>
      </c>
      <c r="EE255" s="356">
        <v>0</v>
      </c>
      <c r="EF255" s="356">
        <v>0</v>
      </c>
      <c r="EG255" s="356">
        <v>0</v>
      </c>
      <c r="EH255" s="356">
        <v>0</v>
      </c>
      <c r="EI255" s="356">
        <v>0</v>
      </c>
      <c r="EK255" s="356">
        <v>0</v>
      </c>
      <c r="EL255" s="356">
        <v>0</v>
      </c>
      <c r="EM255" s="356">
        <v>0</v>
      </c>
      <c r="EN255" s="356">
        <v>0</v>
      </c>
      <c r="EO255" s="356">
        <v>0</v>
      </c>
      <c r="EP255" s="356">
        <v>0</v>
      </c>
      <c r="EQ255" s="356">
        <v>0</v>
      </c>
      <c r="ES255" s="356">
        <v>0</v>
      </c>
      <c r="ET255" s="356">
        <v>0</v>
      </c>
      <c r="EU255" s="356">
        <v>0</v>
      </c>
      <c r="EV255" s="356">
        <v>0</v>
      </c>
      <c r="EW255" s="356">
        <v>0</v>
      </c>
      <c r="EX255" s="356">
        <v>0</v>
      </c>
      <c r="EY255" s="356">
        <v>0</v>
      </c>
      <c r="FA255" s="356">
        <v>0</v>
      </c>
      <c r="FB255" s="356">
        <v>0</v>
      </c>
      <c r="FC255" s="356">
        <v>0</v>
      </c>
      <c r="FD255" s="356">
        <v>0</v>
      </c>
      <c r="FE255" s="356">
        <v>0</v>
      </c>
      <c r="FF255" s="356">
        <v>0</v>
      </c>
      <c r="FG255" s="356">
        <v>0</v>
      </c>
    </row>
    <row r="256" spans="1:163">
      <c r="A256" s="355" t="s">
        <v>45</v>
      </c>
      <c r="B256" s="162" t="s">
        <v>45</v>
      </c>
      <c r="C256" s="619">
        <v>0</v>
      </c>
      <c r="D256" s="167"/>
      <c r="E256" s="356">
        <v>0</v>
      </c>
      <c r="F256" s="356">
        <v>0</v>
      </c>
      <c r="G256" s="356">
        <v>0</v>
      </c>
      <c r="H256" s="356">
        <v>0</v>
      </c>
      <c r="I256" s="356">
        <v>0</v>
      </c>
      <c r="J256" s="356">
        <v>0</v>
      </c>
      <c r="K256" s="356">
        <v>0</v>
      </c>
      <c r="M256" s="356">
        <v>0</v>
      </c>
      <c r="N256" s="356">
        <v>0</v>
      </c>
      <c r="O256" s="356">
        <v>0</v>
      </c>
      <c r="P256" s="356">
        <v>0</v>
      </c>
      <c r="Q256" s="356">
        <v>0</v>
      </c>
      <c r="R256" s="356">
        <v>0</v>
      </c>
      <c r="S256" s="356">
        <v>0</v>
      </c>
      <c r="U256" s="356">
        <v>0</v>
      </c>
      <c r="V256" s="356">
        <v>0</v>
      </c>
      <c r="W256" s="356">
        <v>0</v>
      </c>
      <c r="X256" s="356">
        <v>0</v>
      </c>
      <c r="Y256" s="356">
        <v>0</v>
      </c>
      <c r="Z256" s="356">
        <v>0</v>
      </c>
      <c r="AA256" s="356">
        <v>0</v>
      </c>
      <c r="AC256" s="356">
        <v>0</v>
      </c>
      <c r="AD256" s="356">
        <v>0</v>
      </c>
      <c r="AE256" s="356">
        <v>0</v>
      </c>
      <c r="AF256" s="356">
        <v>0</v>
      </c>
      <c r="AG256" s="356">
        <v>0</v>
      </c>
      <c r="AH256" s="356">
        <v>0</v>
      </c>
      <c r="AI256" s="356">
        <v>0</v>
      </c>
      <c r="AK256" s="356">
        <v>0</v>
      </c>
      <c r="AL256" s="356">
        <v>0</v>
      </c>
      <c r="AM256" s="356">
        <v>0</v>
      </c>
      <c r="AN256" s="356">
        <v>0</v>
      </c>
      <c r="AO256" s="356">
        <v>0</v>
      </c>
      <c r="AP256" s="356">
        <v>0</v>
      </c>
      <c r="AQ256" s="356">
        <v>0</v>
      </c>
      <c r="AS256" s="356">
        <v>0</v>
      </c>
      <c r="AT256" s="356">
        <v>0</v>
      </c>
      <c r="AU256" s="356">
        <v>0</v>
      </c>
      <c r="AV256" s="356">
        <v>0</v>
      </c>
      <c r="AW256" s="356">
        <v>0</v>
      </c>
      <c r="AX256" s="356">
        <v>0</v>
      </c>
      <c r="AY256" s="356">
        <v>0</v>
      </c>
      <c r="BA256" s="356">
        <v>0</v>
      </c>
      <c r="BB256" s="356">
        <v>0</v>
      </c>
      <c r="BC256" s="356">
        <v>0</v>
      </c>
      <c r="BD256" s="356">
        <v>0</v>
      </c>
      <c r="BE256" s="356">
        <v>0</v>
      </c>
      <c r="BF256" s="356">
        <v>0</v>
      </c>
      <c r="BG256" s="356">
        <v>0</v>
      </c>
      <c r="BI256" s="356">
        <v>0</v>
      </c>
      <c r="BJ256" s="356">
        <v>0</v>
      </c>
      <c r="BK256" s="356">
        <v>0</v>
      </c>
      <c r="BL256" s="356">
        <v>0</v>
      </c>
      <c r="BM256" s="356">
        <v>0</v>
      </c>
      <c r="BN256" s="356">
        <v>0</v>
      </c>
      <c r="BO256" s="356">
        <v>0</v>
      </c>
      <c r="BQ256" s="356">
        <v>0</v>
      </c>
      <c r="BR256" s="356">
        <v>0</v>
      </c>
      <c r="BS256" s="356">
        <v>0</v>
      </c>
      <c r="BT256" s="356">
        <v>0</v>
      </c>
      <c r="BU256" s="356">
        <v>0</v>
      </c>
      <c r="BV256" s="356">
        <v>0</v>
      </c>
      <c r="BW256" s="356">
        <v>0</v>
      </c>
      <c r="BY256" s="356">
        <v>0</v>
      </c>
      <c r="BZ256" s="356">
        <v>0</v>
      </c>
      <c r="CA256" s="356">
        <v>0</v>
      </c>
      <c r="CB256" s="356">
        <v>0</v>
      </c>
      <c r="CC256" s="356">
        <v>0</v>
      </c>
      <c r="CD256" s="356">
        <v>0</v>
      </c>
      <c r="CE256" s="356">
        <v>0</v>
      </c>
      <c r="CG256" s="356">
        <v>0</v>
      </c>
      <c r="CH256" s="356">
        <v>0</v>
      </c>
      <c r="CI256" s="356">
        <v>0</v>
      </c>
      <c r="CJ256" s="356">
        <v>0</v>
      </c>
      <c r="CK256" s="356">
        <v>0</v>
      </c>
      <c r="CL256" s="356">
        <v>0</v>
      </c>
      <c r="CM256" s="356">
        <v>0</v>
      </c>
      <c r="CN256" s="162">
        <v>0</v>
      </c>
      <c r="CO256" s="356">
        <v>0</v>
      </c>
      <c r="CP256" s="356">
        <v>0</v>
      </c>
      <c r="CQ256" s="356">
        <v>0</v>
      </c>
      <c r="CR256" s="356">
        <v>0</v>
      </c>
      <c r="CS256" s="356">
        <v>0</v>
      </c>
      <c r="CT256" s="356">
        <v>0</v>
      </c>
      <c r="CU256" s="356">
        <v>0</v>
      </c>
      <c r="CW256" s="356">
        <v>0</v>
      </c>
      <c r="CX256" s="356">
        <v>0</v>
      </c>
      <c r="CY256" s="356">
        <v>0</v>
      </c>
      <c r="CZ256" s="356">
        <v>0</v>
      </c>
      <c r="DA256" s="356">
        <v>0</v>
      </c>
      <c r="DB256" s="356">
        <v>0</v>
      </c>
      <c r="DC256" s="356">
        <v>0</v>
      </c>
      <c r="DE256" s="356">
        <v>0</v>
      </c>
      <c r="DF256" s="356">
        <v>0</v>
      </c>
      <c r="DG256" s="356">
        <v>0</v>
      </c>
      <c r="DH256" s="356">
        <v>0</v>
      </c>
      <c r="DI256" s="356">
        <v>0</v>
      </c>
      <c r="DJ256" s="356">
        <v>0</v>
      </c>
      <c r="DK256" s="356">
        <v>0</v>
      </c>
      <c r="DM256" s="356">
        <v>0</v>
      </c>
      <c r="DN256" s="356">
        <v>0</v>
      </c>
      <c r="DO256" s="356">
        <v>0</v>
      </c>
      <c r="DP256" s="356">
        <v>0</v>
      </c>
      <c r="DQ256" s="356">
        <v>0</v>
      </c>
      <c r="DR256" s="356">
        <v>0</v>
      </c>
      <c r="DS256" s="356">
        <v>0</v>
      </c>
      <c r="DU256" s="356">
        <v>0</v>
      </c>
      <c r="DV256" s="356">
        <v>0</v>
      </c>
      <c r="DW256" s="356">
        <v>0</v>
      </c>
      <c r="DX256" s="356">
        <v>0</v>
      </c>
      <c r="DY256" s="356">
        <v>0</v>
      </c>
      <c r="DZ256" s="356">
        <v>0</v>
      </c>
      <c r="EA256" s="356">
        <v>0</v>
      </c>
      <c r="EC256" s="356">
        <v>0</v>
      </c>
      <c r="ED256" s="356">
        <v>0</v>
      </c>
      <c r="EE256" s="356">
        <v>0</v>
      </c>
      <c r="EF256" s="356">
        <v>0</v>
      </c>
      <c r="EG256" s="356">
        <v>0</v>
      </c>
      <c r="EH256" s="356">
        <v>0</v>
      </c>
      <c r="EI256" s="356">
        <v>0</v>
      </c>
      <c r="EK256" s="356">
        <v>0</v>
      </c>
      <c r="EL256" s="356">
        <v>0</v>
      </c>
      <c r="EM256" s="356">
        <v>0</v>
      </c>
      <c r="EN256" s="356">
        <v>0</v>
      </c>
      <c r="EO256" s="356">
        <v>0</v>
      </c>
      <c r="EP256" s="356">
        <v>0</v>
      </c>
      <c r="EQ256" s="356">
        <v>0</v>
      </c>
      <c r="ES256" s="356">
        <v>0</v>
      </c>
      <c r="ET256" s="356">
        <v>0</v>
      </c>
      <c r="EU256" s="356">
        <v>0</v>
      </c>
      <c r="EV256" s="356">
        <v>0</v>
      </c>
      <c r="EW256" s="356">
        <v>0</v>
      </c>
      <c r="EX256" s="356">
        <v>0</v>
      </c>
      <c r="EY256" s="356">
        <v>0</v>
      </c>
      <c r="FA256" s="356">
        <v>0</v>
      </c>
      <c r="FB256" s="356">
        <v>0</v>
      </c>
      <c r="FC256" s="356">
        <v>0</v>
      </c>
      <c r="FD256" s="356">
        <v>0</v>
      </c>
      <c r="FE256" s="356">
        <v>0</v>
      </c>
      <c r="FF256" s="356">
        <v>0</v>
      </c>
      <c r="FG256" s="356">
        <v>0</v>
      </c>
    </row>
    <row r="257" spans="1:163">
      <c r="A257" s="355" t="s">
        <v>45</v>
      </c>
      <c r="B257" s="162" t="s">
        <v>45</v>
      </c>
      <c r="C257" s="619">
        <v>0</v>
      </c>
      <c r="D257" s="167"/>
      <c r="E257" s="356">
        <v>0</v>
      </c>
      <c r="F257" s="356">
        <v>0</v>
      </c>
      <c r="G257" s="356">
        <v>0</v>
      </c>
      <c r="H257" s="356">
        <v>0</v>
      </c>
      <c r="I257" s="356">
        <v>0</v>
      </c>
      <c r="J257" s="356">
        <v>0</v>
      </c>
      <c r="K257" s="356">
        <v>0</v>
      </c>
      <c r="M257" s="356">
        <v>0</v>
      </c>
      <c r="N257" s="356">
        <v>0</v>
      </c>
      <c r="O257" s="356">
        <v>0</v>
      </c>
      <c r="P257" s="356">
        <v>0</v>
      </c>
      <c r="Q257" s="356">
        <v>0</v>
      </c>
      <c r="R257" s="356">
        <v>0</v>
      </c>
      <c r="S257" s="356">
        <v>0</v>
      </c>
      <c r="U257" s="356">
        <v>0</v>
      </c>
      <c r="V257" s="356">
        <v>0</v>
      </c>
      <c r="W257" s="356">
        <v>0</v>
      </c>
      <c r="X257" s="356">
        <v>0</v>
      </c>
      <c r="Y257" s="356">
        <v>0</v>
      </c>
      <c r="Z257" s="356">
        <v>0</v>
      </c>
      <c r="AA257" s="356">
        <v>0</v>
      </c>
      <c r="AC257" s="356">
        <v>0</v>
      </c>
      <c r="AD257" s="356">
        <v>0</v>
      </c>
      <c r="AE257" s="356">
        <v>0</v>
      </c>
      <c r="AF257" s="356">
        <v>0</v>
      </c>
      <c r="AG257" s="356">
        <v>0</v>
      </c>
      <c r="AH257" s="356">
        <v>0</v>
      </c>
      <c r="AI257" s="356">
        <v>0</v>
      </c>
      <c r="AK257" s="356">
        <v>0</v>
      </c>
      <c r="AL257" s="356">
        <v>0</v>
      </c>
      <c r="AM257" s="356">
        <v>0</v>
      </c>
      <c r="AN257" s="356">
        <v>0</v>
      </c>
      <c r="AO257" s="356">
        <v>0</v>
      </c>
      <c r="AP257" s="356">
        <v>0</v>
      </c>
      <c r="AQ257" s="356">
        <v>0</v>
      </c>
      <c r="AS257" s="356">
        <v>0</v>
      </c>
      <c r="AT257" s="356">
        <v>0</v>
      </c>
      <c r="AU257" s="356">
        <v>0</v>
      </c>
      <c r="AV257" s="356">
        <v>0</v>
      </c>
      <c r="AW257" s="356">
        <v>0</v>
      </c>
      <c r="AX257" s="356">
        <v>0</v>
      </c>
      <c r="AY257" s="356">
        <v>0</v>
      </c>
      <c r="BA257" s="356">
        <v>0</v>
      </c>
      <c r="BB257" s="356">
        <v>0</v>
      </c>
      <c r="BC257" s="356">
        <v>0</v>
      </c>
      <c r="BD257" s="356">
        <v>0</v>
      </c>
      <c r="BE257" s="356">
        <v>0</v>
      </c>
      <c r="BF257" s="356">
        <v>0</v>
      </c>
      <c r="BG257" s="356">
        <v>0</v>
      </c>
      <c r="BI257" s="356">
        <v>0</v>
      </c>
      <c r="BJ257" s="356">
        <v>0</v>
      </c>
      <c r="BK257" s="356">
        <v>0</v>
      </c>
      <c r="BL257" s="356">
        <v>0</v>
      </c>
      <c r="BM257" s="356">
        <v>0</v>
      </c>
      <c r="BN257" s="356">
        <v>0</v>
      </c>
      <c r="BO257" s="356">
        <v>0</v>
      </c>
      <c r="BQ257" s="356">
        <v>0</v>
      </c>
      <c r="BR257" s="356">
        <v>0</v>
      </c>
      <c r="BS257" s="356">
        <v>0</v>
      </c>
      <c r="BT257" s="356">
        <v>0</v>
      </c>
      <c r="BU257" s="356">
        <v>0</v>
      </c>
      <c r="BV257" s="356">
        <v>0</v>
      </c>
      <c r="BW257" s="356">
        <v>0</v>
      </c>
      <c r="BY257" s="356">
        <v>0</v>
      </c>
      <c r="BZ257" s="356">
        <v>0</v>
      </c>
      <c r="CA257" s="356">
        <v>0</v>
      </c>
      <c r="CB257" s="356">
        <v>0</v>
      </c>
      <c r="CC257" s="356">
        <v>0</v>
      </c>
      <c r="CD257" s="356">
        <v>0</v>
      </c>
      <c r="CE257" s="356">
        <v>0</v>
      </c>
      <c r="CG257" s="356">
        <v>0</v>
      </c>
      <c r="CH257" s="356">
        <v>0</v>
      </c>
      <c r="CI257" s="356">
        <v>0</v>
      </c>
      <c r="CJ257" s="356">
        <v>0</v>
      </c>
      <c r="CK257" s="356">
        <v>0</v>
      </c>
      <c r="CL257" s="356">
        <v>0</v>
      </c>
      <c r="CM257" s="356">
        <v>0</v>
      </c>
      <c r="CN257" s="162">
        <v>0</v>
      </c>
      <c r="CO257" s="356">
        <v>0</v>
      </c>
      <c r="CP257" s="356">
        <v>0</v>
      </c>
      <c r="CQ257" s="356">
        <v>0</v>
      </c>
      <c r="CR257" s="356">
        <v>0</v>
      </c>
      <c r="CS257" s="356">
        <v>0</v>
      </c>
      <c r="CT257" s="356">
        <v>0</v>
      </c>
      <c r="CU257" s="356">
        <v>0</v>
      </c>
      <c r="CW257" s="356">
        <v>0</v>
      </c>
      <c r="CX257" s="356">
        <v>0</v>
      </c>
      <c r="CY257" s="356">
        <v>0</v>
      </c>
      <c r="CZ257" s="356">
        <v>0</v>
      </c>
      <c r="DA257" s="356">
        <v>0</v>
      </c>
      <c r="DB257" s="356">
        <v>0</v>
      </c>
      <c r="DC257" s="356">
        <v>0</v>
      </c>
      <c r="DE257" s="356">
        <v>0</v>
      </c>
      <c r="DF257" s="356">
        <v>0</v>
      </c>
      <c r="DG257" s="356">
        <v>0</v>
      </c>
      <c r="DH257" s="356">
        <v>0</v>
      </c>
      <c r="DI257" s="356">
        <v>0</v>
      </c>
      <c r="DJ257" s="356">
        <v>0</v>
      </c>
      <c r="DK257" s="356">
        <v>0</v>
      </c>
      <c r="DM257" s="356">
        <v>0</v>
      </c>
      <c r="DN257" s="356">
        <v>0</v>
      </c>
      <c r="DO257" s="356">
        <v>0</v>
      </c>
      <c r="DP257" s="356">
        <v>0</v>
      </c>
      <c r="DQ257" s="356">
        <v>0</v>
      </c>
      <c r="DR257" s="356">
        <v>0</v>
      </c>
      <c r="DS257" s="356">
        <v>0</v>
      </c>
      <c r="DU257" s="356">
        <v>0</v>
      </c>
      <c r="DV257" s="356">
        <v>0</v>
      </c>
      <c r="DW257" s="356">
        <v>0</v>
      </c>
      <c r="DX257" s="356">
        <v>0</v>
      </c>
      <c r="DY257" s="356">
        <v>0</v>
      </c>
      <c r="DZ257" s="356">
        <v>0</v>
      </c>
      <c r="EA257" s="356">
        <v>0</v>
      </c>
      <c r="EC257" s="356">
        <v>0</v>
      </c>
      <c r="ED257" s="356">
        <v>0</v>
      </c>
      <c r="EE257" s="356">
        <v>0</v>
      </c>
      <c r="EF257" s="356">
        <v>0</v>
      </c>
      <c r="EG257" s="356">
        <v>0</v>
      </c>
      <c r="EH257" s="356">
        <v>0</v>
      </c>
      <c r="EI257" s="356">
        <v>0</v>
      </c>
      <c r="EK257" s="356">
        <v>0</v>
      </c>
      <c r="EL257" s="356">
        <v>0</v>
      </c>
      <c r="EM257" s="356">
        <v>0</v>
      </c>
      <c r="EN257" s="356">
        <v>0</v>
      </c>
      <c r="EO257" s="356">
        <v>0</v>
      </c>
      <c r="EP257" s="356">
        <v>0</v>
      </c>
      <c r="EQ257" s="356">
        <v>0</v>
      </c>
      <c r="ES257" s="356">
        <v>0</v>
      </c>
      <c r="ET257" s="356">
        <v>0</v>
      </c>
      <c r="EU257" s="356">
        <v>0</v>
      </c>
      <c r="EV257" s="356">
        <v>0</v>
      </c>
      <c r="EW257" s="356">
        <v>0</v>
      </c>
      <c r="EX257" s="356">
        <v>0</v>
      </c>
      <c r="EY257" s="356">
        <v>0</v>
      </c>
      <c r="FA257" s="356">
        <v>0</v>
      </c>
      <c r="FB257" s="356">
        <v>0</v>
      </c>
      <c r="FC257" s="356">
        <v>0</v>
      </c>
      <c r="FD257" s="356">
        <v>0</v>
      </c>
      <c r="FE257" s="356">
        <v>0</v>
      </c>
      <c r="FF257" s="356">
        <v>0</v>
      </c>
      <c r="FG257" s="356">
        <v>0</v>
      </c>
    </row>
    <row r="258" spans="1:163">
      <c r="A258" s="355" t="s">
        <v>45</v>
      </c>
      <c r="B258" s="162" t="s">
        <v>45</v>
      </c>
      <c r="C258" s="619">
        <v>0</v>
      </c>
      <c r="D258" s="167"/>
      <c r="E258" s="356">
        <v>0</v>
      </c>
      <c r="F258" s="356">
        <v>0</v>
      </c>
      <c r="G258" s="356">
        <v>0</v>
      </c>
      <c r="H258" s="356">
        <v>0</v>
      </c>
      <c r="I258" s="356">
        <v>0</v>
      </c>
      <c r="J258" s="356">
        <v>0</v>
      </c>
      <c r="K258" s="356">
        <v>0</v>
      </c>
      <c r="M258" s="356">
        <v>0</v>
      </c>
      <c r="N258" s="356">
        <v>0</v>
      </c>
      <c r="O258" s="356">
        <v>0</v>
      </c>
      <c r="P258" s="356">
        <v>0</v>
      </c>
      <c r="Q258" s="356">
        <v>0</v>
      </c>
      <c r="R258" s="356">
        <v>0</v>
      </c>
      <c r="S258" s="356">
        <v>0</v>
      </c>
      <c r="U258" s="356">
        <v>0</v>
      </c>
      <c r="V258" s="356">
        <v>0</v>
      </c>
      <c r="W258" s="356">
        <v>0</v>
      </c>
      <c r="X258" s="356">
        <v>0</v>
      </c>
      <c r="Y258" s="356">
        <v>0</v>
      </c>
      <c r="Z258" s="356">
        <v>0</v>
      </c>
      <c r="AA258" s="356">
        <v>0</v>
      </c>
      <c r="AC258" s="356">
        <v>0</v>
      </c>
      <c r="AD258" s="356">
        <v>0</v>
      </c>
      <c r="AE258" s="356">
        <v>0</v>
      </c>
      <c r="AF258" s="356">
        <v>0</v>
      </c>
      <c r="AG258" s="356">
        <v>0</v>
      </c>
      <c r="AH258" s="356">
        <v>0</v>
      </c>
      <c r="AI258" s="356">
        <v>0</v>
      </c>
      <c r="AK258" s="356">
        <v>0</v>
      </c>
      <c r="AL258" s="356">
        <v>0</v>
      </c>
      <c r="AM258" s="356">
        <v>0</v>
      </c>
      <c r="AN258" s="356">
        <v>0</v>
      </c>
      <c r="AO258" s="356">
        <v>0</v>
      </c>
      <c r="AP258" s="356">
        <v>0</v>
      </c>
      <c r="AQ258" s="356">
        <v>0</v>
      </c>
      <c r="AS258" s="356">
        <v>0</v>
      </c>
      <c r="AT258" s="356">
        <v>0</v>
      </c>
      <c r="AU258" s="356">
        <v>0</v>
      </c>
      <c r="AV258" s="356">
        <v>0</v>
      </c>
      <c r="AW258" s="356">
        <v>0</v>
      </c>
      <c r="AX258" s="356">
        <v>0</v>
      </c>
      <c r="AY258" s="356">
        <v>0</v>
      </c>
      <c r="BA258" s="356">
        <v>0</v>
      </c>
      <c r="BB258" s="356">
        <v>0</v>
      </c>
      <c r="BC258" s="356">
        <v>0</v>
      </c>
      <c r="BD258" s="356">
        <v>0</v>
      </c>
      <c r="BE258" s="356">
        <v>0</v>
      </c>
      <c r="BF258" s="356">
        <v>0</v>
      </c>
      <c r="BG258" s="356">
        <v>0</v>
      </c>
      <c r="BI258" s="356">
        <v>0</v>
      </c>
      <c r="BJ258" s="356">
        <v>0</v>
      </c>
      <c r="BK258" s="356">
        <v>0</v>
      </c>
      <c r="BL258" s="356">
        <v>0</v>
      </c>
      <c r="BM258" s="356">
        <v>0</v>
      </c>
      <c r="BN258" s="356">
        <v>0</v>
      </c>
      <c r="BO258" s="356">
        <v>0</v>
      </c>
      <c r="BQ258" s="356">
        <v>0</v>
      </c>
      <c r="BR258" s="356">
        <v>0</v>
      </c>
      <c r="BS258" s="356">
        <v>0</v>
      </c>
      <c r="BT258" s="356">
        <v>0</v>
      </c>
      <c r="BU258" s="356">
        <v>0</v>
      </c>
      <c r="BV258" s="356">
        <v>0</v>
      </c>
      <c r="BW258" s="356">
        <v>0</v>
      </c>
      <c r="BY258" s="356">
        <v>0</v>
      </c>
      <c r="BZ258" s="356">
        <v>0</v>
      </c>
      <c r="CA258" s="356">
        <v>0</v>
      </c>
      <c r="CB258" s="356">
        <v>0</v>
      </c>
      <c r="CC258" s="356">
        <v>0</v>
      </c>
      <c r="CD258" s="356">
        <v>0</v>
      </c>
      <c r="CE258" s="356">
        <v>0</v>
      </c>
      <c r="CG258" s="356">
        <v>0</v>
      </c>
      <c r="CH258" s="356">
        <v>0</v>
      </c>
      <c r="CI258" s="356">
        <v>0</v>
      </c>
      <c r="CJ258" s="356">
        <v>0</v>
      </c>
      <c r="CK258" s="356">
        <v>0</v>
      </c>
      <c r="CL258" s="356">
        <v>0</v>
      </c>
      <c r="CM258" s="356">
        <v>0</v>
      </c>
      <c r="CN258" s="162">
        <v>0</v>
      </c>
      <c r="CO258" s="356">
        <v>0</v>
      </c>
      <c r="CP258" s="356">
        <v>0</v>
      </c>
      <c r="CQ258" s="356">
        <v>0</v>
      </c>
      <c r="CR258" s="356">
        <v>0</v>
      </c>
      <c r="CS258" s="356">
        <v>0</v>
      </c>
      <c r="CT258" s="356">
        <v>0</v>
      </c>
      <c r="CU258" s="356">
        <v>0</v>
      </c>
      <c r="CW258" s="356">
        <v>0</v>
      </c>
      <c r="CX258" s="356">
        <v>0</v>
      </c>
      <c r="CY258" s="356">
        <v>0</v>
      </c>
      <c r="CZ258" s="356">
        <v>0</v>
      </c>
      <c r="DA258" s="356">
        <v>0</v>
      </c>
      <c r="DB258" s="356">
        <v>0</v>
      </c>
      <c r="DC258" s="356">
        <v>0</v>
      </c>
      <c r="DE258" s="356">
        <v>0</v>
      </c>
      <c r="DF258" s="356">
        <v>0</v>
      </c>
      <c r="DG258" s="356">
        <v>0</v>
      </c>
      <c r="DH258" s="356">
        <v>0</v>
      </c>
      <c r="DI258" s="356">
        <v>0</v>
      </c>
      <c r="DJ258" s="356">
        <v>0</v>
      </c>
      <c r="DK258" s="356">
        <v>0</v>
      </c>
      <c r="DM258" s="356">
        <v>0</v>
      </c>
      <c r="DN258" s="356">
        <v>0</v>
      </c>
      <c r="DO258" s="356">
        <v>0</v>
      </c>
      <c r="DP258" s="356">
        <v>0</v>
      </c>
      <c r="DQ258" s="356">
        <v>0</v>
      </c>
      <c r="DR258" s="356">
        <v>0</v>
      </c>
      <c r="DS258" s="356">
        <v>0</v>
      </c>
      <c r="DU258" s="356">
        <v>0</v>
      </c>
      <c r="DV258" s="356">
        <v>0</v>
      </c>
      <c r="DW258" s="356">
        <v>0</v>
      </c>
      <c r="DX258" s="356">
        <v>0</v>
      </c>
      <c r="DY258" s="356">
        <v>0</v>
      </c>
      <c r="DZ258" s="356">
        <v>0</v>
      </c>
      <c r="EA258" s="356">
        <v>0</v>
      </c>
      <c r="EC258" s="356">
        <v>0</v>
      </c>
      <c r="ED258" s="356">
        <v>0</v>
      </c>
      <c r="EE258" s="356">
        <v>0</v>
      </c>
      <c r="EF258" s="356">
        <v>0</v>
      </c>
      <c r="EG258" s="356">
        <v>0</v>
      </c>
      <c r="EH258" s="356">
        <v>0</v>
      </c>
      <c r="EI258" s="356">
        <v>0</v>
      </c>
      <c r="EK258" s="356">
        <v>0</v>
      </c>
      <c r="EL258" s="356">
        <v>0</v>
      </c>
      <c r="EM258" s="356">
        <v>0</v>
      </c>
      <c r="EN258" s="356">
        <v>0</v>
      </c>
      <c r="EO258" s="356">
        <v>0</v>
      </c>
      <c r="EP258" s="356">
        <v>0</v>
      </c>
      <c r="EQ258" s="356">
        <v>0</v>
      </c>
      <c r="ES258" s="356">
        <v>0</v>
      </c>
      <c r="ET258" s="356">
        <v>0</v>
      </c>
      <c r="EU258" s="356">
        <v>0</v>
      </c>
      <c r="EV258" s="356">
        <v>0</v>
      </c>
      <c r="EW258" s="356">
        <v>0</v>
      </c>
      <c r="EX258" s="356">
        <v>0</v>
      </c>
      <c r="EY258" s="356">
        <v>0</v>
      </c>
      <c r="FA258" s="356">
        <v>0</v>
      </c>
      <c r="FB258" s="356">
        <v>0</v>
      </c>
      <c r="FC258" s="356">
        <v>0</v>
      </c>
      <c r="FD258" s="356">
        <v>0</v>
      </c>
      <c r="FE258" s="356">
        <v>0</v>
      </c>
      <c r="FF258" s="356">
        <v>0</v>
      </c>
      <c r="FG258" s="356">
        <v>0</v>
      </c>
    </row>
    <row r="259" spans="1:163">
      <c r="A259" s="355" t="s">
        <v>45</v>
      </c>
      <c r="B259" s="162" t="s">
        <v>45</v>
      </c>
      <c r="C259" s="619">
        <v>0</v>
      </c>
      <c r="D259" s="167"/>
      <c r="E259" s="356">
        <v>0</v>
      </c>
      <c r="F259" s="356">
        <v>0</v>
      </c>
      <c r="G259" s="356">
        <v>0</v>
      </c>
      <c r="H259" s="356">
        <v>0</v>
      </c>
      <c r="I259" s="356">
        <v>0</v>
      </c>
      <c r="J259" s="356">
        <v>0</v>
      </c>
      <c r="K259" s="356">
        <v>0</v>
      </c>
      <c r="M259" s="356">
        <v>0</v>
      </c>
      <c r="N259" s="356">
        <v>0</v>
      </c>
      <c r="O259" s="356">
        <v>0</v>
      </c>
      <c r="P259" s="356">
        <v>0</v>
      </c>
      <c r="Q259" s="356">
        <v>0</v>
      </c>
      <c r="R259" s="356">
        <v>0</v>
      </c>
      <c r="S259" s="356">
        <v>0</v>
      </c>
      <c r="U259" s="356">
        <v>0</v>
      </c>
      <c r="V259" s="356">
        <v>0</v>
      </c>
      <c r="W259" s="356">
        <v>0</v>
      </c>
      <c r="X259" s="356">
        <v>0</v>
      </c>
      <c r="Y259" s="356">
        <v>0</v>
      </c>
      <c r="Z259" s="356">
        <v>0</v>
      </c>
      <c r="AA259" s="356">
        <v>0</v>
      </c>
      <c r="AC259" s="356">
        <v>0</v>
      </c>
      <c r="AD259" s="356">
        <v>0</v>
      </c>
      <c r="AE259" s="356">
        <v>0</v>
      </c>
      <c r="AF259" s="356">
        <v>0</v>
      </c>
      <c r="AG259" s="356">
        <v>0</v>
      </c>
      <c r="AH259" s="356">
        <v>0</v>
      </c>
      <c r="AI259" s="356">
        <v>0</v>
      </c>
      <c r="AK259" s="356">
        <v>0</v>
      </c>
      <c r="AL259" s="356">
        <v>0</v>
      </c>
      <c r="AM259" s="356">
        <v>0</v>
      </c>
      <c r="AN259" s="356">
        <v>0</v>
      </c>
      <c r="AO259" s="356">
        <v>0</v>
      </c>
      <c r="AP259" s="356">
        <v>0</v>
      </c>
      <c r="AQ259" s="356">
        <v>0</v>
      </c>
      <c r="AS259" s="356">
        <v>0</v>
      </c>
      <c r="AT259" s="356">
        <v>0</v>
      </c>
      <c r="AU259" s="356">
        <v>0</v>
      </c>
      <c r="AV259" s="356">
        <v>0</v>
      </c>
      <c r="AW259" s="356">
        <v>0</v>
      </c>
      <c r="AX259" s="356">
        <v>0</v>
      </c>
      <c r="AY259" s="356">
        <v>0</v>
      </c>
      <c r="BA259" s="356">
        <v>0</v>
      </c>
      <c r="BB259" s="356">
        <v>0</v>
      </c>
      <c r="BC259" s="356">
        <v>0</v>
      </c>
      <c r="BD259" s="356">
        <v>0</v>
      </c>
      <c r="BE259" s="356">
        <v>0</v>
      </c>
      <c r="BF259" s="356">
        <v>0</v>
      </c>
      <c r="BG259" s="356">
        <v>0</v>
      </c>
      <c r="BI259" s="356">
        <v>0</v>
      </c>
      <c r="BJ259" s="356">
        <v>0</v>
      </c>
      <c r="BK259" s="356">
        <v>0</v>
      </c>
      <c r="BL259" s="356">
        <v>0</v>
      </c>
      <c r="BM259" s="356">
        <v>0</v>
      </c>
      <c r="BN259" s="356">
        <v>0</v>
      </c>
      <c r="BO259" s="356">
        <v>0</v>
      </c>
      <c r="BQ259" s="356">
        <v>0</v>
      </c>
      <c r="BR259" s="356">
        <v>0</v>
      </c>
      <c r="BS259" s="356">
        <v>0</v>
      </c>
      <c r="BT259" s="356">
        <v>0</v>
      </c>
      <c r="BU259" s="356">
        <v>0</v>
      </c>
      <c r="BV259" s="356">
        <v>0</v>
      </c>
      <c r="BW259" s="356">
        <v>0</v>
      </c>
      <c r="BY259" s="356">
        <v>0</v>
      </c>
      <c r="BZ259" s="356">
        <v>0</v>
      </c>
      <c r="CA259" s="356">
        <v>0</v>
      </c>
      <c r="CB259" s="356">
        <v>0</v>
      </c>
      <c r="CC259" s="356">
        <v>0</v>
      </c>
      <c r="CD259" s="356">
        <v>0</v>
      </c>
      <c r="CE259" s="356">
        <v>0</v>
      </c>
      <c r="CG259" s="356">
        <v>0</v>
      </c>
      <c r="CH259" s="356">
        <v>0</v>
      </c>
      <c r="CI259" s="356">
        <v>0</v>
      </c>
      <c r="CJ259" s="356">
        <v>0</v>
      </c>
      <c r="CK259" s="356">
        <v>0</v>
      </c>
      <c r="CL259" s="356">
        <v>0</v>
      </c>
      <c r="CM259" s="356">
        <v>0</v>
      </c>
      <c r="CN259" s="162">
        <v>0</v>
      </c>
      <c r="CO259" s="356">
        <v>0</v>
      </c>
      <c r="CP259" s="356">
        <v>0</v>
      </c>
      <c r="CQ259" s="356">
        <v>0</v>
      </c>
      <c r="CR259" s="356">
        <v>0</v>
      </c>
      <c r="CS259" s="356">
        <v>0</v>
      </c>
      <c r="CT259" s="356">
        <v>0</v>
      </c>
      <c r="CU259" s="356">
        <v>0</v>
      </c>
      <c r="CW259" s="356">
        <v>0</v>
      </c>
      <c r="CX259" s="356">
        <v>0</v>
      </c>
      <c r="CY259" s="356">
        <v>0</v>
      </c>
      <c r="CZ259" s="356">
        <v>0</v>
      </c>
      <c r="DA259" s="356">
        <v>0</v>
      </c>
      <c r="DB259" s="356">
        <v>0</v>
      </c>
      <c r="DC259" s="356">
        <v>0</v>
      </c>
      <c r="DE259" s="356">
        <v>0</v>
      </c>
      <c r="DF259" s="356">
        <v>0</v>
      </c>
      <c r="DG259" s="356">
        <v>0</v>
      </c>
      <c r="DH259" s="356">
        <v>0</v>
      </c>
      <c r="DI259" s="356">
        <v>0</v>
      </c>
      <c r="DJ259" s="356">
        <v>0</v>
      </c>
      <c r="DK259" s="356">
        <v>0</v>
      </c>
      <c r="DM259" s="356">
        <v>0</v>
      </c>
      <c r="DN259" s="356">
        <v>0</v>
      </c>
      <c r="DO259" s="356">
        <v>0</v>
      </c>
      <c r="DP259" s="356">
        <v>0</v>
      </c>
      <c r="DQ259" s="356">
        <v>0</v>
      </c>
      <c r="DR259" s="356">
        <v>0</v>
      </c>
      <c r="DS259" s="356">
        <v>0</v>
      </c>
      <c r="DU259" s="356">
        <v>0</v>
      </c>
      <c r="DV259" s="356">
        <v>0</v>
      </c>
      <c r="DW259" s="356">
        <v>0</v>
      </c>
      <c r="DX259" s="356">
        <v>0</v>
      </c>
      <c r="DY259" s="356">
        <v>0</v>
      </c>
      <c r="DZ259" s="356">
        <v>0</v>
      </c>
      <c r="EA259" s="356">
        <v>0</v>
      </c>
      <c r="EC259" s="356">
        <v>0</v>
      </c>
      <c r="ED259" s="356">
        <v>0</v>
      </c>
      <c r="EE259" s="356">
        <v>0</v>
      </c>
      <c r="EF259" s="356">
        <v>0</v>
      </c>
      <c r="EG259" s="356">
        <v>0</v>
      </c>
      <c r="EH259" s="356">
        <v>0</v>
      </c>
      <c r="EI259" s="356">
        <v>0</v>
      </c>
      <c r="EK259" s="356">
        <v>0</v>
      </c>
      <c r="EL259" s="356">
        <v>0</v>
      </c>
      <c r="EM259" s="356">
        <v>0</v>
      </c>
      <c r="EN259" s="356">
        <v>0</v>
      </c>
      <c r="EO259" s="356">
        <v>0</v>
      </c>
      <c r="EP259" s="356">
        <v>0</v>
      </c>
      <c r="EQ259" s="356">
        <v>0</v>
      </c>
      <c r="ES259" s="356">
        <v>0</v>
      </c>
      <c r="ET259" s="356">
        <v>0</v>
      </c>
      <c r="EU259" s="356">
        <v>0</v>
      </c>
      <c r="EV259" s="356">
        <v>0</v>
      </c>
      <c r="EW259" s="356">
        <v>0</v>
      </c>
      <c r="EX259" s="356">
        <v>0</v>
      </c>
      <c r="EY259" s="356">
        <v>0</v>
      </c>
      <c r="FA259" s="356">
        <v>0</v>
      </c>
      <c r="FB259" s="356">
        <v>0</v>
      </c>
      <c r="FC259" s="356">
        <v>0</v>
      </c>
      <c r="FD259" s="356">
        <v>0</v>
      </c>
      <c r="FE259" s="356">
        <v>0</v>
      </c>
      <c r="FF259" s="356">
        <v>0</v>
      </c>
      <c r="FG259" s="356">
        <v>0</v>
      </c>
    </row>
    <row r="260" spans="1:163">
      <c r="A260" s="355" t="s">
        <v>45</v>
      </c>
      <c r="B260" s="162" t="s">
        <v>45</v>
      </c>
      <c r="C260" s="619">
        <v>0</v>
      </c>
      <c r="D260" s="167"/>
      <c r="E260" s="356">
        <v>0</v>
      </c>
      <c r="F260" s="356">
        <v>0</v>
      </c>
      <c r="G260" s="356">
        <v>0</v>
      </c>
      <c r="H260" s="356">
        <v>0</v>
      </c>
      <c r="I260" s="356">
        <v>0</v>
      </c>
      <c r="J260" s="356">
        <v>0</v>
      </c>
      <c r="K260" s="356">
        <v>0</v>
      </c>
      <c r="M260" s="356">
        <v>0</v>
      </c>
      <c r="N260" s="356">
        <v>0</v>
      </c>
      <c r="O260" s="356">
        <v>0</v>
      </c>
      <c r="P260" s="356">
        <v>0</v>
      </c>
      <c r="Q260" s="356">
        <v>0</v>
      </c>
      <c r="R260" s="356">
        <v>0</v>
      </c>
      <c r="S260" s="356">
        <v>0</v>
      </c>
      <c r="U260" s="356">
        <v>0</v>
      </c>
      <c r="V260" s="356">
        <v>0</v>
      </c>
      <c r="W260" s="356">
        <v>0</v>
      </c>
      <c r="X260" s="356">
        <v>0</v>
      </c>
      <c r="Y260" s="356">
        <v>0</v>
      </c>
      <c r="Z260" s="356">
        <v>0</v>
      </c>
      <c r="AA260" s="356">
        <v>0</v>
      </c>
      <c r="AC260" s="356">
        <v>0</v>
      </c>
      <c r="AD260" s="356">
        <v>0</v>
      </c>
      <c r="AE260" s="356">
        <v>0</v>
      </c>
      <c r="AF260" s="356">
        <v>0</v>
      </c>
      <c r="AG260" s="356">
        <v>0</v>
      </c>
      <c r="AH260" s="356">
        <v>0</v>
      </c>
      <c r="AI260" s="356">
        <v>0</v>
      </c>
      <c r="AK260" s="356">
        <v>0</v>
      </c>
      <c r="AL260" s="356">
        <v>0</v>
      </c>
      <c r="AM260" s="356">
        <v>0</v>
      </c>
      <c r="AN260" s="356">
        <v>0</v>
      </c>
      <c r="AO260" s="356">
        <v>0</v>
      </c>
      <c r="AP260" s="356">
        <v>0</v>
      </c>
      <c r="AQ260" s="356">
        <v>0</v>
      </c>
      <c r="AS260" s="356">
        <v>0</v>
      </c>
      <c r="AT260" s="356">
        <v>0</v>
      </c>
      <c r="AU260" s="356">
        <v>0</v>
      </c>
      <c r="AV260" s="356">
        <v>0</v>
      </c>
      <c r="AW260" s="356">
        <v>0</v>
      </c>
      <c r="AX260" s="356">
        <v>0</v>
      </c>
      <c r="AY260" s="356">
        <v>0</v>
      </c>
      <c r="BA260" s="356">
        <v>0</v>
      </c>
      <c r="BB260" s="356">
        <v>0</v>
      </c>
      <c r="BC260" s="356">
        <v>0</v>
      </c>
      <c r="BD260" s="356">
        <v>0</v>
      </c>
      <c r="BE260" s="356">
        <v>0</v>
      </c>
      <c r="BF260" s="356">
        <v>0</v>
      </c>
      <c r="BG260" s="356">
        <v>0</v>
      </c>
      <c r="BI260" s="356">
        <v>0</v>
      </c>
      <c r="BJ260" s="356">
        <v>0</v>
      </c>
      <c r="BK260" s="356">
        <v>0</v>
      </c>
      <c r="BL260" s="356">
        <v>0</v>
      </c>
      <c r="BM260" s="356">
        <v>0</v>
      </c>
      <c r="BN260" s="356">
        <v>0</v>
      </c>
      <c r="BO260" s="356">
        <v>0</v>
      </c>
      <c r="BQ260" s="356">
        <v>0</v>
      </c>
      <c r="BR260" s="356">
        <v>0</v>
      </c>
      <c r="BS260" s="356">
        <v>0</v>
      </c>
      <c r="BT260" s="356">
        <v>0</v>
      </c>
      <c r="BU260" s="356">
        <v>0</v>
      </c>
      <c r="BV260" s="356">
        <v>0</v>
      </c>
      <c r="BW260" s="356">
        <v>0</v>
      </c>
      <c r="BY260" s="356">
        <v>0</v>
      </c>
      <c r="BZ260" s="356">
        <v>0</v>
      </c>
      <c r="CA260" s="356">
        <v>0</v>
      </c>
      <c r="CB260" s="356">
        <v>0</v>
      </c>
      <c r="CC260" s="356">
        <v>0</v>
      </c>
      <c r="CD260" s="356">
        <v>0</v>
      </c>
      <c r="CE260" s="356">
        <v>0</v>
      </c>
      <c r="CG260" s="356">
        <v>0</v>
      </c>
      <c r="CH260" s="356">
        <v>0</v>
      </c>
      <c r="CI260" s="356">
        <v>0</v>
      </c>
      <c r="CJ260" s="356">
        <v>0</v>
      </c>
      <c r="CK260" s="356">
        <v>0</v>
      </c>
      <c r="CL260" s="356">
        <v>0</v>
      </c>
      <c r="CM260" s="356">
        <v>0</v>
      </c>
      <c r="CN260" s="162">
        <v>0</v>
      </c>
      <c r="CO260" s="356">
        <v>0</v>
      </c>
      <c r="CP260" s="356">
        <v>0</v>
      </c>
      <c r="CQ260" s="356">
        <v>0</v>
      </c>
      <c r="CR260" s="356">
        <v>0</v>
      </c>
      <c r="CS260" s="356">
        <v>0</v>
      </c>
      <c r="CT260" s="356">
        <v>0</v>
      </c>
      <c r="CU260" s="356">
        <v>0</v>
      </c>
      <c r="CW260" s="356">
        <v>0</v>
      </c>
      <c r="CX260" s="356">
        <v>0</v>
      </c>
      <c r="CY260" s="356">
        <v>0</v>
      </c>
      <c r="CZ260" s="356">
        <v>0</v>
      </c>
      <c r="DA260" s="356">
        <v>0</v>
      </c>
      <c r="DB260" s="356">
        <v>0</v>
      </c>
      <c r="DC260" s="356">
        <v>0</v>
      </c>
      <c r="DE260" s="356">
        <v>0</v>
      </c>
      <c r="DF260" s="356">
        <v>0</v>
      </c>
      <c r="DG260" s="356">
        <v>0</v>
      </c>
      <c r="DH260" s="356">
        <v>0</v>
      </c>
      <c r="DI260" s="356">
        <v>0</v>
      </c>
      <c r="DJ260" s="356">
        <v>0</v>
      </c>
      <c r="DK260" s="356">
        <v>0</v>
      </c>
      <c r="DM260" s="356">
        <v>0</v>
      </c>
      <c r="DN260" s="356">
        <v>0</v>
      </c>
      <c r="DO260" s="356">
        <v>0</v>
      </c>
      <c r="DP260" s="356">
        <v>0</v>
      </c>
      <c r="DQ260" s="356">
        <v>0</v>
      </c>
      <c r="DR260" s="356">
        <v>0</v>
      </c>
      <c r="DS260" s="356">
        <v>0</v>
      </c>
      <c r="DU260" s="356">
        <v>0</v>
      </c>
      <c r="DV260" s="356">
        <v>0</v>
      </c>
      <c r="DW260" s="356">
        <v>0</v>
      </c>
      <c r="DX260" s="356">
        <v>0</v>
      </c>
      <c r="DY260" s="356">
        <v>0</v>
      </c>
      <c r="DZ260" s="356">
        <v>0</v>
      </c>
      <c r="EA260" s="356">
        <v>0</v>
      </c>
      <c r="EC260" s="356">
        <v>0</v>
      </c>
      <c r="ED260" s="356">
        <v>0</v>
      </c>
      <c r="EE260" s="356">
        <v>0</v>
      </c>
      <c r="EF260" s="356">
        <v>0</v>
      </c>
      <c r="EG260" s="356">
        <v>0</v>
      </c>
      <c r="EH260" s="356">
        <v>0</v>
      </c>
      <c r="EI260" s="356">
        <v>0</v>
      </c>
      <c r="EK260" s="356">
        <v>0</v>
      </c>
      <c r="EL260" s="356">
        <v>0</v>
      </c>
      <c r="EM260" s="356">
        <v>0</v>
      </c>
      <c r="EN260" s="356">
        <v>0</v>
      </c>
      <c r="EO260" s="356">
        <v>0</v>
      </c>
      <c r="EP260" s="356">
        <v>0</v>
      </c>
      <c r="EQ260" s="356">
        <v>0</v>
      </c>
      <c r="ES260" s="356">
        <v>0</v>
      </c>
      <c r="ET260" s="356">
        <v>0</v>
      </c>
      <c r="EU260" s="356">
        <v>0</v>
      </c>
      <c r="EV260" s="356">
        <v>0</v>
      </c>
      <c r="EW260" s="356">
        <v>0</v>
      </c>
      <c r="EX260" s="356">
        <v>0</v>
      </c>
      <c r="EY260" s="356">
        <v>0</v>
      </c>
      <c r="FA260" s="356">
        <v>0</v>
      </c>
      <c r="FB260" s="356">
        <v>0</v>
      </c>
      <c r="FC260" s="356">
        <v>0</v>
      </c>
      <c r="FD260" s="356">
        <v>0</v>
      </c>
      <c r="FE260" s="356">
        <v>0</v>
      </c>
      <c r="FF260" s="356">
        <v>0</v>
      </c>
      <c r="FG260" s="356">
        <v>0</v>
      </c>
    </row>
    <row r="261" spans="1:163">
      <c r="B261" s="172" t="s">
        <v>70</v>
      </c>
      <c r="C261" s="357">
        <v>164015324.9897024</v>
      </c>
      <c r="D261" s="167"/>
      <c r="E261" s="357">
        <v>10405094.393343328</v>
      </c>
      <c r="F261" s="357">
        <v>76046942.437041506</v>
      </c>
      <c r="G261" s="357">
        <v>0</v>
      </c>
      <c r="H261" s="357">
        <v>0</v>
      </c>
      <c r="I261" s="357">
        <v>0</v>
      </c>
      <c r="J261" s="357">
        <v>0</v>
      </c>
      <c r="K261" s="357">
        <v>86452036.830384836</v>
      </c>
      <c r="L261" s="357"/>
      <c r="M261" s="357">
        <v>2398925.6493570753</v>
      </c>
      <c r="N261" s="357">
        <v>19322635.748879563</v>
      </c>
      <c r="O261" s="357">
        <v>0</v>
      </c>
      <c r="P261" s="357">
        <v>0</v>
      </c>
      <c r="Q261" s="357">
        <v>0</v>
      </c>
      <c r="R261" s="357">
        <v>0</v>
      </c>
      <c r="S261" s="357">
        <v>21721561.39823664</v>
      </c>
      <c r="T261" s="357"/>
      <c r="U261" s="357">
        <v>2567661.3013872043</v>
      </c>
      <c r="V261" s="357">
        <v>21488250.676954649</v>
      </c>
      <c r="W261" s="357">
        <v>0</v>
      </c>
      <c r="X261" s="357">
        <v>0</v>
      </c>
      <c r="Y261" s="357">
        <v>0</v>
      </c>
      <c r="Z261" s="357">
        <v>0</v>
      </c>
      <c r="AA261" s="357">
        <v>24055911.978341855</v>
      </c>
      <c r="AB261" s="357"/>
      <c r="AC261" s="357">
        <v>1349095.0871154254</v>
      </c>
      <c r="AD261" s="357">
        <v>13867782.476815043</v>
      </c>
      <c r="AE261" s="357">
        <v>0</v>
      </c>
      <c r="AF261" s="357">
        <v>0</v>
      </c>
      <c r="AG261" s="357">
        <v>0</v>
      </c>
      <c r="AH261" s="357">
        <v>0</v>
      </c>
      <c r="AI261" s="357">
        <v>15216877.563930469</v>
      </c>
      <c r="AJ261" s="357"/>
      <c r="AK261" s="357">
        <v>953031.2937233377</v>
      </c>
      <c r="AL261" s="357">
        <v>9648409.6593533456</v>
      </c>
      <c r="AM261" s="357">
        <v>0</v>
      </c>
      <c r="AN261" s="357">
        <v>0</v>
      </c>
      <c r="AO261" s="357">
        <v>0</v>
      </c>
      <c r="AP261" s="357">
        <v>0</v>
      </c>
      <c r="AQ261" s="357">
        <v>10601440.953076683</v>
      </c>
      <c r="AR261" s="357"/>
      <c r="AS261" s="357">
        <v>32.569181804645382</v>
      </c>
      <c r="AT261" s="357">
        <v>30465.899032610607</v>
      </c>
      <c r="AU261" s="357">
        <v>0</v>
      </c>
      <c r="AV261" s="357">
        <v>0</v>
      </c>
      <c r="AW261" s="357">
        <v>0</v>
      </c>
      <c r="AX261" s="357">
        <v>0</v>
      </c>
      <c r="AY261" s="357">
        <v>30498.468214415254</v>
      </c>
      <c r="AZ261" s="357"/>
      <c r="BA261" s="357">
        <v>0</v>
      </c>
      <c r="BB261" s="357">
        <v>840844.0302448771</v>
      </c>
      <c r="BC261" s="357">
        <v>0</v>
      </c>
      <c r="BD261" s="357">
        <v>0</v>
      </c>
      <c r="BE261" s="357">
        <v>0</v>
      </c>
      <c r="BF261" s="357">
        <v>0</v>
      </c>
      <c r="BG261" s="357">
        <v>840844.0302448771</v>
      </c>
      <c r="BH261" s="357"/>
      <c r="BI261" s="357">
        <v>0</v>
      </c>
      <c r="BJ261" s="357">
        <v>0</v>
      </c>
      <c r="BK261" s="357">
        <v>0</v>
      </c>
      <c r="BL261" s="357">
        <v>0</v>
      </c>
      <c r="BM261" s="357">
        <v>0</v>
      </c>
      <c r="BN261" s="357">
        <v>0</v>
      </c>
      <c r="BO261" s="357">
        <v>0</v>
      </c>
      <c r="BP261" s="357"/>
      <c r="BQ261" s="357">
        <v>323704.42784399854</v>
      </c>
      <c r="BR261" s="357">
        <v>4176223.9915805371</v>
      </c>
      <c r="BS261" s="357">
        <v>0</v>
      </c>
      <c r="BT261" s="357">
        <v>0</v>
      </c>
      <c r="BU261" s="357">
        <v>0</v>
      </c>
      <c r="BV261" s="357">
        <v>0</v>
      </c>
      <c r="BW261" s="357">
        <v>4499928.4194245357</v>
      </c>
      <c r="BX261" s="357"/>
      <c r="BY261" s="357">
        <v>0</v>
      </c>
      <c r="BZ261" s="357">
        <v>0</v>
      </c>
      <c r="CA261" s="357">
        <v>0</v>
      </c>
      <c r="CB261" s="357">
        <v>0</v>
      </c>
      <c r="CC261" s="357">
        <v>0</v>
      </c>
      <c r="CD261" s="357">
        <v>0</v>
      </c>
      <c r="CE261" s="357">
        <v>0</v>
      </c>
      <c r="CF261" s="357"/>
      <c r="CG261" s="357">
        <v>37495.395759105209</v>
      </c>
      <c r="CH261" s="357">
        <v>502869.14255288139</v>
      </c>
      <c r="CI261" s="357">
        <v>0</v>
      </c>
      <c r="CJ261" s="357">
        <v>0</v>
      </c>
      <c r="CK261" s="357">
        <v>0</v>
      </c>
      <c r="CL261" s="357">
        <v>0</v>
      </c>
      <c r="CM261" s="357">
        <v>540364.5383119866</v>
      </c>
      <c r="CN261" s="357">
        <v>0</v>
      </c>
      <c r="CO261" s="357">
        <v>6645.6311559848327</v>
      </c>
      <c r="CP261" s="357">
        <v>49215.178380149904</v>
      </c>
      <c r="CQ261" s="357">
        <v>0</v>
      </c>
      <c r="CR261" s="357">
        <v>0</v>
      </c>
      <c r="CS261" s="357">
        <v>0</v>
      </c>
      <c r="CT261" s="357">
        <v>0</v>
      </c>
      <c r="CU261" s="357">
        <v>55860.809536134737</v>
      </c>
      <c r="CV261" s="357"/>
      <c r="CW261" s="357">
        <v>0</v>
      </c>
      <c r="CX261" s="357">
        <v>0</v>
      </c>
      <c r="CY261" s="357">
        <v>0</v>
      </c>
      <c r="CZ261" s="357">
        <v>0</v>
      </c>
      <c r="DA261" s="357">
        <v>0</v>
      </c>
      <c r="DB261" s="357">
        <v>0</v>
      </c>
      <c r="DC261" s="357">
        <v>0</v>
      </c>
      <c r="DD261" s="357"/>
      <c r="DE261" s="357">
        <v>0</v>
      </c>
      <c r="DF261" s="357">
        <v>0</v>
      </c>
      <c r="DG261" s="357">
        <v>0</v>
      </c>
      <c r="DH261" s="357">
        <v>0</v>
      </c>
      <c r="DI261" s="357">
        <v>0</v>
      </c>
      <c r="DJ261" s="357">
        <v>0</v>
      </c>
      <c r="DK261" s="357">
        <v>0</v>
      </c>
      <c r="DL261" s="357"/>
      <c r="DM261" s="357">
        <v>0</v>
      </c>
      <c r="DN261" s="357">
        <v>0</v>
      </c>
      <c r="DO261" s="357">
        <v>0</v>
      </c>
      <c r="DP261" s="357">
        <v>0</v>
      </c>
      <c r="DQ261" s="357">
        <v>0</v>
      </c>
      <c r="DR261" s="357">
        <v>0</v>
      </c>
      <c r="DS261" s="357">
        <v>0</v>
      </c>
      <c r="DT261" s="357"/>
      <c r="DU261" s="357">
        <v>0</v>
      </c>
      <c r="DV261" s="357">
        <v>0</v>
      </c>
      <c r="DW261" s="357">
        <v>0</v>
      </c>
      <c r="DX261" s="357">
        <v>0</v>
      </c>
      <c r="DY261" s="357">
        <v>0</v>
      </c>
      <c r="DZ261" s="357">
        <v>0</v>
      </c>
      <c r="EA261" s="357">
        <v>0</v>
      </c>
      <c r="EB261" s="357"/>
      <c r="EC261" s="357">
        <v>0</v>
      </c>
      <c r="ED261" s="357">
        <v>0</v>
      </c>
      <c r="EE261" s="357">
        <v>0</v>
      </c>
      <c r="EF261" s="357">
        <v>0</v>
      </c>
      <c r="EG261" s="357">
        <v>0</v>
      </c>
      <c r="EH261" s="357">
        <v>0</v>
      </c>
      <c r="EI261" s="357">
        <v>0</v>
      </c>
      <c r="EJ261" s="357"/>
      <c r="EK261" s="357">
        <v>0</v>
      </c>
      <c r="EL261" s="357">
        <v>0</v>
      </c>
      <c r="EM261" s="357">
        <v>0</v>
      </c>
      <c r="EN261" s="357">
        <v>0</v>
      </c>
      <c r="EO261" s="357">
        <v>0</v>
      </c>
      <c r="EP261" s="357">
        <v>0</v>
      </c>
      <c r="EQ261" s="357">
        <v>0</v>
      </c>
      <c r="ER261" s="357"/>
      <c r="ES261" s="357">
        <v>0</v>
      </c>
      <c r="ET261" s="357">
        <v>0</v>
      </c>
      <c r="EU261" s="357">
        <v>0</v>
      </c>
      <c r="EV261" s="357">
        <v>0</v>
      </c>
      <c r="EW261" s="357">
        <v>0</v>
      </c>
      <c r="EX261" s="357">
        <v>0</v>
      </c>
      <c r="EY261" s="357">
        <v>0</v>
      </c>
      <c r="EZ261" s="357"/>
      <c r="FA261" s="357">
        <v>0</v>
      </c>
      <c r="FB261" s="357">
        <v>0</v>
      </c>
      <c r="FC261" s="357">
        <v>0</v>
      </c>
      <c r="FD261" s="357">
        <v>0</v>
      </c>
      <c r="FE261" s="357">
        <v>0</v>
      </c>
      <c r="FF261" s="357">
        <v>0</v>
      </c>
      <c r="FG261" s="357">
        <v>0</v>
      </c>
    </row>
    <row r="262" spans="1:163">
      <c r="D262" s="167"/>
      <c r="CW262" s="162">
        <v>0</v>
      </c>
      <c r="CX262" s="162">
        <v>0</v>
      </c>
      <c r="CY262" s="162">
        <v>0</v>
      </c>
      <c r="CZ262" s="162">
        <v>0</v>
      </c>
      <c r="DA262" s="162">
        <v>0</v>
      </c>
      <c r="DB262" s="162">
        <v>0</v>
      </c>
      <c r="DC262" s="162">
        <v>0</v>
      </c>
    </row>
    <row r="263" spans="1:163">
      <c r="B263" s="172" t="s">
        <v>71</v>
      </c>
      <c r="D263" s="167"/>
      <c r="CW263" s="162">
        <v>0</v>
      </c>
      <c r="CX263" s="162">
        <v>0</v>
      </c>
      <c r="CY263" s="162">
        <v>0</v>
      </c>
      <c r="CZ263" s="162">
        <v>0</v>
      </c>
      <c r="DA263" s="162">
        <v>0</v>
      </c>
      <c r="DB263" s="162">
        <v>0</v>
      </c>
      <c r="DC263" s="162">
        <v>0</v>
      </c>
    </row>
    <row r="264" spans="1:163">
      <c r="A264" s="355">
        <v>555</v>
      </c>
      <c r="B264" s="162" t="s">
        <v>906</v>
      </c>
      <c r="C264" s="619">
        <v>499500693.5369041</v>
      </c>
      <c r="D264" s="167"/>
      <c r="E264" s="356">
        <v>31688208.806818862</v>
      </c>
      <c r="F264" s="356">
        <v>231597263.7986612</v>
      </c>
      <c r="G264" s="356">
        <v>0</v>
      </c>
      <c r="H264" s="356">
        <v>0</v>
      </c>
      <c r="I264" s="356">
        <v>0</v>
      </c>
      <c r="J264" s="356">
        <v>0</v>
      </c>
      <c r="K264" s="356">
        <v>263285472.60548007</v>
      </c>
      <c r="M264" s="356">
        <v>7305811.3665449228</v>
      </c>
      <c r="N264" s="356">
        <v>58846147.200770982</v>
      </c>
      <c r="O264" s="356">
        <v>0</v>
      </c>
      <c r="P264" s="356">
        <v>0</v>
      </c>
      <c r="Q264" s="356">
        <v>0</v>
      </c>
      <c r="R264" s="356">
        <v>0</v>
      </c>
      <c r="S264" s="356">
        <v>66151958.567315906</v>
      </c>
      <c r="U264" s="356">
        <v>7819687.5864575617</v>
      </c>
      <c r="V264" s="356">
        <v>65441422.115327246</v>
      </c>
      <c r="W264" s="356">
        <v>0</v>
      </c>
      <c r="X264" s="356">
        <v>0</v>
      </c>
      <c r="Y264" s="356">
        <v>0</v>
      </c>
      <c r="Z264" s="356">
        <v>0</v>
      </c>
      <c r="AA264" s="356">
        <v>73261109.701784804</v>
      </c>
      <c r="AC264" s="356">
        <v>4108603.4594858368</v>
      </c>
      <c r="AD264" s="356">
        <v>42233656.918479696</v>
      </c>
      <c r="AE264" s="356">
        <v>0</v>
      </c>
      <c r="AF264" s="356">
        <v>0</v>
      </c>
      <c r="AG264" s="356">
        <v>0</v>
      </c>
      <c r="AH264" s="356">
        <v>0</v>
      </c>
      <c r="AI264" s="356">
        <v>46342260.377965532</v>
      </c>
      <c r="AK264" s="356">
        <v>2902410.443701331</v>
      </c>
      <c r="AL264" s="356">
        <v>29383762.25927512</v>
      </c>
      <c r="AM264" s="356">
        <v>0</v>
      </c>
      <c r="AN264" s="356">
        <v>0</v>
      </c>
      <c r="AO264" s="356">
        <v>0</v>
      </c>
      <c r="AP264" s="356">
        <v>0</v>
      </c>
      <c r="AQ264" s="356">
        <v>32286172.70297645</v>
      </c>
      <c r="AS264" s="356">
        <v>99.187858819724838</v>
      </c>
      <c r="AT264" s="356">
        <v>92782.413454167952</v>
      </c>
      <c r="AU264" s="356">
        <v>0</v>
      </c>
      <c r="AV264" s="356">
        <v>0</v>
      </c>
      <c r="AW264" s="356">
        <v>0</v>
      </c>
      <c r="AX264" s="356">
        <v>0</v>
      </c>
      <c r="AY264" s="356">
        <v>92881.601312987681</v>
      </c>
      <c r="BA264" s="356">
        <v>0</v>
      </c>
      <c r="BB264" s="356">
        <v>2560749.5902596372</v>
      </c>
      <c r="BC264" s="356">
        <v>0</v>
      </c>
      <c r="BD264" s="356">
        <v>0</v>
      </c>
      <c r="BE264" s="356">
        <v>0</v>
      </c>
      <c r="BF264" s="356">
        <v>0</v>
      </c>
      <c r="BG264" s="356">
        <v>2560749.5902596372</v>
      </c>
      <c r="BI264" s="356">
        <v>0</v>
      </c>
      <c r="BJ264" s="356">
        <v>0</v>
      </c>
      <c r="BK264" s="356">
        <v>0</v>
      </c>
      <c r="BL264" s="356">
        <v>0</v>
      </c>
      <c r="BM264" s="356">
        <v>0</v>
      </c>
      <c r="BN264" s="356">
        <v>0</v>
      </c>
      <c r="BO264" s="356">
        <v>0</v>
      </c>
      <c r="BQ264" s="356">
        <v>985826.088014615</v>
      </c>
      <c r="BR264" s="356">
        <v>12718487.009009104</v>
      </c>
      <c r="BS264" s="356">
        <v>0</v>
      </c>
      <c r="BT264" s="356">
        <v>0</v>
      </c>
      <c r="BU264" s="356">
        <v>0</v>
      </c>
      <c r="BV264" s="356">
        <v>0</v>
      </c>
      <c r="BW264" s="356">
        <v>13704313.09702372</v>
      </c>
      <c r="BY264" s="356">
        <v>0</v>
      </c>
      <c r="BZ264" s="356">
        <v>0</v>
      </c>
      <c r="CA264" s="356">
        <v>0</v>
      </c>
      <c r="CB264" s="356">
        <v>0</v>
      </c>
      <c r="CC264" s="356">
        <v>0</v>
      </c>
      <c r="CD264" s="356">
        <v>0</v>
      </c>
      <c r="CE264" s="356">
        <v>0</v>
      </c>
      <c r="CG264" s="356">
        <v>114190.40377653511</v>
      </c>
      <c r="CH264" s="356">
        <v>1531463.5109813241</v>
      </c>
      <c r="CI264" s="356">
        <v>0</v>
      </c>
      <c r="CJ264" s="356">
        <v>0</v>
      </c>
      <c r="CK264" s="356">
        <v>0</v>
      </c>
      <c r="CL264" s="356">
        <v>0</v>
      </c>
      <c r="CM264" s="356">
        <v>1645653.9147578592</v>
      </c>
      <c r="CN264" s="162">
        <v>0</v>
      </c>
      <c r="CO264" s="356">
        <v>20238.946400973779</v>
      </c>
      <c r="CP264" s="356">
        <v>149882.43162625658</v>
      </c>
      <c r="CQ264" s="356">
        <v>0</v>
      </c>
      <c r="CR264" s="356">
        <v>0</v>
      </c>
      <c r="CS264" s="356">
        <v>0</v>
      </c>
      <c r="CT264" s="356">
        <v>0</v>
      </c>
      <c r="CU264" s="356">
        <v>170121.37802723036</v>
      </c>
      <c r="CW264" s="356">
        <v>0</v>
      </c>
      <c r="CX264" s="356">
        <v>0</v>
      </c>
      <c r="CY264" s="356">
        <v>0</v>
      </c>
      <c r="CZ264" s="356">
        <v>0</v>
      </c>
      <c r="DA264" s="356">
        <v>0</v>
      </c>
      <c r="DB264" s="356">
        <v>0</v>
      </c>
      <c r="DC264" s="356">
        <v>0</v>
      </c>
      <c r="DE264" s="356">
        <v>0</v>
      </c>
      <c r="DF264" s="356">
        <v>0</v>
      </c>
      <c r="DG264" s="356">
        <v>0</v>
      </c>
      <c r="DH264" s="356">
        <v>0</v>
      </c>
      <c r="DI264" s="356">
        <v>0</v>
      </c>
      <c r="DJ264" s="356">
        <v>0</v>
      </c>
      <c r="DK264" s="356">
        <v>0</v>
      </c>
      <c r="DM264" s="356">
        <v>0</v>
      </c>
      <c r="DN264" s="356">
        <v>0</v>
      </c>
      <c r="DO264" s="356">
        <v>0</v>
      </c>
      <c r="DP264" s="356">
        <v>0</v>
      </c>
      <c r="DQ264" s="356">
        <v>0</v>
      </c>
      <c r="DR264" s="356">
        <v>0</v>
      </c>
      <c r="DS264" s="356">
        <v>0</v>
      </c>
      <c r="DU264" s="356">
        <v>0</v>
      </c>
      <c r="DV264" s="356">
        <v>0</v>
      </c>
      <c r="DW264" s="356">
        <v>0</v>
      </c>
      <c r="DX264" s="356">
        <v>0</v>
      </c>
      <c r="DY264" s="356">
        <v>0</v>
      </c>
      <c r="DZ264" s="356">
        <v>0</v>
      </c>
      <c r="EA264" s="356">
        <v>0</v>
      </c>
      <c r="EC264" s="356">
        <v>0</v>
      </c>
      <c r="ED264" s="356">
        <v>0</v>
      </c>
      <c r="EE264" s="356">
        <v>0</v>
      </c>
      <c r="EF264" s="356">
        <v>0</v>
      </c>
      <c r="EG264" s="356">
        <v>0</v>
      </c>
      <c r="EH264" s="356">
        <v>0</v>
      </c>
      <c r="EI264" s="356">
        <v>0</v>
      </c>
      <c r="EK264" s="356">
        <v>0</v>
      </c>
      <c r="EL264" s="356">
        <v>0</v>
      </c>
      <c r="EM264" s="356">
        <v>0</v>
      </c>
      <c r="EN264" s="356">
        <v>0</v>
      </c>
      <c r="EO264" s="356">
        <v>0</v>
      </c>
      <c r="EP264" s="356">
        <v>0</v>
      </c>
      <c r="EQ264" s="356">
        <v>0</v>
      </c>
      <c r="ES264" s="356">
        <v>0</v>
      </c>
      <c r="ET264" s="356">
        <v>0</v>
      </c>
      <c r="EU264" s="356">
        <v>0</v>
      </c>
      <c r="EV264" s="356">
        <v>0</v>
      </c>
      <c r="EW264" s="356">
        <v>0</v>
      </c>
      <c r="EX264" s="356">
        <v>0</v>
      </c>
      <c r="EY264" s="356">
        <v>0</v>
      </c>
      <c r="FA264" s="356">
        <v>0</v>
      </c>
      <c r="FB264" s="356">
        <v>0</v>
      </c>
      <c r="FC264" s="356">
        <v>0</v>
      </c>
      <c r="FD264" s="356">
        <v>0</v>
      </c>
      <c r="FE264" s="356">
        <v>0</v>
      </c>
      <c r="FF264" s="356">
        <v>0</v>
      </c>
      <c r="FG264" s="356">
        <v>0</v>
      </c>
    </row>
    <row r="265" spans="1:163">
      <c r="A265" s="355">
        <v>555.01</v>
      </c>
      <c r="B265" s="162" t="s">
        <v>908</v>
      </c>
      <c r="C265" s="619">
        <v>0</v>
      </c>
      <c r="D265" s="167"/>
      <c r="E265" s="356">
        <v>0</v>
      </c>
      <c r="F265" s="356">
        <v>0</v>
      </c>
      <c r="G265" s="356">
        <v>0</v>
      </c>
      <c r="H265" s="356">
        <v>0</v>
      </c>
      <c r="I265" s="356">
        <v>0</v>
      </c>
      <c r="J265" s="356">
        <v>0</v>
      </c>
      <c r="K265" s="356">
        <v>0</v>
      </c>
      <c r="M265" s="356">
        <v>0</v>
      </c>
      <c r="N265" s="356">
        <v>0</v>
      </c>
      <c r="O265" s="356">
        <v>0</v>
      </c>
      <c r="P265" s="356">
        <v>0</v>
      </c>
      <c r="Q265" s="356">
        <v>0</v>
      </c>
      <c r="R265" s="356">
        <v>0</v>
      </c>
      <c r="S265" s="356">
        <v>0</v>
      </c>
      <c r="U265" s="356">
        <v>0</v>
      </c>
      <c r="V265" s="356">
        <v>0</v>
      </c>
      <c r="W265" s="356">
        <v>0</v>
      </c>
      <c r="X265" s="356">
        <v>0</v>
      </c>
      <c r="Y265" s="356">
        <v>0</v>
      </c>
      <c r="Z265" s="356">
        <v>0</v>
      </c>
      <c r="AA265" s="356">
        <v>0</v>
      </c>
      <c r="AC265" s="356">
        <v>0</v>
      </c>
      <c r="AD265" s="356">
        <v>0</v>
      </c>
      <c r="AE265" s="356">
        <v>0</v>
      </c>
      <c r="AF265" s="356">
        <v>0</v>
      </c>
      <c r="AG265" s="356">
        <v>0</v>
      </c>
      <c r="AH265" s="356">
        <v>0</v>
      </c>
      <c r="AI265" s="356">
        <v>0</v>
      </c>
      <c r="AK265" s="356">
        <v>0</v>
      </c>
      <c r="AL265" s="356">
        <v>0</v>
      </c>
      <c r="AM265" s="356">
        <v>0</v>
      </c>
      <c r="AN265" s="356">
        <v>0</v>
      </c>
      <c r="AO265" s="356">
        <v>0</v>
      </c>
      <c r="AP265" s="356">
        <v>0</v>
      </c>
      <c r="AQ265" s="356">
        <v>0</v>
      </c>
      <c r="AS265" s="356">
        <v>0</v>
      </c>
      <c r="AT265" s="356">
        <v>0</v>
      </c>
      <c r="AU265" s="356">
        <v>0</v>
      </c>
      <c r="AV265" s="356">
        <v>0</v>
      </c>
      <c r="AW265" s="356">
        <v>0</v>
      </c>
      <c r="AX265" s="356">
        <v>0</v>
      </c>
      <c r="AY265" s="356">
        <v>0</v>
      </c>
      <c r="BA265" s="356">
        <v>0</v>
      </c>
      <c r="BB265" s="356">
        <v>0</v>
      </c>
      <c r="BC265" s="356">
        <v>0</v>
      </c>
      <c r="BD265" s="356">
        <v>0</v>
      </c>
      <c r="BE265" s="356">
        <v>0</v>
      </c>
      <c r="BF265" s="356">
        <v>0</v>
      </c>
      <c r="BG265" s="356">
        <v>0</v>
      </c>
      <c r="BI265" s="356">
        <v>0</v>
      </c>
      <c r="BJ265" s="356">
        <v>0</v>
      </c>
      <c r="BK265" s="356">
        <v>0</v>
      </c>
      <c r="BL265" s="356">
        <v>0</v>
      </c>
      <c r="BM265" s="356">
        <v>0</v>
      </c>
      <c r="BN265" s="356">
        <v>0</v>
      </c>
      <c r="BO265" s="356">
        <v>0</v>
      </c>
      <c r="BQ265" s="356">
        <v>0</v>
      </c>
      <c r="BR265" s="356">
        <v>0</v>
      </c>
      <c r="BS265" s="356">
        <v>0</v>
      </c>
      <c r="BT265" s="356">
        <v>0</v>
      </c>
      <c r="BU265" s="356">
        <v>0</v>
      </c>
      <c r="BV265" s="356">
        <v>0</v>
      </c>
      <c r="BW265" s="356">
        <v>0</v>
      </c>
      <c r="BY265" s="356">
        <v>0</v>
      </c>
      <c r="BZ265" s="356">
        <v>0</v>
      </c>
      <c r="CA265" s="356">
        <v>0</v>
      </c>
      <c r="CB265" s="356">
        <v>0</v>
      </c>
      <c r="CC265" s="356">
        <v>0</v>
      </c>
      <c r="CD265" s="356">
        <v>0</v>
      </c>
      <c r="CE265" s="356">
        <v>0</v>
      </c>
      <c r="CG265" s="356">
        <v>0</v>
      </c>
      <c r="CH265" s="356">
        <v>0</v>
      </c>
      <c r="CI265" s="356">
        <v>0</v>
      </c>
      <c r="CJ265" s="356">
        <v>0</v>
      </c>
      <c r="CK265" s="356">
        <v>0</v>
      </c>
      <c r="CL265" s="356">
        <v>0</v>
      </c>
      <c r="CM265" s="356">
        <v>0</v>
      </c>
      <c r="CN265" s="162">
        <v>0</v>
      </c>
      <c r="CO265" s="356">
        <v>0</v>
      </c>
      <c r="CP265" s="356">
        <v>0</v>
      </c>
      <c r="CQ265" s="356">
        <v>0</v>
      </c>
      <c r="CR265" s="356">
        <v>0</v>
      </c>
      <c r="CS265" s="356">
        <v>0</v>
      </c>
      <c r="CT265" s="356">
        <v>0</v>
      </c>
      <c r="CU265" s="356">
        <v>0</v>
      </c>
      <c r="CW265" s="356">
        <v>0</v>
      </c>
      <c r="CX265" s="356">
        <v>0</v>
      </c>
      <c r="CY265" s="356">
        <v>0</v>
      </c>
      <c r="CZ265" s="356">
        <v>0</v>
      </c>
      <c r="DA265" s="356">
        <v>0</v>
      </c>
      <c r="DB265" s="356">
        <v>0</v>
      </c>
      <c r="DC265" s="356">
        <v>0</v>
      </c>
      <c r="DE265" s="356">
        <v>0</v>
      </c>
      <c r="DF265" s="356">
        <v>0</v>
      </c>
      <c r="DG265" s="356">
        <v>0</v>
      </c>
      <c r="DH265" s="356">
        <v>0</v>
      </c>
      <c r="DI265" s="356">
        <v>0</v>
      </c>
      <c r="DJ265" s="356">
        <v>0</v>
      </c>
      <c r="DK265" s="356">
        <v>0</v>
      </c>
      <c r="DM265" s="356">
        <v>0</v>
      </c>
      <c r="DN265" s="356">
        <v>0</v>
      </c>
      <c r="DO265" s="356">
        <v>0</v>
      </c>
      <c r="DP265" s="356">
        <v>0</v>
      </c>
      <c r="DQ265" s="356">
        <v>0</v>
      </c>
      <c r="DR265" s="356">
        <v>0</v>
      </c>
      <c r="DS265" s="356">
        <v>0</v>
      </c>
      <c r="DU265" s="356">
        <v>0</v>
      </c>
      <c r="DV265" s="356">
        <v>0</v>
      </c>
      <c r="DW265" s="356">
        <v>0</v>
      </c>
      <c r="DX265" s="356">
        <v>0</v>
      </c>
      <c r="DY265" s="356">
        <v>0</v>
      </c>
      <c r="DZ265" s="356">
        <v>0</v>
      </c>
      <c r="EA265" s="356">
        <v>0</v>
      </c>
      <c r="EC265" s="356">
        <v>0</v>
      </c>
      <c r="ED265" s="356">
        <v>0</v>
      </c>
      <c r="EE265" s="356">
        <v>0</v>
      </c>
      <c r="EF265" s="356">
        <v>0</v>
      </c>
      <c r="EG265" s="356">
        <v>0</v>
      </c>
      <c r="EH265" s="356">
        <v>0</v>
      </c>
      <c r="EI265" s="356">
        <v>0</v>
      </c>
      <c r="EK265" s="356">
        <v>0</v>
      </c>
      <c r="EL265" s="356">
        <v>0</v>
      </c>
      <c r="EM265" s="356">
        <v>0</v>
      </c>
      <c r="EN265" s="356">
        <v>0</v>
      </c>
      <c r="EO265" s="356">
        <v>0</v>
      </c>
      <c r="EP265" s="356">
        <v>0</v>
      </c>
      <c r="EQ265" s="356">
        <v>0</v>
      </c>
      <c r="ES265" s="356">
        <v>0</v>
      </c>
      <c r="ET265" s="356">
        <v>0</v>
      </c>
      <c r="EU265" s="356">
        <v>0</v>
      </c>
      <c r="EV265" s="356">
        <v>0</v>
      </c>
      <c r="EW265" s="356">
        <v>0</v>
      </c>
      <c r="EX265" s="356">
        <v>0</v>
      </c>
      <c r="EY265" s="356">
        <v>0</v>
      </c>
      <c r="FA265" s="356">
        <v>0</v>
      </c>
      <c r="FB265" s="356">
        <v>0</v>
      </c>
      <c r="FC265" s="356">
        <v>0</v>
      </c>
      <c r="FD265" s="356">
        <v>0</v>
      </c>
      <c r="FE265" s="356">
        <v>0</v>
      </c>
      <c r="FF265" s="356">
        <v>0</v>
      </c>
      <c r="FG265" s="356">
        <v>0</v>
      </c>
    </row>
    <row r="266" spans="1:163">
      <c r="A266" s="355" t="s">
        <v>45</v>
      </c>
      <c r="B266" s="162" t="s">
        <v>45</v>
      </c>
      <c r="C266" s="619">
        <v>0</v>
      </c>
      <c r="D266" s="167"/>
      <c r="E266" s="356">
        <v>0</v>
      </c>
      <c r="F266" s="356">
        <v>0</v>
      </c>
      <c r="G266" s="356">
        <v>0</v>
      </c>
      <c r="H266" s="356">
        <v>0</v>
      </c>
      <c r="I266" s="356">
        <v>0</v>
      </c>
      <c r="J266" s="356">
        <v>0</v>
      </c>
      <c r="K266" s="356">
        <v>0</v>
      </c>
      <c r="M266" s="356">
        <v>0</v>
      </c>
      <c r="N266" s="356">
        <v>0</v>
      </c>
      <c r="O266" s="356">
        <v>0</v>
      </c>
      <c r="P266" s="356">
        <v>0</v>
      </c>
      <c r="Q266" s="356">
        <v>0</v>
      </c>
      <c r="R266" s="356">
        <v>0</v>
      </c>
      <c r="S266" s="356">
        <v>0</v>
      </c>
      <c r="U266" s="356">
        <v>0</v>
      </c>
      <c r="V266" s="356">
        <v>0</v>
      </c>
      <c r="W266" s="356">
        <v>0</v>
      </c>
      <c r="X266" s="356">
        <v>0</v>
      </c>
      <c r="Y266" s="356">
        <v>0</v>
      </c>
      <c r="Z266" s="356">
        <v>0</v>
      </c>
      <c r="AA266" s="356">
        <v>0</v>
      </c>
      <c r="AC266" s="356">
        <v>0</v>
      </c>
      <c r="AD266" s="356">
        <v>0</v>
      </c>
      <c r="AE266" s="356">
        <v>0</v>
      </c>
      <c r="AF266" s="356">
        <v>0</v>
      </c>
      <c r="AG266" s="356">
        <v>0</v>
      </c>
      <c r="AH266" s="356">
        <v>0</v>
      </c>
      <c r="AI266" s="356">
        <v>0</v>
      </c>
      <c r="AK266" s="356">
        <v>0</v>
      </c>
      <c r="AL266" s="356">
        <v>0</v>
      </c>
      <c r="AM266" s="356">
        <v>0</v>
      </c>
      <c r="AN266" s="356">
        <v>0</v>
      </c>
      <c r="AO266" s="356">
        <v>0</v>
      </c>
      <c r="AP266" s="356">
        <v>0</v>
      </c>
      <c r="AQ266" s="356">
        <v>0</v>
      </c>
      <c r="AS266" s="356">
        <v>0</v>
      </c>
      <c r="AT266" s="356">
        <v>0</v>
      </c>
      <c r="AU266" s="356">
        <v>0</v>
      </c>
      <c r="AV266" s="356">
        <v>0</v>
      </c>
      <c r="AW266" s="356">
        <v>0</v>
      </c>
      <c r="AX266" s="356">
        <v>0</v>
      </c>
      <c r="AY266" s="356">
        <v>0</v>
      </c>
      <c r="BA266" s="356">
        <v>0</v>
      </c>
      <c r="BB266" s="356">
        <v>0</v>
      </c>
      <c r="BC266" s="356">
        <v>0</v>
      </c>
      <c r="BD266" s="356">
        <v>0</v>
      </c>
      <c r="BE266" s="356">
        <v>0</v>
      </c>
      <c r="BF266" s="356">
        <v>0</v>
      </c>
      <c r="BG266" s="356">
        <v>0</v>
      </c>
      <c r="BI266" s="356">
        <v>0</v>
      </c>
      <c r="BJ266" s="356">
        <v>0</v>
      </c>
      <c r="BK266" s="356">
        <v>0</v>
      </c>
      <c r="BL266" s="356">
        <v>0</v>
      </c>
      <c r="BM266" s="356">
        <v>0</v>
      </c>
      <c r="BN266" s="356">
        <v>0</v>
      </c>
      <c r="BO266" s="356">
        <v>0</v>
      </c>
      <c r="BQ266" s="356">
        <v>0</v>
      </c>
      <c r="BR266" s="356">
        <v>0</v>
      </c>
      <c r="BS266" s="356">
        <v>0</v>
      </c>
      <c r="BT266" s="356">
        <v>0</v>
      </c>
      <c r="BU266" s="356">
        <v>0</v>
      </c>
      <c r="BV266" s="356">
        <v>0</v>
      </c>
      <c r="BW266" s="356">
        <v>0</v>
      </c>
      <c r="BY266" s="356">
        <v>0</v>
      </c>
      <c r="BZ266" s="356">
        <v>0</v>
      </c>
      <c r="CA266" s="356">
        <v>0</v>
      </c>
      <c r="CB266" s="356">
        <v>0</v>
      </c>
      <c r="CC266" s="356">
        <v>0</v>
      </c>
      <c r="CD266" s="356">
        <v>0</v>
      </c>
      <c r="CE266" s="356">
        <v>0</v>
      </c>
      <c r="CG266" s="356">
        <v>0</v>
      </c>
      <c r="CH266" s="356">
        <v>0</v>
      </c>
      <c r="CI266" s="356">
        <v>0</v>
      </c>
      <c r="CJ266" s="356">
        <v>0</v>
      </c>
      <c r="CK266" s="356">
        <v>0</v>
      </c>
      <c r="CL266" s="356">
        <v>0</v>
      </c>
      <c r="CM266" s="356">
        <v>0</v>
      </c>
      <c r="CN266" s="162">
        <v>0</v>
      </c>
      <c r="CO266" s="356">
        <v>0</v>
      </c>
      <c r="CP266" s="356">
        <v>0</v>
      </c>
      <c r="CQ266" s="356">
        <v>0</v>
      </c>
      <c r="CR266" s="356">
        <v>0</v>
      </c>
      <c r="CS266" s="356">
        <v>0</v>
      </c>
      <c r="CT266" s="356">
        <v>0</v>
      </c>
      <c r="CU266" s="356">
        <v>0</v>
      </c>
      <c r="CW266" s="356">
        <v>0</v>
      </c>
      <c r="CX266" s="356">
        <v>0</v>
      </c>
      <c r="CY266" s="356">
        <v>0</v>
      </c>
      <c r="CZ266" s="356">
        <v>0</v>
      </c>
      <c r="DA266" s="356">
        <v>0</v>
      </c>
      <c r="DB266" s="356">
        <v>0</v>
      </c>
      <c r="DC266" s="356">
        <v>0</v>
      </c>
      <c r="DE266" s="356">
        <v>0</v>
      </c>
      <c r="DF266" s="356">
        <v>0</v>
      </c>
      <c r="DG266" s="356">
        <v>0</v>
      </c>
      <c r="DH266" s="356">
        <v>0</v>
      </c>
      <c r="DI266" s="356">
        <v>0</v>
      </c>
      <c r="DJ266" s="356">
        <v>0</v>
      </c>
      <c r="DK266" s="356">
        <v>0</v>
      </c>
      <c r="DM266" s="356">
        <v>0</v>
      </c>
      <c r="DN266" s="356">
        <v>0</v>
      </c>
      <c r="DO266" s="356">
        <v>0</v>
      </c>
      <c r="DP266" s="356">
        <v>0</v>
      </c>
      <c r="DQ266" s="356">
        <v>0</v>
      </c>
      <c r="DR266" s="356">
        <v>0</v>
      </c>
      <c r="DS266" s="356">
        <v>0</v>
      </c>
      <c r="DU266" s="356">
        <v>0</v>
      </c>
      <c r="DV266" s="356">
        <v>0</v>
      </c>
      <c r="DW266" s="356">
        <v>0</v>
      </c>
      <c r="DX266" s="356">
        <v>0</v>
      </c>
      <c r="DY266" s="356">
        <v>0</v>
      </c>
      <c r="DZ266" s="356">
        <v>0</v>
      </c>
      <c r="EA266" s="356">
        <v>0</v>
      </c>
      <c r="EC266" s="356">
        <v>0</v>
      </c>
      <c r="ED266" s="356">
        <v>0</v>
      </c>
      <c r="EE266" s="356">
        <v>0</v>
      </c>
      <c r="EF266" s="356">
        <v>0</v>
      </c>
      <c r="EG266" s="356">
        <v>0</v>
      </c>
      <c r="EH266" s="356">
        <v>0</v>
      </c>
      <c r="EI266" s="356">
        <v>0</v>
      </c>
      <c r="EK266" s="356">
        <v>0</v>
      </c>
      <c r="EL266" s="356">
        <v>0</v>
      </c>
      <c r="EM266" s="356">
        <v>0</v>
      </c>
      <c r="EN266" s="356">
        <v>0</v>
      </c>
      <c r="EO266" s="356">
        <v>0</v>
      </c>
      <c r="EP266" s="356">
        <v>0</v>
      </c>
      <c r="EQ266" s="356">
        <v>0</v>
      </c>
      <c r="ES266" s="356">
        <v>0</v>
      </c>
      <c r="ET266" s="356">
        <v>0</v>
      </c>
      <c r="EU266" s="356">
        <v>0</v>
      </c>
      <c r="EV266" s="356">
        <v>0</v>
      </c>
      <c r="EW266" s="356">
        <v>0</v>
      </c>
      <c r="EX266" s="356">
        <v>0</v>
      </c>
      <c r="EY266" s="356">
        <v>0</v>
      </c>
      <c r="FA266" s="356">
        <v>0</v>
      </c>
      <c r="FB266" s="356">
        <v>0</v>
      </c>
      <c r="FC266" s="356">
        <v>0</v>
      </c>
      <c r="FD266" s="356">
        <v>0</v>
      </c>
      <c r="FE266" s="356">
        <v>0</v>
      </c>
      <c r="FF266" s="356">
        <v>0</v>
      </c>
      <c r="FG266" s="356">
        <v>0</v>
      </c>
    </row>
    <row r="267" spans="1:163">
      <c r="A267" s="355" t="s">
        <v>45</v>
      </c>
      <c r="B267" s="162" t="s">
        <v>45</v>
      </c>
      <c r="C267" s="619">
        <v>0</v>
      </c>
      <c r="D267" s="167"/>
      <c r="E267" s="356">
        <v>0</v>
      </c>
      <c r="F267" s="356">
        <v>0</v>
      </c>
      <c r="G267" s="356">
        <v>0</v>
      </c>
      <c r="H267" s="356">
        <v>0</v>
      </c>
      <c r="I267" s="356">
        <v>0</v>
      </c>
      <c r="J267" s="356">
        <v>0</v>
      </c>
      <c r="K267" s="356">
        <v>0</v>
      </c>
      <c r="M267" s="356">
        <v>0</v>
      </c>
      <c r="N267" s="356">
        <v>0</v>
      </c>
      <c r="O267" s="356">
        <v>0</v>
      </c>
      <c r="P267" s="356">
        <v>0</v>
      </c>
      <c r="Q267" s="356">
        <v>0</v>
      </c>
      <c r="R267" s="356">
        <v>0</v>
      </c>
      <c r="S267" s="356">
        <v>0</v>
      </c>
      <c r="U267" s="356">
        <v>0</v>
      </c>
      <c r="V267" s="356">
        <v>0</v>
      </c>
      <c r="W267" s="356">
        <v>0</v>
      </c>
      <c r="X267" s="356">
        <v>0</v>
      </c>
      <c r="Y267" s="356">
        <v>0</v>
      </c>
      <c r="Z267" s="356">
        <v>0</v>
      </c>
      <c r="AA267" s="356">
        <v>0</v>
      </c>
      <c r="AC267" s="356">
        <v>0</v>
      </c>
      <c r="AD267" s="356">
        <v>0</v>
      </c>
      <c r="AE267" s="356">
        <v>0</v>
      </c>
      <c r="AF267" s="356">
        <v>0</v>
      </c>
      <c r="AG267" s="356">
        <v>0</v>
      </c>
      <c r="AH267" s="356">
        <v>0</v>
      </c>
      <c r="AI267" s="356">
        <v>0</v>
      </c>
      <c r="AK267" s="356">
        <v>0</v>
      </c>
      <c r="AL267" s="356">
        <v>0</v>
      </c>
      <c r="AM267" s="356">
        <v>0</v>
      </c>
      <c r="AN267" s="356">
        <v>0</v>
      </c>
      <c r="AO267" s="356">
        <v>0</v>
      </c>
      <c r="AP267" s="356">
        <v>0</v>
      </c>
      <c r="AQ267" s="356">
        <v>0</v>
      </c>
      <c r="AS267" s="356">
        <v>0</v>
      </c>
      <c r="AT267" s="356">
        <v>0</v>
      </c>
      <c r="AU267" s="356">
        <v>0</v>
      </c>
      <c r="AV267" s="356">
        <v>0</v>
      </c>
      <c r="AW267" s="356">
        <v>0</v>
      </c>
      <c r="AX267" s="356">
        <v>0</v>
      </c>
      <c r="AY267" s="356">
        <v>0</v>
      </c>
      <c r="BA267" s="356">
        <v>0</v>
      </c>
      <c r="BB267" s="356">
        <v>0</v>
      </c>
      <c r="BC267" s="356">
        <v>0</v>
      </c>
      <c r="BD267" s="356">
        <v>0</v>
      </c>
      <c r="BE267" s="356">
        <v>0</v>
      </c>
      <c r="BF267" s="356">
        <v>0</v>
      </c>
      <c r="BG267" s="356">
        <v>0</v>
      </c>
      <c r="BI267" s="356">
        <v>0</v>
      </c>
      <c r="BJ267" s="356">
        <v>0</v>
      </c>
      <c r="BK267" s="356">
        <v>0</v>
      </c>
      <c r="BL267" s="356">
        <v>0</v>
      </c>
      <c r="BM267" s="356">
        <v>0</v>
      </c>
      <c r="BN267" s="356">
        <v>0</v>
      </c>
      <c r="BO267" s="356">
        <v>0</v>
      </c>
      <c r="BQ267" s="356">
        <v>0</v>
      </c>
      <c r="BR267" s="356">
        <v>0</v>
      </c>
      <c r="BS267" s="356">
        <v>0</v>
      </c>
      <c r="BT267" s="356">
        <v>0</v>
      </c>
      <c r="BU267" s="356">
        <v>0</v>
      </c>
      <c r="BV267" s="356">
        <v>0</v>
      </c>
      <c r="BW267" s="356">
        <v>0</v>
      </c>
      <c r="BY267" s="356">
        <v>0</v>
      </c>
      <c r="BZ267" s="356">
        <v>0</v>
      </c>
      <c r="CA267" s="356">
        <v>0</v>
      </c>
      <c r="CB267" s="356">
        <v>0</v>
      </c>
      <c r="CC267" s="356">
        <v>0</v>
      </c>
      <c r="CD267" s="356">
        <v>0</v>
      </c>
      <c r="CE267" s="356">
        <v>0</v>
      </c>
      <c r="CG267" s="356">
        <v>0</v>
      </c>
      <c r="CH267" s="356">
        <v>0</v>
      </c>
      <c r="CI267" s="356">
        <v>0</v>
      </c>
      <c r="CJ267" s="356">
        <v>0</v>
      </c>
      <c r="CK267" s="356">
        <v>0</v>
      </c>
      <c r="CL267" s="356">
        <v>0</v>
      </c>
      <c r="CM267" s="356">
        <v>0</v>
      </c>
      <c r="CN267" s="162">
        <v>0</v>
      </c>
      <c r="CO267" s="356">
        <v>0</v>
      </c>
      <c r="CP267" s="356">
        <v>0</v>
      </c>
      <c r="CQ267" s="356">
        <v>0</v>
      </c>
      <c r="CR267" s="356">
        <v>0</v>
      </c>
      <c r="CS267" s="356">
        <v>0</v>
      </c>
      <c r="CT267" s="356">
        <v>0</v>
      </c>
      <c r="CU267" s="356">
        <v>0</v>
      </c>
      <c r="CW267" s="356">
        <v>0</v>
      </c>
      <c r="CX267" s="356">
        <v>0</v>
      </c>
      <c r="CY267" s="356">
        <v>0</v>
      </c>
      <c r="CZ267" s="356">
        <v>0</v>
      </c>
      <c r="DA267" s="356">
        <v>0</v>
      </c>
      <c r="DB267" s="356">
        <v>0</v>
      </c>
      <c r="DC267" s="356">
        <v>0</v>
      </c>
      <c r="DE267" s="356">
        <v>0</v>
      </c>
      <c r="DF267" s="356">
        <v>0</v>
      </c>
      <c r="DG267" s="356">
        <v>0</v>
      </c>
      <c r="DH267" s="356">
        <v>0</v>
      </c>
      <c r="DI267" s="356">
        <v>0</v>
      </c>
      <c r="DJ267" s="356">
        <v>0</v>
      </c>
      <c r="DK267" s="356">
        <v>0</v>
      </c>
      <c r="DM267" s="356">
        <v>0</v>
      </c>
      <c r="DN267" s="356">
        <v>0</v>
      </c>
      <c r="DO267" s="356">
        <v>0</v>
      </c>
      <c r="DP267" s="356">
        <v>0</v>
      </c>
      <c r="DQ267" s="356">
        <v>0</v>
      </c>
      <c r="DR267" s="356">
        <v>0</v>
      </c>
      <c r="DS267" s="356">
        <v>0</v>
      </c>
      <c r="DU267" s="356">
        <v>0</v>
      </c>
      <c r="DV267" s="356">
        <v>0</v>
      </c>
      <c r="DW267" s="356">
        <v>0</v>
      </c>
      <c r="DX267" s="356">
        <v>0</v>
      </c>
      <c r="DY267" s="356">
        <v>0</v>
      </c>
      <c r="DZ267" s="356">
        <v>0</v>
      </c>
      <c r="EA267" s="356">
        <v>0</v>
      </c>
      <c r="EC267" s="356">
        <v>0</v>
      </c>
      <c r="ED267" s="356">
        <v>0</v>
      </c>
      <c r="EE267" s="356">
        <v>0</v>
      </c>
      <c r="EF267" s="356">
        <v>0</v>
      </c>
      <c r="EG267" s="356">
        <v>0</v>
      </c>
      <c r="EH267" s="356">
        <v>0</v>
      </c>
      <c r="EI267" s="356">
        <v>0</v>
      </c>
      <c r="EK267" s="356">
        <v>0</v>
      </c>
      <c r="EL267" s="356">
        <v>0</v>
      </c>
      <c r="EM267" s="356">
        <v>0</v>
      </c>
      <c r="EN267" s="356">
        <v>0</v>
      </c>
      <c r="EO267" s="356">
        <v>0</v>
      </c>
      <c r="EP267" s="356">
        <v>0</v>
      </c>
      <c r="EQ267" s="356">
        <v>0</v>
      </c>
      <c r="ES267" s="356">
        <v>0</v>
      </c>
      <c r="ET267" s="356">
        <v>0</v>
      </c>
      <c r="EU267" s="356">
        <v>0</v>
      </c>
      <c r="EV267" s="356">
        <v>0</v>
      </c>
      <c r="EW267" s="356">
        <v>0</v>
      </c>
      <c r="EX267" s="356">
        <v>0</v>
      </c>
      <c r="EY267" s="356">
        <v>0</v>
      </c>
      <c r="FA267" s="356">
        <v>0</v>
      </c>
      <c r="FB267" s="356">
        <v>0</v>
      </c>
      <c r="FC267" s="356">
        <v>0</v>
      </c>
      <c r="FD267" s="356">
        <v>0</v>
      </c>
      <c r="FE267" s="356">
        <v>0</v>
      </c>
      <c r="FF267" s="356">
        <v>0</v>
      </c>
      <c r="FG267" s="356">
        <v>0</v>
      </c>
    </row>
    <row r="268" spans="1:163">
      <c r="A268" s="355" t="s">
        <v>45</v>
      </c>
      <c r="B268" s="162" t="s">
        <v>45</v>
      </c>
      <c r="C268" s="619">
        <v>0</v>
      </c>
      <c r="D268" s="167"/>
      <c r="E268" s="356">
        <v>0</v>
      </c>
      <c r="F268" s="356">
        <v>0</v>
      </c>
      <c r="G268" s="356">
        <v>0</v>
      </c>
      <c r="H268" s="356">
        <v>0</v>
      </c>
      <c r="I268" s="356">
        <v>0</v>
      </c>
      <c r="J268" s="356">
        <v>0</v>
      </c>
      <c r="K268" s="356">
        <v>0</v>
      </c>
      <c r="M268" s="356">
        <v>0</v>
      </c>
      <c r="N268" s="356">
        <v>0</v>
      </c>
      <c r="O268" s="356">
        <v>0</v>
      </c>
      <c r="P268" s="356">
        <v>0</v>
      </c>
      <c r="Q268" s="356">
        <v>0</v>
      </c>
      <c r="R268" s="356">
        <v>0</v>
      </c>
      <c r="S268" s="356">
        <v>0</v>
      </c>
      <c r="U268" s="356">
        <v>0</v>
      </c>
      <c r="V268" s="356">
        <v>0</v>
      </c>
      <c r="W268" s="356">
        <v>0</v>
      </c>
      <c r="X268" s="356">
        <v>0</v>
      </c>
      <c r="Y268" s="356">
        <v>0</v>
      </c>
      <c r="Z268" s="356">
        <v>0</v>
      </c>
      <c r="AA268" s="356">
        <v>0</v>
      </c>
      <c r="AC268" s="356">
        <v>0</v>
      </c>
      <c r="AD268" s="356">
        <v>0</v>
      </c>
      <c r="AE268" s="356">
        <v>0</v>
      </c>
      <c r="AF268" s="356">
        <v>0</v>
      </c>
      <c r="AG268" s="356">
        <v>0</v>
      </c>
      <c r="AH268" s="356">
        <v>0</v>
      </c>
      <c r="AI268" s="356">
        <v>0</v>
      </c>
      <c r="AK268" s="356">
        <v>0</v>
      </c>
      <c r="AL268" s="356">
        <v>0</v>
      </c>
      <c r="AM268" s="356">
        <v>0</v>
      </c>
      <c r="AN268" s="356">
        <v>0</v>
      </c>
      <c r="AO268" s="356">
        <v>0</v>
      </c>
      <c r="AP268" s="356">
        <v>0</v>
      </c>
      <c r="AQ268" s="356">
        <v>0</v>
      </c>
      <c r="AS268" s="356">
        <v>0</v>
      </c>
      <c r="AT268" s="356">
        <v>0</v>
      </c>
      <c r="AU268" s="356">
        <v>0</v>
      </c>
      <c r="AV268" s="356">
        <v>0</v>
      </c>
      <c r="AW268" s="356">
        <v>0</v>
      </c>
      <c r="AX268" s="356">
        <v>0</v>
      </c>
      <c r="AY268" s="356">
        <v>0</v>
      </c>
      <c r="BA268" s="356">
        <v>0</v>
      </c>
      <c r="BB268" s="356">
        <v>0</v>
      </c>
      <c r="BC268" s="356">
        <v>0</v>
      </c>
      <c r="BD268" s="356">
        <v>0</v>
      </c>
      <c r="BE268" s="356">
        <v>0</v>
      </c>
      <c r="BF268" s="356">
        <v>0</v>
      </c>
      <c r="BG268" s="356">
        <v>0</v>
      </c>
      <c r="BI268" s="356">
        <v>0</v>
      </c>
      <c r="BJ268" s="356">
        <v>0</v>
      </c>
      <c r="BK268" s="356">
        <v>0</v>
      </c>
      <c r="BL268" s="356">
        <v>0</v>
      </c>
      <c r="BM268" s="356">
        <v>0</v>
      </c>
      <c r="BN268" s="356">
        <v>0</v>
      </c>
      <c r="BO268" s="356">
        <v>0</v>
      </c>
      <c r="BQ268" s="356">
        <v>0</v>
      </c>
      <c r="BR268" s="356">
        <v>0</v>
      </c>
      <c r="BS268" s="356">
        <v>0</v>
      </c>
      <c r="BT268" s="356">
        <v>0</v>
      </c>
      <c r="BU268" s="356">
        <v>0</v>
      </c>
      <c r="BV268" s="356">
        <v>0</v>
      </c>
      <c r="BW268" s="356">
        <v>0</v>
      </c>
      <c r="BY268" s="356">
        <v>0</v>
      </c>
      <c r="BZ268" s="356">
        <v>0</v>
      </c>
      <c r="CA268" s="356">
        <v>0</v>
      </c>
      <c r="CB268" s="356">
        <v>0</v>
      </c>
      <c r="CC268" s="356">
        <v>0</v>
      </c>
      <c r="CD268" s="356">
        <v>0</v>
      </c>
      <c r="CE268" s="356">
        <v>0</v>
      </c>
      <c r="CG268" s="356">
        <v>0</v>
      </c>
      <c r="CH268" s="356">
        <v>0</v>
      </c>
      <c r="CI268" s="356">
        <v>0</v>
      </c>
      <c r="CJ268" s="356">
        <v>0</v>
      </c>
      <c r="CK268" s="356">
        <v>0</v>
      </c>
      <c r="CL268" s="356">
        <v>0</v>
      </c>
      <c r="CM268" s="356">
        <v>0</v>
      </c>
      <c r="CN268" s="162">
        <v>0</v>
      </c>
      <c r="CO268" s="356">
        <v>0</v>
      </c>
      <c r="CP268" s="356">
        <v>0</v>
      </c>
      <c r="CQ268" s="356">
        <v>0</v>
      </c>
      <c r="CR268" s="356">
        <v>0</v>
      </c>
      <c r="CS268" s="356">
        <v>0</v>
      </c>
      <c r="CT268" s="356">
        <v>0</v>
      </c>
      <c r="CU268" s="356">
        <v>0</v>
      </c>
      <c r="CW268" s="356">
        <v>0</v>
      </c>
      <c r="CX268" s="356">
        <v>0</v>
      </c>
      <c r="CY268" s="356">
        <v>0</v>
      </c>
      <c r="CZ268" s="356">
        <v>0</v>
      </c>
      <c r="DA268" s="356">
        <v>0</v>
      </c>
      <c r="DB268" s="356">
        <v>0</v>
      </c>
      <c r="DC268" s="356">
        <v>0</v>
      </c>
      <c r="DE268" s="356">
        <v>0</v>
      </c>
      <c r="DF268" s="356">
        <v>0</v>
      </c>
      <c r="DG268" s="356">
        <v>0</v>
      </c>
      <c r="DH268" s="356">
        <v>0</v>
      </c>
      <c r="DI268" s="356">
        <v>0</v>
      </c>
      <c r="DJ268" s="356">
        <v>0</v>
      </c>
      <c r="DK268" s="356">
        <v>0</v>
      </c>
      <c r="DM268" s="356">
        <v>0</v>
      </c>
      <c r="DN268" s="356">
        <v>0</v>
      </c>
      <c r="DO268" s="356">
        <v>0</v>
      </c>
      <c r="DP268" s="356">
        <v>0</v>
      </c>
      <c r="DQ268" s="356">
        <v>0</v>
      </c>
      <c r="DR268" s="356">
        <v>0</v>
      </c>
      <c r="DS268" s="356">
        <v>0</v>
      </c>
      <c r="DU268" s="356">
        <v>0</v>
      </c>
      <c r="DV268" s="356">
        <v>0</v>
      </c>
      <c r="DW268" s="356">
        <v>0</v>
      </c>
      <c r="DX268" s="356">
        <v>0</v>
      </c>
      <c r="DY268" s="356">
        <v>0</v>
      </c>
      <c r="DZ268" s="356">
        <v>0</v>
      </c>
      <c r="EA268" s="356">
        <v>0</v>
      </c>
      <c r="EC268" s="356">
        <v>0</v>
      </c>
      <c r="ED268" s="356">
        <v>0</v>
      </c>
      <c r="EE268" s="356">
        <v>0</v>
      </c>
      <c r="EF268" s="356">
        <v>0</v>
      </c>
      <c r="EG268" s="356">
        <v>0</v>
      </c>
      <c r="EH268" s="356">
        <v>0</v>
      </c>
      <c r="EI268" s="356">
        <v>0</v>
      </c>
      <c r="EK268" s="356">
        <v>0</v>
      </c>
      <c r="EL268" s="356">
        <v>0</v>
      </c>
      <c r="EM268" s="356">
        <v>0</v>
      </c>
      <c r="EN268" s="356">
        <v>0</v>
      </c>
      <c r="EO268" s="356">
        <v>0</v>
      </c>
      <c r="EP268" s="356">
        <v>0</v>
      </c>
      <c r="EQ268" s="356">
        <v>0</v>
      </c>
      <c r="ES268" s="356">
        <v>0</v>
      </c>
      <c r="ET268" s="356">
        <v>0</v>
      </c>
      <c r="EU268" s="356">
        <v>0</v>
      </c>
      <c r="EV268" s="356">
        <v>0</v>
      </c>
      <c r="EW268" s="356">
        <v>0</v>
      </c>
      <c r="EX268" s="356">
        <v>0</v>
      </c>
      <c r="EY268" s="356">
        <v>0</v>
      </c>
      <c r="FA268" s="356">
        <v>0</v>
      </c>
      <c r="FB268" s="356">
        <v>0</v>
      </c>
      <c r="FC268" s="356">
        <v>0</v>
      </c>
      <c r="FD268" s="356">
        <v>0</v>
      </c>
      <c r="FE268" s="356">
        <v>0</v>
      </c>
      <c r="FF268" s="356">
        <v>0</v>
      </c>
      <c r="FG268" s="356">
        <v>0</v>
      </c>
    </row>
    <row r="269" spans="1:163">
      <c r="A269" s="355" t="s">
        <v>45</v>
      </c>
      <c r="B269" s="162" t="s">
        <v>45</v>
      </c>
      <c r="C269" s="619">
        <v>0</v>
      </c>
      <c r="D269" s="167"/>
      <c r="E269" s="356">
        <v>0</v>
      </c>
      <c r="F269" s="356">
        <v>0</v>
      </c>
      <c r="G269" s="356">
        <v>0</v>
      </c>
      <c r="H269" s="356">
        <v>0</v>
      </c>
      <c r="I269" s="356">
        <v>0</v>
      </c>
      <c r="J269" s="356">
        <v>0</v>
      </c>
      <c r="K269" s="356">
        <v>0</v>
      </c>
      <c r="M269" s="356">
        <v>0</v>
      </c>
      <c r="N269" s="356">
        <v>0</v>
      </c>
      <c r="O269" s="356">
        <v>0</v>
      </c>
      <c r="P269" s="356">
        <v>0</v>
      </c>
      <c r="Q269" s="356">
        <v>0</v>
      </c>
      <c r="R269" s="356">
        <v>0</v>
      </c>
      <c r="S269" s="356">
        <v>0</v>
      </c>
      <c r="U269" s="356">
        <v>0</v>
      </c>
      <c r="V269" s="356">
        <v>0</v>
      </c>
      <c r="W269" s="356">
        <v>0</v>
      </c>
      <c r="X269" s="356">
        <v>0</v>
      </c>
      <c r="Y269" s="356">
        <v>0</v>
      </c>
      <c r="Z269" s="356">
        <v>0</v>
      </c>
      <c r="AA269" s="356">
        <v>0</v>
      </c>
      <c r="AC269" s="356">
        <v>0</v>
      </c>
      <c r="AD269" s="356">
        <v>0</v>
      </c>
      <c r="AE269" s="356">
        <v>0</v>
      </c>
      <c r="AF269" s="356">
        <v>0</v>
      </c>
      <c r="AG269" s="356">
        <v>0</v>
      </c>
      <c r="AH269" s="356">
        <v>0</v>
      </c>
      <c r="AI269" s="356">
        <v>0</v>
      </c>
      <c r="AK269" s="356">
        <v>0</v>
      </c>
      <c r="AL269" s="356">
        <v>0</v>
      </c>
      <c r="AM269" s="356">
        <v>0</v>
      </c>
      <c r="AN269" s="356">
        <v>0</v>
      </c>
      <c r="AO269" s="356">
        <v>0</v>
      </c>
      <c r="AP269" s="356">
        <v>0</v>
      </c>
      <c r="AQ269" s="356">
        <v>0</v>
      </c>
      <c r="AS269" s="356">
        <v>0</v>
      </c>
      <c r="AT269" s="356">
        <v>0</v>
      </c>
      <c r="AU269" s="356">
        <v>0</v>
      </c>
      <c r="AV269" s="356">
        <v>0</v>
      </c>
      <c r="AW269" s="356">
        <v>0</v>
      </c>
      <c r="AX269" s="356">
        <v>0</v>
      </c>
      <c r="AY269" s="356">
        <v>0</v>
      </c>
      <c r="BA269" s="356">
        <v>0</v>
      </c>
      <c r="BB269" s="356">
        <v>0</v>
      </c>
      <c r="BC269" s="356">
        <v>0</v>
      </c>
      <c r="BD269" s="356">
        <v>0</v>
      </c>
      <c r="BE269" s="356">
        <v>0</v>
      </c>
      <c r="BF269" s="356">
        <v>0</v>
      </c>
      <c r="BG269" s="356">
        <v>0</v>
      </c>
      <c r="BI269" s="356">
        <v>0</v>
      </c>
      <c r="BJ269" s="356">
        <v>0</v>
      </c>
      <c r="BK269" s="356">
        <v>0</v>
      </c>
      <c r="BL269" s="356">
        <v>0</v>
      </c>
      <c r="BM269" s="356">
        <v>0</v>
      </c>
      <c r="BN269" s="356">
        <v>0</v>
      </c>
      <c r="BO269" s="356">
        <v>0</v>
      </c>
      <c r="BQ269" s="356">
        <v>0</v>
      </c>
      <c r="BR269" s="356">
        <v>0</v>
      </c>
      <c r="BS269" s="356">
        <v>0</v>
      </c>
      <c r="BT269" s="356">
        <v>0</v>
      </c>
      <c r="BU269" s="356">
        <v>0</v>
      </c>
      <c r="BV269" s="356">
        <v>0</v>
      </c>
      <c r="BW269" s="356">
        <v>0</v>
      </c>
      <c r="BY269" s="356">
        <v>0</v>
      </c>
      <c r="BZ269" s="356">
        <v>0</v>
      </c>
      <c r="CA269" s="356">
        <v>0</v>
      </c>
      <c r="CB269" s="356">
        <v>0</v>
      </c>
      <c r="CC269" s="356">
        <v>0</v>
      </c>
      <c r="CD269" s="356">
        <v>0</v>
      </c>
      <c r="CE269" s="356">
        <v>0</v>
      </c>
      <c r="CG269" s="356">
        <v>0</v>
      </c>
      <c r="CH269" s="356">
        <v>0</v>
      </c>
      <c r="CI269" s="356">
        <v>0</v>
      </c>
      <c r="CJ269" s="356">
        <v>0</v>
      </c>
      <c r="CK269" s="356">
        <v>0</v>
      </c>
      <c r="CL269" s="356">
        <v>0</v>
      </c>
      <c r="CM269" s="356">
        <v>0</v>
      </c>
      <c r="CN269" s="162">
        <v>0</v>
      </c>
      <c r="CO269" s="356">
        <v>0</v>
      </c>
      <c r="CP269" s="356">
        <v>0</v>
      </c>
      <c r="CQ269" s="356">
        <v>0</v>
      </c>
      <c r="CR269" s="356">
        <v>0</v>
      </c>
      <c r="CS269" s="356">
        <v>0</v>
      </c>
      <c r="CT269" s="356">
        <v>0</v>
      </c>
      <c r="CU269" s="356">
        <v>0</v>
      </c>
      <c r="CW269" s="356">
        <v>0</v>
      </c>
      <c r="CX269" s="356">
        <v>0</v>
      </c>
      <c r="CY269" s="356">
        <v>0</v>
      </c>
      <c r="CZ269" s="356">
        <v>0</v>
      </c>
      <c r="DA269" s="356">
        <v>0</v>
      </c>
      <c r="DB269" s="356">
        <v>0</v>
      </c>
      <c r="DC269" s="356">
        <v>0</v>
      </c>
      <c r="DE269" s="356">
        <v>0</v>
      </c>
      <c r="DF269" s="356">
        <v>0</v>
      </c>
      <c r="DG269" s="356">
        <v>0</v>
      </c>
      <c r="DH269" s="356">
        <v>0</v>
      </c>
      <c r="DI269" s="356">
        <v>0</v>
      </c>
      <c r="DJ269" s="356">
        <v>0</v>
      </c>
      <c r="DK269" s="356">
        <v>0</v>
      </c>
      <c r="DM269" s="356">
        <v>0</v>
      </c>
      <c r="DN269" s="356">
        <v>0</v>
      </c>
      <c r="DO269" s="356">
        <v>0</v>
      </c>
      <c r="DP269" s="356">
        <v>0</v>
      </c>
      <c r="DQ269" s="356">
        <v>0</v>
      </c>
      <c r="DR269" s="356">
        <v>0</v>
      </c>
      <c r="DS269" s="356">
        <v>0</v>
      </c>
      <c r="DU269" s="356">
        <v>0</v>
      </c>
      <c r="DV269" s="356">
        <v>0</v>
      </c>
      <c r="DW269" s="356">
        <v>0</v>
      </c>
      <c r="DX269" s="356">
        <v>0</v>
      </c>
      <c r="DY269" s="356">
        <v>0</v>
      </c>
      <c r="DZ269" s="356">
        <v>0</v>
      </c>
      <c r="EA269" s="356">
        <v>0</v>
      </c>
      <c r="EC269" s="356">
        <v>0</v>
      </c>
      <c r="ED269" s="356">
        <v>0</v>
      </c>
      <c r="EE269" s="356">
        <v>0</v>
      </c>
      <c r="EF269" s="356">
        <v>0</v>
      </c>
      <c r="EG269" s="356">
        <v>0</v>
      </c>
      <c r="EH269" s="356">
        <v>0</v>
      </c>
      <c r="EI269" s="356">
        <v>0</v>
      </c>
      <c r="EK269" s="356">
        <v>0</v>
      </c>
      <c r="EL269" s="356">
        <v>0</v>
      </c>
      <c r="EM269" s="356">
        <v>0</v>
      </c>
      <c r="EN269" s="356">
        <v>0</v>
      </c>
      <c r="EO269" s="356">
        <v>0</v>
      </c>
      <c r="EP269" s="356">
        <v>0</v>
      </c>
      <c r="EQ269" s="356">
        <v>0</v>
      </c>
      <c r="ES269" s="356">
        <v>0</v>
      </c>
      <c r="ET269" s="356">
        <v>0</v>
      </c>
      <c r="EU269" s="356">
        <v>0</v>
      </c>
      <c r="EV269" s="356">
        <v>0</v>
      </c>
      <c r="EW269" s="356">
        <v>0</v>
      </c>
      <c r="EX269" s="356">
        <v>0</v>
      </c>
      <c r="EY269" s="356">
        <v>0</v>
      </c>
      <c r="FA269" s="356">
        <v>0</v>
      </c>
      <c r="FB269" s="356">
        <v>0</v>
      </c>
      <c r="FC269" s="356">
        <v>0</v>
      </c>
      <c r="FD269" s="356">
        <v>0</v>
      </c>
      <c r="FE269" s="356">
        <v>0</v>
      </c>
      <c r="FF269" s="356">
        <v>0</v>
      </c>
      <c r="FG269" s="356">
        <v>0</v>
      </c>
    </row>
    <row r="270" spans="1:163">
      <c r="B270" s="172" t="s">
        <v>70</v>
      </c>
      <c r="C270" s="357">
        <v>499500693.5369041</v>
      </c>
      <c r="D270" s="167"/>
      <c r="E270" s="357">
        <v>31688208.806818862</v>
      </c>
      <c r="F270" s="357">
        <v>231597263.7986612</v>
      </c>
      <c r="G270" s="357">
        <v>0</v>
      </c>
      <c r="H270" s="357">
        <v>0</v>
      </c>
      <c r="I270" s="357">
        <v>0</v>
      </c>
      <c r="J270" s="357">
        <v>0</v>
      </c>
      <c r="K270" s="357">
        <v>263285472.60548007</v>
      </c>
      <c r="L270" s="357"/>
      <c r="M270" s="357">
        <v>7305811.3665449228</v>
      </c>
      <c r="N270" s="357">
        <v>58846147.200770982</v>
      </c>
      <c r="O270" s="357">
        <v>0</v>
      </c>
      <c r="P270" s="357">
        <v>0</v>
      </c>
      <c r="Q270" s="357">
        <v>0</v>
      </c>
      <c r="R270" s="357">
        <v>0</v>
      </c>
      <c r="S270" s="357">
        <v>66151958.567315906</v>
      </c>
      <c r="T270" s="357"/>
      <c r="U270" s="357">
        <v>7819687.5864575617</v>
      </c>
      <c r="V270" s="357">
        <v>65441422.115327246</v>
      </c>
      <c r="W270" s="357">
        <v>0</v>
      </c>
      <c r="X270" s="357">
        <v>0</v>
      </c>
      <c r="Y270" s="357">
        <v>0</v>
      </c>
      <c r="Z270" s="357">
        <v>0</v>
      </c>
      <c r="AA270" s="357">
        <v>73261109.701784804</v>
      </c>
      <c r="AB270" s="357"/>
      <c r="AC270" s="357">
        <v>4108603.4594858368</v>
      </c>
      <c r="AD270" s="357">
        <v>42233656.918479696</v>
      </c>
      <c r="AE270" s="357">
        <v>0</v>
      </c>
      <c r="AF270" s="357">
        <v>0</v>
      </c>
      <c r="AG270" s="357">
        <v>0</v>
      </c>
      <c r="AH270" s="357">
        <v>0</v>
      </c>
      <c r="AI270" s="357">
        <v>46342260.377965532</v>
      </c>
      <c r="AJ270" s="357"/>
      <c r="AK270" s="357">
        <v>2902410.443701331</v>
      </c>
      <c r="AL270" s="357">
        <v>29383762.25927512</v>
      </c>
      <c r="AM270" s="357">
        <v>0</v>
      </c>
      <c r="AN270" s="357">
        <v>0</v>
      </c>
      <c r="AO270" s="357">
        <v>0</v>
      </c>
      <c r="AP270" s="357">
        <v>0</v>
      </c>
      <c r="AQ270" s="357">
        <v>32286172.70297645</v>
      </c>
      <c r="AR270" s="357"/>
      <c r="AS270" s="357">
        <v>99.187858819724838</v>
      </c>
      <c r="AT270" s="357">
        <v>92782.413454167952</v>
      </c>
      <c r="AU270" s="357">
        <v>0</v>
      </c>
      <c r="AV270" s="357">
        <v>0</v>
      </c>
      <c r="AW270" s="357">
        <v>0</v>
      </c>
      <c r="AX270" s="357">
        <v>0</v>
      </c>
      <c r="AY270" s="357">
        <v>92881.601312987681</v>
      </c>
      <c r="AZ270" s="357"/>
      <c r="BA270" s="357">
        <v>0</v>
      </c>
      <c r="BB270" s="357">
        <v>2560749.5902596372</v>
      </c>
      <c r="BC270" s="357">
        <v>0</v>
      </c>
      <c r="BD270" s="357">
        <v>0</v>
      </c>
      <c r="BE270" s="357">
        <v>0</v>
      </c>
      <c r="BF270" s="357">
        <v>0</v>
      </c>
      <c r="BG270" s="357">
        <v>2560749.5902596372</v>
      </c>
      <c r="BH270" s="357"/>
      <c r="BI270" s="357">
        <v>0</v>
      </c>
      <c r="BJ270" s="357">
        <v>0</v>
      </c>
      <c r="BK270" s="357">
        <v>0</v>
      </c>
      <c r="BL270" s="357">
        <v>0</v>
      </c>
      <c r="BM270" s="357">
        <v>0</v>
      </c>
      <c r="BN270" s="357">
        <v>0</v>
      </c>
      <c r="BO270" s="357">
        <v>0</v>
      </c>
      <c r="BP270" s="357"/>
      <c r="BQ270" s="357">
        <v>985826.088014615</v>
      </c>
      <c r="BR270" s="357">
        <v>12718487.009009104</v>
      </c>
      <c r="BS270" s="357">
        <v>0</v>
      </c>
      <c r="BT270" s="357">
        <v>0</v>
      </c>
      <c r="BU270" s="357">
        <v>0</v>
      </c>
      <c r="BV270" s="357">
        <v>0</v>
      </c>
      <c r="BW270" s="357">
        <v>13704313.09702372</v>
      </c>
      <c r="BX270" s="357"/>
      <c r="BY270" s="357">
        <v>0</v>
      </c>
      <c r="BZ270" s="357">
        <v>0</v>
      </c>
      <c r="CA270" s="357">
        <v>0</v>
      </c>
      <c r="CB270" s="357">
        <v>0</v>
      </c>
      <c r="CC270" s="357">
        <v>0</v>
      </c>
      <c r="CD270" s="357">
        <v>0</v>
      </c>
      <c r="CE270" s="357">
        <v>0</v>
      </c>
      <c r="CF270" s="357"/>
      <c r="CG270" s="357">
        <v>114190.40377653511</v>
      </c>
      <c r="CH270" s="357">
        <v>1531463.5109813241</v>
      </c>
      <c r="CI270" s="357">
        <v>0</v>
      </c>
      <c r="CJ270" s="357">
        <v>0</v>
      </c>
      <c r="CK270" s="357">
        <v>0</v>
      </c>
      <c r="CL270" s="357">
        <v>0</v>
      </c>
      <c r="CM270" s="357">
        <v>1645653.9147578592</v>
      </c>
      <c r="CN270" s="357">
        <v>0</v>
      </c>
      <c r="CO270" s="357">
        <v>20238.946400973779</v>
      </c>
      <c r="CP270" s="357">
        <v>149882.43162625658</v>
      </c>
      <c r="CQ270" s="357">
        <v>0</v>
      </c>
      <c r="CR270" s="357">
        <v>0</v>
      </c>
      <c r="CS270" s="357">
        <v>0</v>
      </c>
      <c r="CT270" s="357">
        <v>0</v>
      </c>
      <c r="CU270" s="357">
        <v>170121.37802723036</v>
      </c>
      <c r="CV270" s="357"/>
      <c r="CW270" s="357">
        <v>0</v>
      </c>
      <c r="CX270" s="357">
        <v>0</v>
      </c>
      <c r="CY270" s="357">
        <v>0</v>
      </c>
      <c r="CZ270" s="357">
        <v>0</v>
      </c>
      <c r="DA270" s="357">
        <v>0</v>
      </c>
      <c r="DB270" s="357">
        <v>0</v>
      </c>
      <c r="DC270" s="357">
        <v>0</v>
      </c>
      <c r="DD270" s="357"/>
      <c r="DE270" s="357">
        <v>0</v>
      </c>
      <c r="DF270" s="357">
        <v>0</v>
      </c>
      <c r="DG270" s="357">
        <v>0</v>
      </c>
      <c r="DH270" s="357">
        <v>0</v>
      </c>
      <c r="DI270" s="357">
        <v>0</v>
      </c>
      <c r="DJ270" s="357">
        <v>0</v>
      </c>
      <c r="DK270" s="357">
        <v>0</v>
      </c>
      <c r="DL270" s="357"/>
      <c r="DM270" s="357">
        <v>0</v>
      </c>
      <c r="DN270" s="357">
        <v>0</v>
      </c>
      <c r="DO270" s="357">
        <v>0</v>
      </c>
      <c r="DP270" s="357">
        <v>0</v>
      </c>
      <c r="DQ270" s="357">
        <v>0</v>
      </c>
      <c r="DR270" s="357">
        <v>0</v>
      </c>
      <c r="DS270" s="357">
        <v>0</v>
      </c>
      <c r="DT270" s="357"/>
      <c r="DU270" s="357">
        <v>0</v>
      </c>
      <c r="DV270" s="357">
        <v>0</v>
      </c>
      <c r="DW270" s="357">
        <v>0</v>
      </c>
      <c r="DX270" s="357">
        <v>0</v>
      </c>
      <c r="DY270" s="357">
        <v>0</v>
      </c>
      <c r="DZ270" s="357">
        <v>0</v>
      </c>
      <c r="EA270" s="357">
        <v>0</v>
      </c>
      <c r="EB270" s="357"/>
      <c r="EC270" s="357">
        <v>0</v>
      </c>
      <c r="ED270" s="357">
        <v>0</v>
      </c>
      <c r="EE270" s="357">
        <v>0</v>
      </c>
      <c r="EF270" s="357">
        <v>0</v>
      </c>
      <c r="EG270" s="357">
        <v>0</v>
      </c>
      <c r="EH270" s="357">
        <v>0</v>
      </c>
      <c r="EI270" s="357">
        <v>0</v>
      </c>
      <c r="EJ270" s="357"/>
      <c r="EK270" s="357">
        <v>0</v>
      </c>
      <c r="EL270" s="357">
        <v>0</v>
      </c>
      <c r="EM270" s="357">
        <v>0</v>
      </c>
      <c r="EN270" s="357">
        <v>0</v>
      </c>
      <c r="EO270" s="357">
        <v>0</v>
      </c>
      <c r="EP270" s="357">
        <v>0</v>
      </c>
      <c r="EQ270" s="357">
        <v>0</v>
      </c>
      <c r="ER270" s="357"/>
      <c r="ES270" s="357">
        <v>0</v>
      </c>
      <c r="ET270" s="357">
        <v>0</v>
      </c>
      <c r="EU270" s="357">
        <v>0</v>
      </c>
      <c r="EV270" s="357">
        <v>0</v>
      </c>
      <c r="EW270" s="357">
        <v>0</v>
      </c>
      <c r="EX270" s="357">
        <v>0</v>
      </c>
      <c r="EY270" s="357">
        <v>0</v>
      </c>
      <c r="EZ270" s="357"/>
      <c r="FA270" s="357">
        <v>0</v>
      </c>
      <c r="FB270" s="357">
        <v>0</v>
      </c>
      <c r="FC270" s="357">
        <v>0</v>
      </c>
      <c r="FD270" s="357">
        <v>0</v>
      </c>
      <c r="FE270" s="357">
        <v>0</v>
      </c>
      <c r="FF270" s="357">
        <v>0</v>
      </c>
      <c r="FG270" s="357">
        <v>0</v>
      </c>
    </row>
    <row r="271" spans="1:163">
      <c r="D271" s="167"/>
      <c r="CW271" s="162">
        <v>0</v>
      </c>
      <c r="CX271" s="162">
        <v>0</v>
      </c>
      <c r="CY271" s="162">
        <v>0</v>
      </c>
      <c r="CZ271" s="162">
        <v>0</v>
      </c>
      <c r="DA271" s="162">
        <v>0</v>
      </c>
      <c r="DB271" s="162">
        <v>0</v>
      </c>
      <c r="DC271" s="162">
        <v>0</v>
      </c>
    </row>
    <row r="272" spans="1:163">
      <c r="B272" s="172" t="s">
        <v>72</v>
      </c>
      <c r="D272" s="167"/>
      <c r="CW272" s="162">
        <v>0</v>
      </c>
      <c r="CX272" s="162">
        <v>0</v>
      </c>
      <c r="CY272" s="162">
        <v>0</v>
      </c>
      <c r="CZ272" s="162">
        <v>0</v>
      </c>
      <c r="DA272" s="162">
        <v>0</v>
      </c>
      <c r="DB272" s="162">
        <v>0</v>
      </c>
      <c r="DC272" s="162">
        <v>0</v>
      </c>
    </row>
    <row r="273" spans="1:163">
      <c r="A273" s="355">
        <v>565</v>
      </c>
      <c r="B273" s="162" t="s">
        <v>910</v>
      </c>
      <c r="C273" s="619">
        <v>112486392.77130413</v>
      </c>
      <c r="D273" s="167"/>
      <c r="E273" s="356">
        <v>7136110.8166300738</v>
      </c>
      <c r="F273" s="356">
        <v>52155164.382150762</v>
      </c>
      <c r="G273" s="356">
        <v>0</v>
      </c>
      <c r="H273" s="356">
        <v>0</v>
      </c>
      <c r="I273" s="356">
        <v>0</v>
      </c>
      <c r="J273" s="356">
        <v>0</v>
      </c>
      <c r="K273" s="356">
        <v>59291275.198780835</v>
      </c>
      <c r="M273" s="356">
        <v>1645251.7033983134</v>
      </c>
      <c r="N273" s="356">
        <v>13252015.287972471</v>
      </c>
      <c r="O273" s="356">
        <v>0</v>
      </c>
      <c r="P273" s="356">
        <v>0</v>
      </c>
      <c r="Q273" s="356">
        <v>0</v>
      </c>
      <c r="R273" s="356">
        <v>0</v>
      </c>
      <c r="S273" s="356">
        <v>14897266.991370784</v>
      </c>
      <c r="U273" s="356">
        <v>1760975.4312266419</v>
      </c>
      <c r="V273" s="356">
        <v>14737255.837330574</v>
      </c>
      <c r="W273" s="356">
        <v>0</v>
      </c>
      <c r="X273" s="356">
        <v>0</v>
      </c>
      <c r="Y273" s="356">
        <v>0</v>
      </c>
      <c r="Z273" s="356">
        <v>0</v>
      </c>
      <c r="AA273" s="356">
        <v>16498231.268557217</v>
      </c>
      <c r="AC273" s="356">
        <v>925247.92951286933</v>
      </c>
      <c r="AD273" s="356">
        <v>9510921.1694210023</v>
      </c>
      <c r="AE273" s="356">
        <v>0</v>
      </c>
      <c r="AF273" s="356">
        <v>0</v>
      </c>
      <c r="AG273" s="356">
        <v>0</v>
      </c>
      <c r="AH273" s="356">
        <v>0</v>
      </c>
      <c r="AI273" s="356">
        <v>10436169.098933872</v>
      </c>
      <c r="AK273" s="356">
        <v>653616.07176547777</v>
      </c>
      <c r="AL273" s="356">
        <v>6617154.8215302806</v>
      </c>
      <c r="AM273" s="356">
        <v>0</v>
      </c>
      <c r="AN273" s="356">
        <v>0</v>
      </c>
      <c r="AO273" s="356">
        <v>0</v>
      </c>
      <c r="AP273" s="356">
        <v>0</v>
      </c>
      <c r="AQ273" s="356">
        <v>7270770.8932957584</v>
      </c>
      <c r="AS273" s="356">
        <v>22.336874782569062</v>
      </c>
      <c r="AT273" s="356">
        <v>20894.383405503682</v>
      </c>
      <c r="AU273" s="356">
        <v>0</v>
      </c>
      <c r="AV273" s="356">
        <v>0</v>
      </c>
      <c r="AW273" s="356">
        <v>0</v>
      </c>
      <c r="AX273" s="356">
        <v>0</v>
      </c>
      <c r="AY273" s="356">
        <v>20916.720280286252</v>
      </c>
      <c r="BA273" s="356">
        <v>0</v>
      </c>
      <c r="BB273" s="356">
        <v>576674.84335058299</v>
      </c>
      <c r="BC273" s="356">
        <v>0</v>
      </c>
      <c r="BD273" s="356">
        <v>0</v>
      </c>
      <c r="BE273" s="356">
        <v>0</v>
      </c>
      <c r="BF273" s="356">
        <v>0</v>
      </c>
      <c r="BG273" s="356">
        <v>576674.84335058299</v>
      </c>
      <c r="BI273" s="356">
        <v>0</v>
      </c>
      <c r="BJ273" s="356">
        <v>0</v>
      </c>
      <c r="BK273" s="356">
        <v>0</v>
      </c>
      <c r="BL273" s="356">
        <v>0</v>
      </c>
      <c r="BM273" s="356">
        <v>0</v>
      </c>
      <c r="BN273" s="356">
        <v>0</v>
      </c>
      <c r="BO273" s="356">
        <v>0</v>
      </c>
      <c r="BQ273" s="356">
        <v>222005.73888175649</v>
      </c>
      <c r="BR273" s="356">
        <v>2864173.6511351364</v>
      </c>
      <c r="BS273" s="356">
        <v>0</v>
      </c>
      <c r="BT273" s="356">
        <v>0</v>
      </c>
      <c r="BU273" s="356">
        <v>0</v>
      </c>
      <c r="BV273" s="356">
        <v>0</v>
      </c>
      <c r="BW273" s="356">
        <v>3086179.3900168929</v>
      </c>
      <c r="BY273" s="356">
        <v>0</v>
      </c>
      <c r="BZ273" s="356">
        <v>0</v>
      </c>
      <c r="CA273" s="356">
        <v>0</v>
      </c>
      <c r="CB273" s="356">
        <v>0</v>
      </c>
      <c r="CC273" s="356">
        <v>0</v>
      </c>
      <c r="CD273" s="356">
        <v>0</v>
      </c>
      <c r="CE273" s="356">
        <v>0</v>
      </c>
      <c r="CG273" s="356">
        <v>25715.412963630119</v>
      </c>
      <c r="CH273" s="356">
        <v>344882.01566118171</v>
      </c>
      <c r="CI273" s="356">
        <v>0</v>
      </c>
      <c r="CJ273" s="356">
        <v>0</v>
      </c>
      <c r="CK273" s="356">
        <v>0</v>
      </c>
      <c r="CL273" s="356">
        <v>0</v>
      </c>
      <c r="CM273" s="356">
        <v>370597.42862481182</v>
      </c>
      <c r="CN273" s="162">
        <v>0</v>
      </c>
      <c r="CO273" s="356">
        <v>4557.7635899100269</v>
      </c>
      <c r="CP273" s="356">
        <v>33753.174503217393</v>
      </c>
      <c r="CQ273" s="356">
        <v>0</v>
      </c>
      <c r="CR273" s="356">
        <v>0</v>
      </c>
      <c r="CS273" s="356">
        <v>0</v>
      </c>
      <c r="CT273" s="356">
        <v>0</v>
      </c>
      <c r="CU273" s="356">
        <v>38310.938093127421</v>
      </c>
      <c r="CW273" s="356">
        <v>0</v>
      </c>
      <c r="CX273" s="356">
        <v>0</v>
      </c>
      <c r="CY273" s="356">
        <v>0</v>
      </c>
      <c r="CZ273" s="356">
        <v>0</v>
      </c>
      <c r="DA273" s="356">
        <v>0</v>
      </c>
      <c r="DB273" s="356">
        <v>0</v>
      </c>
      <c r="DC273" s="356">
        <v>0</v>
      </c>
      <c r="DE273" s="356">
        <v>0</v>
      </c>
      <c r="DF273" s="356">
        <v>0</v>
      </c>
      <c r="DG273" s="356">
        <v>0</v>
      </c>
      <c r="DH273" s="356">
        <v>0</v>
      </c>
      <c r="DI273" s="356">
        <v>0</v>
      </c>
      <c r="DJ273" s="356">
        <v>0</v>
      </c>
      <c r="DK273" s="356">
        <v>0</v>
      </c>
      <c r="DM273" s="356">
        <v>0</v>
      </c>
      <c r="DN273" s="356">
        <v>0</v>
      </c>
      <c r="DO273" s="356">
        <v>0</v>
      </c>
      <c r="DP273" s="356">
        <v>0</v>
      </c>
      <c r="DQ273" s="356">
        <v>0</v>
      </c>
      <c r="DR273" s="356">
        <v>0</v>
      </c>
      <c r="DS273" s="356">
        <v>0</v>
      </c>
      <c r="DU273" s="356">
        <v>0</v>
      </c>
      <c r="DV273" s="356">
        <v>0</v>
      </c>
      <c r="DW273" s="356">
        <v>0</v>
      </c>
      <c r="DX273" s="356">
        <v>0</v>
      </c>
      <c r="DY273" s="356">
        <v>0</v>
      </c>
      <c r="DZ273" s="356">
        <v>0</v>
      </c>
      <c r="EA273" s="356">
        <v>0</v>
      </c>
      <c r="EC273" s="356">
        <v>0</v>
      </c>
      <c r="ED273" s="356">
        <v>0</v>
      </c>
      <c r="EE273" s="356">
        <v>0</v>
      </c>
      <c r="EF273" s="356">
        <v>0</v>
      </c>
      <c r="EG273" s="356">
        <v>0</v>
      </c>
      <c r="EH273" s="356">
        <v>0</v>
      </c>
      <c r="EI273" s="356">
        <v>0</v>
      </c>
      <c r="EK273" s="356">
        <v>0</v>
      </c>
      <c r="EL273" s="356">
        <v>0</v>
      </c>
      <c r="EM273" s="356">
        <v>0</v>
      </c>
      <c r="EN273" s="356">
        <v>0</v>
      </c>
      <c r="EO273" s="356">
        <v>0</v>
      </c>
      <c r="EP273" s="356">
        <v>0</v>
      </c>
      <c r="EQ273" s="356">
        <v>0</v>
      </c>
      <c r="ES273" s="356">
        <v>0</v>
      </c>
      <c r="ET273" s="356">
        <v>0</v>
      </c>
      <c r="EU273" s="356">
        <v>0</v>
      </c>
      <c r="EV273" s="356">
        <v>0</v>
      </c>
      <c r="EW273" s="356">
        <v>0</v>
      </c>
      <c r="EX273" s="356">
        <v>0</v>
      </c>
      <c r="EY273" s="356">
        <v>0</v>
      </c>
      <c r="FA273" s="356">
        <v>0</v>
      </c>
      <c r="FB273" s="356">
        <v>0</v>
      </c>
      <c r="FC273" s="356">
        <v>0</v>
      </c>
      <c r="FD273" s="356">
        <v>0</v>
      </c>
      <c r="FE273" s="356">
        <v>0</v>
      </c>
      <c r="FF273" s="356">
        <v>0</v>
      </c>
      <c r="FG273" s="356">
        <v>0</v>
      </c>
    </row>
    <row r="274" spans="1:163">
      <c r="A274" s="355" t="s">
        <v>45</v>
      </c>
      <c r="B274" s="162" t="s">
        <v>45</v>
      </c>
      <c r="C274" s="619">
        <v>0</v>
      </c>
      <c r="D274" s="167"/>
      <c r="E274" s="356">
        <v>0</v>
      </c>
      <c r="F274" s="356">
        <v>0</v>
      </c>
      <c r="G274" s="356">
        <v>0</v>
      </c>
      <c r="H274" s="356">
        <v>0</v>
      </c>
      <c r="I274" s="356">
        <v>0</v>
      </c>
      <c r="J274" s="356">
        <v>0</v>
      </c>
      <c r="K274" s="356">
        <v>0</v>
      </c>
      <c r="M274" s="356">
        <v>0</v>
      </c>
      <c r="N274" s="356">
        <v>0</v>
      </c>
      <c r="O274" s="356">
        <v>0</v>
      </c>
      <c r="P274" s="356">
        <v>0</v>
      </c>
      <c r="Q274" s="356">
        <v>0</v>
      </c>
      <c r="R274" s="356">
        <v>0</v>
      </c>
      <c r="S274" s="356">
        <v>0</v>
      </c>
      <c r="U274" s="356">
        <v>0</v>
      </c>
      <c r="V274" s="356">
        <v>0</v>
      </c>
      <c r="W274" s="356">
        <v>0</v>
      </c>
      <c r="X274" s="356">
        <v>0</v>
      </c>
      <c r="Y274" s="356">
        <v>0</v>
      </c>
      <c r="Z274" s="356">
        <v>0</v>
      </c>
      <c r="AA274" s="356">
        <v>0</v>
      </c>
      <c r="AC274" s="356">
        <v>0</v>
      </c>
      <c r="AD274" s="356">
        <v>0</v>
      </c>
      <c r="AE274" s="356">
        <v>0</v>
      </c>
      <c r="AF274" s="356">
        <v>0</v>
      </c>
      <c r="AG274" s="356">
        <v>0</v>
      </c>
      <c r="AH274" s="356">
        <v>0</v>
      </c>
      <c r="AI274" s="356">
        <v>0</v>
      </c>
      <c r="AK274" s="356">
        <v>0</v>
      </c>
      <c r="AL274" s="356">
        <v>0</v>
      </c>
      <c r="AM274" s="356">
        <v>0</v>
      </c>
      <c r="AN274" s="356">
        <v>0</v>
      </c>
      <c r="AO274" s="356">
        <v>0</v>
      </c>
      <c r="AP274" s="356">
        <v>0</v>
      </c>
      <c r="AQ274" s="356">
        <v>0</v>
      </c>
      <c r="AS274" s="356">
        <v>0</v>
      </c>
      <c r="AT274" s="356">
        <v>0</v>
      </c>
      <c r="AU274" s="356">
        <v>0</v>
      </c>
      <c r="AV274" s="356">
        <v>0</v>
      </c>
      <c r="AW274" s="356">
        <v>0</v>
      </c>
      <c r="AX274" s="356">
        <v>0</v>
      </c>
      <c r="AY274" s="356">
        <v>0</v>
      </c>
      <c r="BA274" s="356">
        <v>0</v>
      </c>
      <c r="BB274" s="356">
        <v>0</v>
      </c>
      <c r="BC274" s="356">
        <v>0</v>
      </c>
      <c r="BD274" s="356">
        <v>0</v>
      </c>
      <c r="BE274" s="356">
        <v>0</v>
      </c>
      <c r="BF274" s="356">
        <v>0</v>
      </c>
      <c r="BG274" s="356">
        <v>0</v>
      </c>
      <c r="BI274" s="356">
        <v>0</v>
      </c>
      <c r="BJ274" s="356">
        <v>0</v>
      </c>
      <c r="BK274" s="356">
        <v>0</v>
      </c>
      <c r="BL274" s="356">
        <v>0</v>
      </c>
      <c r="BM274" s="356">
        <v>0</v>
      </c>
      <c r="BN274" s="356">
        <v>0</v>
      </c>
      <c r="BO274" s="356">
        <v>0</v>
      </c>
      <c r="BQ274" s="356">
        <v>0</v>
      </c>
      <c r="BR274" s="356">
        <v>0</v>
      </c>
      <c r="BS274" s="356">
        <v>0</v>
      </c>
      <c r="BT274" s="356">
        <v>0</v>
      </c>
      <c r="BU274" s="356">
        <v>0</v>
      </c>
      <c r="BV274" s="356">
        <v>0</v>
      </c>
      <c r="BW274" s="356">
        <v>0</v>
      </c>
      <c r="BY274" s="356">
        <v>0</v>
      </c>
      <c r="BZ274" s="356">
        <v>0</v>
      </c>
      <c r="CA274" s="356">
        <v>0</v>
      </c>
      <c r="CB274" s="356">
        <v>0</v>
      </c>
      <c r="CC274" s="356">
        <v>0</v>
      </c>
      <c r="CD274" s="356">
        <v>0</v>
      </c>
      <c r="CE274" s="356">
        <v>0</v>
      </c>
      <c r="CG274" s="356">
        <v>0</v>
      </c>
      <c r="CH274" s="356">
        <v>0</v>
      </c>
      <c r="CI274" s="356">
        <v>0</v>
      </c>
      <c r="CJ274" s="356">
        <v>0</v>
      </c>
      <c r="CK274" s="356">
        <v>0</v>
      </c>
      <c r="CL274" s="356">
        <v>0</v>
      </c>
      <c r="CM274" s="356">
        <v>0</v>
      </c>
      <c r="CN274" s="162">
        <v>0</v>
      </c>
      <c r="CO274" s="356">
        <v>0</v>
      </c>
      <c r="CP274" s="356">
        <v>0</v>
      </c>
      <c r="CQ274" s="356">
        <v>0</v>
      </c>
      <c r="CR274" s="356">
        <v>0</v>
      </c>
      <c r="CS274" s="356">
        <v>0</v>
      </c>
      <c r="CT274" s="356">
        <v>0</v>
      </c>
      <c r="CU274" s="356">
        <v>0</v>
      </c>
      <c r="CW274" s="356">
        <v>0</v>
      </c>
      <c r="CX274" s="356">
        <v>0</v>
      </c>
      <c r="CY274" s="356">
        <v>0</v>
      </c>
      <c r="CZ274" s="356">
        <v>0</v>
      </c>
      <c r="DA274" s="356">
        <v>0</v>
      </c>
      <c r="DB274" s="356">
        <v>0</v>
      </c>
      <c r="DC274" s="356">
        <v>0</v>
      </c>
      <c r="DE274" s="356">
        <v>0</v>
      </c>
      <c r="DF274" s="356">
        <v>0</v>
      </c>
      <c r="DG274" s="356">
        <v>0</v>
      </c>
      <c r="DH274" s="356">
        <v>0</v>
      </c>
      <c r="DI274" s="356">
        <v>0</v>
      </c>
      <c r="DJ274" s="356">
        <v>0</v>
      </c>
      <c r="DK274" s="356">
        <v>0</v>
      </c>
      <c r="DM274" s="356">
        <v>0</v>
      </c>
      <c r="DN274" s="356">
        <v>0</v>
      </c>
      <c r="DO274" s="356">
        <v>0</v>
      </c>
      <c r="DP274" s="356">
        <v>0</v>
      </c>
      <c r="DQ274" s="356">
        <v>0</v>
      </c>
      <c r="DR274" s="356">
        <v>0</v>
      </c>
      <c r="DS274" s="356">
        <v>0</v>
      </c>
      <c r="DU274" s="356">
        <v>0</v>
      </c>
      <c r="DV274" s="356">
        <v>0</v>
      </c>
      <c r="DW274" s="356">
        <v>0</v>
      </c>
      <c r="DX274" s="356">
        <v>0</v>
      </c>
      <c r="DY274" s="356">
        <v>0</v>
      </c>
      <c r="DZ274" s="356">
        <v>0</v>
      </c>
      <c r="EA274" s="356">
        <v>0</v>
      </c>
      <c r="EC274" s="356">
        <v>0</v>
      </c>
      <c r="ED274" s="356">
        <v>0</v>
      </c>
      <c r="EE274" s="356">
        <v>0</v>
      </c>
      <c r="EF274" s="356">
        <v>0</v>
      </c>
      <c r="EG274" s="356">
        <v>0</v>
      </c>
      <c r="EH274" s="356">
        <v>0</v>
      </c>
      <c r="EI274" s="356">
        <v>0</v>
      </c>
      <c r="EK274" s="356">
        <v>0</v>
      </c>
      <c r="EL274" s="356">
        <v>0</v>
      </c>
      <c r="EM274" s="356">
        <v>0</v>
      </c>
      <c r="EN274" s="356">
        <v>0</v>
      </c>
      <c r="EO274" s="356">
        <v>0</v>
      </c>
      <c r="EP274" s="356">
        <v>0</v>
      </c>
      <c r="EQ274" s="356">
        <v>0</v>
      </c>
      <c r="ES274" s="356">
        <v>0</v>
      </c>
      <c r="ET274" s="356">
        <v>0</v>
      </c>
      <c r="EU274" s="356">
        <v>0</v>
      </c>
      <c r="EV274" s="356">
        <v>0</v>
      </c>
      <c r="EW274" s="356">
        <v>0</v>
      </c>
      <c r="EX274" s="356">
        <v>0</v>
      </c>
      <c r="EY274" s="356">
        <v>0</v>
      </c>
      <c r="FA274" s="356">
        <v>0</v>
      </c>
      <c r="FB274" s="356">
        <v>0</v>
      </c>
      <c r="FC274" s="356">
        <v>0</v>
      </c>
      <c r="FD274" s="356">
        <v>0</v>
      </c>
      <c r="FE274" s="356">
        <v>0</v>
      </c>
      <c r="FF274" s="356">
        <v>0</v>
      </c>
      <c r="FG274" s="356">
        <v>0</v>
      </c>
    </row>
    <row r="275" spans="1:163">
      <c r="A275" s="355" t="s">
        <v>45</v>
      </c>
      <c r="B275" s="162" t="s">
        <v>45</v>
      </c>
      <c r="C275" s="619">
        <v>0</v>
      </c>
      <c r="D275" s="167"/>
      <c r="E275" s="356">
        <v>0</v>
      </c>
      <c r="F275" s="356">
        <v>0</v>
      </c>
      <c r="G275" s="356">
        <v>0</v>
      </c>
      <c r="H275" s="356">
        <v>0</v>
      </c>
      <c r="I275" s="356">
        <v>0</v>
      </c>
      <c r="J275" s="356">
        <v>0</v>
      </c>
      <c r="K275" s="356">
        <v>0</v>
      </c>
      <c r="M275" s="356">
        <v>0</v>
      </c>
      <c r="N275" s="356">
        <v>0</v>
      </c>
      <c r="O275" s="356">
        <v>0</v>
      </c>
      <c r="P275" s="356">
        <v>0</v>
      </c>
      <c r="Q275" s="356">
        <v>0</v>
      </c>
      <c r="R275" s="356">
        <v>0</v>
      </c>
      <c r="S275" s="356">
        <v>0</v>
      </c>
      <c r="U275" s="356">
        <v>0</v>
      </c>
      <c r="V275" s="356">
        <v>0</v>
      </c>
      <c r="W275" s="356">
        <v>0</v>
      </c>
      <c r="X275" s="356">
        <v>0</v>
      </c>
      <c r="Y275" s="356">
        <v>0</v>
      </c>
      <c r="Z275" s="356">
        <v>0</v>
      </c>
      <c r="AA275" s="356">
        <v>0</v>
      </c>
      <c r="AC275" s="356">
        <v>0</v>
      </c>
      <c r="AD275" s="356">
        <v>0</v>
      </c>
      <c r="AE275" s="356">
        <v>0</v>
      </c>
      <c r="AF275" s="356">
        <v>0</v>
      </c>
      <c r="AG275" s="356">
        <v>0</v>
      </c>
      <c r="AH275" s="356">
        <v>0</v>
      </c>
      <c r="AI275" s="356">
        <v>0</v>
      </c>
      <c r="AK275" s="356">
        <v>0</v>
      </c>
      <c r="AL275" s="356">
        <v>0</v>
      </c>
      <c r="AM275" s="356">
        <v>0</v>
      </c>
      <c r="AN275" s="356">
        <v>0</v>
      </c>
      <c r="AO275" s="356">
        <v>0</v>
      </c>
      <c r="AP275" s="356">
        <v>0</v>
      </c>
      <c r="AQ275" s="356">
        <v>0</v>
      </c>
      <c r="AS275" s="356">
        <v>0</v>
      </c>
      <c r="AT275" s="356">
        <v>0</v>
      </c>
      <c r="AU275" s="356">
        <v>0</v>
      </c>
      <c r="AV275" s="356">
        <v>0</v>
      </c>
      <c r="AW275" s="356">
        <v>0</v>
      </c>
      <c r="AX275" s="356">
        <v>0</v>
      </c>
      <c r="AY275" s="356">
        <v>0</v>
      </c>
      <c r="BA275" s="356">
        <v>0</v>
      </c>
      <c r="BB275" s="356">
        <v>0</v>
      </c>
      <c r="BC275" s="356">
        <v>0</v>
      </c>
      <c r="BD275" s="356">
        <v>0</v>
      </c>
      <c r="BE275" s="356">
        <v>0</v>
      </c>
      <c r="BF275" s="356">
        <v>0</v>
      </c>
      <c r="BG275" s="356">
        <v>0</v>
      </c>
      <c r="BI275" s="356">
        <v>0</v>
      </c>
      <c r="BJ275" s="356">
        <v>0</v>
      </c>
      <c r="BK275" s="356">
        <v>0</v>
      </c>
      <c r="BL275" s="356">
        <v>0</v>
      </c>
      <c r="BM275" s="356">
        <v>0</v>
      </c>
      <c r="BN275" s="356">
        <v>0</v>
      </c>
      <c r="BO275" s="356">
        <v>0</v>
      </c>
      <c r="BQ275" s="356">
        <v>0</v>
      </c>
      <c r="BR275" s="356">
        <v>0</v>
      </c>
      <c r="BS275" s="356">
        <v>0</v>
      </c>
      <c r="BT275" s="356">
        <v>0</v>
      </c>
      <c r="BU275" s="356">
        <v>0</v>
      </c>
      <c r="BV275" s="356">
        <v>0</v>
      </c>
      <c r="BW275" s="356">
        <v>0</v>
      </c>
      <c r="BY275" s="356">
        <v>0</v>
      </c>
      <c r="BZ275" s="356">
        <v>0</v>
      </c>
      <c r="CA275" s="356">
        <v>0</v>
      </c>
      <c r="CB275" s="356">
        <v>0</v>
      </c>
      <c r="CC275" s="356">
        <v>0</v>
      </c>
      <c r="CD275" s="356">
        <v>0</v>
      </c>
      <c r="CE275" s="356">
        <v>0</v>
      </c>
      <c r="CG275" s="356">
        <v>0</v>
      </c>
      <c r="CH275" s="356">
        <v>0</v>
      </c>
      <c r="CI275" s="356">
        <v>0</v>
      </c>
      <c r="CJ275" s="356">
        <v>0</v>
      </c>
      <c r="CK275" s="356">
        <v>0</v>
      </c>
      <c r="CL275" s="356">
        <v>0</v>
      </c>
      <c r="CM275" s="356">
        <v>0</v>
      </c>
      <c r="CN275" s="162">
        <v>0</v>
      </c>
      <c r="CO275" s="356">
        <v>0</v>
      </c>
      <c r="CP275" s="356">
        <v>0</v>
      </c>
      <c r="CQ275" s="356">
        <v>0</v>
      </c>
      <c r="CR275" s="356">
        <v>0</v>
      </c>
      <c r="CS275" s="356">
        <v>0</v>
      </c>
      <c r="CT275" s="356">
        <v>0</v>
      </c>
      <c r="CU275" s="356">
        <v>0</v>
      </c>
      <c r="CW275" s="356">
        <v>0</v>
      </c>
      <c r="CX275" s="356">
        <v>0</v>
      </c>
      <c r="CY275" s="356">
        <v>0</v>
      </c>
      <c r="CZ275" s="356">
        <v>0</v>
      </c>
      <c r="DA275" s="356">
        <v>0</v>
      </c>
      <c r="DB275" s="356">
        <v>0</v>
      </c>
      <c r="DC275" s="356">
        <v>0</v>
      </c>
      <c r="DE275" s="356">
        <v>0</v>
      </c>
      <c r="DF275" s="356">
        <v>0</v>
      </c>
      <c r="DG275" s="356">
        <v>0</v>
      </c>
      <c r="DH275" s="356">
        <v>0</v>
      </c>
      <c r="DI275" s="356">
        <v>0</v>
      </c>
      <c r="DJ275" s="356">
        <v>0</v>
      </c>
      <c r="DK275" s="356">
        <v>0</v>
      </c>
      <c r="DM275" s="356">
        <v>0</v>
      </c>
      <c r="DN275" s="356">
        <v>0</v>
      </c>
      <c r="DO275" s="356">
        <v>0</v>
      </c>
      <c r="DP275" s="356">
        <v>0</v>
      </c>
      <c r="DQ275" s="356">
        <v>0</v>
      </c>
      <c r="DR275" s="356">
        <v>0</v>
      </c>
      <c r="DS275" s="356">
        <v>0</v>
      </c>
      <c r="DU275" s="356">
        <v>0</v>
      </c>
      <c r="DV275" s="356">
        <v>0</v>
      </c>
      <c r="DW275" s="356">
        <v>0</v>
      </c>
      <c r="DX275" s="356">
        <v>0</v>
      </c>
      <c r="DY275" s="356">
        <v>0</v>
      </c>
      <c r="DZ275" s="356">
        <v>0</v>
      </c>
      <c r="EA275" s="356">
        <v>0</v>
      </c>
      <c r="EC275" s="356">
        <v>0</v>
      </c>
      <c r="ED275" s="356">
        <v>0</v>
      </c>
      <c r="EE275" s="356">
        <v>0</v>
      </c>
      <c r="EF275" s="356">
        <v>0</v>
      </c>
      <c r="EG275" s="356">
        <v>0</v>
      </c>
      <c r="EH275" s="356">
        <v>0</v>
      </c>
      <c r="EI275" s="356">
        <v>0</v>
      </c>
      <c r="EK275" s="356">
        <v>0</v>
      </c>
      <c r="EL275" s="356">
        <v>0</v>
      </c>
      <c r="EM275" s="356">
        <v>0</v>
      </c>
      <c r="EN275" s="356">
        <v>0</v>
      </c>
      <c r="EO275" s="356">
        <v>0</v>
      </c>
      <c r="EP275" s="356">
        <v>0</v>
      </c>
      <c r="EQ275" s="356">
        <v>0</v>
      </c>
      <c r="ES275" s="356">
        <v>0</v>
      </c>
      <c r="ET275" s="356">
        <v>0</v>
      </c>
      <c r="EU275" s="356">
        <v>0</v>
      </c>
      <c r="EV275" s="356">
        <v>0</v>
      </c>
      <c r="EW275" s="356">
        <v>0</v>
      </c>
      <c r="EX275" s="356">
        <v>0</v>
      </c>
      <c r="EY275" s="356">
        <v>0</v>
      </c>
      <c r="FA275" s="356">
        <v>0</v>
      </c>
      <c r="FB275" s="356">
        <v>0</v>
      </c>
      <c r="FC275" s="356">
        <v>0</v>
      </c>
      <c r="FD275" s="356">
        <v>0</v>
      </c>
      <c r="FE275" s="356">
        <v>0</v>
      </c>
      <c r="FF275" s="356">
        <v>0</v>
      </c>
      <c r="FG275" s="356">
        <v>0</v>
      </c>
    </row>
    <row r="276" spans="1:163">
      <c r="B276" s="172" t="s">
        <v>70</v>
      </c>
      <c r="C276" s="357">
        <v>112486392.77130413</v>
      </c>
      <c r="D276" s="167"/>
      <c r="E276" s="357">
        <v>7136110.8166300738</v>
      </c>
      <c r="F276" s="357">
        <v>52155164.382150762</v>
      </c>
      <c r="G276" s="357">
        <v>0</v>
      </c>
      <c r="H276" s="357">
        <v>0</v>
      </c>
      <c r="I276" s="357">
        <v>0</v>
      </c>
      <c r="J276" s="357">
        <v>0</v>
      </c>
      <c r="K276" s="357">
        <v>59291275.198780835</v>
      </c>
      <c r="L276" s="357"/>
      <c r="M276" s="357">
        <v>1645251.7033983134</v>
      </c>
      <c r="N276" s="357">
        <v>13252015.287972471</v>
      </c>
      <c r="O276" s="357">
        <v>0</v>
      </c>
      <c r="P276" s="357">
        <v>0</v>
      </c>
      <c r="Q276" s="357">
        <v>0</v>
      </c>
      <c r="R276" s="357">
        <v>0</v>
      </c>
      <c r="S276" s="357">
        <v>14897266.991370784</v>
      </c>
      <c r="T276" s="357"/>
      <c r="U276" s="357">
        <v>1760975.4312266419</v>
      </c>
      <c r="V276" s="357">
        <v>14737255.837330574</v>
      </c>
      <c r="W276" s="357">
        <v>0</v>
      </c>
      <c r="X276" s="357">
        <v>0</v>
      </c>
      <c r="Y276" s="357">
        <v>0</v>
      </c>
      <c r="Z276" s="357">
        <v>0</v>
      </c>
      <c r="AA276" s="357">
        <v>16498231.268557217</v>
      </c>
      <c r="AB276" s="357"/>
      <c r="AC276" s="357">
        <v>925247.92951286933</v>
      </c>
      <c r="AD276" s="357">
        <v>9510921.1694210023</v>
      </c>
      <c r="AE276" s="357">
        <v>0</v>
      </c>
      <c r="AF276" s="357">
        <v>0</v>
      </c>
      <c r="AG276" s="357">
        <v>0</v>
      </c>
      <c r="AH276" s="357">
        <v>0</v>
      </c>
      <c r="AI276" s="357">
        <v>10436169.098933872</v>
      </c>
      <c r="AJ276" s="357"/>
      <c r="AK276" s="357">
        <v>653616.07176547777</v>
      </c>
      <c r="AL276" s="357">
        <v>6617154.8215302806</v>
      </c>
      <c r="AM276" s="357">
        <v>0</v>
      </c>
      <c r="AN276" s="357">
        <v>0</v>
      </c>
      <c r="AO276" s="357">
        <v>0</v>
      </c>
      <c r="AP276" s="357">
        <v>0</v>
      </c>
      <c r="AQ276" s="357">
        <v>7270770.8932957584</v>
      </c>
      <c r="AR276" s="357"/>
      <c r="AS276" s="357">
        <v>22.336874782569062</v>
      </c>
      <c r="AT276" s="357">
        <v>20894.383405503682</v>
      </c>
      <c r="AU276" s="357">
        <v>0</v>
      </c>
      <c r="AV276" s="357">
        <v>0</v>
      </c>
      <c r="AW276" s="357">
        <v>0</v>
      </c>
      <c r="AX276" s="357">
        <v>0</v>
      </c>
      <c r="AY276" s="357">
        <v>20916.720280286252</v>
      </c>
      <c r="AZ276" s="357"/>
      <c r="BA276" s="357">
        <v>0</v>
      </c>
      <c r="BB276" s="357">
        <v>576674.84335058299</v>
      </c>
      <c r="BC276" s="357">
        <v>0</v>
      </c>
      <c r="BD276" s="357">
        <v>0</v>
      </c>
      <c r="BE276" s="357">
        <v>0</v>
      </c>
      <c r="BF276" s="357">
        <v>0</v>
      </c>
      <c r="BG276" s="357">
        <v>576674.84335058299</v>
      </c>
      <c r="BH276" s="357"/>
      <c r="BI276" s="357">
        <v>0</v>
      </c>
      <c r="BJ276" s="357">
        <v>0</v>
      </c>
      <c r="BK276" s="357">
        <v>0</v>
      </c>
      <c r="BL276" s="357">
        <v>0</v>
      </c>
      <c r="BM276" s="357">
        <v>0</v>
      </c>
      <c r="BN276" s="357">
        <v>0</v>
      </c>
      <c r="BO276" s="357">
        <v>0</v>
      </c>
      <c r="BP276" s="357"/>
      <c r="BQ276" s="357">
        <v>222005.73888175649</v>
      </c>
      <c r="BR276" s="357">
        <v>2864173.6511351364</v>
      </c>
      <c r="BS276" s="357">
        <v>0</v>
      </c>
      <c r="BT276" s="357">
        <v>0</v>
      </c>
      <c r="BU276" s="357">
        <v>0</v>
      </c>
      <c r="BV276" s="357">
        <v>0</v>
      </c>
      <c r="BW276" s="357">
        <v>3086179.3900168929</v>
      </c>
      <c r="BX276" s="357"/>
      <c r="BY276" s="357">
        <v>0</v>
      </c>
      <c r="BZ276" s="357">
        <v>0</v>
      </c>
      <c r="CA276" s="357">
        <v>0</v>
      </c>
      <c r="CB276" s="357">
        <v>0</v>
      </c>
      <c r="CC276" s="357">
        <v>0</v>
      </c>
      <c r="CD276" s="357">
        <v>0</v>
      </c>
      <c r="CE276" s="357">
        <v>0</v>
      </c>
      <c r="CF276" s="357"/>
      <c r="CG276" s="357">
        <v>25715.412963630119</v>
      </c>
      <c r="CH276" s="357">
        <v>344882.01566118171</v>
      </c>
      <c r="CI276" s="357">
        <v>0</v>
      </c>
      <c r="CJ276" s="357">
        <v>0</v>
      </c>
      <c r="CK276" s="357">
        <v>0</v>
      </c>
      <c r="CL276" s="357">
        <v>0</v>
      </c>
      <c r="CM276" s="357">
        <v>370597.42862481182</v>
      </c>
      <c r="CN276" s="357">
        <v>0</v>
      </c>
      <c r="CO276" s="357">
        <v>4557.7635899100269</v>
      </c>
      <c r="CP276" s="357">
        <v>33753.174503217393</v>
      </c>
      <c r="CQ276" s="357">
        <v>0</v>
      </c>
      <c r="CR276" s="357">
        <v>0</v>
      </c>
      <c r="CS276" s="357">
        <v>0</v>
      </c>
      <c r="CT276" s="357">
        <v>0</v>
      </c>
      <c r="CU276" s="357">
        <v>38310.938093127421</v>
      </c>
      <c r="CV276" s="357"/>
      <c r="CW276" s="357">
        <v>0</v>
      </c>
      <c r="CX276" s="357">
        <v>0</v>
      </c>
      <c r="CY276" s="357">
        <v>0</v>
      </c>
      <c r="CZ276" s="357">
        <v>0</v>
      </c>
      <c r="DA276" s="357">
        <v>0</v>
      </c>
      <c r="DB276" s="357">
        <v>0</v>
      </c>
      <c r="DC276" s="357">
        <v>0</v>
      </c>
      <c r="DD276" s="357"/>
      <c r="DE276" s="357">
        <v>0</v>
      </c>
      <c r="DF276" s="357">
        <v>0</v>
      </c>
      <c r="DG276" s="357">
        <v>0</v>
      </c>
      <c r="DH276" s="357">
        <v>0</v>
      </c>
      <c r="DI276" s="357">
        <v>0</v>
      </c>
      <c r="DJ276" s="357">
        <v>0</v>
      </c>
      <c r="DK276" s="357">
        <v>0</v>
      </c>
      <c r="DL276" s="357"/>
      <c r="DM276" s="357">
        <v>0</v>
      </c>
      <c r="DN276" s="357">
        <v>0</v>
      </c>
      <c r="DO276" s="357">
        <v>0</v>
      </c>
      <c r="DP276" s="357">
        <v>0</v>
      </c>
      <c r="DQ276" s="357">
        <v>0</v>
      </c>
      <c r="DR276" s="357">
        <v>0</v>
      </c>
      <c r="DS276" s="357">
        <v>0</v>
      </c>
      <c r="DT276" s="357"/>
      <c r="DU276" s="357">
        <v>0</v>
      </c>
      <c r="DV276" s="357">
        <v>0</v>
      </c>
      <c r="DW276" s="357">
        <v>0</v>
      </c>
      <c r="DX276" s="357">
        <v>0</v>
      </c>
      <c r="DY276" s="357">
        <v>0</v>
      </c>
      <c r="DZ276" s="357">
        <v>0</v>
      </c>
      <c r="EA276" s="357">
        <v>0</v>
      </c>
      <c r="EB276" s="357"/>
      <c r="EC276" s="357">
        <v>0</v>
      </c>
      <c r="ED276" s="357">
        <v>0</v>
      </c>
      <c r="EE276" s="357">
        <v>0</v>
      </c>
      <c r="EF276" s="357">
        <v>0</v>
      </c>
      <c r="EG276" s="357">
        <v>0</v>
      </c>
      <c r="EH276" s="357">
        <v>0</v>
      </c>
      <c r="EI276" s="357">
        <v>0</v>
      </c>
      <c r="EJ276" s="357"/>
      <c r="EK276" s="357">
        <v>0</v>
      </c>
      <c r="EL276" s="357">
        <v>0</v>
      </c>
      <c r="EM276" s="357">
        <v>0</v>
      </c>
      <c r="EN276" s="357">
        <v>0</v>
      </c>
      <c r="EO276" s="357">
        <v>0</v>
      </c>
      <c r="EP276" s="357">
        <v>0</v>
      </c>
      <c r="EQ276" s="357">
        <v>0</v>
      </c>
      <c r="ER276" s="357"/>
      <c r="ES276" s="357">
        <v>0</v>
      </c>
      <c r="ET276" s="357">
        <v>0</v>
      </c>
      <c r="EU276" s="357">
        <v>0</v>
      </c>
      <c r="EV276" s="357">
        <v>0</v>
      </c>
      <c r="EW276" s="357">
        <v>0</v>
      </c>
      <c r="EX276" s="357">
        <v>0</v>
      </c>
      <c r="EY276" s="357">
        <v>0</v>
      </c>
      <c r="EZ276" s="357"/>
      <c r="FA276" s="357">
        <v>0</v>
      </c>
      <c r="FB276" s="357">
        <v>0</v>
      </c>
      <c r="FC276" s="357">
        <v>0</v>
      </c>
      <c r="FD276" s="357">
        <v>0</v>
      </c>
      <c r="FE276" s="357">
        <v>0</v>
      </c>
      <c r="FF276" s="357">
        <v>0</v>
      </c>
      <c r="FG276" s="357">
        <v>0</v>
      </c>
    </row>
    <row r="277" spans="1:163">
      <c r="D277" s="167"/>
      <c r="CW277" s="162">
        <v>0</v>
      </c>
      <c r="CX277" s="162">
        <v>0</v>
      </c>
      <c r="CY277" s="162">
        <v>0</v>
      </c>
      <c r="CZ277" s="162">
        <v>0</v>
      </c>
      <c r="DA277" s="162">
        <v>0</v>
      </c>
      <c r="DB277" s="162">
        <v>0</v>
      </c>
      <c r="DC277" s="162">
        <v>0</v>
      </c>
    </row>
    <row r="278" spans="1:163">
      <c r="B278" s="172" t="s">
        <v>73</v>
      </c>
      <c r="D278" s="167"/>
      <c r="CW278" s="162">
        <v>0</v>
      </c>
      <c r="CX278" s="162">
        <v>0</v>
      </c>
      <c r="CY278" s="162">
        <v>0</v>
      </c>
      <c r="CZ278" s="162">
        <v>0</v>
      </c>
      <c r="DA278" s="162">
        <v>0</v>
      </c>
      <c r="DB278" s="162">
        <v>0</v>
      </c>
      <c r="DC278" s="162">
        <v>0</v>
      </c>
    </row>
    <row r="279" spans="1:163">
      <c r="A279" s="355">
        <v>500</v>
      </c>
      <c r="B279" s="162" t="s">
        <v>911</v>
      </c>
      <c r="C279" s="619">
        <v>46131976.739122048</v>
      </c>
      <c r="D279" s="167"/>
      <c r="E279" s="356">
        <v>2926601.9657140006</v>
      </c>
      <c r="F279" s="356">
        <v>21389438.943020795</v>
      </c>
      <c r="G279" s="356">
        <v>0</v>
      </c>
      <c r="H279" s="356">
        <v>0</v>
      </c>
      <c r="I279" s="356">
        <v>0</v>
      </c>
      <c r="J279" s="356">
        <v>0</v>
      </c>
      <c r="K279" s="356">
        <v>24316040.908734795</v>
      </c>
      <c r="M279" s="356">
        <v>674736.84097490308</v>
      </c>
      <c r="N279" s="356">
        <v>5434805.454684224</v>
      </c>
      <c r="O279" s="356">
        <v>0</v>
      </c>
      <c r="P279" s="356">
        <v>0</v>
      </c>
      <c r="Q279" s="356">
        <v>0</v>
      </c>
      <c r="R279" s="356">
        <v>0</v>
      </c>
      <c r="S279" s="356">
        <v>6109542.2956591267</v>
      </c>
      <c r="U279" s="356">
        <v>722196.48643793049</v>
      </c>
      <c r="V279" s="356">
        <v>6043919.8620978463</v>
      </c>
      <c r="W279" s="356">
        <v>0</v>
      </c>
      <c r="X279" s="356">
        <v>0</v>
      </c>
      <c r="Y279" s="356">
        <v>0</v>
      </c>
      <c r="Z279" s="356">
        <v>0</v>
      </c>
      <c r="AA279" s="356">
        <v>6766116.3485357771</v>
      </c>
      <c r="AC279" s="356">
        <v>379454.92704160494</v>
      </c>
      <c r="AD279" s="356">
        <v>3900539.286092944</v>
      </c>
      <c r="AE279" s="356">
        <v>0</v>
      </c>
      <c r="AF279" s="356">
        <v>0</v>
      </c>
      <c r="AG279" s="356">
        <v>0</v>
      </c>
      <c r="AH279" s="356">
        <v>0</v>
      </c>
      <c r="AI279" s="356">
        <v>4279994.2131345486</v>
      </c>
      <c r="AK279" s="356">
        <v>268055.5458854881</v>
      </c>
      <c r="AL279" s="356">
        <v>2713772.0819853535</v>
      </c>
      <c r="AM279" s="356">
        <v>0</v>
      </c>
      <c r="AN279" s="356">
        <v>0</v>
      </c>
      <c r="AO279" s="356">
        <v>0</v>
      </c>
      <c r="AP279" s="356">
        <v>0</v>
      </c>
      <c r="AQ279" s="356">
        <v>2981827.6278708414</v>
      </c>
      <c r="AS279" s="356">
        <v>9.1606118972021076</v>
      </c>
      <c r="AT279" s="356">
        <v>8569.029422080368</v>
      </c>
      <c r="AU279" s="356">
        <v>0</v>
      </c>
      <c r="AV279" s="356">
        <v>0</v>
      </c>
      <c r="AW279" s="356">
        <v>0</v>
      </c>
      <c r="AX279" s="356">
        <v>0</v>
      </c>
      <c r="AY279" s="356">
        <v>8578.1900339775693</v>
      </c>
      <c r="BA279" s="356">
        <v>0</v>
      </c>
      <c r="BB279" s="356">
        <v>236501.05407480491</v>
      </c>
      <c r="BC279" s="356">
        <v>0</v>
      </c>
      <c r="BD279" s="356">
        <v>0</v>
      </c>
      <c r="BE279" s="356">
        <v>0</v>
      </c>
      <c r="BF279" s="356">
        <v>0</v>
      </c>
      <c r="BG279" s="356">
        <v>236501.05407480491</v>
      </c>
      <c r="BI279" s="356">
        <v>0</v>
      </c>
      <c r="BJ279" s="356">
        <v>0</v>
      </c>
      <c r="BK279" s="356">
        <v>0</v>
      </c>
      <c r="BL279" s="356">
        <v>0</v>
      </c>
      <c r="BM279" s="356">
        <v>0</v>
      </c>
      <c r="BN279" s="356">
        <v>0</v>
      </c>
      <c r="BO279" s="356">
        <v>0</v>
      </c>
      <c r="BQ279" s="356">
        <v>91047.133166292377</v>
      </c>
      <c r="BR279" s="356">
        <v>1174630.8953084273</v>
      </c>
      <c r="BS279" s="356">
        <v>0</v>
      </c>
      <c r="BT279" s="356">
        <v>0</v>
      </c>
      <c r="BU279" s="356">
        <v>0</v>
      </c>
      <c r="BV279" s="356">
        <v>0</v>
      </c>
      <c r="BW279" s="356">
        <v>1265678.0284747197</v>
      </c>
      <c r="BY279" s="356">
        <v>0</v>
      </c>
      <c r="BZ279" s="356">
        <v>0</v>
      </c>
      <c r="CA279" s="356">
        <v>0</v>
      </c>
      <c r="CB279" s="356">
        <v>0</v>
      </c>
      <c r="CC279" s="356">
        <v>0</v>
      </c>
      <c r="CD279" s="356">
        <v>0</v>
      </c>
      <c r="CE279" s="356">
        <v>0</v>
      </c>
      <c r="CG279" s="356">
        <v>10546.189663019706</v>
      </c>
      <c r="CH279" s="356">
        <v>141440.12206498551</v>
      </c>
      <c r="CI279" s="356">
        <v>0</v>
      </c>
      <c r="CJ279" s="356">
        <v>0</v>
      </c>
      <c r="CK279" s="356">
        <v>0</v>
      </c>
      <c r="CL279" s="356">
        <v>0</v>
      </c>
      <c r="CM279" s="356">
        <v>151986.31172800521</v>
      </c>
      <c r="CN279" s="162">
        <v>0</v>
      </c>
      <c r="CO279" s="356">
        <v>1869.1918082894101</v>
      </c>
      <c r="CP279" s="356">
        <v>13842.569067173223</v>
      </c>
      <c r="CQ279" s="356">
        <v>0</v>
      </c>
      <c r="CR279" s="356">
        <v>0</v>
      </c>
      <c r="CS279" s="356">
        <v>0</v>
      </c>
      <c r="CT279" s="356">
        <v>0</v>
      </c>
      <c r="CU279" s="356">
        <v>15711.760875462633</v>
      </c>
      <c r="CW279" s="356">
        <v>0</v>
      </c>
      <c r="CX279" s="356">
        <v>0</v>
      </c>
      <c r="CY279" s="356">
        <v>0</v>
      </c>
      <c r="CZ279" s="356">
        <v>0</v>
      </c>
      <c r="DA279" s="356">
        <v>0</v>
      </c>
      <c r="DB279" s="356">
        <v>0</v>
      </c>
      <c r="DC279" s="356">
        <v>0</v>
      </c>
      <c r="DE279" s="356">
        <v>0</v>
      </c>
      <c r="DF279" s="356">
        <v>0</v>
      </c>
      <c r="DG279" s="356">
        <v>0</v>
      </c>
      <c r="DH279" s="356">
        <v>0</v>
      </c>
      <c r="DI279" s="356">
        <v>0</v>
      </c>
      <c r="DJ279" s="356">
        <v>0</v>
      </c>
      <c r="DK279" s="356">
        <v>0</v>
      </c>
      <c r="DM279" s="356">
        <v>0</v>
      </c>
      <c r="DN279" s="356">
        <v>0</v>
      </c>
      <c r="DO279" s="356">
        <v>0</v>
      </c>
      <c r="DP279" s="356">
        <v>0</v>
      </c>
      <c r="DQ279" s="356">
        <v>0</v>
      </c>
      <c r="DR279" s="356">
        <v>0</v>
      </c>
      <c r="DS279" s="356">
        <v>0</v>
      </c>
      <c r="DU279" s="356">
        <v>0</v>
      </c>
      <c r="DV279" s="356">
        <v>0</v>
      </c>
      <c r="DW279" s="356">
        <v>0</v>
      </c>
      <c r="DX279" s="356">
        <v>0</v>
      </c>
      <c r="DY279" s="356">
        <v>0</v>
      </c>
      <c r="DZ279" s="356">
        <v>0</v>
      </c>
      <c r="EA279" s="356">
        <v>0</v>
      </c>
      <c r="EC279" s="356">
        <v>0</v>
      </c>
      <c r="ED279" s="356">
        <v>0</v>
      </c>
      <c r="EE279" s="356">
        <v>0</v>
      </c>
      <c r="EF279" s="356">
        <v>0</v>
      </c>
      <c r="EG279" s="356">
        <v>0</v>
      </c>
      <c r="EH279" s="356">
        <v>0</v>
      </c>
      <c r="EI279" s="356">
        <v>0</v>
      </c>
      <c r="EK279" s="356">
        <v>0</v>
      </c>
      <c r="EL279" s="356">
        <v>0</v>
      </c>
      <c r="EM279" s="356">
        <v>0</v>
      </c>
      <c r="EN279" s="356">
        <v>0</v>
      </c>
      <c r="EO279" s="356">
        <v>0</v>
      </c>
      <c r="EP279" s="356">
        <v>0</v>
      </c>
      <c r="EQ279" s="356">
        <v>0</v>
      </c>
      <c r="ES279" s="356">
        <v>0</v>
      </c>
      <c r="ET279" s="356">
        <v>0</v>
      </c>
      <c r="EU279" s="356">
        <v>0</v>
      </c>
      <c r="EV279" s="356">
        <v>0</v>
      </c>
      <c r="EW279" s="356">
        <v>0</v>
      </c>
      <c r="EX279" s="356">
        <v>0</v>
      </c>
      <c r="EY279" s="356">
        <v>0</v>
      </c>
      <c r="FA279" s="356">
        <v>0</v>
      </c>
      <c r="FB279" s="356">
        <v>0</v>
      </c>
      <c r="FC279" s="356">
        <v>0</v>
      </c>
      <c r="FD279" s="356">
        <v>0</v>
      </c>
      <c r="FE279" s="356">
        <v>0</v>
      </c>
      <c r="FF279" s="356">
        <v>0</v>
      </c>
      <c r="FG279" s="356">
        <v>0</v>
      </c>
    </row>
    <row r="280" spans="1:163">
      <c r="A280" s="355">
        <v>535</v>
      </c>
      <c r="B280" s="162" t="s">
        <v>912</v>
      </c>
      <c r="C280" s="619">
        <v>13180123.320669059</v>
      </c>
      <c r="D280" s="167"/>
      <c r="E280" s="356">
        <v>836143.98396050825</v>
      </c>
      <c r="F280" s="356">
        <v>6111063.5822778</v>
      </c>
      <c r="G280" s="356">
        <v>0</v>
      </c>
      <c r="H280" s="356">
        <v>0</v>
      </c>
      <c r="I280" s="356">
        <v>0</v>
      </c>
      <c r="J280" s="356">
        <v>0</v>
      </c>
      <c r="K280" s="356">
        <v>6947207.5662383083</v>
      </c>
      <c r="M280" s="356">
        <v>192775.497641013</v>
      </c>
      <c r="N280" s="356">
        <v>1552749.5498764571</v>
      </c>
      <c r="O280" s="356">
        <v>0</v>
      </c>
      <c r="P280" s="356">
        <v>0</v>
      </c>
      <c r="Q280" s="356">
        <v>0</v>
      </c>
      <c r="R280" s="356">
        <v>0</v>
      </c>
      <c r="S280" s="356">
        <v>1745525.0475174701</v>
      </c>
      <c r="U280" s="356">
        <v>206334.9421776149</v>
      </c>
      <c r="V280" s="356">
        <v>1726776.4087623784</v>
      </c>
      <c r="W280" s="356">
        <v>0</v>
      </c>
      <c r="X280" s="356">
        <v>0</v>
      </c>
      <c r="Y280" s="356">
        <v>0</v>
      </c>
      <c r="Z280" s="356">
        <v>0</v>
      </c>
      <c r="AA280" s="356">
        <v>1933111.3509399933</v>
      </c>
      <c r="AC280" s="356">
        <v>108412.06223019988</v>
      </c>
      <c r="AD280" s="356">
        <v>1114402.4696479512</v>
      </c>
      <c r="AE280" s="356">
        <v>0</v>
      </c>
      <c r="AF280" s="356">
        <v>0</v>
      </c>
      <c r="AG280" s="356">
        <v>0</v>
      </c>
      <c r="AH280" s="356">
        <v>0</v>
      </c>
      <c r="AI280" s="356">
        <v>1222814.531878151</v>
      </c>
      <c r="AK280" s="356">
        <v>76584.733655339864</v>
      </c>
      <c r="AL280" s="356">
        <v>775337.48243705742</v>
      </c>
      <c r="AM280" s="356">
        <v>0</v>
      </c>
      <c r="AN280" s="356">
        <v>0</v>
      </c>
      <c r="AO280" s="356">
        <v>0</v>
      </c>
      <c r="AP280" s="356">
        <v>0</v>
      </c>
      <c r="AQ280" s="356">
        <v>851922.21609239723</v>
      </c>
      <c r="AS280" s="356">
        <v>2.6172300220450024</v>
      </c>
      <c r="AT280" s="356">
        <v>2448.212118898467</v>
      </c>
      <c r="AU280" s="356">
        <v>0</v>
      </c>
      <c r="AV280" s="356">
        <v>0</v>
      </c>
      <c r="AW280" s="356">
        <v>0</v>
      </c>
      <c r="AX280" s="356">
        <v>0</v>
      </c>
      <c r="AY280" s="356">
        <v>2450.8293489205121</v>
      </c>
      <c r="BA280" s="356">
        <v>0</v>
      </c>
      <c r="BB280" s="356">
        <v>67569.466528640958</v>
      </c>
      <c r="BC280" s="356">
        <v>0</v>
      </c>
      <c r="BD280" s="356">
        <v>0</v>
      </c>
      <c r="BE280" s="356">
        <v>0</v>
      </c>
      <c r="BF280" s="356">
        <v>0</v>
      </c>
      <c r="BG280" s="356">
        <v>67569.466528640958</v>
      </c>
      <c r="BI280" s="356">
        <v>0</v>
      </c>
      <c r="BJ280" s="356">
        <v>0</v>
      </c>
      <c r="BK280" s="356">
        <v>0</v>
      </c>
      <c r="BL280" s="356">
        <v>0</v>
      </c>
      <c r="BM280" s="356">
        <v>0</v>
      </c>
      <c r="BN280" s="356">
        <v>0</v>
      </c>
      <c r="BO280" s="356">
        <v>0</v>
      </c>
      <c r="BQ280" s="356">
        <v>26012.595339480551</v>
      </c>
      <c r="BR280" s="356">
        <v>335597.58655006241</v>
      </c>
      <c r="BS280" s="356">
        <v>0</v>
      </c>
      <c r="BT280" s="356">
        <v>0</v>
      </c>
      <c r="BU280" s="356">
        <v>0</v>
      </c>
      <c r="BV280" s="356">
        <v>0</v>
      </c>
      <c r="BW280" s="356">
        <v>361610.18188954296</v>
      </c>
      <c r="BY280" s="356">
        <v>0</v>
      </c>
      <c r="BZ280" s="356">
        <v>0</v>
      </c>
      <c r="CA280" s="356">
        <v>0</v>
      </c>
      <c r="CB280" s="356">
        <v>0</v>
      </c>
      <c r="CC280" s="356">
        <v>0</v>
      </c>
      <c r="CD280" s="356">
        <v>0</v>
      </c>
      <c r="CE280" s="356">
        <v>0</v>
      </c>
      <c r="CG280" s="356">
        <v>3013.0961243610982</v>
      </c>
      <c r="CH280" s="356">
        <v>40410.109929802064</v>
      </c>
      <c r="CI280" s="356">
        <v>0</v>
      </c>
      <c r="CJ280" s="356">
        <v>0</v>
      </c>
      <c r="CK280" s="356">
        <v>0</v>
      </c>
      <c r="CL280" s="356">
        <v>0</v>
      </c>
      <c r="CM280" s="356">
        <v>43423.206054163165</v>
      </c>
      <c r="CN280" s="162">
        <v>0</v>
      </c>
      <c r="CO280" s="356">
        <v>534.03691505693064</v>
      </c>
      <c r="CP280" s="356">
        <v>3954.8872664174964</v>
      </c>
      <c r="CQ280" s="356">
        <v>0</v>
      </c>
      <c r="CR280" s="356">
        <v>0</v>
      </c>
      <c r="CS280" s="356">
        <v>0</v>
      </c>
      <c r="CT280" s="356">
        <v>0</v>
      </c>
      <c r="CU280" s="356">
        <v>4488.9241814744273</v>
      </c>
      <c r="CW280" s="356">
        <v>0</v>
      </c>
      <c r="CX280" s="356">
        <v>0</v>
      </c>
      <c r="CY280" s="356">
        <v>0</v>
      </c>
      <c r="CZ280" s="356">
        <v>0</v>
      </c>
      <c r="DA280" s="356">
        <v>0</v>
      </c>
      <c r="DB280" s="356">
        <v>0</v>
      </c>
      <c r="DC280" s="356">
        <v>0</v>
      </c>
      <c r="DE280" s="356">
        <v>0</v>
      </c>
      <c r="DF280" s="356">
        <v>0</v>
      </c>
      <c r="DG280" s="356">
        <v>0</v>
      </c>
      <c r="DH280" s="356">
        <v>0</v>
      </c>
      <c r="DI280" s="356">
        <v>0</v>
      </c>
      <c r="DJ280" s="356">
        <v>0</v>
      </c>
      <c r="DK280" s="356">
        <v>0</v>
      </c>
      <c r="DM280" s="356">
        <v>0</v>
      </c>
      <c r="DN280" s="356">
        <v>0</v>
      </c>
      <c r="DO280" s="356">
        <v>0</v>
      </c>
      <c r="DP280" s="356">
        <v>0</v>
      </c>
      <c r="DQ280" s="356">
        <v>0</v>
      </c>
      <c r="DR280" s="356">
        <v>0</v>
      </c>
      <c r="DS280" s="356">
        <v>0</v>
      </c>
      <c r="DU280" s="356">
        <v>0</v>
      </c>
      <c r="DV280" s="356">
        <v>0</v>
      </c>
      <c r="DW280" s="356">
        <v>0</v>
      </c>
      <c r="DX280" s="356">
        <v>0</v>
      </c>
      <c r="DY280" s="356">
        <v>0</v>
      </c>
      <c r="DZ280" s="356">
        <v>0</v>
      </c>
      <c r="EA280" s="356">
        <v>0</v>
      </c>
      <c r="EC280" s="356">
        <v>0</v>
      </c>
      <c r="ED280" s="356">
        <v>0</v>
      </c>
      <c r="EE280" s="356">
        <v>0</v>
      </c>
      <c r="EF280" s="356">
        <v>0</v>
      </c>
      <c r="EG280" s="356">
        <v>0</v>
      </c>
      <c r="EH280" s="356">
        <v>0</v>
      </c>
      <c r="EI280" s="356">
        <v>0</v>
      </c>
      <c r="EK280" s="356">
        <v>0</v>
      </c>
      <c r="EL280" s="356">
        <v>0</v>
      </c>
      <c r="EM280" s="356">
        <v>0</v>
      </c>
      <c r="EN280" s="356">
        <v>0</v>
      </c>
      <c r="EO280" s="356">
        <v>0</v>
      </c>
      <c r="EP280" s="356">
        <v>0</v>
      </c>
      <c r="EQ280" s="356">
        <v>0</v>
      </c>
      <c r="ES280" s="356">
        <v>0</v>
      </c>
      <c r="ET280" s="356">
        <v>0</v>
      </c>
      <c r="EU280" s="356">
        <v>0</v>
      </c>
      <c r="EV280" s="356">
        <v>0</v>
      </c>
      <c r="EW280" s="356">
        <v>0</v>
      </c>
      <c r="EX280" s="356">
        <v>0</v>
      </c>
      <c r="EY280" s="356">
        <v>0</v>
      </c>
      <c r="FA280" s="356">
        <v>0</v>
      </c>
      <c r="FB280" s="356">
        <v>0</v>
      </c>
      <c r="FC280" s="356">
        <v>0</v>
      </c>
      <c r="FD280" s="356">
        <v>0</v>
      </c>
      <c r="FE280" s="356">
        <v>0</v>
      </c>
      <c r="FF280" s="356">
        <v>0</v>
      </c>
      <c r="FG280" s="356">
        <v>0</v>
      </c>
    </row>
    <row r="281" spans="1:163">
      <c r="A281" s="355">
        <v>545</v>
      </c>
      <c r="B281" s="162" t="s">
        <v>913</v>
      </c>
      <c r="C281" s="619">
        <v>49811507.166595645</v>
      </c>
      <c r="D281" s="167"/>
      <c r="E281" s="356">
        <v>3160030.527486783</v>
      </c>
      <c r="F281" s="356">
        <v>23095480.976781942</v>
      </c>
      <c r="G281" s="356">
        <v>0</v>
      </c>
      <c r="H281" s="356">
        <v>0</v>
      </c>
      <c r="I281" s="356">
        <v>0</v>
      </c>
      <c r="J281" s="356">
        <v>0</v>
      </c>
      <c r="K281" s="356">
        <v>26255511.504268724</v>
      </c>
      <c r="M281" s="356">
        <v>728554.49442046008</v>
      </c>
      <c r="N281" s="356">
        <v>5868290.7170001408</v>
      </c>
      <c r="O281" s="356">
        <v>0</v>
      </c>
      <c r="P281" s="356">
        <v>0</v>
      </c>
      <c r="Q281" s="356">
        <v>0</v>
      </c>
      <c r="R281" s="356">
        <v>0</v>
      </c>
      <c r="S281" s="356">
        <v>6596845.2114206012</v>
      </c>
      <c r="U281" s="356">
        <v>779799.56643361901</v>
      </c>
      <c r="V281" s="356">
        <v>6525988.6700217333</v>
      </c>
      <c r="W281" s="356">
        <v>0</v>
      </c>
      <c r="X281" s="356">
        <v>0</v>
      </c>
      <c r="Y281" s="356">
        <v>0</v>
      </c>
      <c r="Z281" s="356">
        <v>0</v>
      </c>
      <c r="AA281" s="356">
        <v>7305788.236455352</v>
      </c>
      <c r="AC281" s="356">
        <v>409720.61363465968</v>
      </c>
      <c r="AD281" s="356">
        <v>4211650.0166800385</v>
      </c>
      <c r="AE281" s="356">
        <v>0</v>
      </c>
      <c r="AF281" s="356">
        <v>0</v>
      </c>
      <c r="AG281" s="356">
        <v>0</v>
      </c>
      <c r="AH281" s="356">
        <v>0</v>
      </c>
      <c r="AI281" s="356">
        <v>4621370.6303146984</v>
      </c>
      <c r="AK281" s="356">
        <v>289435.91167636594</v>
      </c>
      <c r="AL281" s="356">
        <v>2930225.1294097314</v>
      </c>
      <c r="AM281" s="356">
        <v>0</v>
      </c>
      <c r="AN281" s="356">
        <v>0</v>
      </c>
      <c r="AO281" s="356">
        <v>0</v>
      </c>
      <c r="AP281" s="356">
        <v>0</v>
      </c>
      <c r="AQ281" s="356">
        <v>3219661.0410860972</v>
      </c>
      <c r="AS281" s="356">
        <v>9.8912710319850081</v>
      </c>
      <c r="AT281" s="356">
        <v>9252.5033748824462</v>
      </c>
      <c r="AU281" s="356">
        <v>0</v>
      </c>
      <c r="AV281" s="356">
        <v>0</v>
      </c>
      <c r="AW281" s="356">
        <v>0</v>
      </c>
      <c r="AX281" s="356">
        <v>0</v>
      </c>
      <c r="AY281" s="356">
        <v>9262.3946459144317</v>
      </c>
      <c r="BA281" s="356">
        <v>0</v>
      </c>
      <c r="BB281" s="356">
        <v>255364.60352812463</v>
      </c>
      <c r="BC281" s="356">
        <v>0</v>
      </c>
      <c r="BD281" s="356">
        <v>0</v>
      </c>
      <c r="BE281" s="356">
        <v>0</v>
      </c>
      <c r="BF281" s="356">
        <v>0</v>
      </c>
      <c r="BG281" s="356">
        <v>255364.60352812463</v>
      </c>
      <c r="BI281" s="356">
        <v>0</v>
      </c>
      <c r="BJ281" s="356">
        <v>0</v>
      </c>
      <c r="BK281" s="356">
        <v>0</v>
      </c>
      <c r="BL281" s="356">
        <v>0</v>
      </c>
      <c r="BM281" s="356">
        <v>0</v>
      </c>
      <c r="BN281" s="356">
        <v>0</v>
      </c>
      <c r="BO281" s="356">
        <v>0</v>
      </c>
      <c r="BQ281" s="356">
        <v>98309.139273555251</v>
      </c>
      <c r="BR281" s="356">
        <v>1268320.5749156871</v>
      </c>
      <c r="BS281" s="356">
        <v>0</v>
      </c>
      <c r="BT281" s="356">
        <v>0</v>
      </c>
      <c r="BU281" s="356">
        <v>0</v>
      </c>
      <c r="BV281" s="356">
        <v>0</v>
      </c>
      <c r="BW281" s="356">
        <v>1366629.7141892423</v>
      </c>
      <c r="BY281" s="356">
        <v>0</v>
      </c>
      <c r="BZ281" s="356">
        <v>0</v>
      </c>
      <c r="CA281" s="356">
        <v>0</v>
      </c>
      <c r="CB281" s="356">
        <v>0</v>
      </c>
      <c r="CC281" s="356">
        <v>0</v>
      </c>
      <c r="CD281" s="356">
        <v>0</v>
      </c>
      <c r="CE281" s="356">
        <v>0</v>
      </c>
      <c r="CG281" s="356">
        <v>11387.363800829415</v>
      </c>
      <c r="CH281" s="356">
        <v>152721.52099022042</v>
      </c>
      <c r="CI281" s="356">
        <v>0</v>
      </c>
      <c r="CJ281" s="356">
        <v>0</v>
      </c>
      <c r="CK281" s="356">
        <v>0</v>
      </c>
      <c r="CL281" s="356">
        <v>0</v>
      </c>
      <c r="CM281" s="356">
        <v>164108.88479104984</v>
      </c>
      <c r="CN281" s="162">
        <v>0</v>
      </c>
      <c r="CO281" s="356">
        <v>2018.2803282173375</v>
      </c>
      <c r="CP281" s="356">
        <v>14946.665567635433</v>
      </c>
      <c r="CQ281" s="356">
        <v>0</v>
      </c>
      <c r="CR281" s="356">
        <v>0</v>
      </c>
      <c r="CS281" s="356">
        <v>0</v>
      </c>
      <c r="CT281" s="356">
        <v>0</v>
      </c>
      <c r="CU281" s="356">
        <v>16964.945895852772</v>
      </c>
      <c r="CW281" s="356">
        <v>0</v>
      </c>
      <c r="CX281" s="356">
        <v>0</v>
      </c>
      <c r="CY281" s="356">
        <v>0</v>
      </c>
      <c r="CZ281" s="356">
        <v>0</v>
      </c>
      <c r="DA281" s="356">
        <v>0</v>
      </c>
      <c r="DB281" s="356">
        <v>0</v>
      </c>
      <c r="DC281" s="356">
        <v>0</v>
      </c>
      <c r="DE281" s="356">
        <v>0</v>
      </c>
      <c r="DF281" s="356">
        <v>0</v>
      </c>
      <c r="DG281" s="356">
        <v>0</v>
      </c>
      <c r="DH281" s="356">
        <v>0</v>
      </c>
      <c r="DI281" s="356">
        <v>0</v>
      </c>
      <c r="DJ281" s="356">
        <v>0</v>
      </c>
      <c r="DK281" s="356">
        <v>0</v>
      </c>
      <c r="DM281" s="356">
        <v>0</v>
      </c>
      <c r="DN281" s="356">
        <v>0</v>
      </c>
      <c r="DO281" s="356">
        <v>0</v>
      </c>
      <c r="DP281" s="356">
        <v>0</v>
      </c>
      <c r="DQ281" s="356">
        <v>0</v>
      </c>
      <c r="DR281" s="356">
        <v>0</v>
      </c>
      <c r="DS281" s="356">
        <v>0</v>
      </c>
      <c r="DU281" s="356">
        <v>0</v>
      </c>
      <c r="DV281" s="356">
        <v>0</v>
      </c>
      <c r="DW281" s="356">
        <v>0</v>
      </c>
      <c r="DX281" s="356">
        <v>0</v>
      </c>
      <c r="DY281" s="356">
        <v>0</v>
      </c>
      <c r="DZ281" s="356">
        <v>0</v>
      </c>
      <c r="EA281" s="356">
        <v>0</v>
      </c>
      <c r="EC281" s="356">
        <v>0</v>
      </c>
      <c r="ED281" s="356">
        <v>0</v>
      </c>
      <c r="EE281" s="356">
        <v>0</v>
      </c>
      <c r="EF281" s="356">
        <v>0</v>
      </c>
      <c r="EG281" s="356">
        <v>0</v>
      </c>
      <c r="EH281" s="356">
        <v>0</v>
      </c>
      <c r="EI281" s="356">
        <v>0</v>
      </c>
      <c r="EK281" s="356">
        <v>0</v>
      </c>
      <c r="EL281" s="356">
        <v>0</v>
      </c>
      <c r="EM281" s="356">
        <v>0</v>
      </c>
      <c r="EN281" s="356">
        <v>0</v>
      </c>
      <c r="EO281" s="356">
        <v>0</v>
      </c>
      <c r="EP281" s="356">
        <v>0</v>
      </c>
      <c r="EQ281" s="356">
        <v>0</v>
      </c>
      <c r="ES281" s="356">
        <v>0</v>
      </c>
      <c r="ET281" s="356">
        <v>0</v>
      </c>
      <c r="EU281" s="356">
        <v>0</v>
      </c>
      <c r="EV281" s="356">
        <v>0</v>
      </c>
      <c r="EW281" s="356">
        <v>0</v>
      </c>
      <c r="EX281" s="356">
        <v>0</v>
      </c>
      <c r="EY281" s="356">
        <v>0</v>
      </c>
      <c r="FA281" s="356">
        <v>0</v>
      </c>
      <c r="FB281" s="356">
        <v>0</v>
      </c>
      <c r="FC281" s="356">
        <v>0</v>
      </c>
      <c r="FD281" s="356">
        <v>0</v>
      </c>
      <c r="FE281" s="356">
        <v>0</v>
      </c>
      <c r="FF281" s="356">
        <v>0</v>
      </c>
      <c r="FG281" s="356">
        <v>0</v>
      </c>
    </row>
    <row r="282" spans="1:163">
      <c r="A282" s="355">
        <v>556</v>
      </c>
      <c r="B282" s="162" t="s">
        <v>914</v>
      </c>
      <c r="C282" s="619">
        <v>94684.941740726877</v>
      </c>
      <c r="D282" s="167"/>
      <c r="E282" s="356">
        <v>6006.7908684894692</v>
      </c>
      <c r="F282" s="356">
        <v>43901.387353064507</v>
      </c>
      <c r="G282" s="356">
        <v>0</v>
      </c>
      <c r="H282" s="356">
        <v>0</v>
      </c>
      <c r="I282" s="356">
        <v>0</v>
      </c>
      <c r="J282" s="356">
        <v>0</v>
      </c>
      <c r="K282" s="356">
        <v>49908.178221553979</v>
      </c>
      <c r="M282" s="356">
        <v>1384.883609894204</v>
      </c>
      <c r="N282" s="356">
        <v>11154.827393567133</v>
      </c>
      <c r="O282" s="356">
        <v>0</v>
      </c>
      <c r="P282" s="356">
        <v>0</v>
      </c>
      <c r="Q282" s="356">
        <v>0</v>
      </c>
      <c r="R282" s="356">
        <v>0</v>
      </c>
      <c r="S282" s="356">
        <v>12539.711003461338</v>
      </c>
      <c r="U282" s="356">
        <v>1482.2935646228821</v>
      </c>
      <c r="V282" s="356">
        <v>12405.02229645509</v>
      </c>
      <c r="W282" s="356">
        <v>0</v>
      </c>
      <c r="X282" s="356">
        <v>0</v>
      </c>
      <c r="Y282" s="356">
        <v>0</v>
      </c>
      <c r="Z282" s="356">
        <v>0</v>
      </c>
      <c r="AA282" s="356">
        <v>13887.315861077972</v>
      </c>
      <c r="AC282" s="356">
        <v>778.82350161026079</v>
      </c>
      <c r="AD282" s="356">
        <v>8005.7773624065067</v>
      </c>
      <c r="AE282" s="356">
        <v>0</v>
      </c>
      <c r="AF282" s="356">
        <v>0</v>
      </c>
      <c r="AG282" s="356">
        <v>0</v>
      </c>
      <c r="AH282" s="356">
        <v>0</v>
      </c>
      <c r="AI282" s="356">
        <v>8784.6008640167674</v>
      </c>
      <c r="AK282" s="356">
        <v>550.17854294377264</v>
      </c>
      <c r="AL282" s="356">
        <v>5569.9618712086531</v>
      </c>
      <c r="AM282" s="356">
        <v>0</v>
      </c>
      <c r="AN282" s="356">
        <v>0</v>
      </c>
      <c r="AO282" s="356">
        <v>0</v>
      </c>
      <c r="AP282" s="356">
        <v>0</v>
      </c>
      <c r="AQ282" s="356">
        <v>6120.1404141524254</v>
      </c>
      <c r="AS282" s="356">
        <v>1.8801969156904123E-2</v>
      </c>
      <c r="AT282" s="356">
        <v>17.587758187612739</v>
      </c>
      <c r="AU282" s="356">
        <v>0</v>
      </c>
      <c r="AV282" s="356">
        <v>0</v>
      </c>
      <c r="AW282" s="356">
        <v>0</v>
      </c>
      <c r="AX282" s="356">
        <v>0</v>
      </c>
      <c r="AY282" s="356">
        <v>17.606560156769643</v>
      </c>
      <c r="BA282" s="356">
        <v>0</v>
      </c>
      <c r="BB282" s="356">
        <v>485.41359181998865</v>
      </c>
      <c r="BC282" s="356">
        <v>0</v>
      </c>
      <c r="BD282" s="356">
        <v>0</v>
      </c>
      <c r="BE282" s="356">
        <v>0</v>
      </c>
      <c r="BF282" s="356">
        <v>0</v>
      </c>
      <c r="BG282" s="356">
        <v>485.41359181998865</v>
      </c>
      <c r="BI282" s="356">
        <v>0</v>
      </c>
      <c r="BJ282" s="356">
        <v>0</v>
      </c>
      <c r="BK282" s="356">
        <v>0</v>
      </c>
      <c r="BL282" s="356">
        <v>0</v>
      </c>
      <c r="BM282" s="356">
        <v>0</v>
      </c>
      <c r="BN282" s="356">
        <v>0</v>
      </c>
      <c r="BO282" s="356">
        <v>0</v>
      </c>
      <c r="BQ282" s="356">
        <v>186.87238459911399</v>
      </c>
      <c r="BR282" s="356">
        <v>2410.9059648167367</v>
      </c>
      <c r="BS282" s="356">
        <v>0</v>
      </c>
      <c r="BT282" s="356">
        <v>0</v>
      </c>
      <c r="BU282" s="356">
        <v>0</v>
      </c>
      <c r="BV282" s="356">
        <v>0</v>
      </c>
      <c r="BW282" s="356">
        <v>2597.7783494158507</v>
      </c>
      <c r="BY282" s="356">
        <v>0</v>
      </c>
      <c r="BZ282" s="356">
        <v>0</v>
      </c>
      <c r="CA282" s="356">
        <v>0</v>
      </c>
      <c r="CB282" s="356">
        <v>0</v>
      </c>
      <c r="CC282" s="356">
        <v>0</v>
      </c>
      <c r="CD282" s="356">
        <v>0</v>
      </c>
      <c r="CE282" s="356">
        <v>0</v>
      </c>
      <c r="CG282" s="356">
        <v>21.645839272758661</v>
      </c>
      <c r="CH282" s="356">
        <v>290.30296692591548</v>
      </c>
      <c r="CI282" s="356">
        <v>0</v>
      </c>
      <c r="CJ282" s="356">
        <v>0</v>
      </c>
      <c r="CK282" s="356">
        <v>0</v>
      </c>
      <c r="CL282" s="356">
        <v>0</v>
      </c>
      <c r="CM282" s="356">
        <v>311.94880619867416</v>
      </c>
      <c r="CN282" s="162">
        <v>0</v>
      </c>
      <c r="CO282" s="356">
        <v>3.8364780783398742</v>
      </c>
      <c r="CP282" s="356">
        <v>28.411590794802535</v>
      </c>
      <c r="CQ282" s="356">
        <v>0</v>
      </c>
      <c r="CR282" s="356">
        <v>0</v>
      </c>
      <c r="CS282" s="356">
        <v>0</v>
      </c>
      <c r="CT282" s="356">
        <v>0</v>
      </c>
      <c r="CU282" s="356">
        <v>32.248068873142408</v>
      </c>
      <c r="CW282" s="356">
        <v>0</v>
      </c>
      <c r="CX282" s="356">
        <v>0</v>
      </c>
      <c r="CY282" s="356">
        <v>0</v>
      </c>
      <c r="CZ282" s="356">
        <v>0</v>
      </c>
      <c r="DA282" s="356">
        <v>0</v>
      </c>
      <c r="DB282" s="356">
        <v>0</v>
      </c>
      <c r="DC282" s="356">
        <v>0</v>
      </c>
      <c r="DE282" s="356">
        <v>0</v>
      </c>
      <c r="DF282" s="356">
        <v>0</v>
      </c>
      <c r="DG282" s="356">
        <v>0</v>
      </c>
      <c r="DH282" s="356">
        <v>0</v>
      </c>
      <c r="DI282" s="356">
        <v>0</v>
      </c>
      <c r="DJ282" s="356">
        <v>0</v>
      </c>
      <c r="DK282" s="356">
        <v>0</v>
      </c>
      <c r="DM282" s="356">
        <v>0</v>
      </c>
      <c r="DN282" s="356">
        <v>0</v>
      </c>
      <c r="DO282" s="356">
        <v>0</v>
      </c>
      <c r="DP282" s="356">
        <v>0</v>
      </c>
      <c r="DQ282" s="356">
        <v>0</v>
      </c>
      <c r="DR282" s="356">
        <v>0</v>
      </c>
      <c r="DS282" s="356">
        <v>0</v>
      </c>
      <c r="DU282" s="356">
        <v>0</v>
      </c>
      <c r="DV282" s="356">
        <v>0</v>
      </c>
      <c r="DW282" s="356">
        <v>0</v>
      </c>
      <c r="DX282" s="356">
        <v>0</v>
      </c>
      <c r="DY282" s="356">
        <v>0</v>
      </c>
      <c r="DZ282" s="356">
        <v>0</v>
      </c>
      <c r="EA282" s="356">
        <v>0</v>
      </c>
      <c r="EC282" s="356">
        <v>0</v>
      </c>
      <c r="ED282" s="356">
        <v>0</v>
      </c>
      <c r="EE282" s="356">
        <v>0</v>
      </c>
      <c r="EF282" s="356">
        <v>0</v>
      </c>
      <c r="EG282" s="356">
        <v>0</v>
      </c>
      <c r="EH282" s="356">
        <v>0</v>
      </c>
      <c r="EI282" s="356">
        <v>0</v>
      </c>
      <c r="EK282" s="356">
        <v>0</v>
      </c>
      <c r="EL282" s="356">
        <v>0</v>
      </c>
      <c r="EM282" s="356">
        <v>0</v>
      </c>
      <c r="EN282" s="356">
        <v>0</v>
      </c>
      <c r="EO282" s="356">
        <v>0</v>
      </c>
      <c r="EP282" s="356">
        <v>0</v>
      </c>
      <c r="EQ282" s="356">
        <v>0</v>
      </c>
      <c r="ES282" s="356">
        <v>0</v>
      </c>
      <c r="ET282" s="356">
        <v>0</v>
      </c>
      <c r="EU282" s="356">
        <v>0</v>
      </c>
      <c r="EV282" s="356">
        <v>0</v>
      </c>
      <c r="EW282" s="356">
        <v>0</v>
      </c>
      <c r="EX282" s="356">
        <v>0</v>
      </c>
      <c r="EY282" s="356">
        <v>0</v>
      </c>
      <c r="FA282" s="356">
        <v>0</v>
      </c>
      <c r="FB282" s="356">
        <v>0</v>
      </c>
      <c r="FC282" s="356">
        <v>0</v>
      </c>
      <c r="FD282" s="356">
        <v>0</v>
      </c>
      <c r="FE282" s="356">
        <v>0</v>
      </c>
      <c r="FF282" s="356">
        <v>0</v>
      </c>
      <c r="FG282" s="356">
        <v>0</v>
      </c>
    </row>
    <row r="283" spans="1:163">
      <c r="A283" s="355" t="s">
        <v>45</v>
      </c>
      <c r="B283" s="162" t="s">
        <v>45</v>
      </c>
      <c r="C283" s="619">
        <v>0</v>
      </c>
      <c r="D283" s="167"/>
      <c r="E283" s="356">
        <v>0</v>
      </c>
      <c r="F283" s="356">
        <v>0</v>
      </c>
      <c r="G283" s="356">
        <v>0</v>
      </c>
      <c r="H283" s="356">
        <v>0</v>
      </c>
      <c r="I283" s="356">
        <v>0</v>
      </c>
      <c r="J283" s="356">
        <v>0</v>
      </c>
      <c r="K283" s="356">
        <v>0</v>
      </c>
      <c r="M283" s="356">
        <v>0</v>
      </c>
      <c r="N283" s="356">
        <v>0</v>
      </c>
      <c r="O283" s="356">
        <v>0</v>
      </c>
      <c r="P283" s="356">
        <v>0</v>
      </c>
      <c r="Q283" s="356">
        <v>0</v>
      </c>
      <c r="R283" s="356">
        <v>0</v>
      </c>
      <c r="S283" s="356">
        <v>0</v>
      </c>
      <c r="U283" s="356">
        <v>0</v>
      </c>
      <c r="V283" s="356">
        <v>0</v>
      </c>
      <c r="W283" s="356">
        <v>0</v>
      </c>
      <c r="X283" s="356">
        <v>0</v>
      </c>
      <c r="Y283" s="356">
        <v>0</v>
      </c>
      <c r="Z283" s="356">
        <v>0</v>
      </c>
      <c r="AA283" s="356">
        <v>0</v>
      </c>
      <c r="AC283" s="356">
        <v>0</v>
      </c>
      <c r="AD283" s="356">
        <v>0</v>
      </c>
      <c r="AE283" s="356">
        <v>0</v>
      </c>
      <c r="AF283" s="356">
        <v>0</v>
      </c>
      <c r="AG283" s="356">
        <v>0</v>
      </c>
      <c r="AH283" s="356">
        <v>0</v>
      </c>
      <c r="AI283" s="356">
        <v>0</v>
      </c>
      <c r="AK283" s="356">
        <v>0</v>
      </c>
      <c r="AL283" s="356">
        <v>0</v>
      </c>
      <c r="AM283" s="356">
        <v>0</v>
      </c>
      <c r="AN283" s="356">
        <v>0</v>
      </c>
      <c r="AO283" s="356">
        <v>0</v>
      </c>
      <c r="AP283" s="356">
        <v>0</v>
      </c>
      <c r="AQ283" s="356">
        <v>0</v>
      </c>
      <c r="AS283" s="356">
        <v>0</v>
      </c>
      <c r="AT283" s="356">
        <v>0</v>
      </c>
      <c r="AU283" s="356">
        <v>0</v>
      </c>
      <c r="AV283" s="356">
        <v>0</v>
      </c>
      <c r="AW283" s="356">
        <v>0</v>
      </c>
      <c r="AX283" s="356">
        <v>0</v>
      </c>
      <c r="AY283" s="356">
        <v>0</v>
      </c>
      <c r="BA283" s="356">
        <v>0</v>
      </c>
      <c r="BB283" s="356">
        <v>0</v>
      </c>
      <c r="BC283" s="356">
        <v>0</v>
      </c>
      <c r="BD283" s="356">
        <v>0</v>
      </c>
      <c r="BE283" s="356">
        <v>0</v>
      </c>
      <c r="BF283" s="356">
        <v>0</v>
      </c>
      <c r="BG283" s="356">
        <v>0</v>
      </c>
      <c r="BI283" s="356">
        <v>0</v>
      </c>
      <c r="BJ283" s="356">
        <v>0</v>
      </c>
      <c r="BK283" s="356">
        <v>0</v>
      </c>
      <c r="BL283" s="356">
        <v>0</v>
      </c>
      <c r="BM283" s="356">
        <v>0</v>
      </c>
      <c r="BN283" s="356">
        <v>0</v>
      </c>
      <c r="BO283" s="356">
        <v>0</v>
      </c>
      <c r="BQ283" s="356">
        <v>0</v>
      </c>
      <c r="BR283" s="356">
        <v>0</v>
      </c>
      <c r="BS283" s="356">
        <v>0</v>
      </c>
      <c r="BT283" s="356">
        <v>0</v>
      </c>
      <c r="BU283" s="356">
        <v>0</v>
      </c>
      <c r="BV283" s="356">
        <v>0</v>
      </c>
      <c r="BW283" s="356">
        <v>0</v>
      </c>
      <c r="BY283" s="356">
        <v>0</v>
      </c>
      <c r="BZ283" s="356">
        <v>0</v>
      </c>
      <c r="CA283" s="356">
        <v>0</v>
      </c>
      <c r="CB283" s="356">
        <v>0</v>
      </c>
      <c r="CC283" s="356">
        <v>0</v>
      </c>
      <c r="CD283" s="356">
        <v>0</v>
      </c>
      <c r="CE283" s="356">
        <v>0</v>
      </c>
      <c r="CG283" s="356">
        <v>0</v>
      </c>
      <c r="CH283" s="356">
        <v>0</v>
      </c>
      <c r="CI283" s="356">
        <v>0</v>
      </c>
      <c r="CJ283" s="356">
        <v>0</v>
      </c>
      <c r="CK283" s="356">
        <v>0</v>
      </c>
      <c r="CL283" s="356">
        <v>0</v>
      </c>
      <c r="CM283" s="356">
        <v>0</v>
      </c>
      <c r="CN283" s="162">
        <v>0</v>
      </c>
      <c r="CO283" s="356">
        <v>0</v>
      </c>
      <c r="CP283" s="356">
        <v>0</v>
      </c>
      <c r="CQ283" s="356">
        <v>0</v>
      </c>
      <c r="CR283" s="356">
        <v>0</v>
      </c>
      <c r="CS283" s="356">
        <v>0</v>
      </c>
      <c r="CT283" s="356">
        <v>0</v>
      </c>
      <c r="CU283" s="356">
        <v>0</v>
      </c>
      <c r="CW283" s="356">
        <v>0</v>
      </c>
      <c r="CX283" s="356">
        <v>0</v>
      </c>
      <c r="CY283" s="356">
        <v>0</v>
      </c>
      <c r="CZ283" s="356">
        <v>0</v>
      </c>
      <c r="DA283" s="356">
        <v>0</v>
      </c>
      <c r="DB283" s="356">
        <v>0</v>
      </c>
      <c r="DC283" s="356">
        <v>0</v>
      </c>
      <c r="DE283" s="356">
        <v>0</v>
      </c>
      <c r="DF283" s="356">
        <v>0</v>
      </c>
      <c r="DG283" s="356">
        <v>0</v>
      </c>
      <c r="DH283" s="356">
        <v>0</v>
      </c>
      <c r="DI283" s="356">
        <v>0</v>
      </c>
      <c r="DJ283" s="356">
        <v>0</v>
      </c>
      <c r="DK283" s="356">
        <v>0</v>
      </c>
      <c r="DM283" s="356">
        <v>0</v>
      </c>
      <c r="DN283" s="356">
        <v>0</v>
      </c>
      <c r="DO283" s="356">
        <v>0</v>
      </c>
      <c r="DP283" s="356">
        <v>0</v>
      </c>
      <c r="DQ283" s="356">
        <v>0</v>
      </c>
      <c r="DR283" s="356">
        <v>0</v>
      </c>
      <c r="DS283" s="356">
        <v>0</v>
      </c>
      <c r="DU283" s="356">
        <v>0</v>
      </c>
      <c r="DV283" s="356">
        <v>0</v>
      </c>
      <c r="DW283" s="356">
        <v>0</v>
      </c>
      <c r="DX283" s="356">
        <v>0</v>
      </c>
      <c r="DY283" s="356">
        <v>0</v>
      </c>
      <c r="DZ283" s="356">
        <v>0</v>
      </c>
      <c r="EA283" s="356">
        <v>0</v>
      </c>
      <c r="EC283" s="356">
        <v>0</v>
      </c>
      <c r="ED283" s="356">
        <v>0</v>
      </c>
      <c r="EE283" s="356">
        <v>0</v>
      </c>
      <c r="EF283" s="356">
        <v>0</v>
      </c>
      <c r="EG283" s="356">
        <v>0</v>
      </c>
      <c r="EH283" s="356">
        <v>0</v>
      </c>
      <c r="EI283" s="356">
        <v>0</v>
      </c>
      <c r="EK283" s="356">
        <v>0</v>
      </c>
      <c r="EL283" s="356">
        <v>0</v>
      </c>
      <c r="EM283" s="356">
        <v>0</v>
      </c>
      <c r="EN283" s="356">
        <v>0</v>
      </c>
      <c r="EO283" s="356">
        <v>0</v>
      </c>
      <c r="EP283" s="356">
        <v>0</v>
      </c>
      <c r="EQ283" s="356">
        <v>0</v>
      </c>
      <c r="ES283" s="356">
        <v>0</v>
      </c>
      <c r="ET283" s="356">
        <v>0</v>
      </c>
      <c r="EU283" s="356">
        <v>0</v>
      </c>
      <c r="EV283" s="356">
        <v>0</v>
      </c>
      <c r="EW283" s="356">
        <v>0</v>
      </c>
      <c r="EX283" s="356">
        <v>0</v>
      </c>
      <c r="EY283" s="356">
        <v>0</v>
      </c>
      <c r="FA283" s="356">
        <v>0</v>
      </c>
      <c r="FB283" s="356">
        <v>0</v>
      </c>
      <c r="FC283" s="356">
        <v>0</v>
      </c>
      <c r="FD283" s="356">
        <v>0</v>
      </c>
      <c r="FE283" s="356">
        <v>0</v>
      </c>
      <c r="FF283" s="356">
        <v>0</v>
      </c>
      <c r="FG283" s="356">
        <v>0</v>
      </c>
    </row>
    <row r="284" spans="1:163">
      <c r="A284" s="355" t="s">
        <v>45</v>
      </c>
      <c r="B284" s="162" t="s">
        <v>45</v>
      </c>
      <c r="C284" s="619">
        <v>0</v>
      </c>
      <c r="D284" s="167"/>
      <c r="E284" s="356">
        <v>0</v>
      </c>
      <c r="F284" s="356">
        <v>0</v>
      </c>
      <c r="G284" s="356">
        <v>0</v>
      </c>
      <c r="H284" s="356">
        <v>0</v>
      </c>
      <c r="I284" s="356">
        <v>0</v>
      </c>
      <c r="J284" s="356">
        <v>0</v>
      </c>
      <c r="K284" s="356">
        <v>0</v>
      </c>
      <c r="M284" s="356">
        <v>0</v>
      </c>
      <c r="N284" s="356">
        <v>0</v>
      </c>
      <c r="O284" s="356">
        <v>0</v>
      </c>
      <c r="P284" s="356">
        <v>0</v>
      </c>
      <c r="Q284" s="356">
        <v>0</v>
      </c>
      <c r="R284" s="356">
        <v>0</v>
      </c>
      <c r="S284" s="356">
        <v>0</v>
      </c>
      <c r="U284" s="356">
        <v>0</v>
      </c>
      <c r="V284" s="356">
        <v>0</v>
      </c>
      <c r="W284" s="356">
        <v>0</v>
      </c>
      <c r="X284" s="356">
        <v>0</v>
      </c>
      <c r="Y284" s="356">
        <v>0</v>
      </c>
      <c r="Z284" s="356">
        <v>0</v>
      </c>
      <c r="AA284" s="356">
        <v>0</v>
      </c>
      <c r="AC284" s="356">
        <v>0</v>
      </c>
      <c r="AD284" s="356">
        <v>0</v>
      </c>
      <c r="AE284" s="356">
        <v>0</v>
      </c>
      <c r="AF284" s="356">
        <v>0</v>
      </c>
      <c r="AG284" s="356">
        <v>0</v>
      </c>
      <c r="AH284" s="356">
        <v>0</v>
      </c>
      <c r="AI284" s="356">
        <v>0</v>
      </c>
      <c r="AK284" s="356">
        <v>0</v>
      </c>
      <c r="AL284" s="356">
        <v>0</v>
      </c>
      <c r="AM284" s="356">
        <v>0</v>
      </c>
      <c r="AN284" s="356">
        <v>0</v>
      </c>
      <c r="AO284" s="356">
        <v>0</v>
      </c>
      <c r="AP284" s="356">
        <v>0</v>
      </c>
      <c r="AQ284" s="356">
        <v>0</v>
      </c>
      <c r="AS284" s="356">
        <v>0</v>
      </c>
      <c r="AT284" s="356">
        <v>0</v>
      </c>
      <c r="AU284" s="356">
        <v>0</v>
      </c>
      <c r="AV284" s="356">
        <v>0</v>
      </c>
      <c r="AW284" s="356">
        <v>0</v>
      </c>
      <c r="AX284" s="356">
        <v>0</v>
      </c>
      <c r="AY284" s="356">
        <v>0</v>
      </c>
      <c r="BA284" s="356">
        <v>0</v>
      </c>
      <c r="BB284" s="356">
        <v>0</v>
      </c>
      <c r="BC284" s="356">
        <v>0</v>
      </c>
      <c r="BD284" s="356">
        <v>0</v>
      </c>
      <c r="BE284" s="356">
        <v>0</v>
      </c>
      <c r="BF284" s="356">
        <v>0</v>
      </c>
      <c r="BG284" s="356">
        <v>0</v>
      </c>
      <c r="BI284" s="356">
        <v>0</v>
      </c>
      <c r="BJ284" s="356">
        <v>0</v>
      </c>
      <c r="BK284" s="356">
        <v>0</v>
      </c>
      <c r="BL284" s="356">
        <v>0</v>
      </c>
      <c r="BM284" s="356">
        <v>0</v>
      </c>
      <c r="BN284" s="356">
        <v>0</v>
      </c>
      <c r="BO284" s="356">
        <v>0</v>
      </c>
      <c r="BQ284" s="356">
        <v>0</v>
      </c>
      <c r="BR284" s="356">
        <v>0</v>
      </c>
      <c r="BS284" s="356">
        <v>0</v>
      </c>
      <c r="BT284" s="356">
        <v>0</v>
      </c>
      <c r="BU284" s="356">
        <v>0</v>
      </c>
      <c r="BV284" s="356">
        <v>0</v>
      </c>
      <c r="BW284" s="356">
        <v>0</v>
      </c>
      <c r="BY284" s="356">
        <v>0</v>
      </c>
      <c r="BZ284" s="356">
        <v>0</v>
      </c>
      <c r="CA284" s="356">
        <v>0</v>
      </c>
      <c r="CB284" s="356">
        <v>0</v>
      </c>
      <c r="CC284" s="356">
        <v>0</v>
      </c>
      <c r="CD284" s="356">
        <v>0</v>
      </c>
      <c r="CE284" s="356">
        <v>0</v>
      </c>
      <c r="CG284" s="356">
        <v>0</v>
      </c>
      <c r="CH284" s="356">
        <v>0</v>
      </c>
      <c r="CI284" s="356">
        <v>0</v>
      </c>
      <c r="CJ284" s="356">
        <v>0</v>
      </c>
      <c r="CK284" s="356">
        <v>0</v>
      </c>
      <c r="CL284" s="356">
        <v>0</v>
      </c>
      <c r="CM284" s="356">
        <v>0</v>
      </c>
      <c r="CN284" s="162">
        <v>0</v>
      </c>
      <c r="CO284" s="356">
        <v>0</v>
      </c>
      <c r="CP284" s="356">
        <v>0</v>
      </c>
      <c r="CQ284" s="356">
        <v>0</v>
      </c>
      <c r="CR284" s="356">
        <v>0</v>
      </c>
      <c r="CS284" s="356">
        <v>0</v>
      </c>
      <c r="CT284" s="356">
        <v>0</v>
      </c>
      <c r="CU284" s="356">
        <v>0</v>
      </c>
      <c r="CW284" s="356">
        <v>0</v>
      </c>
      <c r="CX284" s="356">
        <v>0</v>
      </c>
      <c r="CY284" s="356">
        <v>0</v>
      </c>
      <c r="CZ284" s="356">
        <v>0</v>
      </c>
      <c r="DA284" s="356">
        <v>0</v>
      </c>
      <c r="DB284" s="356">
        <v>0</v>
      </c>
      <c r="DC284" s="356">
        <v>0</v>
      </c>
      <c r="DE284" s="356">
        <v>0</v>
      </c>
      <c r="DF284" s="356">
        <v>0</v>
      </c>
      <c r="DG284" s="356">
        <v>0</v>
      </c>
      <c r="DH284" s="356">
        <v>0</v>
      </c>
      <c r="DI284" s="356">
        <v>0</v>
      </c>
      <c r="DJ284" s="356">
        <v>0</v>
      </c>
      <c r="DK284" s="356">
        <v>0</v>
      </c>
      <c r="DM284" s="356">
        <v>0</v>
      </c>
      <c r="DN284" s="356">
        <v>0</v>
      </c>
      <c r="DO284" s="356">
        <v>0</v>
      </c>
      <c r="DP284" s="356">
        <v>0</v>
      </c>
      <c r="DQ284" s="356">
        <v>0</v>
      </c>
      <c r="DR284" s="356">
        <v>0</v>
      </c>
      <c r="DS284" s="356">
        <v>0</v>
      </c>
      <c r="DU284" s="356">
        <v>0</v>
      </c>
      <c r="DV284" s="356">
        <v>0</v>
      </c>
      <c r="DW284" s="356">
        <v>0</v>
      </c>
      <c r="DX284" s="356">
        <v>0</v>
      </c>
      <c r="DY284" s="356">
        <v>0</v>
      </c>
      <c r="DZ284" s="356">
        <v>0</v>
      </c>
      <c r="EA284" s="356">
        <v>0</v>
      </c>
      <c r="EC284" s="356">
        <v>0</v>
      </c>
      <c r="ED284" s="356">
        <v>0</v>
      </c>
      <c r="EE284" s="356">
        <v>0</v>
      </c>
      <c r="EF284" s="356">
        <v>0</v>
      </c>
      <c r="EG284" s="356">
        <v>0</v>
      </c>
      <c r="EH284" s="356">
        <v>0</v>
      </c>
      <c r="EI284" s="356">
        <v>0</v>
      </c>
      <c r="EK284" s="356">
        <v>0</v>
      </c>
      <c r="EL284" s="356">
        <v>0</v>
      </c>
      <c r="EM284" s="356">
        <v>0</v>
      </c>
      <c r="EN284" s="356">
        <v>0</v>
      </c>
      <c r="EO284" s="356">
        <v>0</v>
      </c>
      <c r="EP284" s="356">
        <v>0</v>
      </c>
      <c r="EQ284" s="356">
        <v>0</v>
      </c>
      <c r="ES284" s="356">
        <v>0</v>
      </c>
      <c r="ET284" s="356">
        <v>0</v>
      </c>
      <c r="EU284" s="356">
        <v>0</v>
      </c>
      <c r="EV284" s="356">
        <v>0</v>
      </c>
      <c r="EW284" s="356">
        <v>0</v>
      </c>
      <c r="EX284" s="356">
        <v>0</v>
      </c>
      <c r="EY284" s="356">
        <v>0</v>
      </c>
      <c r="FA284" s="356">
        <v>0</v>
      </c>
      <c r="FB284" s="356">
        <v>0</v>
      </c>
      <c r="FC284" s="356">
        <v>0</v>
      </c>
      <c r="FD284" s="356">
        <v>0</v>
      </c>
      <c r="FE284" s="356">
        <v>0</v>
      </c>
      <c r="FF284" s="356">
        <v>0</v>
      </c>
      <c r="FG284" s="356">
        <v>0</v>
      </c>
    </row>
    <row r="285" spans="1:163">
      <c r="B285" s="172" t="s">
        <v>70</v>
      </c>
      <c r="C285" s="357">
        <v>109218292.16812748</v>
      </c>
      <c r="D285" s="167"/>
      <c r="E285" s="357">
        <v>6928783.268029782</v>
      </c>
      <c r="F285" s="357">
        <v>50639884.889433607</v>
      </c>
      <c r="G285" s="357">
        <v>0</v>
      </c>
      <c r="H285" s="357">
        <v>0</v>
      </c>
      <c r="I285" s="357">
        <v>0</v>
      </c>
      <c r="J285" s="357">
        <v>0</v>
      </c>
      <c r="K285" s="357">
        <v>57568668.157463387</v>
      </c>
      <c r="L285" s="357"/>
      <c r="M285" s="357">
        <v>1597451.7166462706</v>
      </c>
      <c r="N285" s="357">
        <v>12867000.548954388</v>
      </c>
      <c r="O285" s="357">
        <v>0</v>
      </c>
      <c r="P285" s="357">
        <v>0</v>
      </c>
      <c r="Q285" s="357">
        <v>0</v>
      </c>
      <c r="R285" s="357">
        <v>0</v>
      </c>
      <c r="S285" s="357">
        <v>14464452.265600659</v>
      </c>
      <c r="T285" s="357"/>
      <c r="U285" s="357">
        <v>1709813.2886137874</v>
      </c>
      <c r="V285" s="357">
        <v>14309089.963178413</v>
      </c>
      <c r="W285" s="357">
        <v>0</v>
      </c>
      <c r="X285" s="357">
        <v>0</v>
      </c>
      <c r="Y285" s="357">
        <v>0</v>
      </c>
      <c r="Z285" s="357">
        <v>0</v>
      </c>
      <c r="AA285" s="357">
        <v>16018903.2517922</v>
      </c>
      <c r="AB285" s="357"/>
      <c r="AC285" s="357">
        <v>898366.4264080748</v>
      </c>
      <c r="AD285" s="357">
        <v>9234597.5497833416</v>
      </c>
      <c r="AE285" s="357">
        <v>0</v>
      </c>
      <c r="AF285" s="357">
        <v>0</v>
      </c>
      <c r="AG285" s="357">
        <v>0</v>
      </c>
      <c r="AH285" s="357">
        <v>0</v>
      </c>
      <c r="AI285" s="357">
        <v>10132963.976191416</v>
      </c>
      <c r="AJ285" s="357"/>
      <c r="AK285" s="357">
        <v>634626.36976013775</v>
      </c>
      <c r="AL285" s="357">
        <v>6424904.6557033509</v>
      </c>
      <c r="AM285" s="357">
        <v>0</v>
      </c>
      <c r="AN285" s="357">
        <v>0</v>
      </c>
      <c r="AO285" s="357">
        <v>0</v>
      </c>
      <c r="AP285" s="357">
        <v>0</v>
      </c>
      <c r="AQ285" s="357">
        <v>7059531.0254634889</v>
      </c>
      <c r="AR285" s="357"/>
      <c r="AS285" s="357">
        <v>21.687914920389023</v>
      </c>
      <c r="AT285" s="357">
        <v>20287.332674048896</v>
      </c>
      <c r="AU285" s="357">
        <v>0</v>
      </c>
      <c r="AV285" s="357">
        <v>0</v>
      </c>
      <c r="AW285" s="357">
        <v>0</v>
      </c>
      <c r="AX285" s="357">
        <v>0</v>
      </c>
      <c r="AY285" s="357">
        <v>20309.020588969284</v>
      </c>
      <c r="AZ285" s="357"/>
      <c r="BA285" s="357">
        <v>0</v>
      </c>
      <c r="BB285" s="357">
        <v>559920.5377233905</v>
      </c>
      <c r="BC285" s="357">
        <v>0</v>
      </c>
      <c r="BD285" s="357">
        <v>0</v>
      </c>
      <c r="BE285" s="357">
        <v>0</v>
      </c>
      <c r="BF285" s="357">
        <v>0</v>
      </c>
      <c r="BG285" s="357">
        <v>559920.5377233905</v>
      </c>
      <c r="BH285" s="357"/>
      <c r="BI285" s="357">
        <v>0</v>
      </c>
      <c r="BJ285" s="357">
        <v>0</v>
      </c>
      <c r="BK285" s="357">
        <v>0</v>
      </c>
      <c r="BL285" s="357">
        <v>0</v>
      </c>
      <c r="BM285" s="357">
        <v>0</v>
      </c>
      <c r="BN285" s="357">
        <v>0</v>
      </c>
      <c r="BO285" s="357">
        <v>0</v>
      </c>
      <c r="BP285" s="357"/>
      <c r="BQ285" s="357">
        <v>215555.74016392729</v>
      </c>
      <c r="BR285" s="357">
        <v>2780959.9627389936</v>
      </c>
      <c r="BS285" s="357">
        <v>0</v>
      </c>
      <c r="BT285" s="357">
        <v>0</v>
      </c>
      <c r="BU285" s="357">
        <v>0</v>
      </c>
      <c r="BV285" s="357">
        <v>0</v>
      </c>
      <c r="BW285" s="357">
        <v>2996515.702902921</v>
      </c>
      <c r="BX285" s="357"/>
      <c r="BY285" s="357">
        <v>0</v>
      </c>
      <c r="BZ285" s="357">
        <v>0</v>
      </c>
      <c r="CA285" s="357">
        <v>0</v>
      </c>
      <c r="CB285" s="357">
        <v>0</v>
      </c>
      <c r="CC285" s="357">
        <v>0</v>
      </c>
      <c r="CD285" s="357">
        <v>0</v>
      </c>
      <c r="CE285" s="357">
        <v>0</v>
      </c>
      <c r="CF285" s="357"/>
      <c r="CG285" s="357">
        <v>24968.295427482979</v>
      </c>
      <c r="CH285" s="357">
        <v>334862.0559519339</v>
      </c>
      <c r="CI285" s="357">
        <v>0</v>
      </c>
      <c r="CJ285" s="357">
        <v>0</v>
      </c>
      <c r="CK285" s="357">
        <v>0</v>
      </c>
      <c r="CL285" s="357">
        <v>0</v>
      </c>
      <c r="CM285" s="357">
        <v>359830.35137941688</v>
      </c>
      <c r="CN285" s="357">
        <v>0</v>
      </c>
      <c r="CO285" s="357">
        <v>4425.3455296420179</v>
      </c>
      <c r="CP285" s="357">
        <v>32772.533492020957</v>
      </c>
      <c r="CQ285" s="357">
        <v>0</v>
      </c>
      <c r="CR285" s="357">
        <v>0</v>
      </c>
      <c r="CS285" s="357">
        <v>0</v>
      </c>
      <c r="CT285" s="357">
        <v>0</v>
      </c>
      <c r="CU285" s="357">
        <v>37197.879021662971</v>
      </c>
      <c r="CV285" s="357"/>
      <c r="CW285" s="357">
        <v>0</v>
      </c>
      <c r="CX285" s="357">
        <v>0</v>
      </c>
      <c r="CY285" s="357">
        <v>0</v>
      </c>
      <c r="CZ285" s="357">
        <v>0</v>
      </c>
      <c r="DA285" s="357">
        <v>0</v>
      </c>
      <c r="DB285" s="357">
        <v>0</v>
      </c>
      <c r="DC285" s="357">
        <v>0</v>
      </c>
      <c r="DD285" s="357"/>
      <c r="DE285" s="357">
        <v>0</v>
      </c>
      <c r="DF285" s="357">
        <v>0</v>
      </c>
      <c r="DG285" s="357">
        <v>0</v>
      </c>
      <c r="DH285" s="357">
        <v>0</v>
      </c>
      <c r="DI285" s="357">
        <v>0</v>
      </c>
      <c r="DJ285" s="357">
        <v>0</v>
      </c>
      <c r="DK285" s="357">
        <v>0</v>
      </c>
      <c r="DL285" s="357"/>
      <c r="DM285" s="357">
        <v>0</v>
      </c>
      <c r="DN285" s="357">
        <v>0</v>
      </c>
      <c r="DO285" s="357">
        <v>0</v>
      </c>
      <c r="DP285" s="357">
        <v>0</v>
      </c>
      <c r="DQ285" s="357">
        <v>0</v>
      </c>
      <c r="DR285" s="357">
        <v>0</v>
      </c>
      <c r="DS285" s="357">
        <v>0</v>
      </c>
      <c r="DT285" s="357"/>
      <c r="DU285" s="357">
        <v>0</v>
      </c>
      <c r="DV285" s="357">
        <v>0</v>
      </c>
      <c r="DW285" s="357">
        <v>0</v>
      </c>
      <c r="DX285" s="357">
        <v>0</v>
      </c>
      <c r="DY285" s="357">
        <v>0</v>
      </c>
      <c r="DZ285" s="357">
        <v>0</v>
      </c>
      <c r="EA285" s="357">
        <v>0</v>
      </c>
      <c r="EB285" s="357"/>
      <c r="EC285" s="357">
        <v>0</v>
      </c>
      <c r="ED285" s="357">
        <v>0</v>
      </c>
      <c r="EE285" s="357">
        <v>0</v>
      </c>
      <c r="EF285" s="357">
        <v>0</v>
      </c>
      <c r="EG285" s="357">
        <v>0</v>
      </c>
      <c r="EH285" s="357">
        <v>0</v>
      </c>
      <c r="EI285" s="357">
        <v>0</v>
      </c>
      <c r="EJ285" s="357"/>
      <c r="EK285" s="357">
        <v>0</v>
      </c>
      <c r="EL285" s="357">
        <v>0</v>
      </c>
      <c r="EM285" s="357">
        <v>0</v>
      </c>
      <c r="EN285" s="357">
        <v>0</v>
      </c>
      <c r="EO285" s="357">
        <v>0</v>
      </c>
      <c r="EP285" s="357">
        <v>0</v>
      </c>
      <c r="EQ285" s="357">
        <v>0</v>
      </c>
      <c r="ER285" s="357"/>
      <c r="ES285" s="357">
        <v>0</v>
      </c>
      <c r="ET285" s="357">
        <v>0</v>
      </c>
      <c r="EU285" s="357">
        <v>0</v>
      </c>
      <c r="EV285" s="357">
        <v>0</v>
      </c>
      <c r="EW285" s="357">
        <v>0</v>
      </c>
      <c r="EX285" s="357">
        <v>0</v>
      </c>
      <c r="EY285" s="357">
        <v>0</v>
      </c>
      <c r="EZ285" s="357"/>
      <c r="FA285" s="357">
        <v>0</v>
      </c>
      <c r="FB285" s="357">
        <v>0</v>
      </c>
      <c r="FC285" s="357">
        <v>0</v>
      </c>
      <c r="FD285" s="357">
        <v>0</v>
      </c>
      <c r="FE285" s="357">
        <v>0</v>
      </c>
      <c r="FF285" s="357">
        <v>0</v>
      </c>
      <c r="FG285" s="357">
        <v>0</v>
      </c>
    </row>
    <row r="286" spans="1:163">
      <c r="D286" s="167"/>
      <c r="CW286" s="162">
        <v>0</v>
      </c>
      <c r="CX286" s="162">
        <v>0</v>
      </c>
      <c r="CY286" s="162">
        <v>0</v>
      </c>
      <c r="CZ286" s="162">
        <v>0</v>
      </c>
      <c r="DA286" s="162">
        <v>0</v>
      </c>
      <c r="DB286" s="162">
        <v>0</v>
      </c>
      <c r="DC286" s="162">
        <v>0</v>
      </c>
    </row>
    <row r="287" spans="1:163">
      <c r="B287" s="172" t="s">
        <v>74</v>
      </c>
      <c r="D287" s="167"/>
      <c r="CW287" s="162">
        <v>0</v>
      </c>
      <c r="CX287" s="162">
        <v>0</v>
      </c>
      <c r="CY287" s="162">
        <v>0</v>
      </c>
      <c r="CZ287" s="162">
        <v>0</v>
      </c>
      <c r="DA287" s="162">
        <v>0</v>
      </c>
      <c r="DB287" s="162">
        <v>0</v>
      </c>
      <c r="DC287" s="162">
        <v>0</v>
      </c>
    </row>
    <row r="288" spans="1:163">
      <c r="A288" s="355">
        <v>565.01</v>
      </c>
      <c r="B288" s="162" t="s">
        <v>915</v>
      </c>
      <c r="C288" s="619">
        <v>19056918.888669107</v>
      </c>
      <c r="D288" s="167"/>
      <c r="E288" s="356">
        <v>1120910.8725859504</v>
      </c>
      <c r="F288" s="356">
        <v>7962511.3400887698</v>
      </c>
      <c r="G288" s="356">
        <v>0</v>
      </c>
      <c r="H288" s="356">
        <v>0</v>
      </c>
      <c r="I288" s="356">
        <v>0</v>
      </c>
      <c r="J288" s="356">
        <v>0</v>
      </c>
      <c r="K288" s="356">
        <v>9083422.2126747202</v>
      </c>
      <c r="M288" s="356">
        <v>258429.35597104594</v>
      </c>
      <c r="N288" s="356">
        <v>2023180.7005026483</v>
      </c>
      <c r="O288" s="356">
        <v>0</v>
      </c>
      <c r="P288" s="356">
        <v>0</v>
      </c>
      <c r="Q288" s="356">
        <v>0</v>
      </c>
      <c r="R288" s="356">
        <v>0</v>
      </c>
      <c r="S288" s="356">
        <v>2281610.0564736943</v>
      </c>
      <c r="U288" s="356">
        <v>276606.76213417045</v>
      </c>
      <c r="V288" s="356">
        <v>2249931.8737972127</v>
      </c>
      <c r="W288" s="356">
        <v>0</v>
      </c>
      <c r="X288" s="356">
        <v>0</v>
      </c>
      <c r="Y288" s="356">
        <v>0</v>
      </c>
      <c r="Z288" s="356">
        <v>0</v>
      </c>
      <c r="AA288" s="356">
        <v>2526538.6359313834</v>
      </c>
      <c r="AC288" s="356">
        <v>145334.1309683276</v>
      </c>
      <c r="AD288" s="356">
        <v>1452029.1243128108</v>
      </c>
      <c r="AE288" s="356">
        <v>0</v>
      </c>
      <c r="AF288" s="356">
        <v>0</v>
      </c>
      <c r="AG288" s="356">
        <v>0</v>
      </c>
      <c r="AH288" s="356">
        <v>0</v>
      </c>
      <c r="AI288" s="356">
        <v>1597363.2552811385</v>
      </c>
      <c r="AK288" s="356">
        <v>102667.31839862658</v>
      </c>
      <c r="AL288" s="356">
        <v>1010238.7928354405</v>
      </c>
      <c r="AM288" s="356">
        <v>0</v>
      </c>
      <c r="AN288" s="356">
        <v>0</v>
      </c>
      <c r="AO288" s="356">
        <v>0</v>
      </c>
      <c r="AP288" s="356">
        <v>0</v>
      </c>
      <c r="AQ288" s="356">
        <v>1112906.111234067</v>
      </c>
      <c r="AS288" s="356">
        <v>3.5085842199962172</v>
      </c>
      <c r="AT288" s="356">
        <v>3189.9384611550313</v>
      </c>
      <c r="AU288" s="356">
        <v>0</v>
      </c>
      <c r="AV288" s="356">
        <v>0</v>
      </c>
      <c r="AW288" s="356">
        <v>0</v>
      </c>
      <c r="AX288" s="356">
        <v>0</v>
      </c>
      <c r="AY288" s="356">
        <v>3193.4470453750273</v>
      </c>
      <c r="BA288" s="356">
        <v>0</v>
      </c>
      <c r="BB288" s="356">
        <v>88040.753664931268</v>
      </c>
      <c r="BC288" s="356">
        <v>0</v>
      </c>
      <c r="BD288" s="356">
        <v>0</v>
      </c>
      <c r="BE288" s="356">
        <v>0</v>
      </c>
      <c r="BF288" s="356">
        <v>0</v>
      </c>
      <c r="BG288" s="356">
        <v>88040.753664931268</v>
      </c>
      <c r="BI288" s="356">
        <v>26461.192683167512</v>
      </c>
      <c r="BJ288" s="356">
        <v>242897.24692401852</v>
      </c>
      <c r="BK288" s="356">
        <v>0</v>
      </c>
      <c r="BL288" s="356">
        <v>0</v>
      </c>
      <c r="BM288" s="356">
        <v>0</v>
      </c>
      <c r="BN288" s="356">
        <v>0</v>
      </c>
      <c r="BO288" s="356">
        <v>269358.43960718601</v>
      </c>
      <c r="BQ288" s="356">
        <v>34871.746373265196</v>
      </c>
      <c r="BR288" s="356">
        <v>437272.42445336748</v>
      </c>
      <c r="BS288" s="356">
        <v>0</v>
      </c>
      <c r="BT288" s="356">
        <v>0</v>
      </c>
      <c r="BU288" s="356">
        <v>0</v>
      </c>
      <c r="BV288" s="356">
        <v>0</v>
      </c>
      <c r="BW288" s="356">
        <v>472144.17082663265</v>
      </c>
      <c r="BY288" s="356">
        <v>126221.00426546298</v>
      </c>
      <c r="BZ288" s="356">
        <v>1433559.5092094762</v>
      </c>
      <c r="CA288" s="356">
        <v>0</v>
      </c>
      <c r="CB288" s="356">
        <v>0</v>
      </c>
      <c r="CC288" s="356">
        <v>0</v>
      </c>
      <c r="CD288" s="356">
        <v>0</v>
      </c>
      <c r="CE288" s="356">
        <v>1559780.5134749392</v>
      </c>
      <c r="CG288" s="356">
        <v>4039.2710714073164</v>
      </c>
      <c r="CH288" s="356">
        <v>52653.020908407845</v>
      </c>
      <c r="CI288" s="356">
        <v>0</v>
      </c>
      <c r="CJ288" s="356">
        <v>0</v>
      </c>
      <c r="CK288" s="356">
        <v>0</v>
      </c>
      <c r="CL288" s="356">
        <v>0</v>
      </c>
      <c r="CM288" s="356">
        <v>56692.291979815163</v>
      </c>
      <c r="CN288" s="162">
        <v>0</v>
      </c>
      <c r="CO288" s="356">
        <v>715.91471795824805</v>
      </c>
      <c r="CP288" s="356">
        <v>5153.0857572724353</v>
      </c>
      <c r="CQ288" s="356">
        <v>0</v>
      </c>
      <c r="CR288" s="356">
        <v>0</v>
      </c>
      <c r="CS288" s="356">
        <v>0</v>
      </c>
      <c r="CT288" s="356">
        <v>0</v>
      </c>
      <c r="CU288" s="356">
        <v>5869.0004752306832</v>
      </c>
      <c r="CW288" s="356">
        <v>0</v>
      </c>
      <c r="CX288" s="356">
        <v>0</v>
      </c>
      <c r="CY288" s="356">
        <v>0</v>
      </c>
      <c r="CZ288" s="356">
        <v>0</v>
      </c>
      <c r="DA288" s="356">
        <v>0</v>
      </c>
      <c r="DB288" s="356">
        <v>0</v>
      </c>
      <c r="DC288" s="356">
        <v>0</v>
      </c>
      <c r="DE288" s="356">
        <v>0</v>
      </c>
      <c r="DF288" s="356">
        <v>0</v>
      </c>
      <c r="DG288" s="356">
        <v>0</v>
      </c>
      <c r="DH288" s="356">
        <v>0</v>
      </c>
      <c r="DI288" s="356">
        <v>0</v>
      </c>
      <c r="DJ288" s="356">
        <v>0</v>
      </c>
      <c r="DK288" s="356">
        <v>0</v>
      </c>
      <c r="DM288" s="356">
        <v>0</v>
      </c>
      <c r="DN288" s="356">
        <v>0</v>
      </c>
      <c r="DO288" s="356">
        <v>0</v>
      </c>
      <c r="DP288" s="356">
        <v>0</v>
      </c>
      <c r="DQ288" s="356">
        <v>0</v>
      </c>
      <c r="DR288" s="356">
        <v>0</v>
      </c>
      <c r="DS288" s="356">
        <v>0</v>
      </c>
      <c r="DU288" s="356">
        <v>0</v>
      </c>
      <c r="DV288" s="356">
        <v>0</v>
      </c>
      <c r="DW288" s="356">
        <v>0</v>
      </c>
      <c r="DX288" s="356">
        <v>0</v>
      </c>
      <c r="DY288" s="356">
        <v>0</v>
      </c>
      <c r="DZ288" s="356">
        <v>0</v>
      </c>
      <c r="EA288" s="356">
        <v>0</v>
      </c>
      <c r="EC288" s="356">
        <v>0</v>
      </c>
      <c r="ED288" s="356">
        <v>0</v>
      </c>
      <c r="EE288" s="356">
        <v>0</v>
      </c>
      <c r="EF288" s="356">
        <v>0</v>
      </c>
      <c r="EG288" s="356">
        <v>0</v>
      </c>
      <c r="EH288" s="356">
        <v>0</v>
      </c>
      <c r="EI288" s="356">
        <v>0</v>
      </c>
      <c r="EK288" s="356">
        <v>0</v>
      </c>
      <c r="EL288" s="356">
        <v>0</v>
      </c>
      <c r="EM288" s="356">
        <v>0</v>
      </c>
      <c r="EN288" s="356">
        <v>0</v>
      </c>
      <c r="EO288" s="356">
        <v>0</v>
      </c>
      <c r="EP288" s="356">
        <v>0</v>
      </c>
      <c r="EQ288" s="356">
        <v>0</v>
      </c>
      <c r="ES288" s="356">
        <v>0</v>
      </c>
      <c r="ET288" s="356">
        <v>0</v>
      </c>
      <c r="EU288" s="356">
        <v>0</v>
      </c>
      <c r="EV288" s="356">
        <v>0</v>
      </c>
      <c r="EW288" s="356">
        <v>0</v>
      </c>
      <c r="EX288" s="356">
        <v>0</v>
      </c>
      <c r="EY288" s="356">
        <v>0</v>
      </c>
      <c r="FA288" s="356">
        <v>0</v>
      </c>
      <c r="FB288" s="356">
        <v>0</v>
      </c>
      <c r="FC288" s="356">
        <v>0</v>
      </c>
      <c r="FD288" s="356">
        <v>0</v>
      </c>
      <c r="FE288" s="356">
        <v>0</v>
      </c>
      <c r="FF288" s="356">
        <v>0</v>
      </c>
      <c r="FG288" s="356">
        <v>0</v>
      </c>
    </row>
    <row r="289" spans="1:163">
      <c r="A289" s="355">
        <v>565.02</v>
      </c>
      <c r="B289" s="162" t="s">
        <v>917</v>
      </c>
      <c r="C289" s="619">
        <v>2801718.1714950614</v>
      </c>
      <c r="D289" s="167"/>
      <c r="E289" s="356">
        <v>177740.35468808594</v>
      </c>
      <c r="F289" s="356">
        <v>1299037.7608060413</v>
      </c>
      <c r="G289" s="356">
        <v>0</v>
      </c>
      <c r="H289" s="356">
        <v>0</v>
      </c>
      <c r="I289" s="356">
        <v>0</v>
      </c>
      <c r="J289" s="356">
        <v>0</v>
      </c>
      <c r="K289" s="356">
        <v>1476778.1154941272</v>
      </c>
      <c r="M289" s="356">
        <v>40978.570656682787</v>
      </c>
      <c r="N289" s="356">
        <v>330070.25229023508</v>
      </c>
      <c r="O289" s="356">
        <v>0</v>
      </c>
      <c r="P289" s="356">
        <v>0</v>
      </c>
      <c r="Q289" s="356">
        <v>0</v>
      </c>
      <c r="R289" s="356">
        <v>0</v>
      </c>
      <c r="S289" s="356">
        <v>371048.82294691785</v>
      </c>
      <c r="U289" s="356">
        <v>43860.92169614548</v>
      </c>
      <c r="V289" s="356">
        <v>367063.39727122925</v>
      </c>
      <c r="W289" s="356">
        <v>0</v>
      </c>
      <c r="X289" s="356">
        <v>0</v>
      </c>
      <c r="Y289" s="356">
        <v>0</v>
      </c>
      <c r="Z289" s="356">
        <v>0</v>
      </c>
      <c r="AA289" s="356">
        <v>410924.31896737474</v>
      </c>
      <c r="AC289" s="356">
        <v>23045.311289559755</v>
      </c>
      <c r="AD289" s="356">
        <v>236890.1696598955</v>
      </c>
      <c r="AE289" s="356">
        <v>0</v>
      </c>
      <c r="AF289" s="356">
        <v>0</v>
      </c>
      <c r="AG289" s="356">
        <v>0</v>
      </c>
      <c r="AH289" s="356">
        <v>0</v>
      </c>
      <c r="AI289" s="356">
        <v>259935.48094945526</v>
      </c>
      <c r="AK289" s="356">
        <v>16279.729310634631</v>
      </c>
      <c r="AL289" s="356">
        <v>164814.62735470568</v>
      </c>
      <c r="AM289" s="356">
        <v>0</v>
      </c>
      <c r="AN289" s="356">
        <v>0</v>
      </c>
      <c r="AO289" s="356">
        <v>0</v>
      </c>
      <c r="AP289" s="356">
        <v>0</v>
      </c>
      <c r="AQ289" s="356">
        <v>181094.35666534031</v>
      </c>
      <c r="AS289" s="356">
        <v>0.55634842962711173</v>
      </c>
      <c r="AT289" s="356">
        <v>520.42004572412998</v>
      </c>
      <c r="AU289" s="356">
        <v>0</v>
      </c>
      <c r="AV289" s="356">
        <v>0</v>
      </c>
      <c r="AW289" s="356">
        <v>0</v>
      </c>
      <c r="AX289" s="356">
        <v>0</v>
      </c>
      <c r="AY289" s="356">
        <v>520.97639415375704</v>
      </c>
      <c r="BA289" s="356">
        <v>0</v>
      </c>
      <c r="BB289" s="356">
        <v>14363.340737081266</v>
      </c>
      <c r="BC289" s="356">
        <v>0</v>
      </c>
      <c r="BD289" s="356">
        <v>0</v>
      </c>
      <c r="BE289" s="356">
        <v>0</v>
      </c>
      <c r="BF289" s="356">
        <v>0</v>
      </c>
      <c r="BG289" s="356">
        <v>14363.340737081266</v>
      </c>
      <c r="BI289" s="356">
        <v>0</v>
      </c>
      <c r="BJ289" s="356">
        <v>0</v>
      </c>
      <c r="BK289" s="356">
        <v>0</v>
      </c>
      <c r="BL289" s="356">
        <v>0</v>
      </c>
      <c r="BM289" s="356">
        <v>0</v>
      </c>
      <c r="BN289" s="356">
        <v>0</v>
      </c>
      <c r="BO289" s="356">
        <v>0</v>
      </c>
      <c r="BQ289" s="356">
        <v>5529.5355951700476</v>
      </c>
      <c r="BR289" s="356">
        <v>71338.471854257805</v>
      </c>
      <c r="BS289" s="356">
        <v>0</v>
      </c>
      <c r="BT289" s="356">
        <v>0</v>
      </c>
      <c r="BU289" s="356">
        <v>0</v>
      </c>
      <c r="BV289" s="356">
        <v>0</v>
      </c>
      <c r="BW289" s="356">
        <v>76868.007449427852</v>
      </c>
      <c r="BY289" s="356">
        <v>0</v>
      </c>
      <c r="BZ289" s="356">
        <v>0</v>
      </c>
      <c r="CA289" s="356">
        <v>0</v>
      </c>
      <c r="CB289" s="356">
        <v>0</v>
      </c>
      <c r="CC289" s="356">
        <v>0</v>
      </c>
      <c r="CD289" s="356">
        <v>0</v>
      </c>
      <c r="CE289" s="356">
        <v>0</v>
      </c>
      <c r="CG289" s="356">
        <v>640.49826839217337</v>
      </c>
      <c r="CH289" s="356">
        <v>8590.0364167982789</v>
      </c>
      <c r="CI289" s="356">
        <v>0</v>
      </c>
      <c r="CJ289" s="356">
        <v>0</v>
      </c>
      <c r="CK289" s="356">
        <v>0</v>
      </c>
      <c r="CL289" s="356">
        <v>0</v>
      </c>
      <c r="CM289" s="356">
        <v>9230.5346851904524</v>
      </c>
      <c r="CN289" s="162">
        <v>0</v>
      </c>
      <c r="CO289" s="356">
        <v>113.52101135638047</v>
      </c>
      <c r="CP289" s="356">
        <v>840.69619463726349</v>
      </c>
      <c r="CQ289" s="356">
        <v>0</v>
      </c>
      <c r="CR289" s="356">
        <v>0</v>
      </c>
      <c r="CS289" s="356">
        <v>0</v>
      </c>
      <c r="CT289" s="356">
        <v>0</v>
      </c>
      <c r="CU289" s="356">
        <v>954.21720599364392</v>
      </c>
      <c r="CW289" s="356">
        <v>0</v>
      </c>
      <c r="CX289" s="356">
        <v>0</v>
      </c>
      <c r="CY289" s="356">
        <v>0</v>
      </c>
      <c r="CZ289" s="356">
        <v>0</v>
      </c>
      <c r="DA289" s="356">
        <v>0</v>
      </c>
      <c r="DB289" s="356">
        <v>0</v>
      </c>
      <c r="DC289" s="356">
        <v>0</v>
      </c>
      <c r="DE289" s="356">
        <v>0</v>
      </c>
      <c r="DF289" s="356">
        <v>0</v>
      </c>
      <c r="DG289" s="356">
        <v>0</v>
      </c>
      <c r="DH289" s="356">
        <v>0</v>
      </c>
      <c r="DI289" s="356">
        <v>0</v>
      </c>
      <c r="DJ289" s="356">
        <v>0</v>
      </c>
      <c r="DK289" s="356">
        <v>0</v>
      </c>
      <c r="DM289" s="356">
        <v>0</v>
      </c>
      <c r="DN289" s="356">
        <v>0</v>
      </c>
      <c r="DO289" s="356">
        <v>0</v>
      </c>
      <c r="DP289" s="356">
        <v>0</v>
      </c>
      <c r="DQ289" s="356">
        <v>0</v>
      </c>
      <c r="DR289" s="356">
        <v>0</v>
      </c>
      <c r="DS289" s="356">
        <v>0</v>
      </c>
      <c r="DU289" s="356">
        <v>0</v>
      </c>
      <c r="DV289" s="356">
        <v>0</v>
      </c>
      <c r="DW289" s="356">
        <v>0</v>
      </c>
      <c r="DX289" s="356">
        <v>0</v>
      </c>
      <c r="DY289" s="356">
        <v>0</v>
      </c>
      <c r="DZ289" s="356">
        <v>0</v>
      </c>
      <c r="EA289" s="356">
        <v>0</v>
      </c>
      <c r="EC289" s="356">
        <v>0</v>
      </c>
      <c r="ED289" s="356">
        <v>0</v>
      </c>
      <c r="EE289" s="356">
        <v>0</v>
      </c>
      <c r="EF289" s="356">
        <v>0</v>
      </c>
      <c r="EG289" s="356">
        <v>0</v>
      </c>
      <c r="EH289" s="356">
        <v>0</v>
      </c>
      <c r="EI289" s="356">
        <v>0</v>
      </c>
      <c r="EK289" s="356">
        <v>0</v>
      </c>
      <c r="EL289" s="356">
        <v>0</v>
      </c>
      <c r="EM289" s="356">
        <v>0</v>
      </c>
      <c r="EN289" s="356">
        <v>0</v>
      </c>
      <c r="EO289" s="356">
        <v>0</v>
      </c>
      <c r="EP289" s="356">
        <v>0</v>
      </c>
      <c r="EQ289" s="356">
        <v>0</v>
      </c>
      <c r="ES289" s="356">
        <v>0</v>
      </c>
      <c r="ET289" s="356">
        <v>0</v>
      </c>
      <c r="EU289" s="356">
        <v>0</v>
      </c>
      <c r="EV289" s="356">
        <v>0</v>
      </c>
      <c r="EW289" s="356">
        <v>0</v>
      </c>
      <c r="EX289" s="356">
        <v>0</v>
      </c>
      <c r="EY289" s="356">
        <v>0</v>
      </c>
      <c r="FA289" s="356">
        <v>0</v>
      </c>
      <c r="FB289" s="356">
        <v>0</v>
      </c>
      <c r="FC289" s="356">
        <v>0</v>
      </c>
      <c r="FD289" s="356">
        <v>0</v>
      </c>
      <c r="FE289" s="356">
        <v>0</v>
      </c>
      <c r="FF289" s="356">
        <v>0</v>
      </c>
      <c r="FG289" s="356">
        <v>0</v>
      </c>
    </row>
    <row r="290" spans="1:163">
      <c r="A290" s="355">
        <v>565.03</v>
      </c>
      <c r="B290" s="162" t="s">
        <v>918</v>
      </c>
      <c r="C290" s="619">
        <v>6423.5119633552431</v>
      </c>
      <c r="D290" s="167"/>
      <c r="E290" s="356">
        <v>0</v>
      </c>
      <c r="F290" s="356">
        <v>0</v>
      </c>
      <c r="G290" s="356">
        <v>0</v>
      </c>
      <c r="H290" s="356">
        <v>0</v>
      </c>
      <c r="I290" s="356">
        <v>0</v>
      </c>
      <c r="J290" s="356">
        <v>0</v>
      </c>
      <c r="K290" s="356">
        <v>0</v>
      </c>
      <c r="M290" s="356">
        <v>0</v>
      </c>
      <c r="N290" s="356">
        <v>0</v>
      </c>
      <c r="O290" s="356">
        <v>0</v>
      </c>
      <c r="P290" s="356">
        <v>0</v>
      </c>
      <c r="Q290" s="356">
        <v>0</v>
      </c>
      <c r="R290" s="356">
        <v>0</v>
      </c>
      <c r="S290" s="356">
        <v>0</v>
      </c>
      <c r="U290" s="356">
        <v>0</v>
      </c>
      <c r="V290" s="356">
        <v>0</v>
      </c>
      <c r="W290" s="356">
        <v>0</v>
      </c>
      <c r="X290" s="356">
        <v>0</v>
      </c>
      <c r="Y290" s="356">
        <v>0</v>
      </c>
      <c r="Z290" s="356">
        <v>0</v>
      </c>
      <c r="AA290" s="356">
        <v>0</v>
      </c>
      <c r="AC290" s="356">
        <v>0</v>
      </c>
      <c r="AD290" s="356">
        <v>0</v>
      </c>
      <c r="AE290" s="356">
        <v>0</v>
      </c>
      <c r="AF290" s="356">
        <v>0</v>
      </c>
      <c r="AG290" s="356">
        <v>0</v>
      </c>
      <c r="AH290" s="356">
        <v>0</v>
      </c>
      <c r="AI290" s="356">
        <v>0</v>
      </c>
      <c r="AK290" s="356">
        <v>0</v>
      </c>
      <c r="AL290" s="356">
        <v>0</v>
      </c>
      <c r="AM290" s="356">
        <v>0</v>
      </c>
      <c r="AN290" s="356">
        <v>0</v>
      </c>
      <c r="AO290" s="356">
        <v>0</v>
      </c>
      <c r="AP290" s="356">
        <v>0</v>
      </c>
      <c r="AQ290" s="356">
        <v>0</v>
      </c>
      <c r="AS290" s="356">
        <v>0</v>
      </c>
      <c r="AT290" s="356">
        <v>0</v>
      </c>
      <c r="AU290" s="356">
        <v>0</v>
      </c>
      <c r="AV290" s="356">
        <v>0</v>
      </c>
      <c r="AW290" s="356">
        <v>0</v>
      </c>
      <c r="AX290" s="356">
        <v>0</v>
      </c>
      <c r="AY290" s="356">
        <v>0</v>
      </c>
      <c r="BA290" s="356">
        <v>0</v>
      </c>
      <c r="BB290" s="356">
        <v>0</v>
      </c>
      <c r="BC290" s="356">
        <v>0</v>
      </c>
      <c r="BD290" s="356">
        <v>0</v>
      </c>
      <c r="BE290" s="356">
        <v>0</v>
      </c>
      <c r="BF290" s="356">
        <v>0</v>
      </c>
      <c r="BG290" s="356">
        <v>0</v>
      </c>
      <c r="BI290" s="356">
        <v>0</v>
      </c>
      <c r="BJ290" s="356">
        <v>0</v>
      </c>
      <c r="BK290" s="356">
        <v>0</v>
      </c>
      <c r="BL290" s="356">
        <v>0</v>
      </c>
      <c r="BM290" s="356">
        <v>0</v>
      </c>
      <c r="BN290" s="356">
        <v>0</v>
      </c>
      <c r="BO290" s="356">
        <v>0</v>
      </c>
      <c r="BQ290" s="356">
        <v>0</v>
      </c>
      <c r="BR290" s="356">
        <v>0</v>
      </c>
      <c r="BS290" s="356">
        <v>0</v>
      </c>
      <c r="BT290" s="356">
        <v>0</v>
      </c>
      <c r="BU290" s="356">
        <v>0</v>
      </c>
      <c r="BV290" s="356">
        <v>0</v>
      </c>
      <c r="BW290" s="356">
        <v>0</v>
      </c>
      <c r="BY290" s="356">
        <v>6423.5119633552431</v>
      </c>
      <c r="BZ290" s="356">
        <v>0</v>
      </c>
      <c r="CA290" s="356">
        <v>0</v>
      </c>
      <c r="CB290" s="356">
        <v>0</v>
      </c>
      <c r="CC290" s="356">
        <v>0</v>
      </c>
      <c r="CD290" s="356">
        <v>0</v>
      </c>
      <c r="CE290" s="356">
        <v>6423.5119633552431</v>
      </c>
      <c r="CG290" s="356">
        <v>0</v>
      </c>
      <c r="CH290" s="356">
        <v>0</v>
      </c>
      <c r="CI290" s="356">
        <v>0</v>
      </c>
      <c r="CJ290" s="356">
        <v>0</v>
      </c>
      <c r="CK290" s="356">
        <v>0</v>
      </c>
      <c r="CL290" s="356">
        <v>0</v>
      </c>
      <c r="CM290" s="356">
        <v>0</v>
      </c>
      <c r="CN290" s="162">
        <v>0</v>
      </c>
      <c r="CO290" s="356">
        <v>0</v>
      </c>
      <c r="CP290" s="356">
        <v>0</v>
      </c>
      <c r="CQ290" s="356">
        <v>0</v>
      </c>
      <c r="CR290" s="356">
        <v>0</v>
      </c>
      <c r="CS290" s="356">
        <v>0</v>
      </c>
      <c r="CT290" s="356">
        <v>0</v>
      </c>
      <c r="CU290" s="356">
        <v>0</v>
      </c>
      <c r="CW290" s="356">
        <v>0</v>
      </c>
      <c r="CX290" s="356">
        <v>0</v>
      </c>
      <c r="CY290" s="356">
        <v>0</v>
      </c>
      <c r="CZ290" s="356">
        <v>0</v>
      </c>
      <c r="DA290" s="356">
        <v>0</v>
      </c>
      <c r="DB290" s="356">
        <v>0</v>
      </c>
      <c r="DC290" s="356">
        <v>0</v>
      </c>
      <c r="DE290" s="356">
        <v>0</v>
      </c>
      <c r="DF290" s="356">
        <v>0</v>
      </c>
      <c r="DG290" s="356">
        <v>0</v>
      </c>
      <c r="DH290" s="356">
        <v>0</v>
      </c>
      <c r="DI290" s="356">
        <v>0</v>
      </c>
      <c r="DJ290" s="356">
        <v>0</v>
      </c>
      <c r="DK290" s="356">
        <v>0</v>
      </c>
      <c r="DM290" s="356">
        <v>0</v>
      </c>
      <c r="DN290" s="356">
        <v>0</v>
      </c>
      <c r="DO290" s="356">
        <v>0</v>
      </c>
      <c r="DP290" s="356">
        <v>0</v>
      </c>
      <c r="DQ290" s="356">
        <v>0</v>
      </c>
      <c r="DR290" s="356">
        <v>0</v>
      </c>
      <c r="DS290" s="356">
        <v>0</v>
      </c>
      <c r="DU290" s="356">
        <v>0</v>
      </c>
      <c r="DV290" s="356">
        <v>0</v>
      </c>
      <c r="DW290" s="356">
        <v>0</v>
      </c>
      <c r="DX290" s="356">
        <v>0</v>
      </c>
      <c r="DY290" s="356">
        <v>0</v>
      </c>
      <c r="DZ290" s="356">
        <v>0</v>
      </c>
      <c r="EA290" s="356">
        <v>0</v>
      </c>
      <c r="EC290" s="356">
        <v>0</v>
      </c>
      <c r="ED290" s="356">
        <v>0</v>
      </c>
      <c r="EE290" s="356">
        <v>0</v>
      </c>
      <c r="EF290" s="356">
        <v>0</v>
      </c>
      <c r="EG290" s="356">
        <v>0</v>
      </c>
      <c r="EH290" s="356">
        <v>0</v>
      </c>
      <c r="EI290" s="356">
        <v>0</v>
      </c>
      <c r="EK290" s="356">
        <v>0</v>
      </c>
      <c r="EL290" s="356">
        <v>0</v>
      </c>
      <c r="EM290" s="356">
        <v>0</v>
      </c>
      <c r="EN290" s="356">
        <v>0</v>
      </c>
      <c r="EO290" s="356">
        <v>0</v>
      </c>
      <c r="EP290" s="356">
        <v>0</v>
      </c>
      <c r="EQ290" s="356">
        <v>0</v>
      </c>
      <c r="ES290" s="356">
        <v>0</v>
      </c>
      <c r="ET290" s="356">
        <v>0</v>
      </c>
      <c r="EU290" s="356">
        <v>0</v>
      </c>
      <c r="EV290" s="356">
        <v>0</v>
      </c>
      <c r="EW290" s="356">
        <v>0</v>
      </c>
      <c r="EX290" s="356">
        <v>0</v>
      </c>
      <c r="EY290" s="356">
        <v>0</v>
      </c>
      <c r="FA290" s="356">
        <v>0</v>
      </c>
      <c r="FB290" s="356">
        <v>0</v>
      </c>
      <c r="FC290" s="356">
        <v>0</v>
      </c>
      <c r="FD290" s="356">
        <v>0</v>
      </c>
      <c r="FE290" s="356">
        <v>0</v>
      </c>
      <c r="FF290" s="356">
        <v>0</v>
      </c>
      <c r="FG290" s="356">
        <v>0</v>
      </c>
    </row>
    <row r="291" spans="1:163">
      <c r="A291" s="355">
        <v>565.04</v>
      </c>
      <c r="B291" s="162" t="s">
        <v>920</v>
      </c>
      <c r="C291" s="619">
        <v>2943194.9422494383</v>
      </c>
      <c r="D291" s="167"/>
      <c r="E291" s="356">
        <v>186715.60839841518</v>
      </c>
      <c r="F291" s="356">
        <v>1364634.5325858251</v>
      </c>
      <c r="G291" s="356">
        <v>0</v>
      </c>
      <c r="H291" s="356">
        <v>0</v>
      </c>
      <c r="I291" s="356">
        <v>0</v>
      </c>
      <c r="J291" s="356">
        <v>0</v>
      </c>
      <c r="K291" s="356">
        <v>1551350.1409842402</v>
      </c>
      <c r="M291" s="356">
        <v>43047.842257810262</v>
      </c>
      <c r="N291" s="356">
        <v>346737.62229597196</v>
      </c>
      <c r="O291" s="356">
        <v>0</v>
      </c>
      <c r="P291" s="356">
        <v>0</v>
      </c>
      <c r="Q291" s="356">
        <v>0</v>
      </c>
      <c r="R291" s="356">
        <v>0</v>
      </c>
      <c r="S291" s="356">
        <v>389785.46455378225</v>
      </c>
      <c r="U291" s="356">
        <v>46075.741740150806</v>
      </c>
      <c r="V291" s="356">
        <v>385598.78910200455</v>
      </c>
      <c r="W291" s="356">
        <v>0</v>
      </c>
      <c r="X291" s="356">
        <v>0</v>
      </c>
      <c r="Y291" s="356">
        <v>0</v>
      </c>
      <c r="Z291" s="356">
        <v>0</v>
      </c>
      <c r="AA291" s="356">
        <v>431674.53084215533</v>
      </c>
      <c r="AC291" s="356">
        <v>24209.017280921649</v>
      </c>
      <c r="AD291" s="356">
        <v>248852.27797182981</v>
      </c>
      <c r="AE291" s="356">
        <v>0</v>
      </c>
      <c r="AF291" s="356">
        <v>0</v>
      </c>
      <c r="AG291" s="356">
        <v>0</v>
      </c>
      <c r="AH291" s="356">
        <v>0</v>
      </c>
      <c r="AI291" s="356">
        <v>273061.29525275144</v>
      </c>
      <c r="AK291" s="356">
        <v>17101.797552564516</v>
      </c>
      <c r="AL291" s="356">
        <v>173137.17795542759</v>
      </c>
      <c r="AM291" s="356">
        <v>0</v>
      </c>
      <c r="AN291" s="356">
        <v>0</v>
      </c>
      <c r="AO291" s="356">
        <v>0</v>
      </c>
      <c r="AP291" s="356">
        <v>0</v>
      </c>
      <c r="AQ291" s="356">
        <v>190238.97550799209</v>
      </c>
      <c r="AS291" s="356">
        <v>0.58444204019748203</v>
      </c>
      <c r="AT291" s="356">
        <v>546.69940110469122</v>
      </c>
      <c r="AU291" s="356">
        <v>0</v>
      </c>
      <c r="AV291" s="356">
        <v>0</v>
      </c>
      <c r="AW291" s="356">
        <v>0</v>
      </c>
      <c r="AX291" s="356">
        <v>0</v>
      </c>
      <c r="AY291" s="356">
        <v>547.28384314488869</v>
      </c>
      <c r="BA291" s="356">
        <v>0</v>
      </c>
      <c r="BB291" s="356">
        <v>15088.638193978111</v>
      </c>
      <c r="BC291" s="356">
        <v>0</v>
      </c>
      <c r="BD291" s="356">
        <v>0</v>
      </c>
      <c r="BE291" s="356">
        <v>0</v>
      </c>
      <c r="BF291" s="356">
        <v>0</v>
      </c>
      <c r="BG291" s="356">
        <v>15088.638193978111</v>
      </c>
      <c r="BI291" s="356">
        <v>0</v>
      </c>
      <c r="BJ291" s="356">
        <v>0</v>
      </c>
      <c r="BK291" s="356">
        <v>0</v>
      </c>
      <c r="BL291" s="356">
        <v>0</v>
      </c>
      <c r="BM291" s="356">
        <v>0</v>
      </c>
      <c r="BN291" s="356">
        <v>0</v>
      </c>
      <c r="BO291" s="356">
        <v>0</v>
      </c>
      <c r="BQ291" s="356">
        <v>5808.7574126016643</v>
      </c>
      <c r="BR291" s="356">
        <v>74940.810137664332</v>
      </c>
      <c r="BS291" s="356">
        <v>0</v>
      </c>
      <c r="BT291" s="356">
        <v>0</v>
      </c>
      <c r="BU291" s="356">
        <v>0</v>
      </c>
      <c r="BV291" s="356">
        <v>0</v>
      </c>
      <c r="BW291" s="356">
        <v>80749.567550266001</v>
      </c>
      <c r="BY291" s="356">
        <v>0</v>
      </c>
      <c r="BZ291" s="356">
        <v>0</v>
      </c>
      <c r="CA291" s="356">
        <v>0</v>
      </c>
      <c r="CB291" s="356">
        <v>0</v>
      </c>
      <c r="CC291" s="356">
        <v>0</v>
      </c>
      <c r="CD291" s="356">
        <v>0</v>
      </c>
      <c r="CE291" s="356">
        <v>0</v>
      </c>
      <c r="CG291" s="356">
        <v>672.84114556227075</v>
      </c>
      <c r="CH291" s="356">
        <v>9023.8026054448001</v>
      </c>
      <c r="CI291" s="356">
        <v>0</v>
      </c>
      <c r="CJ291" s="356">
        <v>0</v>
      </c>
      <c r="CK291" s="356">
        <v>0</v>
      </c>
      <c r="CL291" s="356">
        <v>0</v>
      </c>
      <c r="CM291" s="356">
        <v>9696.64375100707</v>
      </c>
      <c r="CN291" s="162">
        <v>0</v>
      </c>
      <c r="CO291" s="356">
        <v>119.25341737168689</v>
      </c>
      <c r="CP291" s="356">
        <v>883.14835274969221</v>
      </c>
      <c r="CQ291" s="356">
        <v>0</v>
      </c>
      <c r="CR291" s="356">
        <v>0</v>
      </c>
      <c r="CS291" s="356">
        <v>0</v>
      </c>
      <c r="CT291" s="356">
        <v>0</v>
      </c>
      <c r="CU291" s="356">
        <v>1002.4017701213791</v>
      </c>
      <c r="CW291" s="356">
        <v>0</v>
      </c>
      <c r="CX291" s="356">
        <v>0</v>
      </c>
      <c r="CY291" s="356">
        <v>0</v>
      </c>
      <c r="CZ291" s="356">
        <v>0</v>
      </c>
      <c r="DA291" s="356">
        <v>0</v>
      </c>
      <c r="DB291" s="356">
        <v>0</v>
      </c>
      <c r="DC291" s="356">
        <v>0</v>
      </c>
      <c r="DE291" s="356">
        <v>0</v>
      </c>
      <c r="DF291" s="356">
        <v>0</v>
      </c>
      <c r="DG291" s="356">
        <v>0</v>
      </c>
      <c r="DH291" s="356">
        <v>0</v>
      </c>
      <c r="DI291" s="356">
        <v>0</v>
      </c>
      <c r="DJ291" s="356">
        <v>0</v>
      </c>
      <c r="DK291" s="356">
        <v>0</v>
      </c>
      <c r="DM291" s="356">
        <v>0</v>
      </c>
      <c r="DN291" s="356">
        <v>0</v>
      </c>
      <c r="DO291" s="356">
        <v>0</v>
      </c>
      <c r="DP291" s="356">
        <v>0</v>
      </c>
      <c r="DQ291" s="356">
        <v>0</v>
      </c>
      <c r="DR291" s="356">
        <v>0</v>
      </c>
      <c r="DS291" s="356">
        <v>0</v>
      </c>
      <c r="DU291" s="356">
        <v>0</v>
      </c>
      <c r="DV291" s="356">
        <v>0</v>
      </c>
      <c r="DW291" s="356">
        <v>0</v>
      </c>
      <c r="DX291" s="356">
        <v>0</v>
      </c>
      <c r="DY291" s="356">
        <v>0</v>
      </c>
      <c r="DZ291" s="356">
        <v>0</v>
      </c>
      <c r="EA291" s="356">
        <v>0</v>
      </c>
      <c r="EC291" s="356">
        <v>0</v>
      </c>
      <c r="ED291" s="356">
        <v>0</v>
      </c>
      <c r="EE291" s="356">
        <v>0</v>
      </c>
      <c r="EF291" s="356">
        <v>0</v>
      </c>
      <c r="EG291" s="356">
        <v>0</v>
      </c>
      <c r="EH291" s="356">
        <v>0</v>
      </c>
      <c r="EI291" s="356">
        <v>0</v>
      </c>
      <c r="EK291" s="356">
        <v>0</v>
      </c>
      <c r="EL291" s="356">
        <v>0</v>
      </c>
      <c r="EM291" s="356">
        <v>0</v>
      </c>
      <c r="EN291" s="356">
        <v>0</v>
      </c>
      <c r="EO291" s="356">
        <v>0</v>
      </c>
      <c r="EP291" s="356">
        <v>0</v>
      </c>
      <c r="EQ291" s="356">
        <v>0</v>
      </c>
      <c r="ES291" s="356">
        <v>0</v>
      </c>
      <c r="ET291" s="356">
        <v>0</v>
      </c>
      <c r="EU291" s="356">
        <v>0</v>
      </c>
      <c r="EV291" s="356">
        <v>0</v>
      </c>
      <c r="EW291" s="356">
        <v>0</v>
      </c>
      <c r="EX291" s="356">
        <v>0</v>
      </c>
      <c r="EY291" s="356">
        <v>0</v>
      </c>
      <c r="FA291" s="356">
        <v>0</v>
      </c>
      <c r="FB291" s="356">
        <v>0</v>
      </c>
      <c r="FC291" s="356">
        <v>0</v>
      </c>
      <c r="FD291" s="356">
        <v>0</v>
      </c>
      <c r="FE291" s="356">
        <v>0</v>
      </c>
      <c r="FF291" s="356">
        <v>0</v>
      </c>
      <c r="FG291" s="356">
        <v>0</v>
      </c>
    </row>
    <row r="292" spans="1:163">
      <c r="A292" s="355" t="s">
        <v>45</v>
      </c>
      <c r="B292" s="162" t="s">
        <v>45</v>
      </c>
      <c r="C292" s="619">
        <v>0</v>
      </c>
      <c r="D292" s="167"/>
      <c r="E292" s="356">
        <v>0</v>
      </c>
      <c r="F292" s="356">
        <v>0</v>
      </c>
      <c r="G292" s="356">
        <v>0</v>
      </c>
      <c r="H292" s="356">
        <v>0</v>
      </c>
      <c r="I292" s="356">
        <v>0</v>
      </c>
      <c r="J292" s="356">
        <v>0</v>
      </c>
      <c r="K292" s="356">
        <v>0</v>
      </c>
      <c r="M292" s="356">
        <v>0</v>
      </c>
      <c r="N292" s="356">
        <v>0</v>
      </c>
      <c r="O292" s="356">
        <v>0</v>
      </c>
      <c r="P292" s="356">
        <v>0</v>
      </c>
      <c r="Q292" s="356">
        <v>0</v>
      </c>
      <c r="R292" s="356">
        <v>0</v>
      </c>
      <c r="S292" s="356">
        <v>0</v>
      </c>
      <c r="U292" s="356">
        <v>0</v>
      </c>
      <c r="V292" s="356">
        <v>0</v>
      </c>
      <c r="W292" s="356">
        <v>0</v>
      </c>
      <c r="X292" s="356">
        <v>0</v>
      </c>
      <c r="Y292" s="356">
        <v>0</v>
      </c>
      <c r="Z292" s="356">
        <v>0</v>
      </c>
      <c r="AA292" s="356">
        <v>0</v>
      </c>
      <c r="AC292" s="356">
        <v>0</v>
      </c>
      <c r="AD292" s="356">
        <v>0</v>
      </c>
      <c r="AE292" s="356">
        <v>0</v>
      </c>
      <c r="AF292" s="356">
        <v>0</v>
      </c>
      <c r="AG292" s="356">
        <v>0</v>
      </c>
      <c r="AH292" s="356">
        <v>0</v>
      </c>
      <c r="AI292" s="356">
        <v>0</v>
      </c>
      <c r="AK292" s="356">
        <v>0</v>
      </c>
      <c r="AL292" s="356">
        <v>0</v>
      </c>
      <c r="AM292" s="356">
        <v>0</v>
      </c>
      <c r="AN292" s="356">
        <v>0</v>
      </c>
      <c r="AO292" s="356">
        <v>0</v>
      </c>
      <c r="AP292" s="356">
        <v>0</v>
      </c>
      <c r="AQ292" s="356">
        <v>0</v>
      </c>
      <c r="AS292" s="356">
        <v>0</v>
      </c>
      <c r="AT292" s="356">
        <v>0</v>
      </c>
      <c r="AU292" s="356">
        <v>0</v>
      </c>
      <c r="AV292" s="356">
        <v>0</v>
      </c>
      <c r="AW292" s="356">
        <v>0</v>
      </c>
      <c r="AX292" s="356">
        <v>0</v>
      </c>
      <c r="AY292" s="356">
        <v>0</v>
      </c>
      <c r="BA292" s="356">
        <v>0</v>
      </c>
      <c r="BB292" s="356">
        <v>0</v>
      </c>
      <c r="BC292" s="356">
        <v>0</v>
      </c>
      <c r="BD292" s="356">
        <v>0</v>
      </c>
      <c r="BE292" s="356">
        <v>0</v>
      </c>
      <c r="BF292" s="356">
        <v>0</v>
      </c>
      <c r="BG292" s="356">
        <v>0</v>
      </c>
      <c r="BI292" s="356">
        <v>0</v>
      </c>
      <c r="BJ292" s="356">
        <v>0</v>
      </c>
      <c r="BK292" s="356">
        <v>0</v>
      </c>
      <c r="BL292" s="356">
        <v>0</v>
      </c>
      <c r="BM292" s="356">
        <v>0</v>
      </c>
      <c r="BN292" s="356">
        <v>0</v>
      </c>
      <c r="BO292" s="356">
        <v>0</v>
      </c>
      <c r="BQ292" s="356">
        <v>0</v>
      </c>
      <c r="BR292" s="356">
        <v>0</v>
      </c>
      <c r="BS292" s="356">
        <v>0</v>
      </c>
      <c r="BT292" s="356">
        <v>0</v>
      </c>
      <c r="BU292" s="356">
        <v>0</v>
      </c>
      <c r="BV292" s="356">
        <v>0</v>
      </c>
      <c r="BW292" s="356">
        <v>0</v>
      </c>
      <c r="BY292" s="356">
        <v>0</v>
      </c>
      <c r="BZ292" s="356">
        <v>0</v>
      </c>
      <c r="CA292" s="356">
        <v>0</v>
      </c>
      <c r="CB292" s="356">
        <v>0</v>
      </c>
      <c r="CC292" s="356">
        <v>0</v>
      </c>
      <c r="CD292" s="356">
        <v>0</v>
      </c>
      <c r="CE292" s="356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6">
        <v>0</v>
      </c>
      <c r="CM292" s="356">
        <v>0</v>
      </c>
      <c r="CN292" s="162">
        <v>0</v>
      </c>
      <c r="CO292" s="356">
        <v>0</v>
      </c>
      <c r="CP292" s="356">
        <v>0</v>
      </c>
      <c r="CQ292" s="356">
        <v>0</v>
      </c>
      <c r="CR292" s="356">
        <v>0</v>
      </c>
      <c r="CS292" s="356">
        <v>0</v>
      </c>
      <c r="CT292" s="356">
        <v>0</v>
      </c>
      <c r="CU292" s="356">
        <v>0</v>
      </c>
      <c r="CW292" s="356">
        <v>0</v>
      </c>
      <c r="CX292" s="356">
        <v>0</v>
      </c>
      <c r="CY292" s="356">
        <v>0</v>
      </c>
      <c r="CZ292" s="356">
        <v>0</v>
      </c>
      <c r="DA292" s="356">
        <v>0</v>
      </c>
      <c r="DB292" s="356">
        <v>0</v>
      </c>
      <c r="DC292" s="356">
        <v>0</v>
      </c>
      <c r="DE292" s="356">
        <v>0</v>
      </c>
      <c r="DF292" s="356">
        <v>0</v>
      </c>
      <c r="DG292" s="356">
        <v>0</v>
      </c>
      <c r="DH292" s="356">
        <v>0</v>
      </c>
      <c r="DI292" s="356">
        <v>0</v>
      </c>
      <c r="DJ292" s="356">
        <v>0</v>
      </c>
      <c r="DK292" s="356">
        <v>0</v>
      </c>
      <c r="DM292" s="356">
        <v>0</v>
      </c>
      <c r="DN292" s="356">
        <v>0</v>
      </c>
      <c r="DO292" s="356">
        <v>0</v>
      </c>
      <c r="DP292" s="356">
        <v>0</v>
      </c>
      <c r="DQ292" s="356">
        <v>0</v>
      </c>
      <c r="DR292" s="356">
        <v>0</v>
      </c>
      <c r="DS292" s="356">
        <v>0</v>
      </c>
      <c r="DU292" s="356">
        <v>0</v>
      </c>
      <c r="DV292" s="356">
        <v>0</v>
      </c>
      <c r="DW292" s="356">
        <v>0</v>
      </c>
      <c r="DX292" s="356">
        <v>0</v>
      </c>
      <c r="DY292" s="356">
        <v>0</v>
      </c>
      <c r="DZ292" s="356">
        <v>0</v>
      </c>
      <c r="EA292" s="356">
        <v>0</v>
      </c>
      <c r="EC292" s="356">
        <v>0</v>
      </c>
      <c r="ED292" s="356">
        <v>0</v>
      </c>
      <c r="EE292" s="356">
        <v>0</v>
      </c>
      <c r="EF292" s="356">
        <v>0</v>
      </c>
      <c r="EG292" s="356">
        <v>0</v>
      </c>
      <c r="EH292" s="356">
        <v>0</v>
      </c>
      <c r="EI292" s="356">
        <v>0</v>
      </c>
      <c r="EK292" s="356">
        <v>0</v>
      </c>
      <c r="EL292" s="356">
        <v>0</v>
      </c>
      <c r="EM292" s="356">
        <v>0</v>
      </c>
      <c r="EN292" s="356">
        <v>0</v>
      </c>
      <c r="EO292" s="356">
        <v>0</v>
      </c>
      <c r="EP292" s="356">
        <v>0</v>
      </c>
      <c r="EQ292" s="356">
        <v>0</v>
      </c>
      <c r="ES292" s="356">
        <v>0</v>
      </c>
      <c r="ET292" s="356">
        <v>0</v>
      </c>
      <c r="EU292" s="356">
        <v>0</v>
      </c>
      <c r="EV292" s="356">
        <v>0</v>
      </c>
      <c r="EW292" s="356">
        <v>0</v>
      </c>
      <c r="EX292" s="356">
        <v>0</v>
      </c>
      <c r="EY292" s="356">
        <v>0</v>
      </c>
      <c r="FA292" s="356">
        <v>0</v>
      </c>
      <c r="FB292" s="356">
        <v>0</v>
      </c>
      <c r="FC292" s="356">
        <v>0</v>
      </c>
      <c r="FD292" s="356">
        <v>0</v>
      </c>
      <c r="FE292" s="356">
        <v>0</v>
      </c>
      <c r="FF292" s="356">
        <v>0</v>
      </c>
      <c r="FG292" s="356">
        <v>0</v>
      </c>
    </row>
    <row r="293" spans="1:163">
      <c r="A293" s="355" t="s">
        <v>45</v>
      </c>
      <c r="B293" s="162" t="s">
        <v>45</v>
      </c>
      <c r="C293" s="619">
        <v>0</v>
      </c>
      <c r="D293" s="167"/>
      <c r="E293" s="356">
        <v>0</v>
      </c>
      <c r="F293" s="356">
        <v>0</v>
      </c>
      <c r="G293" s="356">
        <v>0</v>
      </c>
      <c r="H293" s="356">
        <v>0</v>
      </c>
      <c r="I293" s="356">
        <v>0</v>
      </c>
      <c r="J293" s="356">
        <v>0</v>
      </c>
      <c r="K293" s="356">
        <v>0</v>
      </c>
      <c r="M293" s="356">
        <v>0</v>
      </c>
      <c r="N293" s="356">
        <v>0</v>
      </c>
      <c r="O293" s="356">
        <v>0</v>
      </c>
      <c r="P293" s="356">
        <v>0</v>
      </c>
      <c r="Q293" s="356">
        <v>0</v>
      </c>
      <c r="R293" s="356">
        <v>0</v>
      </c>
      <c r="S293" s="356">
        <v>0</v>
      </c>
      <c r="U293" s="356">
        <v>0</v>
      </c>
      <c r="V293" s="356">
        <v>0</v>
      </c>
      <c r="W293" s="356">
        <v>0</v>
      </c>
      <c r="X293" s="356">
        <v>0</v>
      </c>
      <c r="Y293" s="356">
        <v>0</v>
      </c>
      <c r="Z293" s="356">
        <v>0</v>
      </c>
      <c r="AA293" s="356">
        <v>0</v>
      </c>
      <c r="AC293" s="356">
        <v>0</v>
      </c>
      <c r="AD293" s="356">
        <v>0</v>
      </c>
      <c r="AE293" s="356">
        <v>0</v>
      </c>
      <c r="AF293" s="356">
        <v>0</v>
      </c>
      <c r="AG293" s="356">
        <v>0</v>
      </c>
      <c r="AH293" s="356">
        <v>0</v>
      </c>
      <c r="AI293" s="356">
        <v>0</v>
      </c>
      <c r="AK293" s="356">
        <v>0</v>
      </c>
      <c r="AL293" s="356">
        <v>0</v>
      </c>
      <c r="AM293" s="356">
        <v>0</v>
      </c>
      <c r="AN293" s="356">
        <v>0</v>
      </c>
      <c r="AO293" s="356">
        <v>0</v>
      </c>
      <c r="AP293" s="356">
        <v>0</v>
      </c>
      <c r="AQ293" s="356">
        <v>0</v>
      </c>
      <c r="AS293" s="356">
        <v>0</v>
      </c>
      <c r="AT293" s="356">
        <v>0</v>
      </c>
      <c r="AU293" s="356">
        <v>0</v>
      </c>
      <c r="AV293" s="356">
        <v>0</v>
      </c>
      <c r="AW293" s="356">
        <v>0</v>
      </c>
      <c r="AX293" s="356">
        <v>0</v>
      </c>
      <c r="AY293" s="356">
        <v>0</v>
      </c>
      <c r="BA293" s="356">
        <v>0</v>
      </c>
      <c r="BB293" s="356">
        <v>0</v>
      </c>
      <c r="BC293" s="356">
        <v>0</v>
      </c>
      <c r="BD293" s="356">
        <v>0</v>
      </c>
      <c r="BE293" s="356">
        <v>0</v>
      </c>
      <c r="BF293" s="356">
        <v>0</v>
      </c>
      <c r="BG293" s="356">
        <v>0</v>
      </c>
      <c r="BI293" s="356">
        <v>0</v>
      </c>
      <c r="BJ293" s="356">
        <v>0</v>
      </c>
      <c r="BK293" s="356">
        <v>0</v>
      </c>
      <c r="BL293" s="356">
        <v>0</v>
      </c>
      <c r="BM293" s="356">
        <v>0</v>
      </c>
      <c r="BN293" s="356">
        <v>0</v>
      </c>
      <c r="BO293" s="356">
        <v>0</v>
      </c>
      <c r="BQ293" s="356">
        <v>0</v>
      </c>
      <c r="BR293" s="356">
        <v>0</v>
      </c>
      <c r="BS293" s="356">
        <v>0</v>
      </c>
      <c r="BT293" s="356">
        <v>0</v>
      </c>
      <c r="BU293" s="356">
        <v>0</v>
      </c>
      <c r="BV293" s="356">
        <v>0</v>
      </c>
      <c r="BW293" s="356">
        <v>0</v>
      </c>
      <c r="BY293" s="356">
        <v>0</v>
      </c>
      <c r="BZ293" s="356">
        <v>0</v>
      </c>
      <c r="CA293" s="356">
        <v>0</v>
      </c>
      <c r="CB293" s="356">
        <v>0</v>
      </c>
      <c r="CC293" s="356">
        <v>0</v>
      </c>
      <c r="CD293" s="356">
        <v>0</v>
      </c>
      <c r="CE293" s="356">
        <v>0</v>
      </c>
      <c r="CG293" s="356">
        <v>0</v>
      </c>
      <c r="CH293" s="356">
        <v>0</v>
      </c>
      <c r="CI293" s="356">
        <v>0</v>
      </c>
      <c r="CJ293" s="356">
        <v>0</v>
      </c>
      <c r="CK293" s="356">
        <v>0</v>
      </c>
      <c r="CL293" s="356">
        <v>0</v>
      </c>
      <c r="CM293" s="356">
        <v>0</v>
      </c>
      <c r="CN293" s="162">
        <v>0</v>
      </c>
      <c r="CO293" s="356">
        <v>0</v>
      </c>
      <c r="CP293" s="356">
        <v>0</v>
      </c>
      <c r="CQ293" s="356">
        <v>0</v>
      </c>
      <c r="CR293" s="356">
        <v>0</v>
      </c>
      <c r="CS293" s="356">
        <v>0</v>
      </c>
      <c r="CT293" s="356">
        <v>0</v>
      </c>
      <c r="CU293" s="356">
        <v>0</v>
      </c>
      <c r="CW293" s="356">
        <v>0</v>
      </c>
      <c r="CX293" s="356">
        <v>0</v>
      </c>
      <c r="CY293" s="356">
        <v>0</v>
      </c>
      <c r="CZ293" s="356">
        <v>0</v>
      </c>
      <c r="DA293" s="356">
        <v>0</v>
      </c>
      <c r="DB293" s="356">
        <v>0</v>
      </c>
      <c r="DC293" s="356">
        <v>0</v>
      </c>
      <c r="DE293" s="356">
        <v>0</v>
      </c>
      <c r="DF293" s="356">
        <v>0</v>
      </c>
      <c r="DG293" s="356">
        <v>0</v>
      </c>
      <c r="DH293" s="356">
        <v>0</v>
      </c>
      <c r="DI293" s="356">
        <v>0</v>
      </c>
      <c r="DJ293" s="356">
        <v>0</v>
      </c>
      <c r="DK293" s="356">
        <v>0</v>
      </c>
      <c r="DM293" s="356">
        <v>0</v>
      </c>
      <c r="DN293" s="356">
        <v>0</v>
      </c>
      <c r="DO293" s="356">
        <v>0</v>
      </c>
      <c r="DP293" s="356">
        <v>0</v>
      </c>
      <c r="DQ293" s="356">
        <v>0</v>
      </c>
      <c r="DR293" s="356">
        <v>0</v>
      </c>
      <c r="DS293" s="356">
        <v>0</v>
      </c>
      <c r="DU293" s="356">
        <v>0</v>
      </c>
      <c r="DV293" s="356">
        <v>0</v>
      </c>
      <c r="DW293" s="356">
        <v>0</v>
      </c>
      <c r="DX293" s="356">
        <v>0</v>
      </c>
      <c r="DY293" s="356">
        <v>0</v>
      </c>
      <c r="DZ293" s="356">
        <v>0</v>
      </c>
      <c r="EA293" s="356">
        <v>0</v>
      </c>
      <c r="EC293" s="356">
        <v>0</v>
      </c>
      <c r="ED293" s="356">
        <v>0</v>
      </c>
      <c r="EE293" s="356">
        <v>0</v>
      </c>
      <c r="EF293" s="356">
        <v>0</v>
      </c>
      <c r="EG293" s="356">
        <v>0</v>
      </c>
      <c r="EH293" s="356">
        <v>0</v>
      </c>
      <c r="EI293" s="356">
        <v>0</v>
      </c>
      <c r="EK293" s="356">
        <v>0</v>
      </c>
      <c r="EL293" s="356">
        <v>0</v>
      </c>
      <c r="EM293" s="356">
        <v>0</v>
      </c>
      <c r="EN293" s="356">
        <v>0</v>
      </c>
      <c r="EO293" s="356">
        <v>0</v>
      </c>
      <c r="EP293" s="356">
        <v>0</v>
      </c>
      <c r="EQ293" s="356">
        <v>0</v>
      </c>
      <c r="ES293" s="356">
        <v>0</v>
      </c>
      <c r="ET293" s="356">
        <v>0</v>
      </c>
      <c r="EU293" s="356">
        <v>0</v>
      </c>
      <c r="EV293" s="356">
        <v>0</v>
      </c>
      <c r="EW293" s="356">
        <v>0</v>
      </c>
      <c r="EX293" s="356">
        <v>0</v>
      </c>
      <c r="EY293" s="356">
        <v>0</v>
      </c>
      <c r="FA293" s="356">
        <v>0</v>
      </c>
      <c r="FB293" s="356">
        <v>0</v>
      </c>
      <c r="FC293" s="356">
        <v>0</v>
      </c>
      <c r="FD293" s="356">
        <v>0</v>
      </c>
      <c r="FE293" s="356">
        <v>0</v>
      </c>
      <c r="FF293" s="356">
        <v>0</v>
      </c>
      <c r="FG293" s="356">
        <v>0</v>
      </c>
    </row>
    <row r="294" spans="1:163">
      <c r="A294" s="355" t="s">
        <v>45</v>
      </c>
      <c r="B294" s="162" t="s">
        <v>45</v>
      </c>
      <c r="C294" s="619">
        <v>0</v>
      </c>
      <c r="D294" s="167"/>
      <c r="E294" s="356">
        <v>0</v>
      </c>
      <c r="F294" s="356">
        <v>0</v>
      </c>
      <c r="G294" s="356">
        <v>0</v>
      </c>
      <c r="H294" s="356">
        <v>0</v>
      </c>
      <c r="I294" s="356">
        <v>0</v>
      </c>
      <c r="J294" s="356">
        <v>0</v>
      </c>
      <c r="K294" s="356">
        <v>0</v>
      </c>
      <c r="M294" s="356">
        <v>0</v>
      </c>
      <c r="N294" s="356">
        <v>0</v>
      </c>
      <c r="O294" s="356">
        <v>0</v>
      </c>
      <c r="P294" s="356">
        <v>0</v>
      </c>
      <c r="Q294" s="356">
        <v>0</v>
      </c>
      <c r="R294" s="356">
        <v>0</v>
      </c>
      <c r="S294" s="356">
        <v>0</v>
      </c>
      <c r="U294" s="356">
        <v>0</v>
      </c>
      <c r="V294" s="356">
        <v>0</v>
      </c>
      <c r="W294" s="356">
        <v>0</v>
      </c>
      <c r="X294" s="356">
        <v>0</v>
      </c>
      <c r="Y294" s="356">
        <v>0</v>
      </c>
      <c r="Z294" s="356">
        <v>0</v>
      </c>
      <c r="AA294" s="356">
        <v>0</v>
      </c>
      <c r="AC294" s="356">
        <v>0</v>
      </c>
      <c r="AD294" s="356">
        <v>0</v>
      </c>
      <c r="AE294" s="356">
        <v>0</v>
      </c>
      <c r="AF294" s="356">
        <v>0</v>
      </c>
      <c r="AG294" s="356">
        <v>0</v>
      </c>
      <c r="AH294" s="356">
        <v>0</v>
      </c>
      <c r="AI294" s="356">
        <v>0</v>
      </c>
      <c r="AK294" s="356">
        <v>0</v>
      </c>
      <c r="AL294" s="356">
        <v>0</v>
      </c>
      <c r="AM294" s="356">
        <v>0</v>
      </c>
      <c r="AN294" s="356">
        <v>0</v>
      </c>
      <c r="AO294" s="356">
        <v>0</v>
      </c>
      <c r="AP294" s="356">
        <v>0</v>
      </c>
      <c r="AQ294" s="356">
        <v>0</v>
      </c>
      <c r="AS294" s="356">
        <v>0</v>
      </c>
      <c r="AT294" s="356">
        <v>0</v>
      </c>
      <c r="AU294" s="356">
        <v>0</v>
      </c>
      <c r="AV294" s="356">
        <v>0</v>
      </c>
      <c r="AW294" s="356">
        <v>0</v>
      </c>
      <c r="AX294" s="356">
        <v>0</v>
      </c>
      <c r="AY294" s="356">
        <v>0</v>
      </c>
      <c r="BA294" s="356">
        <v>0</v>
      </c>
      <c r="BB294" s="356">
        <v>0</v>
      </c>
      <c r="BC294" s="356">
        <v>0</v>
      </c>
      <c r="BD294" s="356">
        <v>0</v>
      </c>
      <c r="BE294" s="356">
        <v>0</v>
      </c>
      <c r="BF294" s="356">
        <v>0</v>
      </c>
      <c r="BG294" s="356">
        <v>0</v>
      </c>
      <c r="BI294" s="356">
        <v>0</v>
      </c>
      <c r="BJ294" s="356">
        <v>0</v>
      </c>
      <c r="BK294" s="356">
        <v>0</v>
      </c>
      <c r="BL294" s="356">
        <v>0</v>
      </c>
      <c r="BM294" s="356">
        <v>0</v>
      </c>
      <c r="BN294" s="356">
        <v>0</v>
      </c>
      <c r="BO294" s="356">
        <v>0</v>
      </c>
      <c r="BQ294" s="356">
        <v>0</v>
      </c>
      <c r="BR294" s="356">
        <v>0</v>
      </c>
      <c r="BS294" s="356">
        <v>0</v>
      </c>
      <c r="BT294" s="356">
        <v>0</v>
      </c>
      <c r="BU294" s="356">
        <v>0</v>
      </c>
      <c r="BV294" s="356">
        <v>0</v>
      </c>
      <c r="BW294" s="356">
        <v>0</v>
      </c>
      <c r="BY294" s="356">
        <v>0</v>
      </c>
      <c r="BZ294" s="356">
        <v>0</v>
      </c>
      <c r="CA294" s="356">
        <v>0</v>
      </c>
      <c r="CB294" s="356">
        <v>0</v>
      </c>
      <c r="CC294" s="356">
        <v>0</v>
      </c>
      <c r="CD294" s="356">
        <v>0</v>
      </c>
      <c r="CE294" s="356">
        <v>0</v>
      </c>
      <c r="CG294" s="356">
        <v>0</v>
      </c>
      <c r="CH294" s="356">
        <v>0</v>
      </c>
      <c r="CI294" s="356">
        <v>0</v>
      </c>
      <c r="CJ294" s="356">
        <v>0</v>
      </c>
      <c r="CK294" s="356">
        <v>0</v>
      </c>
      <c r="CL294" s="356">
        <v>0</v>
      </c>
      <c r="CM294" s="356">
        <v>0</v>
      </c>
      <c r="CN294" s="162">
        <v>0</v>
      </c>
      <c r="CO294" s="356">
        <v>0</v>
      </c>
      <c r="CP294" s="356">
        <v>0</v>
      </c>
      <c r="CQ294" s="356">
        <v>0</v>
      </c>
      <c r="CR294" s="356">
        <v>0</v>
      </c>
      <c r="CS294" s="356">
        <v>0</v>
      </c>
      <c r="CT294" s="356">
        <v>0</v>
      </c>
      <c r="CU294" s="356">
        <v>0</v>
      </c>
      <c r="CW294" s="356">
        <v>0</v>
      </c>
      <c r="CX294" s="356">
        <v>0</v>
      </c>
      <c r="CY294" s="356">
        <v>0</v>
      </c>
      <c r="CZ294" s="356">
        <v>0</v>
      </c>
      <c r="DA294" s="356">
        <v>0</v>
      </c>
      <c r="DB294" s="356">
        <v>0</v>
      </c>
      <c r="DC294" s="356">
        <v>0</v>
      </c>
      <c r="DE294" s="356">
        <v>0</v>
      </c>
      <c r="DF294" s="356">
        <v>0</v>
      </c>
      <c r="DG294" s="356">
        <v>0</v>
      </c>
      <c r="DH294" s="356">
        <v>0</v>
      </c>
      <c r="DI294" s="356">
        <v>0</v>
      </c>
      <c r="DJ294" s="356">
        <v>0</v>
      </c>
      <c r="DK294" s="356">
        <v>0</v>
      </c>
      <c r="DM294" s="356">
        <v>0</v>
      </c>
      <c r="DN294" s="356">
        <v>0</v>
      </c>
      <c r="DO294" s="356">
        <v>0</v>
      </c>
      <c r="DP294" s="356">
        <v>0</v>
      </c>
      <c r="DQ294" s="356">
        <v>0</v>
      </c>
      <c r="DR294" s="356">
        <v>0</v>
      </c>
      <c r="DS294" s="356">
        <v>0</v>
      </c>
      <c r="DU294" s="356">
        <v>0</v>
      </c>
      <c r="DV294" s="356">
        <v>0</v>
      </c>
      <c r="DW294" s="356">
        <v>0</v>
      </c>
      <c r="DX294" s="356">
        <v>0</v>
      </c>
      <c r="DY294" s="356">
        <v>0</v>
      </c>
      <c r="DZ294" s="356">
        <v>0</v>
      </c>
      <c r="EA294" s="356">
        <v>0</v>
      </c>
      <c r="EC294" s="356">
        <v>0</v>
      </c>
      <c r="ED294" s="356">
        <v>0</v>
      </c>
      <c r="EE294" s="356">
        <v>0</v>
      </c>
      <c r="EF294" s="356">
        <v>0</v>
      </c>
      <c r="EG294" s="356">
        <v>0</v>
      </c>
      <c r="EH294" s="356">
        <v>0</v>
      </c>
      <c r="EI294" s="356">
        <v>0</v>
      </c>
      <c r="EK294" s="356">
        <v>0</v>
      </c>
      <c r="EL294" s="356">
        <v>0</v>
      </c>
      <c r="EM294" s="356">
        <v>0</v>
      </c>
      <c r="EN294" s="356">
        <v>0</v>
      </c>
      <c r="EO294" s="356">
        <v>0</v>
      </c>
      <c r="EP294" s="356">
        <v>0</v>
      </c>
      <c r="EQ294" s="356">
        <v>0</v>
      </c>
      <c r="ES294" s="356">
        <v>0</v>
      </c>
      <c r="ET294" s="356">
        <v>0</v>
      </c>
      <c r="EU294" s="356">
        <v>0</v>
      </c>
      <c r="EV294" s="356">
        <v>0</v>
      </c>
      <c r="EW294" s="356">
        <v>0</v>
      </c>
      <c r="EX294" s="356">
        <v>0</v>
      </c>
      <c r="EY294" s="356">
        <v>0</v>
      </c>
      <c r="FA294" s="356">
        <v>0</v>
      </c>
      <c r="FB294" s="356">
        <v>0</v>
      </c>
      <c r="FC294" s="356">
        <v>0</v>
      </c>
      <c r="FD294" s="356">
        <v>0</v>
      </c>
      <c r="FE294" s="356">
        <v>0</v>
      </c>
      <c r="FF294" s="356">
        <v>0</v>
      </c>
      <c r="FG294" s="356">
        <v>0</v>
      </c>
    </row>
    <row r="295" spans="1:163">
      <c r="A295" s="355" t="s">
        <v>45</v>
      </c>
      <c r="B295" s="162" t="s">
        <v>45</v>
      </c>
      <c r="C295" s="619">
        <v>0</v>
      </c>
      <c r="D295" s="167"/>
      <c r="E295" s="356">
        <v>0</v>
      </c>
      <c r="F295" s="356">
        <v>0</v>
      </c>
      <c r="G295" s="356">
        <v>0</v>
      </c>
      <c r="H295" s="356">
        <v>0</v>
      </c>
      <c r="I295" s="356">
        <v>0</v>
      </c>
      <c r="J295" s="356">
        <v>0</v>
      </c>
      <c r="K295" s="356">
        <v>0</v>
      </c>
      <c r="M295" s="356">
        <v>0</v>
      </c>
      <c r="N295" s="356">
        <v>0</v>
      </c>
      <c r="O295" s="356">
        <v>0</v>
      </c>
      <c r="P295" s="356">
        <v>0</v>
      </c>
      <c r="Q295" s="356">
        <v>0</v>
      </c>
      <c r="R295" s="356">
        <v>0</v>
      </c>
      <c r="S295" s="356">
        <v>0</v>
      </c>
      <c r="U295" s="356">
        <v>0</v>
      </c>
      <c r="V295" s="356">
        <v>0</v>
      </c>
      <c r="W295" s="356">
        <v>0</v>
      </c>
      <c r="X295" s="356">
        <v>0</v>
      </c>
      <c r="Y295" s="356">
        <v>0</v>
      </c>
      <c r="Z295" s="356">
        <v>0</v>
      </c>
      <c r="AA295" s="356">
        <v>0</v>
      </c>
      <c r="AC295" s="356">
        <v>0</v>
      </c>
      <c r="AD295" s="356">
        <v>0</v>
      </c>
      <c r="AE295" s="356">
        <v>0</v>
      </c>
      <c r="AF295" s="356">
        <v>0</v>
      </c>
      <c r="AG295" s="356">
        <v>0</v>
      </c>
      <c r="AH295" s="356">
        <v>0</v>
      </c>
      <c r="AI295" s="356">
        <v>0</v>
      </c>
      <c r="AK295" s="356">
        <v>0</v>
      </c>
      <c r="AL295" s="356">
        <v>0</v>
      </c>
      <c r="AM295" s="356">
        <v>0</v>
      </c>
      <c r="AN295" s="356">
        <v>0</v>
      </c>
      <c r="AO295" s="356">
        <v>0</v>
      </c>
      <c r="AP295" s="356">
        <v>0</v>
      </c>
      <c r="AQ295" s="356">
        <v>0</v>
      </c>
      <c r="AS295" s="356">
        <v>0</v>
      </c>
      <c r="AT295" s="356">
        <v>0</v>
      </c>
      <c r="AU295" s="356">
        <v>0</v>
      </c>
      <c r="AV295" s="356">
        <v>0</v>
      </c>
      <c r="AW295" s="356">
        <v>0</v>
      </c>
      <c r="AX295" s="356">
        <v>0</v>
      </c>
      <c r="AY295" s="356">
        <v>0</v>
      </c>
      <c r="BA295" s="356">
        <v>0</v>
      </c>
      <c r="BB295" s="356">
        <v>0</v>
      </c>
      <c r="BC295" s="356">
        <v>0</v>
      </c>
      <c r="BD295" s="356">
        <v>0</v>
      </c>
      <c r="BE295" s="356">
        <v>0</v>
      </c>
      <c r="BF295" s="356">
        <v>0</v>
      </c>
      <c r="BG295" s="356">
        <v>0</v>
      </c>
      <c r="BI295" s="356">
        <v>0</v>
      </c>
      <c r="BJ295" s="356">
        <v>0</v>
      </c>
      <c r="BK295" s="356">
        <v>0</v>
      </c>
      <c r="BL295" s="356">
        <v>0</v>
      </c>
      <c r="BM295" s="356">
        <v>0</v>
      </c>
      <c r="BN295" s="356">
        <v>0</v>
      </c>
      <c r="BO295" s="356">
        <v>0</v>
      </c>
      <c r="BQ295" s="356">
        <v>0</v>
      </c>
      <c r="BR295" s="356">
        <v>0</v>
      </c>
      <c r="BS295" s="356">
        <v>0</v>
      </c>
      <c r="BT295" s="356">
        <v>0</v>
      </c>
      <c r="BU295" s="356">
        <v>0</v>
      </c>
      <c r="BV295" s="356">
        <v>0</v>
      </c>
      <c r="BW295" s="356">
        <v>0</v>
      </c>
      <c r="BY295" s="356">
        <v>0</v>
      </c>
      <c r="BZ295" s="356">
        <v>0</v>
      </c>
      <c r="CA295" s="356">
        <v>0</v>
      </c>
      <c r="CB295" s="356">
        <v>0</v>
      </c>
      <c r="CC295" s="356">
        <v>0</v>
      </c>
      <c r="CD295" s="356">
        <v>0</v>
      </c>
      <c r="CE295" s="356">
        <v>0</v>
      </c>
      <c r="CG295" s="356">
        <v>0</v>
      </c>
      <c r="CH295" s="356">
        <v>0</v>
      </c>
      <c r="CI295" s="356">
        <v>0</v>
      </c>
      <c r="CJ295" s="356">
        <v>0</v>
      </c>
      <c r="CK295" s="356">
        <v>0</v>
      </c>
      <c r="CL295" s="356">
        <v>0</v>
      </c>
      <c r="CM295" s="356">
        <v>0</v>
      </c>
      <c r="CN295" s="162">
        <v>0</v>
      </c>
      <c r="CO295" s="356">
        <v>0</v>
      </c>
      <c r="CP295" s="356">
        <v>0</v>
      </c>
      <c r="CQ295" s="356">
        <v>0</v>
      </c>
      <c r="CR295" s="356">
        <v>0</v>
      </c>
      <c r="CS295" s="356">
        <v>0</v>
      </c>
      <c r="CT295" s="356">
        <v>0</v>
      </c>
      <c r="CU295" s="356">
        <v>0</v>
      </c>
      <c r="CW295" s="356">
        <v>0</v>
      </c>
      <c r="CX295" s="356">
        <v>0</v>
      </c>
      <c r="CY295" s="356">
        <v>0</v>
      </c>
      <c r="CZ295" s="356">
        <v>0</v>
      </c>
      <c r="DA295" s="356">
        <v>0</v>
      </c>
      <c r="DB295" s="356">
        <v>0</v>
      </c>
      <c r="DC295" s="356">
        <v>0</v>
      </c>
      <c r="DE295" s="356">
        <v>0</v>
      </c>
      <c r="DF295" s="356">
        <v>0</v>
      </c>
      <c r="DG295" s="356">
        <v>0</v>
      </c>
      <c r="DH295" s="356">
        <v>0</v>
      </c>
      <c r="DI295" s="356">
        <v>0</v>
      </c>
      <c r="DJ295" s="356">
        <v>0</v>
      </c>
      <c r="DK295" s="356">
        <v>0</v>
      </c>
      <c r="DM295" s="356">
        <v>0</v>
      </c>
      <c r="DN295" s="356">
        <v>0</v>
      </c>
      <c r="DO295" s="356">
        <v>0</v>
      </c>
      <c r="DP295" s="356">
        <v>0</v>
      </c>
      <c r="DQ295" s="356">
        <v>0</v>
      </c>
      <c r="DR295" s="356">
        <v>0</v>
      </c>
      <c r="DS295" s="356">
        <v>0</v>
      </c>
      <c r="DU295" s="356">
        <v>0</v>
      </c>
      <c r="DV295" s="356">
        <v>0</v>
      </c>
      <c r="DW295" s="356">
        <v>0</v>
      </c>
      <c r="DX295" s="356">
        <v>0</v>
      </c>
      <c r="DY295" s="356">
        <v>0</v>
      </c>
      <c r="DZ295" s="356">
        <v>0</v>
      </c>
      <c r="EA295" s="356">
        <v>0</v>
      </c>
      <c r="EC295" s="356">
        <v>0</v>
      </c>
      <c r="ED295" s="356">
        <v>0</v>
      </c>
      <c r="EE295" s="356">
        <v>0</v>
      </c>
      <c r="EF295" s="356">
        <v>0</v>
      </c>
      <c r="EG295" s="356">
        <v>0</v>
      </c>
      <c r="EH295" s="356">
        <v>0</v>
      </c>
      <c r="EI295" s="356">
        <v>0</v>
      </c>
      <c r="EK295" s="356">
        <v>0</v>
      </c>
      <c r="EL295" s="356">
        <v>0</v>
      </c>
      <c r="EM295" s="356">
        <v>0</v>
      </c>
      <c r="EN295" s="356">
        <v>0</v>
      </c>
      <c r="EO295" s="356">
        <v>0</v>
      </c>
      <c r="EP295" s="356">
        <v>0</v>
      </c>
      <c r="EQ295" s="356">
        <v>0</v>
      </c>
      <c r="ES295" s="356">
        <v>0</v>
      </c>
      <c r="ET295" s="356">
        <v>0</v>
      </c>
      <c r="EU295" s="356">
        <v>0</v>
      </c>
      <c r="EV295" s="356">
        <v>0</v>
      </c>
      <c r="EW295" s="356">
        <v>0</v>
      </c>
      <c r="EX295" s="356">
        <v>0</v>
      </c>
      <c r="EY295" s="356">
        <v>0</v>
      </c>
      <c r="FA295" s="356">
        <v>0</v>
      </c>
      <c r="FB295" s="356">
        <v>0</v>
      </c>
      <c r="FC295" s="356">
        <v>0</v>
      </c>
      <c r="FD295" s="356">
        <v>0</v>
      </c>
      <c r="FE295" s="356">
        <v>0</v>
      </c>
      <c r="FF295" s="356">
        <v>0</v>
      </c>
      <c r="FG295" s="356">
        <v>0</v>
      </c>
    </row>
    <row r="296" spans="1:163">
      <c r="A296" s="355" t="s">
        <v>45</v>
      </c>
      <c r="B296" s="162" t="s">
        <v>45</v>
      </c>
      <c r="C296" s="619">
        <v>0</v>
      </c>
      <c r="D296" s="167"/>
      <c r="E296" s="356">
        <v>0</v>
      </c>
      <c r="F296" s="356">
        <v>0</v>
      </c>
      <c r="G296" s="356">
        <v>0</v>
      </c>
      <c r="H296" s="356">
        <v>0</v>
      </c>
      <c r="I296" s="356">
        <v>0</v>
      </c>
      <c r="J296" s="356">
        <v>0</v>
      </c>
      <c r="K296" s="356">
        <v>0</v>
      </c>
      <c r="M296" s="356">
        <v>0</v>
      </c>
      <c r="N296" s="356">
        <v>0</v>
      </c>
      <c r="O296" s="356">
        <v>0</v>
      </c>
      <c r="P296" s="356">
        <v>0</v>
      </c>
      <c r="Q296" s="356">
        <v>0</v>
      </c>
      <c r="R296" s="356">
        <v>0</v>
      </c>
      <c r="S296" s="356">
        <v>0</v>
      </c>
      <c r="U296" s="356">
        <v>0</v>
      </c>
      <c r="V296" s="356">
        <v>0</v>
      </c>
      <c r="W296" s="356">
        <v>0</v>
      </c>
      <c r="X296" s="356">
        <v>0</v>
      </c>
      <c r="Y296" s="356">
        <v>0</v>
      </c>
      <c r="Z296" s="356">
        <v>0</v>
      </c>
      <c r="AA296" s="356">
        <v>0</v>
      </c>
      <c r="AC296" s="356">
        <v>0</v>
      </c>
      <c r="AD296" s="356">
        <v>0</v>
      </c>
      <c r="AE296" s="356">
        <v>0</v>
      </c>
      <c r="AF296" s="356">
        <v>0</v>
      </c>
      <c r="AG296" s="356">
        <v>0</v>
      </c>
      <c r="AH296" s="356">
        <v>0</v>
      </c>
      <c r="AI296" s="356">
        <v>0</v>
      </c>
      <c r="AK296" s="356">
        <v>0</v>
      </c>
      <c r="AL296" s="356">
        <v>0</v>
      </c>
      <c r="AM296" s="356">
        <v>0</v>
      </c>
      <c r="AN296" s="356">
        <v>0</v>
      </c>
      <c r="AO296" s="356">
        <v>0</v>
      </c>
      <c r="AP296" s="356">
        <v>0</v>
      </c>
      <c r="AQ296" s="356">
        <v>0</v>
      </c>
      <c r="AS296" s="356">
        <v>0</v>
      </c>
      <c r="AT296" s="356">
        <v>0</v>
      </c>
      <c r="AU296" s="356">
        <v>0</v>
      </c>
      <c r="AV296" s="356">
        <v>0</v>
      </c>
      <c r="AW296" s="356">
        <v>0</v>
      </c>
      <c r="AX296" s="356">
        <v>0</v>
      </c>
      <c r="AY296" s="356">
        <v>0</v>
      </c>
      <c r="BA296" s="356">
        <v>0</v>
      </c>
      <c r="BB296" s="356">
        <v>0</v>
      </c>
      <c r="BC296" s="356">
        <v>0</v>
      </c>
      <c r="BD296" s="356">
        <v>0</v>
      </c>
      <c r="BE296" s="356">
        <v>0</v>
      </c>
      <c r="BF296" s="356">
        <v>0</v>
      </c>
      <c r="BG296" s="356">
        <v>0</v>
      </c>
      <c r="BI296" s="356">
        <v>0</v>
      </c>
      <c r="BJ296" s="356">
        <v>0</v>
      </c>
      <c r="BK296" s="356">
        <v>0</v>
      </c>
      <c r="BL296" s="356">
        <v>0</v>
      </c>
      <c r="BM296" s="356">
        <v>0</v>
      </c>
      <c r="BN296" s="356">
        <v>0</v>
      </c>
      <c r="BO296" s="356">
        <v>0</v>
      </c>
      <c r="BQ296" s="356">
        <v>0</v>
      </c>
      <c r="BR296" s="356">
        <v>0</v>
      </c>
      <c r="BS296" s="356">
        <v>0</v>
      </c>
      <c r="BT296" s="356">
        <v>0</v>
      </c>
      <c r="BU296" s="356">
        <v>0</v>
      </c>
      <c r="BV296" s="356">
        <v>0</v>
      </c>
      <c r="BW296" s="356">
        <v>0</v>
      </c>
      <c r="BY296" s="356">
        <v>0</v>
      </c>
      <c r="BZ296" s="356">
        <v>0</v>
      </c>
      <c r="CA296" s="356">
        <v>0</v>
      </c>
      <c r="CB296" s="356">
        <v>0</v>
      </c>
      <c r="CC296" s="356">
        <v>0</v>
      </c>
      <c r="CD296" s="356">
        <v>0</v>
      </c>
      <c r="CE296" s="356">
        <v>0</v>
      </c>
      <c r="CG296" s="356">
        <v>0</v>
      </c>
      <c r="CH296" s="356">
        <v>0</v>
      </c>
      <c r="CI296" s="356">
        <v>0</v>
      </c>
      <c r="CJ296" s="356">
        <v>0</v>
      </c>
      <c r="CK296" s="356">
        <v>0</v>
      </c>
      <c r="CL296" s="356">
        <v>0</v>
      </c>
      <c r="CM296" s="356">
        <v>0</v>
      </c>
      <c r="CN296" s="162">
        <v>0</v>
      </c>
      <c r="CO296" s="356">
        <v>0</v>
      </c>
      <c r="CP296" s="356">
        <v>0</v>
      </c>
      <c r="CQ296" s="356">
        <v>0</v>
      </c>
      <c r="CR296" s="356">
        <v>0</v>
      </c>
      <c r="CS296" s="356">
        <v>0</v>
      </c>
      <c r="CT296" s="356">
        <v>0</v>
      </c>
      <c r="CU296" s="356">
        <v>0</v>
      </c>
      <c r="CW296" s="356">
        <v>0</v>
      </c>
      <c r="CX296" s="356">
        <v>0</v>
      </c>
      <c r="CY296" s="356">
        <v>0</v>
      </c>
      <c r="CZ296" s="356">
        <v>0</v>
      </c>
      <c r="DA296" s="356">
        <v>0</v>
      </c>
      <c r="DB296" s="356">
        <v>0</v>
      </c>
      <c r="DC296" s="356">
        <v>0</v>
      </c>
      <c r="DE296" s="356">
        <v>0</v>
      </c>
      <c r="DF296" s="356">
        <v>0</v>
      </c>
      <c r="DG296" s="356">
        <v>0</v>
      </c>
      <c r="DH296" s="356">
        <v>0</v>
      </c>
      <c r="DI296" s="356">
        <v>0</v>
      </c>
      <c r="DJ296" s="356">
        <v>0</v>
      </c>
      <c r="DK296" s="356">
        <v>0</v>
      </c>
      <c r="DM296" s="356">
        <v>0</v>
      </c>
      <c r="DN296" s="356">
        <v>0</v>
      </c>
      <c r="DO296" s="356">
        <v>0</v>
      </c>
      <c r="DP296" s="356">
        <v>0</v>
      </c>
      <c r="DQ296" s="356">
        <v>0</v>
      </c>
      <c r="DR296" s="356">
        <v>0</v>
      </c>
      <c r="DS296" s="356">
        <v>0</v>
      </c>
      <c r="DU296" s="356">
        <v>0</v>
      </c>
      <c r="DV296" s="356">
        <v>0</v>
      </c>
      <c r="DW296" s="356">
        <v>0</v>
      </c>
      <c r="DX296" s="356">
        <v>0</v>
      </c>
      <c r="DY296" s="356">
        <v>0</v>
      </c>
      <c r="DZ296" s="356">
        <v>0</v>
      </c>
      <c r="EA296" s="356">
        <v>0</v>
      </c>
      <c r="EC296" s="356">
        <v>0</v>
      </c>
      <c r="ED296" s="356">
        <v>0</v>
      </c>
      <c r="EE296" s="356">
        <v>0</v>
      </c>
      <c r="EF296" s="356">
        <v>0</v>
      </c>
      <c r="EG296" s="356">
        <v>0</v>
      </c>
      <c r="EH296" s="356">
        <v>0</v>
      </c>
      <c r="EI296" s="356">
        <v>0</v>
      </c>
      <c r="EK296" s="356">
        <v>0</v>
      </c>
      <c r="EL296" s="356">
        <v>0</v>
      </c>
      <c r="EM296" s="356">
        <v>0</v>
      </c>
      <c r="EN296" s="356">
        <v>0</v>
      </c>
      <c r="EO296" s="356">
        <v>0</v>
      </c>
      <c r="EP296" s="356">
        <v>0</v>
      </c>
      <c r="EQ296" s="356">
        <v>0</v>
      </c>
      <c r="ES296" s="356">
        <v>0</v>
      </c>
      <c r="ET296" s="356">
        <v>0</v>
      </c>
      <c r="EU296" s="356">
        <v>0</v>
      </c>
      <c r="EV296" s="356">
        <v>0</v>
      </c>
      <c r="EW296" s="356">
        <v>0</v>
      </c>
      <c r="EX296" s="356">
        <v>0</v>
      </c>
      <c r="EY296" s="356">
        <v>0</v>
      </c>
      <c r="FA296" s="356">
        <v>0</v>
      </c>
      <c r="FB296" s="356">
        <v>0</v>
      </c>
      <c r="FC296" s="356">
        <v>0</v>
      </c>
      <c r="FD296" s="356">
        <v>0</v>
      </c>
      <c r="FE296" s="356">
        <v>0</v>
      </c>
      <c r="FF296" s="356">
        <v>0</v>
      </c>
      <c r="FG296" s="356">
        <v>0</v>
      </c>
    </row>
    <row r="297" spans="1:163">
      <c r="A297" s="355" t="s">
        <v>45</v>
      </c>
      <c r="B297" s="162" t="s">
        <v>45</v>
      </c>
      <c r="C297" s="619">
        <v>0</v>
      </c>
      <c r="D297" s="167"/>
      <c r="E297" s="356">
        <v>0</v>
      </c>
      <c r="F297" s="356">
        <v>0</v>
      </c>
      <c r="G297" s="356">
        <v>0</v>
      </c>
      <c r="H297" s="356">
        <v>0</v>
      </c>
      <c r="I297" s="356">
        <v>0</v>
      </c>
      <c r="J297" s="356">
        <v>0</v>
      </c>
      <c r="K297" s="356">
        <v>0</v>
      </c>
      <c r="M297" s="356">
        <v>0</v>
      </c>
      <c r="N297" s="356">
        <v>0</v>
      </c>
      <c r="O297" s="356">
        <v>0</v>
      </c>
      <c r="P297" s="356">
        <v>0</v>
      </c>
      <c r="Q297" s="356">
        <v>0</v>
      </c>
      <c r="R297" s="356">
        <v>0</v>
      </c>
      <c r="S297" s="356">
        <v>0</v>
      </c>
      <c r="U297" s="356">
        <v>0</v>
      </c>
      <c r="V297" s="356">
        <v>0</v>
      </c>
      <c r="W297" s="356">
        <v>0</v>
      </c>
      <c r="X297" s="356">
        <v>0</v>
      </c>
      <c r="Y297" s="356">
        <v>0</v>
      </c>
      <c r="Z297" s="356">
        <v>0</v>
      </c>
      <c r="AA297" s="356">
        <v>0</v>
      </c>
      <c r="AC297" s="356">
        <v>0</v>
      </c>
      <c r="AD297" s="356">
        <v>0</v>
      </c>
      <c r="AE297" s="356">
        <v>0</v>
      </c>
      <c r="AF297" s="356">
        <v>0</v>
      </c>
      <c r="AG297" s="356">
        <v>0</v>
      </c>
      <c r="AH297" s="356">
        <v>0</v>
      </c>
      <c r="AI297" s="356">
        <v>0</v>
      </c>
      <c r="AK297" s="356">
        <v>0</v>
      </c>
      <c r="AL297" s="356">
        <v>0</v>
      </c>
      <c r="AM297" s="356">
        <v>0</v>
      </c>
      <c r="AN297" s="356">
        <v>0</v>
      </c>
      <c r="AO297" s="356">
        <v>0</v>
      </c>
      <c r="AP297" s="356">
        <v>0</v>
      </c>
      <c r="AQ297" s="356">
        <v>0</v>
      </c>
      <c r="AS297" s="356">
        <v>0</v>
      </c>
      <c r="AT297" s="356">
        <v>0</v>
      </c>
      <c r="AU297" s="356">
        <v>0</v>
      </c>
      <c r="AV297" s="356">
        <v>0</v>
      </c>
      <c r="AW297" s="356">
        <v>0</v>
      </c>
      <c r="AX297" s="356">
        <v>0</v>
      </c>
      <c r="AY297" s="356">
        <v>0</v>
      </c>
      <c r="BA297" s="356">
        <v>0</v>
      </c>
      <c r="BB297" s="356">
        <v>0</v>
      </c>
      <c r="BC297" s="356">
        <v>0</v>
      </c>
      <c r="BD297" s="356">
        <v>0</v>
      </c>
      <c r="BE297" s="356">
        <v>0</v>
      </c>
      <c r="BF297" s="356">
        <v>0</v>
      </c>
      <c r="BG297" s="356">
        <v>0</v>
      </c>
      <c r="BI297" s="356">
        <v>0</v>
      </c>
      <c r="BJ297" s="356">
        <v>0</v>
      </c>
      <c r="BK297" s="356">
        <v>0</v>
      </c>
      <c r="BL297" s="356">
        <v>0</v>
      </c>
      <c r="BM297" s="356">
        <v>0</v>
      </c>
      <c r="BN297" s="356">
        <v>0</v>
      </c>
      <c r="BO297" s="356">
        <v>0</v>
      </c>
      <c r="BQ297" s="356">
        <v>0</v>
      </c>
      <c r="BR297" s="356">
        <v>0</v>
      </c>
      <c r="BS297" s="356">
        <v>0</v>
      </c>
      <c r="BT297" s="356">
        <v>0</v>
      </c>
      <c r="BU297" s="356">
        <v>0</v>
      </c>
      <c r="BV297" s="356">
        <v>0</v>
      </c>
      <c r="BW297" s="356">
        <v>0</v>
      </c>
      <c r="BY297" s="356">
        <v>0</v>
      </c>
      <c r="BZ297" s="356">
        <v>0</v>
      </c>
      <c r="CA297" s="356">
        <v>0</v>
      </c>
      <c r="CB297" s="356">
        <v>0</v>
      </c>
      <c r="CC297" s="356">
        <v>0</v>
      </c>
      <c r="CD297" s="356">
        <v>0</v>
      </c>
      <c r="CE297" s="356">
        <v>0</v>
      </c>
      <c r="CG297" s="356">
        <v>0</v>
      </c>
      <c r="CH297" s="356">
        <v>0</v>
      </c>
      <c r="CI297" s="356">
        <v>0</v>
      </c>
      <c r="CJ297" s="356">
        <v>0</v>
      </c>
      <c r="CK297" s="356">
        <v>0</v>
      </c>
      <c r="CL297" s="356">
        <v>0</v>
      </c>
      <c r="CM297" s="356">
        <v>0</v>
      </c>
      <c r="CN297" s="162">
        <v>0</v>
      </c>
      <c r="CO297" s="356">
        <v>0</v>
      </c>
      <c r="CP297" s="356">
        <v>0</v>
      </c>
      <c r="CQ297" s="356">
        <v>0</v>
      </c>
      <c r="CR297" s="356">
        <v>0</v>
      </c>
      <c r="CS297" s="356">
        <v>0</v>
      </c>
      <c r="CT297" s="356">
        <v>0</v>
      </c>
      <c r="CU297" s="356">
        <v>0</v>
      </c>
      <c r="CW297" s="356">
        <v>0</v>
      </c>
      <c r="CX297" s="356">
        <v>0</v>
      </c>
      <c r="CY297" s="356">
        <v>0</v>
      </c>
      <c r="CZ297" s="356">
        <v>0</v>
      </c>
      <c r="DA297" s="356">
        <v>0</v>
      </c>
      <c r="DB297" s="356">
        <v>0</v>
      </c>
      <c r="DC297" s="356">
        <v>0</v>
      </c>
      <c r="DE297" s="356">
        <v>0</v>
      </c>
      <c r="DF297" s="356">
        <v>0</v>
      </c>
      <c r="DG297" s="356">
        <v>0</v>
      </c>
      <c r="DH297" s="356">
        <v>0</v>
      </c>
      <c r="DI297" s="356">
        <v>0</v>
      </c>
      <c r="DJ297" s="356">
        <v>0</v>
      </c>
      <c r="DK297" s="356">
        <v>0</v>
      </c>
      <c r="DM297" s="356">
        <v>0</v>
      </c>
      <c r="DN297" s="356">
        <v>0</v>
      </c>
      <c r="DO297" s="356">
        <v>0</v>
      </c>
      <c r="DP297" s="356">
        <v>0</v>
      </c>
      <c r="DQ297" s="356">
        <v>0</v>
      </c>
      <c r="DR297" s="356">
        <v>0</v>
      </c>
      <c r="DS297" s="356">
        <v>0</v>
      </c>
      <c r="DU297" s="356">
        <v>0</v>
      </c>
      <c r="DV297" s="356">
        <v>0</v>
      </c>
      <c r="DW297" s="356">
        <v>0</v>
      </c>
      <c r="DX297" s="356">
        <v>0</v>
      </c>
      <c r="DY297" s="356">
        <v>0</v>
      </c>
      <c r="DZ297" s="356">
        <v>0</v>
      </c>
      <c r="EA297" s="356">
        <v>0</v>
      </c>
      <c r="EC297" s="356">
        <v>0</v>
      </c>
      <c r="ED297" s="356">
        <v>0</v>
      </c>
      <c r="EE297" s="356">
        <v>0</v>
      </c>
      <c r="EF297" s="356">
        <v>0</v>
      </c>
      <c r="EG297" s="356">
        <v>0</v>
      </c>
      <c r="EH297" s="356">
        <v>0</v>
      </c>
      <c r="EI297" s="356">
        <v>0</v>
      </c>
      <c r="EK297" s="356">
        <v>0</v>
      </c>
      <c r="EL297" s="356">
        <v>0</v>
      </c>
      <c r="EM297" s="356">
        <v>0</v>
      </c>
      <c r="EN297" s="356">
        <v>0</v>
      </c>
      <c r="EO297" s="356">
        <v>0</v>
      </c>
      <c r="EP297" s="356">
        <v>0</v>
      </c>
      <c r="EQ297" s="356">
        <v>0</v>
      </c>
      <c r="ES297" s="356">
        <v>0</v>
      </c>
      <c r="ET297" s="356">
        <v>0</v>
      </c>
      <c r="EU297" s="356">
        <v>0</v>
      </c>
      <c r="EV297" s="356">
        <v>0</v>
      </c>
      <c r="EW297" s="356">
        <v>0</v>
      </c>
      <c r="EX297" s="356">
        <v>0</v>
      </c>
      <c r="EY297" s="356">
        <v>0</v>
      </c>
      <c r="FA297" s="356">
        <v>0</v>
      </c>
      <c r="FB297" s="356">
        <v>0</v>
      </c>
      <c r="FC297" s="356">
        <v>0</v>
      </c>
      <c r="FD297" s="356">
        <v>0</v>
      </c>
      <c r="FE297" s="356">
        <v>0</v>
      </c>
      <c r="FF297" s="356">
        <v>0</v>
      </c>
      <c r="FG297" s="356">
        <v>0</v>
      </c>
    </row>
    <row r="298" spans="1:163">
      <c r="A298" s="355" t="s">
        <v>45</v>
      </c>
      <c r="B298" s="162" t="s">
        <v>45</v>
      </c>
      <c r="C298" s="619">
        <v>0</v>
      </c>
      <c r="D298" s="167"/>
      <c r="E298" s="356">
        <v>0</v>
      </c>
      <c r="F298" s="356">
        <v>0</v>
      </c>
      <c r="G298" s="356">
        <v>0</v>
      </c>
      <c r="H298" s="356">
        <v>0</v>
      </c>
      <c r="I298" s="356">
        <v>0</v>
      </c>
      <c r="J298" s="356">
        <v>0</v>
      </c>
      <c r="K298" s="356">
        <v>0</v>
      </c>
      <c r="M298" s="356">
        <v>0</v>
      </c>
      <c r="N298" s="356">
        <v>0</v>
      </c>
      <c r="O298" s="356">
        <v>0</v>
      </c>
      <c r="P298" s="356">
        <v>0</v>
      </c>
      <c r="Q298" s="356">
        <v>0</v>
      </c>
      <c r="R298" s="356">
        <v>0</v>
      </c>
      <c r="S298" s="356">
        <v>0</v>
      </c>
      <c r="U298" s="356">
        <v>0</v>
      </c>
      <c r="V298" s="356">
        <v>0</v>
      </c>
      <c r="W298" s="356">
        <v>0</v>
      </c>
      <c r="X298" s="356">
        <v>0</v>
      </c>
      <c r="Y298" s="356">
        <v>0</v>
      </c>
      <c r="Z298" s="356">
        <v>0</v>
      </c>
      <c r="AA298" s="356">
        <v>0</v>
      </c>
      <c r="AC298" s="356">
        <v>0</v>
      </c>
      <c r="AD298" s="356">
        <v>0</v>
      </c>
      <c r="AE298" s="356">
        <v>0</v>
      </c>
      <c r="AF298" s="356">
        <v>0</v>
      </c>
      <c r="AG298" s="356">
        <v>0</v>
      </c>
      <c r="AH298" s="356">
        <v>0</v>
      </c>
      <c r="AI298" s="356">
        <v>0</v>
      </c>
      <c r="AK298" s="356">
        <v>0</v>
      </c>
      <c r="AL298" s="356">
        <v>0</v>
      </c>
      <c r="AM298" s="356">
        <v>0</v>
      </c>
      <c r="AN298" s="356">
        <v>0</v>
      </c>
      <c r="AO298" s="356">
        <v>0</v>
      </c>
      <c r="AP298" s="356">
        <v>0</v>
      </c>
      <c r="AQ298" s="356">
        <v>0</v>
      </c>
      <c r="AS298" s="356">
        <v>0</v>
      </c>
      <c r="AT298" s="356">
        <v>0</v>
      </c>
      <c r="AU298" s="356">
        <v>0</v>
      </c>
      <c r="AV298" s="356">
        <v>0</v>
      </c>
      <c r="AW298" s="356">
        <v>0</v>
      </c>
      <c r="AX298" s="356">
        <v>0</v>
      </c>
      <c r="AY298" s="356">
        <v>0</v>
      </c>
      <c r="BA298" s="356">
        <v>0</v>
      </c>
      <c r="BB298" s="356">
        <v>0</v>
      </c>
      <c r="BC298" s="356">
        <v>0</v>
      </c>
      <c r="BD298" s="356">
        <v>0</v>
      </c>
      <c r="BE298" s="356">
        <v>0</v>
      </c>
      <c r="BF298" s="356">
        <v>0</v>
      </c>
      <c r="BG298" s="356">
        <v>0</v>
      </c>
      <c r="BI298" s="356">
        <v>0</v>
      </c>
      <c r="BJ298" s="356">
        <v>0</v>
      </c>
      <c r="BK298" s="356">
        <v>0</v>
      </c>
      <c r="BL298" s="356">
        <v>0</v>
      </c>
      <c r="BM298" s="356">
        <v>0</v>
      </c>
      <c r="BN298" s="356">
        <v>0</v>
      </c>
      <c r="BO298" s="356">
        <v>0</v>
      </c>
      <c r="BQ298" s="356">
        <v>0</v>
      </c>
      <c r="BR298" s="356">
        <v>0</v>
      </c>
      <c r="BS298" s="356">
        <v>0</v>
      </c>
      <c r="BT298" s="356">
        <v>0</v>
      </c>
      <c r="BU298" s="356">
        <v>0</v>
      </c>
      <c r="BV298" s="356">
        <v>0</v>
      </c>
      <c r="BW298" s="356">
        <v>0</v>
      </c>
      <c r="BY298" s="356">
        <v>0</v>
      </c>
      <c r="BZ298" s="356">
        <v>0</v>
      </c>
      <c r="CA298" s="356">
        <v>0</v>
      </c>
      <c r="CB298" s="356">
        <v>0</v>
      </c>
      <c r="CC298" s="356">
        <v>0</v>
      </c>
      <c r="CD298" s="356">
        <v>0</v>
      </c>
      <c r="CE298" s="356">
        <v>0</v>
      </c>
      <c r="CG298" s="356">
        <v>0</v>
      </c>
      <c r="CH298" s="356">
        <v>0</v>
      </c>
      <c r="CI298" s="356">
        <v>0</v>
      </c>
      <c r="CJ298" s="356">
        <v>0</v>
      </c>
      <c r="CK298" s="356">
        <v>0</v>
      </c>
      <c r="CL298" s="356">
        <v>0</v>
      </c>
      <c r="CM298" s="356">
        <v>0</v>
      </c>
      <c r="CN298" s="162">
        <v>0</v>
      </c>
      <c r="CO298" s="356">
        <v>0</v>
      </c>
      <c r="CP298" s="356">
        <v>0</v>
      </c>
      <c r="CQ298" s="356">
        <v>0</v>
      </c>
      <c r="CR298" s="356">
        <v>0</v>
      </c>
      <c r="CS298" s="356">
        <v>0</v>
      </c>
      <c r="CT298" s="356">
        <v>0</v>
      </c>
      <c r="CU298" s="356">
        <v>0</v>
      </c>
      <c r="CW298" s="356">
        <v>0</v>
      </c>
      <c r="CX298" s="356">
        <v>0</v>
      </c>
      <c r="CY298" s="356">
        <v>0</v>
      </c>
      <c r="CZ298" s="356">
        <v>0</v>
      </c>
      <c r="DA298" s="356">
        <v>0</v>
      </c>
      <c r="DB298" s="356">
        <v>0</v>
      </c>
      <c r="DC298" s="356">
        <v>0</v>
      </c>
      <c r="DE298" s="356">
        <v>0</v>
      </c>
      <c r="DF298" s="356">
        <v>0</v>
      </c>
      <c r="DG298" s="356">
        <v>0</v>
      </c>
      <c r="DH298" s="356">
        <v>0</v>
      </c>
      <c r="DI298" s="356">
        <v>0</v>
      </c>
      <c r="DJ298" s="356">
        <v>0</v>
      </c>
      <c r="DK298" s="356">
        <v>0</v>
      </c>
      <c r="DM298" s="356">
        <v>0</v>
      </c>
      <c r="DN298" s="356">
        <v>0</v>
      </c>
      <c r="DO298" s="356">
        <v>0</v>
      </c>
      <c r="DP298" s="356">
        <v>0</v>
      </c>
      <c r="DQ298" s="356">
        <v>0</v>
      </c>
      <c r="DR298" s="356">
        <v>0</v>
      </c>
      <c r="DS298" s="356">
        <v>0</v>
      </c>
      <c r="DU298" s="356">
        <v>0</v>
      </c>
      <c r="DV298" s="356">
        <v>0</v>
      </c>
      <c r="DW298" s="356">
        <v>0</v>
      </c>
      <c r="DX298" s="356">
        <v>0</v>
      </c>
      <c r="DY298" s="356">
        <v>0</v>
      </c>
      <c r="DZ298" s="356">
        <v>0</v>
      </c>
      <c r="EA298" s="356">
        <v>0</v>
      </c>
      <c r="EC298" s="356">
        <v>0</v>
      </c>
      <c r="ED298" s="356">
        <v>0</v>
      </c>
      <c r="EE298" s="356">
        <v>0</v>
      </c>
      <c r="EF298" s="356">
        <v>0</v>
      </c>
      <c r="EG298" s="356">
        <v>0</v>
      </c>
      <c r="EH298" s="356">
        <v>0</v>
      </c>
      <c r="EI298" s="356">
        <v>0</v>
      </c>
      <c r="EK298" s="356">
        <v>0</v>
      </c>
      <c r="EL298" s="356">
        <v>0</v>
      </c>
      <c r="EM298" s="356">
        <v>0</v>
      </c>
      <c r="EN298" s="356">
        <v>0</v>
      </c>
      <c r="EO298" s="356">
        <v>0</v>
      </c>
      <c r="EP298" s="356">
        <v>0</v>
      </c>
      <c r="EQ298" s="356">
        <v>0</v>
      </c>
      <c r="ES298" s="356">
        <v>0</v>
      </c>
      <c r="ET298" s="356">
        <v>0</v>
      </c>
      <c r="EU298" s="356">
        <v>0</v>
      </c>
      <c r="EV298" s="356">
        <v>0</v>
      </c>
      <c r="EW298" s="356">
        <v>0</v>
      </c>
      <c r="EX298" s="356">
        <v>0</v>
      </c>
      <c r="EY298" s="356">
        <v>0</v>
      </c>
      <c r="FA298" s="356">
        <v>0</v>
      </c>
      <c r="FB298" s="356">
        <v>0</v>
      </c>
      <c r="FC298" s="356">
        <v>0</v>
      </c>
      <c r="FD298" s="356">
        <v>0</v>
      </c>
      <c r="FE298" s="356">
        <v>0</v>
      </c>
      <c r="FF298" s="356">
        <v>0</v>
      </c>
      <c r="FG298" s="356">
        <v>0</v>
      </c>
    </row>
    <row r="299" spans="1:163">
      <c r="A299" s="355" t="s">
        <v>45</v>
      </c>
      <c r="B299" s="162" t="s">
        <v>45</v>
      </c>
      <c r="C299" s="619">
        <v>0</v>
      </c>
      <c r="D299" s="167"/>
      <c r="E299" s="356">
        <v>0</v>
      </c>
      <c r="F299" s="356">
        <v>0</v>
      </c>
      <c r="G299" s="356">
        <v>0</v>
      </c>
      <c r="H299" s="356">
        <v>0</v>
      </c>
      <c r="I299" s="356">
        <v>0</v>
      </c>
      <c r="J299" s="356">
        <v>0</v>
      </c>
      <c r="K299" s="356">
        <v>0</v>
      </c>
      <c r="M299" s="356">
        <v>0</v>
      </c>
      <c r="N299" s="356">
        <v>0</v>
      </c>
      <c r="O299" s="356">
        <v>0</v>
      </c>
      <c r="P299" s="356">
        <v>0</v>
      </c>
      <c r="Q299" s="356">
        <v>0</v>
      </c>
      <c r="R299" s="356">
        <v>0</v>
      </c>
      <c r="S299" s="356">
        <v>0</v>
      </c>
      <c r="U299" s="356">
        <v>0</v>
      </c>
      <c r="V299" s="356">
        <v>0</v>
      </c>
      <c r="W299" s="356">
        <v>0</v>
      </c>
      <c r="X299" s="356">
        <v>0</v>
      </c>
      <c r="Y299" s="356">
        <v>0</v>
      </c>
      <c r="Z299" s="356">
        <v>0</v>
      </c>
      <c r="AA299" s="356">
        <v>0</v>
      </c>
      <c r="AC299" s="356">
        <v>0</v>
      </c>
      <c r="AD299" s="356">
        <v>0</v>
      </c>
      <c r="AE299" s="356">
        <v>0</v>
      </c>
      <c r="AF299" s="356">
        <v>0</v>
      </c>
      <c r="AG299" s="356">
        <v>0</v>
      </c>
      <c r="AH299" s="356">
        <v>0</v>
      </c>
      <c r="AI299" s="356">
        <v>0</v>
      </c>
      <c r="AK299" s="356">
        <v>0</v>
      </c>
      <c r="AL299" s="356">
        <v>0</v>
      </c>
      <c r="AM299" s="356">
        <v>0</v>
      </c>
      <c r="AN299" s="356">
        <v>0</v>
      </c>
      <c r="AO299" s="356">
        <v>0</v>
      </c>
      <c r="AP299" s="356">
        <v>0</v>
      </c>
      <c r="AQ299" s="356">
        <v>0</v>
      </c>
      <c r="AS299" s="356">
        <v>0</v>
      </c>
      <c r="AT299" s="356">
        <v>0</v>
      </c>
      <c r="AU299" s="356">
        <v>0</v>
      </c>
      <c r="AV299" s="356">
        <v>0</v>
      </c>
      <c r="AW299" s="356">
        <v>0</v>
      </c>
      <c r="AX299" s="356">
        <v>0</v>
      </c>
      <c r="AY299" s="356">
        <v>0</v>
      </c>
      <c r="BA299" s="356">
        <v>0</v>
      </c>
      <c r="BB299" s="356">
        <v>0</v>
      </c>
      <c r="BC299" s="356">
        <v>0</v>
      </c>
      <c r="BD299" s="356">
        <v>0</v>
      </c>
      <c r="BE299" s="356">
        <v>0</v>
      </c>
      <c r="BF299" s="356">
        <v>0</v>
      </c>
      <c r="BG299" s="356">
        <v>0</v>
      </c>
      <c r="BI299" s="356">
        <v>0</v>
      </c>
      <c r="BJ299" s="356">
        <v>0</v>
      </c>
      <c r="BK299" s="356">
        <v>0</v>
      </c>
      <c r="BL299" s="356">
        <v>0</v>
      </c>
      <c r="BM299" s="356">
        <v>0</v>
      </c>
      <c r="BN299" s="356">
        <v>0</v>
      </c>
      <c r="BO299" s="356">
        <v>0</v>
      </c>
      <c r="BQ299" s="356">
        <v>0</v>
      </c>
      <c r="BR299" s="356">
        <v>0</v>
      </c>
      <c r="BS299" s="356">
        <v>0</v>
      </c>
      <c r="BT299" s="356">
        <v>0</v>
      </c>
      <c r="BU299" s="356">
        <v>0</v>
      </c>
      <c r="BV299" s="356">
        <v>0</v>
      </c>
      <c r="BW299" s="356">
        <v>0</v>
      </c>
      <c r="BY299" s="356">
        <v>0</v>
      </c>
      <c r="BZ299" s="356">
        <v>0</v>
      </c>
      <c r="CA299" s="356">
        <v>0</v>
      </c>
      <c r="CB299" s="356">
        <v>0</v>
      </c>
      <c r="CC299" s="356">
        <v>0</v>
      </c>
      <c r="CD299" s="356">
        <v>0</v>
      </c>
      <c r="CE299" s="356">
        <v>0</v>
      </c>
      <c r="CG299" s="356">
        <v>0</v>
      </c>
      <c r="CH299" s="356">
        <v>0</v>
      </c>
      <c r="CI299" s="356">
        <v>0</v>
      </c>
      <c r="CJ299" s="356">
        <v>0</v>
      </c>
      <c r="CK299" s="356">
        <v>0</v>
      </c>
      <c r="CL299" s="356">
        <v>0</v>
      </c>
      <c r="CM299" s="356">
        <v>0</v>
      </c>
      <c r="CN299" s="162">
        <v>0</v>
      </c>
      <c r="CO299" s="356">
        <v>0</v>
      </c>
      <c r="CP299" s="356">
        <v>0</v>
      </c>
      <c r="CQ299" s="356">
        <v>0</v>
      </c>
      <c r="CR299" s="356">
        <v>0</v>
      </c>
      <c r="CS299" s="356">
        <v>0</v>
      </c>
      <c r="CT299" s="356">
        <v>0</v>
      </c>
      <c r="CU299" s="356">
        <v>0</v>
      </c>
      <c r="CW299" s="356">
        <v>0</v>
      </c>
      <c r="CX299" s="356">
        <v>0</v>
      </c>
      <c r="CY299" s="356">
        <v>0</v>
      </c>
      <c r="CZ299" s="356">
        <v>0</v>
      </c>
      <c r="DA299" s="356">
        <v>0</v>
      </c>
      <c r="DB299" s="356">
        <v>0</v>
      </c>
      <c r="DC299" s="356">
        <v>0</v>
      </c>
      <c r="DE299" s="356">
        <v>0</v>
      </c>
      <c r="DF299" s="356">
        <v>0</v>
      </c>
      <c r="DG299" s="356">
        <v>0</v>
      </c>
      <c r="DH299" s="356">
        <v>0</v>
      </c>
      <c r="DI299" s="356">
        <v>0</v>
      </c>
      <c r="DJ299" s="356">
        <v>0</v>
      </c>
      <c r="DK299" s="356">
        <v>0</v>
      </c>
      <c r="DM299" s="356">
        <v>0</v>
      </c>
      <c r="DN299" s="356">
        <v>0</v>
      </c>
      <c r="DO299" s="356">
        <v>0</v>
      </c>
      <c r="DP299" s="356">
        <v>0</v>
      </c>
      <c r="DQ299" s="356">
        <v>0</v>
      </c>
      <c r="DR299" s="356">
        <v>0</v>
      </c>
      <c r="DS299" s="356">
        <v>0</v>
      </c>
      <c r="DU299" s="356">
        <v>0</v>
      </c>
      <c r="DV299" s="356">
        <v>0</v>
      </c>
      <c r="DW299" s="356">
        <v>0</v>
      </c>
      <c r="DX299" s="356">
        <v>0</v>
      </c>
      <c r="DY299" s="356">
        <v>0</v>
      </c>
      <c r="DZ299" s="356">
        <v>0</v>
      </c>
      <c r="EA299" s="356">
        <v>0</v>
      </c>
      <c r="EC299" s="356">
        <v>0</v>
      </c>
      <c r="ED299" s="356">
        <v>0</v>
      </c>
      <c r="EE299" s="356">
        <v>0</v>
      </c>
      <c r="EF299" s="356">
        <v>0</v>
      </c>
      <c r="EG299" s="356">
        <v>0</v>
      </c>
      <c r="EH299" s="356">
        <v>0</v>
      </c>
      <c r="EI299" s="356">
        <v>0</v>
      </c>
      <c r="EK299" s="356">
        <v>0</v>
      </c>
      <c r="EL299" s="356">
        <v>0</v>
      </c>
      <c r="EM299" s="356">
        <v>0</v>
      </c>
      <c r="EN299" s="356">
        <v>0</v>
      </c>
      <c r="EO299" s="356">
        <v>0</v>
      </c>
      <c r="EP299" s="356">
        <v>0</v>
      </c>
      <c r="EQ299" s="356">
        <v>0</v>
      </c>
      <c r="ES299" s="356">
        <v>0</v>
      </c>
      <c r="ET299" s="356">
        <v>0</v>
      </c>
      <c r="EU299" s="356">
        <v>0</v>
      </c>
      <c r="EV299" s="356">
        <v>0</v>
      </c>
      <c r="EW299" s="356">
        <v>0</v>
      </c>
      <c r="EX299" s="356">
        <v>0</v>
      </c>
      <c r="EY299" s="356">
        <v>0</v>
      </c>
      <c r="FA299" s="356">
        <v>0</v>
      </c>
      <c r="FB299" s="356">
        <v>0</v>
      </c>
      <c r="FC299" s="356">
        <v>0</v>
      </c>
      <c r="FD299" s="356">
        <v>0</v>
      </c>
      <c r="FE299" s="356">
        <v>0</v>
      </c>
      <c r="FF299" s="356">
        <v>0</v>
      </c>
      <c r="FG299" s="356">
        <v>0</v>
      </c>
    </row>
    <row r="300" spans="1:163">
      <c r="B300" s="172" t="s">
        <v>70</v>
      </c>
      <c r="C300" s="357">
        <v>24808255.514376964</v>
      </c>
      <c r="D300" s="167"/>
      <c r="E300" s="357">
        <v>1485366.8356724516</v>
      </c>
      <c r="F300" s="357">
        <v>10626183.633480636</v>
      </c>
      <c r="G300" s="357">
        <v>0</v>
      </c>
      <c r="H300" s="357">
        <v>0</v>
      </c>
      <c r="I300" s="357">
        <v>0</v>
      </c>
      <c r="J300" s="357">
        <v>0</v>
      </c>
      <c r="K300" s="357">
        <v>12111550.469153088</v>
      </c>
      <c r="L300" s="357"/>
      <c r="M300" s="357">
        <v>342455.76888553897</v>
      </c>
      <c r="N300" s="357">
        <v>2699988.5750888553</v>
      </c>
      <c r="O300" s="357">
        <v>0</v>
      </c>
      <c r="P300" s="357">
        <v>0</v>
      </c>
      <c r="Q300" s="357">
        <v>0</v>
      </c>
      <c r="R300" s="357">
        <v>0</v>
      </c>
      <c r="S300" s="357">
        <v>3042444.3439743943</v>
      </c>
      <c r="T300" s="357"/>
      <c r="U300" s="357">
        <v>366543.42557046673</v>
      </c>
      <c r="V300" s="357">
        <v>3002594.0601704465</v>
      </c>
      <c r="W300" s="357">
        <v>0</v>
      </c>
      <c r="X300" s="357">
        <v>0</v>
      </c>
      <c r="Y300" s="357">
        <v>0</v>
      </c>
      <c r="Z300" s="357">
        <v>0</v>
      </c>
      <c r="AA300" s="357">
        <v>3369137.4857409131</v>
      </c>
      <c r="AB300" s="357"/>
      <c r="AC300" s="357">
        <v>192588.45953880902</v>
      </c>
      <c r="AD300" s="357">
        <v>1937771.5719445362</v>
      </c>
      <c r="AE300" s="357">
        <v>0</v>
      </c>
      <c r="AF300" s="357">
        <v>0</v>
      </c>
      <c r="AG300" s="357">
        <v>0</v>
      </c>
      <c r="AH300" s="357">
        <v>0</v>
      </c>
      <c r="AI300" s="357">
        <v>2130360.0314833452</v>
      </c>
      <c r="AJ300" s="357"/>
      <c r="AK300" s="357">
        <v>136048.84526182571</v>
      </c>
      <c r="AL300" s="357">
        <v>1348190.5981455739</v>
      </c>
      <c r="AM300" s="357">
        <v>0</v>
      </c>
      <c r="AN300" s="357">
        <v>0</v>
      </c>
      <c r="AO300" s="357">
        <v>0</v>
      </c>
      <c r="AP300" s="357">
        <v>0</v>
      </c>
      <c r="AQ300" s="357">
        <v>1484239.4434073996</v>
      </c>
      <c r="AR300" s="357"/>
      <c r="AS300" s="357">
        <v>4.649374689820811</v>
      </c>
      <c r="AT300" s="357">
        <v>4257.0579079838526</v>
      </c>
      <c r="AU300" s="357">
        <v>0</v>
      </c>
      <c r="AV300" s="357">
        <v>0</v>
      </c>
      <c r="AW300" s="357">
        <v>0</v>
      </c>
      <c r="AX300" s="357">
        <v>0</v>
      </c>
      <c r="AY300" s="357">
        <v>4261.707282673673</v>
      </c>
      <c r="AZ300" s="357"/>
      <c r="BA300" s="357">
        <v>0</v>
      </c>
      <c r="BB300" s="357">
        <v>117492.73259599064</v>
      </c>
      <c r="BC300" s="357">
        <v>0</v>
      </c>
      <c r="BD300" s="357">
        <v>0</v>
      </c>
      <c r="BE300" s="357">
        <v>0</v>
      </c>
      <c r="BF300" s="357">
        <v>0</v>
      </c>
      <c r="BG300" s="357">
        <v>117492.73259599064</v>
      </c>
      <c r="BH300" s="357"/>
      <c r="BI300" s="357">
        <v>26461.192683167512</v>
      </c>
      <c r="BJ300" s="357">
        <v>242897.24692401852</v>
      </c>
      <c r="BK300" s="357">
        <v>0</v>
      </c>
      <c r="BL300" s="357">
        <v>0</v>
      </c>
      <c r="BM300" s="357">
        <v>0</v>
      </c>
      <c r="BN300" s="357">
        <v>0</v>
      </c>
      <c r="BO300" s="357">
        <v>269358.43960718601</v>
      </c>
      <c r="BP300" s="357"/>
      <c r="BQ300" s="357">
        <v>46210.039381036906</v>
      </c>
      <c r="BR300" s="357">
        <v>583551.70644528966</v>
      </c>
      <c r="BS300" s="357">
        <v>0</v>
      </c>
      <c r="BT300" s="357">
        <v>0</v>
      </c>
      <c r="BU300" s="357">
        <v>0</v>
      </c>
      <c r="BV300" s="357">
        <v>0</v>
      </c>
      <c r="BW300" s="357">
        <v>629761.74582632654</v>
      </c>
      <c r="BX300" s="357"/>
      <c r="BY300" s="357">
        <v>132644.51622881822</v>
      </c>
      <c r="BZ300" s="357">
        <v>1433559.5092094762</v>
      </c>
      <c r="CA300" s="357">
        <v>0</v>
      </c>
      <c r="CB300" s="357">
        <v>0</v>
      </c>
      <c r="CC300" s="357">
        <v>0</v>
      </c>
      <c r="CD300" s="357">
        <v>0</v>
      </c>
      <c r="CE300" s="357">
        <v>1566204.0254382943</v>
      </c>
      <c r="CF300" s="357"/>
      <c r="CG300" s="357">
        <v>5352.6104853617608</v>
      </c>
      <c r="CH300" s="357">
        <v>70266.859930650928</v>
      </c>
      <c r="CI300" s="357">
        <v>0</v>
      </c>
      <c r="CJ300" s="357">
        <v>0</v>
      </c>
      <c r="CK300" s="357">
        <v>0</v>
      </c>
      <c r="CL300" s="357">
        <v>0</v>
      </c>
      <c r="CM300" s="357">
        <v>75619.470416012686</v>
      </c>
      <c r="CN300" s="357">
        <v>0</v>
      </c>
      <c r="CO300" s="357">
        <v>948.68914668631544</v>
      </c>
      <c r="CP300" s="357">
        <v>6876.9303046593914</v>
      </c>
      <c r="CQ300" s="357">
        <v>0</v>
      </c>
      <c r="CR300" s="357">
        <v>0</v>
      </c>
      <c r="CS300" s="357">
        <v>0</v>
      </c>
      <c r="CT300" s="357">
        <v>0</v>
      </c>
      <c r="CU300" s="357">
        <v>7825.6194513457067</v>
      </c>
      <c r="CV300" s="357"/>
      <c r="CW300" s="357">
        <v>0</v>
      </c>
      <c r="CX300" s="357">
        <v>0</v>
      </c>
      <c r="CY300" s="357">
        <v>0</v>
      </c>
      <c r="CZ300" s="357">
        <v>0</v>
      </c>
      <c r="DA300" s="357">
        <v>0</v>
      </c>
      <c r="DB300" s="357">
        <v>0</v>
      </c>
      <c r="DC300" s="357">
        <v>0</v>
      </c>
      <c r="DD300" s="357"/>
      <c r="DE300" s="357">
        <v>0</v>
      </c>
      <c r="DF300" s="357">
        <v>0</v>
      </c>
      <c r="DG300" s="357">
        <v>0</v>
      </c>
      <c r="DH300" s="357">
        <v>0</v>
      </c>
      <c r="DI300" s="357">
        <v>0</v>
      </c>
      <c r="DJ300" s="357">
        <v>0</v>
      </c>
      <c r="DK300" s="357">
        <v>0</v>
      </c>
      <c r="DL300" s="357"/>
      <c r="DM300" s="357">
        <v>0</v>
      </c>
      <c r="DN300" s="357">
        <v>0</v>
      </c>
      <c r="DO300" s="357">
        <v>0</v>
      </c>
      <c r="DP300" s="357">
        <v>0</v>
      </c>
      <c r="DQ300" s="357">
        <v>0</v>
      </c>
      <c r="DR300" s="357">
        <v>0</v>
      </c>
      <c r="DS300" s="357">
        <v>0</v>
      </c>
      <c r="DT300" s="357"/>
      <c r="DU300" s="357">
        <v>0</v>
      </c>
      <c r="DV300" s="357">
        <v>0</v>
      </c>
      <c r="DW300" s="357">
        <v>0</v>
      </c>
      <c r="DX300" s="357">
        <v>0</v>
      </c>
      <c r="DY300" s="357">
        <v>0</v>
      </c>
      <c r="DZ300" s="357">
        <v>0</v>
      </c>
      <c r="EA300" s="357">
        <v>0</v>
      </c>
      <c r="EB300" s="357"/>
      <c r="EC300" s="357">
        <v>0</v>
      </c>
      <c r="ED300" s="357">
        <v>0</v>
      </c>
      <c r="EE300" s="357">
        <v>0</v>
      </c>
      <c r="EF300" s="357">
        <v>0</v>
      </c>
      <c r="EG300" s="357">
        <v>0</v>
      </c>
      <c r="EH300" s="357">
        <v>0</v>
      </c>
      <c r="EI300" s="357">
        <v>0</v>
      </c>
      <c r="EJ300" s="357"/>
      <c r="EK300" s="357">
        <v>0</v>
      </c>
      <c r="EL300" s="357">
        <v>0</v>
      </c>
      <c r="EM300" s="357">
        <v>0</v>
      </c>
      <c r="EN300" s="357">
        <v>0</v>
      </c>
      <c r="EO300" s="357">
        <v>0</v>
      </c>
      <c r="EP300" s="357">
        <v>0</v>
      </c>
      <c r="EQ300" s="357">
        <v>0</v>
      </c>
      <c r="ER300" s="357"/>
      <c r="ES300" s="357">
        <v>0</v>
      </c>
      <c r="ET300" s="357">
        <v>0</v>
      </c>
      <c r="EU300" s="357">
        <v>0</v>
      </c>
      <c r="EV300" s="357">
        <v>0</v>
      </c>
      <c r="EW300" s="357">
        <v>0</v>
      </c>
      <c r="EX300" s="357">
        <v>0</v>
      </c>
      <c r="EY300" s="357">
        <v>0</v>
      </c>
      <c r="EZ300" s="357"/>
      <c r="FA300" s="357">
        <v>0</v>
      </c>
      <c r="FB300" s="357">
        <v>0</v>
      </c>
      <c r="FC300" s="357">
        <v>0</v>
      </c>
      <c r="FD300" s="357">
        <v>0</v>
      </c>
      <c r="FE300" s="357">
        <v>0</v>
      </c>
      <c r="FF300" s="357">
        <v>0</v>
      </c>
      <c r="FG300" s="357">
        <v>0</v>
      </c>
    </row>
    <row r="301" spans="1:163">
      <c r="D301" s="167"/>
      <c r="CW301" s="162">
        <v>0</v>
      </c>
      <c r="CX301" s="162">
        <v>0</v>
      </c>
      <c r="CY301" s="162">
        <v>0</v>
      </c>
      <c r="CZ301" s="162">
        <v>0</v>
      </c>
      <c r="DA301" s="162">
        <v>0</v>
      </c>
      <c r="DB301" s="162">
        <v>0</v>
      </c>
      <c r="DC301" s="162">
        <v>0</v>
      </c>
    </row>
    <row r="302" spans="1:163">
      <c r="B302" s="172" t="s">
        <v>75</v>
      </c>
      <c r="D302" s="167"/>
      <c r="CW302" s="162">
        <v>0</v>
      </c>
      <c r="CX302" s="162">
        <v>0</v>
      </c>
      <c r="CY302" s="162">
        <v>0</v>
      </c>
      <c r="CZ302" s="162">
        <v>0</v>
      </c>
      <c r="DA302" s="162">
        <v>0</v>
      </c>
      <c r="DB302" s="162">
        <v>0</v>
      </c>
      <c r="DC302" s="162">
        <v>0</v>
      </c>
    </row>
    <row r="303" spans="1:163">
      <c r="A303" s="355">
        <v>581</v>
      </c>
      <c r="B303" s="162" t="s">
        <v>921</v>
      </c>
      <c r="C303" s="619">
        <v>1756789.5206272467</v>
      </c>
      <c r="D303" s="167"/>
      <c r="E303" s="356">
        <v>717256.57165753806</v>
      </c>
      <c r="F303" s="356">
        <v>0</v>
      </c>
      <c r="G303" s="356">
        <v>404185.71982613142</v>
      </c>
      <c r="H303" s="356">
        <v>0</v>
      </c>
      <c r="I303" s="356">
        <v>0</v>
      </c>
      <c r="J303" s="356">
        <v>0</v>
      </c>
      <c r="K303" s="356">
        <v>1121442.2914836695</v>
      </c>
      <c r="M303" s="356">
        <v>136064.24088352325</v>
      </c>
      <c r="N303" s="356">
        <v>0</v>
      </c>
      <c r="O303" s="356">
        <v>113449.04801143012</v>
      </c>
      <c r="P303" s="356">
        <v>0</v>
      </c>
      <c r="Q303" s="356">
        <v>0</v>
      </c>
      <c r="R303" s="356">
        <v>0</v>
      </c>
      <c r="S303" s="356">
        <v>249513.28889495338</v>
      </c>
      <c r="U303" s="356">
        <v>125182.78156971179</v>
      </c>
      <c r="V303" s="356">
        <v>0</v>
      </c>
      <c r="W303" s="356">
        <v>33528.288972019502</v>
      </c>
      <c r="X303" s="356">
        <v>0</v>
      </c>
      <c r="Y303" s="356">
        <v>0</v>
      </c>
      <c r="Z303" s="356">
        <v>0</v>
      </c>
      <c r="AA303" s="356">
        <v>158711.07054173129</v>
      </c>
      <c r="AC303" s="356">
        <v>56091.913731880457</v>
      </c>
      <c r="AD303" s="356">
        <v>0</v>
      </c>
      <c r="AE303" s="356">
        <v>3768.2920899512687</v>
      </c>
      <c r="AF303" s="356">
        <v>0</v>
      </c>
      <c r="AG303" s="356">
        <v>0</v>
      </c>
      <c r="AH303" s="356">
        <v>0</v>
      </c>
      <c r="AI303" s="356">
        <v>59860.205821831725</v>
      </c>
      <c r="AK303" s="356">
        <v>46015.81728588511</v>
      </c>
      <c r="AL303" s="356">
        <v>0</v>
      </c>
      <c r="AM303" s="356">
        <v>45135.853105262722</v>
      </c>
      <c r="AN303" s="356">
        <v>0</v>
      </c>
      <c r="AO303" s="356">
        <v>0</v>
      </c>
      <c r="AP303" s="356">
        <v>0</v>
      </c>
      <c r="AQ303" s="356">
        <v>91151.67039114784</v>
      </c>
      <c r="AS303" s="356">
        <v>579.25624861452491</v>
      </c>
      <c r="AT303" s="356">
        <v>0</v>
      </c>
      <c r="AU303" s="356">
        <v>146.34465723842496</v>
      </c>
      <c r="AV303" s="356">
        <v>0</v>
      </c>
      <c r="AW303" s="356">
        <v>0</v>
      </c>
      <c r="AX303" s="356">
        <v>0</v>
      </c>
      <c r="AY303" s="356">
        <v>725.60090585294984</v>
      </c>
      <c r="BA303" s="356">
        <v>10905.128826257678</v>
      </c>
      <c r="BB303" s="356">
        <v>0</v>
      </c>
      <c r="BC303" s="356">
        <v>14587.081186358604</v>
      </c>
      <c r="BD303" s="356">
        <v>0</v>
      </c>
      <c r="BE303" s="356">
        <v>0</v>
      </c>
      <c r="BF303" s="356">
        <v>0</v>
      </c>
      <c r="BG303" s="356">
        <v>25492.210012616284</v>
      </c>
      <c r="BI303" s="356">
        <v>11618.674874916567</v>
      </c>
      <c r="BJ303" s="356">
        <v>0</v>
      </c>
      <c r="BK303" s="356">
        <v>2950.2583708423786</v>
      </c>
      <c r="BL303" s="356">
        <v>0</v>
      </c>
      <c r="BM303" s="356">
        <v>0</v>
      </c>
      <c r="BN303" s="356">
        <v>0</v>
      </c>
      <c r="BO303" s="356">
        <v>14568.933245758946</v>
      </c>
      <c r="BQ303" s="356">
        <v>8931.2348251866642</v>
      </c>
      <c r="BR303" s="356">
        <v>0</v>
      </c>
      <c r="BS303" s="356">
        <v>1832.103420287626</v>
      </c>
      <c r="BT303" s="356">
        <v>0</v>
      </c>
      <c r="BU303" s="356">
        <v>0</v>
      </c>
      <c r="BV303" s="356">
        <v>0</v>
      </c>
      <c r="BW303" s="356">
        <v>10763.33824547429</v>
      </c>
      <c r="BY303" s="356">
        <v>2935.1571844589134</v>
      </c>
      <c r="BZ303" s="356">
        <v>0</v>
      </c>
      <c r="CA303" s="356">
        <v>2949.670715342098</v>
      </c>
      <c r="CB303" s="356">
        <v>0</v>
      </c>
      <c r="CC303" s="356">
        <v>0</v>
      </c>
      <c r="CD303" s="356">
        <v>0</v>
      </c>
      <c r="CE303" s="356">
        <v>5884.8278998010119</v>
      </c>
      <c r="CG303" s="356">
        <v>621.30714458612169</v>
      </c>
      <c r="CH303" s="356">
        <v>0</v>
      </c>
      <c r="CI303" s="356">
        <v>17587.666786378955</v>
      </c>
      <c r="CJ303" s="356">
        <v>0</v>
      </c>
      <c r="CK303" s="356">
        <v>0</v>
      </c>
      <c r="CL303" s="356">
        <v>0</v>
      </c>
      <c r="CM303" s="356">
        <v>18208.973930965076</v>
      </c>
      <c r="CN303" s="162">
        <v>0</v>
      </c>
      <c r="CO303" s="356">
        <v>434.22077219293141</v>
      </c>
      <c r="CP303" s="356">
        <v>0</v>
      </c>
      <c r="CQ303" s="356">
        <v>32.888481251056135</v>
      </c>
      <c r="CR303" s="356">
        <v>0</v>
      </c>
      <c r="CS303" s="356">
        <v>0</v>
      </c>
      <c r="CT303" s="356">
        <v>0</v>
      </c>
      <c r="CU303" s="356">
        <v>467.10925344398754</v>
      </c>
      <c r="CW303" s="356">
        <v>0</v>
      </c>
      <c r="CX303" s="356">
        <v>0</v>
      </c>
      <c r="CY303" s="356">
        <v>0</v>
      </c>
      <c r="CZ303" s="356">
        <v>0</v>
      </c>
      <c r="DA303" s="356">
        <v>0</v>
      </c>
      <c r="DB303" s="356">
        <v>0</v>
      </c>
      <c r="DC303" s="356">
        <v>0</v>
      </c>
      <c r="DE303" s="356">
        <v>0</v>
      </c>
      <c r="DF303" s="356">
        <v>0</v>
      </c>
      <c r="DG303" s="356">
        <v>0</v>
      </c>
      <c r="DH303" s="356">
        <v>0</v>
      </c>
      <c r="DI303" s="356">
        <v>0</v>
      </c>
      <c r="DJ303" s="356">
        <v>0</v>
      </c>
      <c r="DK303" s="356">
        <v>0</v>
      </c>
      <c r="DM303" s="356">
        <v>0</v>
      </c>
      <c r="DN303" s="356">
        <v>0</v>
      </c>
      <c r="DO303" s="356">
        <v>0</v>
      </c>
      <c r="DP303" s="356">
        <v>0</v>
      </c>
      <c r="DQ303" s="356">
        <v>0</v>
      </c>
      <c r="DR303" s="356">
        <v>0</v>
      </c>
      <c r="DS303" s="356">
        <v>0</v>
      </c>
      <c r="DU303" s="356">
        <v>0</v>
      </c>
      <c r="DV303" s="356">
        <v>0</v>
      </c>
      <c r="DW303" s="356">
        <v>0</v>
      </c>
      <c r="DX303" s="356">
        <v>0</v>
      </c>
      <c r="DY303" s="356">
        <v>0</v>
      </c>
      <c r="DZ303" s="356">
        <v>0</v>
      </c>
      <c r="EA303" s="356">
        <v>0</v>
      </c>
      <c r="EC303" s="356">
        <v>0</v>
      </c>
      <c r="ED303" s="356">
        <v>0</v>
      </c>
      <c r="EE303" s="356">
        <v>0</v>
      </c>
      <c r="EF303" s="356">
        <v>0</v>
      </c>
      <c r="EG303" s="356">
        <v>0</v>
      </c>
      <c r="EH303" s="356">
        <v>0</v>
      </c>
      <c r="EI303" s="356">
        <v>0</v>
      </c>
      <c r="EK303" s="356">
        <v>0</v>
      </c>
      <c r="EL303" s="356">
        <v>0</v>
      </c>
      <c r="EM303" s="356">
        <v>0</v>
      </c>
      <c r="EN303" s="356">
        <v>0</v>
      </c>
      <c r="EO303" s="356">
        <v>0</v>
      </c>
      <c r="EP303" s="356">
        <v>0</v>
      </c>
      <c r="EQ303" s="356">
        <v>0</v>
      </c>
      <c r="ES303" s="356">
        <v>0</v>
      </c>
      <c r="ET303" s="356">
        <v>0</v>
      </c>
      <c r="EU303" s="356">
        <v>0</v>
      </c>
      <c r="EV303" s="356">
        <v>0</v>
      </c>
      <c r="EW303" s="356">
        <v>0</v>
      </c>
      <c r="EX303" s="356">
        <v>0</v>
      </c>
      <c r="EY303" s="356">
        <v>0</v>
      </c>
      <c r="FA303" s="356">
        <v>0</v>
      </c>
      <c r="FB303" s="356">
        <v>0</v>
      </c>
      <c r="FC303" s="356">
        <v>0</v>
      </c>
      <c r="FD303" s="356">
        <v>0</v>
      </c>
      <c r="FE303" s="356">
        <v>0</v>
      </c>
      <c r="FF303" s="356">
        <v>0</v>
      </c>
      <c r="FG303" s="356">
        <v>0</v>
      </c>
    </row>
    <row r="304" spans="1:163">
      <c r="A304" s="355">
        <v>582</v>
      </c>
      <c r="B304" s="162" t="s">
        <v>923</v>
      </c>
      <c r="C304" s="619">
        <v>1809514.8395264985</v>
      </c>
      <c r="D304" s="167"/>
      <c r="E304" s="356">
        <v>941544.09267913271</v>
      </c>
      <c r="F304" s="356">
        <v>0</v>
      </c>
      <c r="G304" s="356">
        <v>0</v>
      </c>
      <c r="H304" s="356">
        <v>0</v>
      </c>
      <c r="I304" s="356">
        <v>0</v>
      </c>
      <c r="J304" s="356">
        <v>0</v>
      </c>
      <c r="K304" s="356">
        <v>941544.09267913271</v>
      </c>
      <c r="M304" s="356">
        <v>227640.83452348015</v>
      </c>
      <c r="N304" s="356">
        <v>0</v>
      </c>
      <c r="O304" s="356">
        <v>0</v>
      </c>
      <c r="P304" s="356">
        <v>0</v>
      </c>
      <c r="Q304" s="356">
        <v>0</v>
      </c>
      <c r="R304" s="356">
        <v>0</v>
      </c>
      <c r="S304" s="356">
        <v>227640.83452348015</v>
      </c>
      <c r="U304" s="356">
        <v>250129.38976309105</v>
      </c>
      <c r="V304" s="356">
        <v>0</v>
      </c>
      <c r="W304" s="356">
        <v>0</v>
      </c>
      <c r="X304" s="356">
        <v>0</v>
      </c>
      <c r="Y304" s="356">
        <v>0</v>
      </c>
      <c r="Z304" s="356">
        <v>0</v>
      </c>
      <c r="AA304" s="356">
        <v>250129.38976309105</v>
      </c>
      <c r="AC304" s="356">
        <v>133091.76573340487</v>
      </c>
      <c r="AD304" s="356">
        <v>0</v>
      </c>
      <c r="AE304" s="356">
        <v>0</v>
      </c>
      <c r="AF304" s="356">
        <v>0</v>
      </c>
      <c r="AG304" s="356">
        <v>0</v>
      </c>
      <c r="AH304" s="356">
        <v>0</v>
      </c>
      <c r="AI304" s="356">
        <v>133091.76573340487</v>
      </c>
      <c r="AK304" s="356">
        <v>121469.37188763547</v>
      </c>
      <c r="AL304" s="356">
        <v>0</v>
      </c>
      <c r="AM304" s="356">
        <v>0</v>
      </c>
      <c r="AN304" s="356">
        <v>0</v>
      </c>
      <c r="AO304" s="356">
        <v>0</v>
      </c>
      <c r="AP304" s="356">
        <v>0</v>
      </c>
      <c r="AQ304" s="356">
        <v>121469.37188763547</v>
      </c>
      <c r="AS304" s="356">
        <v>435.68611527982699</v>
      </c>
      <c r="AT304" s="356">
        <v>0</v>
      </c>
      <c r="AU304" s="356">
        <v>0</v>
      </c>
      <c r="AV304" s="356">
        <v>0</v>
      </c>
      <c r="AW304" s="356">
        <v>0</v>
      </c>
      <c r="AX304" s="356">
        <v>0</v>
      </c>
      <c r="AY304" s="356">
        <v>435.68611527982699</v>
      </c>
      <c r="BA304" s="356">
        <v>13607.227810648727</v>
      </c>
      <c r="BB304" s="356">
        <v>0</v>
      </c>
      <c r="BC304" s="356">
        <v>0</v>
      </c>
      <c r="BD304" s="356">
        <v>0</v>
      </c>
      <c r="BE304" s="356">
        <v>0</v>
      </c>
      <c r="BF304" s="356">
        <v>0</v>
      </c>
      <c r="BG304" s="356">
        <v>13607.227810648727</v>
      </c>
      <c r="BI304" s="356">
        <v>39593.816746138989</v>
      </c>
      <c r="BJ304" s="356">
        <v>0</v>
      </c>
      <c r="BK304" s="356">
        <v>0</v>
      </c>
      <c r="BL304" s="356">
        <v>0</v>
      </c>
      <c r="BM304" s="356">
        <v>0</v>
      </c>
      <c r="BN304" s="356">
        <v>0</v>
      </c>
      <c r="BO304" s="356">
        <v>39593.816746138989</v>
      </c>
      <c r="BQ304" s="356">
        <v>56035.903851650517</v>
      </c>
      <c r="BR304" s="356">
        <v>0</v>
      </c>
      <c r="BS304" s="356">
        <v>0</v>
      </c>
      <c r="BT304" s="356">
        <v>0</v>
      </c>
      <c r="BU304" s="356">
        <v>0</v>
      </c>
      <c r="BV304" s="356">
        <v>0</v>
      </c>
      <c r="BW304" s="356">
        <v>56035.903851650517</v>
      </c>
      <c r="BY304" s="356">
        <v>24142.157090677971</v>
      </c>
      <c r="BZ304" s="356">
        <v>0</v>
      </c>
      <c r="CA304" s="356">
        <v>0</v>
      </c>
      <c r="CB304" s="356">
        <v>0</v>
      </c>
      <c r="CC304" s="356">
        <v>0</v>
      </c>
      <c r="CD304" s="356">
        <v>0</v>
      </c>
      <c r="CE304" s="356">
        <v>24142.157090677971</v>
      </c>
      <c r="CG304" s="356">
        <v>1360.7507963489752</v>
      </c>
      <c r="CH304" s="356">
        <v>0</v>
      </c>
      <c r="CI304" s="356">
        <v>0</v>
      </c>
      <c r="CJ304" s="356">
        <v>0</v>
      </c>
      <c r="CK304" s="356">
        <v>0</v>
      </c>
      <c r="CL304" s="356">
        <v>0</v>
      </c>
      <c r="CM304" s="356">
        <v>1360.7507963489752</v>
      </c>
      <c r="CN304" s="162">
        <v>0</v>
      </c>
      <c r="CO304" s="356">
        <v>463.84252900914873</v>
      </c>
      <c r="CP304" s="356">
        <v>0</v>
      </c>
      <c r="CQ304" s="356">
        <v>0</v>
      </c>
      <c r="CR304" s="356">
        <v>0</v>
      </c>
      <c r="CS304" s="356">
        <v>0</v>
      </c>
      <c r="CT304" s="356">
        <v>0</v>
      </c>
      <c r="CU304" s="356">
        <v>463.84252900914873</v>
      </c>
      <c r="CW304" s="356">
        <v>0</v>
      </c>
      <c r="CX304" s="356">
        <v>0</v>
      </c>
      <c r="CY304" s="356">
        <v>0</v>
      </c>
      <c r="CZ304" s="356">
        <v>0</v>
      </c>
      <c r="DA304" s="356">
        <v>0</v>
      </c>
      <c r="DB304" s="356">
        <v>0</v>
      </c>
      <c r="DC304" s="356">
        <v>0</v>
      </c>
      <c r="DE304" s="356">
        <v>0</v>
      </c>
      <c r="DF304" s="356">
        <v>0</v>
      </c>
      <c r="DG304" s="356">
        <v>0</v>
      </c>
      <c r="DH304" s="356">
        <v>0</v>
      </c>
      <c r="DI304" s="356">
        <v>0</v>
      </c>
      <c r="DJ304" s="356">
        <v>0</v>
      </c>
      <c r="DK304" s="356">
        <v>0</v>
      </c>
      <c r="DM304" s="356">
        <v>0</v>
      </c>
      <c r="DN304" s="356">
        <v>0</v>
      </c>
      <c r="DO304" s="356">
        <v>0</v>
      </c>
      <c r="DP304" s="356">
        <v>0</v>
      </c>
      <c r="DQ304" s="356">
        <v>0</v>
      </c>
      <c r="DR304" s="356">
        <v>0</v>
      </c>
      <c r="DS304" s="356">
        <v>0</v>
      </c>
      <c r="DU304" s="356">
        <v>0</v>
      </c>
      <c r="DV304" s="356">
        <v>0</v>
      </c>
      <c r="DW304" s="356">
        <v>0</v>
      </c>
      <c r="DX304" s="356">
        <v>0</v>
      </c>
      <c r="DY304" s="356">
        <v>0</v>
      </c>
      <c r="DZ304" s="356">
        <v>0</v>
      </c>
      <c r="EA304" s="356">
        <v>0</v>
      </c>
      <c r="EC304" s="356">
        <v>0</v>
      </c>
      <c r="ED304" s="356">
        <v>0</v>
      </c>
      <c r="EE304" s="356">
        <v>0</v>
      </c>
      <c r="EF304" s="356">
        <v>0</v>
      </c>
      <c r="EG304" s="356">
        <v>0</v>
      </c>
      <c r="EH304" s="356">
        <v>0</v>
      </c>
      <c r="EI304" s="356">
        <v>0</v>
      </c>
      <c r="EK304" s="356">
        <v>0</v>
      </c>
      <c r="EL304" s="356">
        <v>0</v>
      </c>
      <c r="EM304" s="356">
        <v>0</v>
      </c>
      <c r="EN304" s="356">
        <v>0</v>
      </c>
      <c r="EO304" s="356">
        <v>0</v>
      </c>
      <c r="EP304" s="356">
        <v>0</v>
      </c>
      <c r="EQ304" s="356">
        <v>0</v>
      </c>
      <c r="ES304" s="356">
        <v>0</v>
      </c>
      <c r="ET304" s="356">
        <v>0</v>
      </c>
      <c r="EU304" s="356">
        <v>0</v>
      </c>
      <c r="EV304" s="356">
        <v>0</v>
      </c>
      <c r="EW304" s="356">
        <v>0</v>
      </c>
      <c r="EX304" s="356">
        <v>0</v>
      </c>
      <c r="EY304" s="356">
        <v>0</v>
      </c>
      <c r="FA304" s="356">
        <v>0</v>
      </c>
      <c r="FB304" s="356">
        <v>0</v>
      </c>
      <c r="FC304" s="356">
        <v>0</v>
      </c>
      <c r="FD304" s="356">
        <v>0</v>
      </c>
      <c r="FE304" s="356">
        <v>0</v>
      </c>
      <c r="FF304" s="356">
        <v>0</v>
      </c>
      <c r="FG304" s="356">
        <v>0</v>
      </c>
    </row>
    <row r="305" spans="1:163">
      <c r="A305" s="355">
        <v>583</v>
      </c>
      <c r="B305" s="162" t="s">
        <v>925</v>
      </c>
      <c r="C305" s="619">
        <v>2676079.5362708503</v>
      </c>
      <c r="D305" s="167"/>
      <c r="E305" s="356">
        <v>1844246.1188804556</v>
      </c>
      <c r="F305" s="356">
        <v>0</v>
      </c>
      <c r="G305" s="356">
        <v>0</v>
      </c>
      <c r="H305" s="356">
        <v>0</v>
      </c>
      <c r="I305" s="356">
        <v>0</v>
      </c>
      <c r="J305" s="356">
        <v>0</v>
      </c>
      <c r="K305" s="356">
        <v>1844246.1188804556</v>
      </c>
      <c r="M305" s="356">
        <v>336975.55492513714</v>
      </c>
      <c r="N305" s="356">
        <v>0</v>
      </c>
      <c r="O305" s="356">
        <v>0</v>
      </c>
      <c r="P305" s="356">
        <v>0</v>
      </c>
      <c r="Q305" s="356">
        <v>0</v>
      </c>
      <c r="R305" s="356">
        <v>0</v>
      </c>
      <c r="S305" s="356">
        <v>336975.55492513714</v>
      </c>
      <c r="U305" s="356">
        <v>261974.73451145389</v>
      </c>
      <c r="V305" s="356">
        <v>0</v>
      </c>
      <c r="W305" s="356">
        <v>0</v>
      </c>
      <c r="X305" s="356">
        <v>0</v>
      </c>
      <c r="Y305" s="356">
        <v>0</v>
      </c>
      <c r="Z305" s="356">
        <v>0</v>
      </c>
      <c r="AA305" s="356">
        <v>261974.73451145389</v>
      </c>
      <c r="AC305" s="356">
        <v>103633.09921199783</v>
      </c>
      <c r="AD305" s="356">
        <v>0</v>
      </c>
      <c r="AE305" s="356">
        <v>0</v>
      </c>
      <c r="AF305" s="356">
        <v>0</v>
      </c>
      <c r="AG305" s="356">
        <v>0</v>
      </c>
      <c r="AH305" s="356">
        <v>0</v>
      </c>
      <c r="AI305" s="356">
        <v>103633.09921199783</v>
      </c>
      <c r="AK305" s="356">
        <v>97005.182238690424</v>
      </c>
      <c r="AL305" s="356">
        <v>0</v>
      </c>
      <c r="AM305" s="356">
        <v>0</v>
      </c>
      <c r="AN305" s="356">
        <v>0</v>
      </c>
      <c r="AO305" s="356">
        <v>0</v>
      </c>
      <c r="AP305" s="356">
        <v>0</v>
      </c>
      <c r="AQ305" s="356">
        <v>97005.182238690424</v>
      </c>
      <c r="AS305" s="356">
        <v>2429.698679590384</v>
      </c>
      <c r="AT305" s="356">
        <v>0</v>
      </c>
      <c r="AU305" s="356">
        <v>0</v>
      </c>
      <c r="AV305" s="356">
        <v>0</v>
      </c>
      <c r="AW305" s="356">
        <v>0</v>
      </c>
      <c r="AX305" s="356">
        <v>0</v>
      </c>
      <c r="AY305" s="356">
        <v>2429.698679590384</v>
      </c>
      <c r="BA305" s="356">
        <v>26140.762563823097</v>
      </c>
      <c r="BB305" s="356">
        <v>0</v>
      </c>
      <c r="BC305" s="356">
        <v>0</v>
      </c>
      <c r="BD305" s="356">
        <v>0</v>
      </c>
      <c r="BE305" s="356">
        <v>0</v>
      </c>
      <c r="BF305" s="356">
        <v>0</v>
      </c>
      <c r="BG305" s="356">
        <v>26140.762563823097</v>
      </c>
      <c r="BI305" s="356">
        <v>207.22674568440874</v>
      </c>
      <c r="BJ305" s="356">
        <v>0</v>
      </c>
      <c r="BK305" s="356">
        <v>0</v>
      </c>
      <c r="BL305" s="356">
        <v>0</v>
      </c>
      <c r="BM305" s="356">
        <v>0</v>
      </c>
      <c r="BN305" s="356">
        <v>0</v>
      </c>
      <c r="BO305" s="356">
        <v>207.22674568440874</v>
      </c>
      <c r="BQ305" s="356">
        <v>0</v>
      </c>
      <c r="BR305" s="356">
        <v>0</v>
      </c>
      <c r="BS305" s="356">
        <v>0</v>
      </c>
      <c r="BT305" s="356">
        <v>0</v>
      </c>
      <c r="BU305" s="356">
        <v>0</v>
      </c>
      <c r="BV305" s="356">
        <v>0</v>
      </c>
      <c r="BW305" s="356">
        <v>0</v>
      </c>
      <c r="BY305" s="356">
        <v>0</v>
      </c>
      <c r="BZ305" s="356">
        <v>0</v>
      </c>
      <c r="CA305" s="356">
        <v>0</v>
      </c>
      <c r="CB305" s="356">
        <v>0</v>
      </c>
      <c r="CC305" s="356">
        <v>0</v>
      </c>
      <c r="CD305" s="356">
        <v>0</v>
      </c>
      <c r="CE305" s="356">
        <v>0</v>
      </c>
      <c r="CG305" s="356">
        <v>1620.6950263196923</v>
      </c>
      <c r="CH305" s="356">
        <v>0</v>
      </c>
      <c r="CI305" s="356">
        <v>0</v>
      </c>
      <c r="CJ305" s="356">
        <v>0</v>
      </c>
      <c r="CK305" s="356">
        <v>0</v>
      </c>
      <c r="CL305" s="356">
        <v>0</v>
      </c>
      <c r="CM305" s="356">
        <v>1620.6950263196923</v>
      </c>
      <c r="CN305" s="162">
        <v>0</v>
      </c>
      <c r="CO305" s="356">
        <v>1846.4634876975597</v>
      </c>
      <c r="CP305" s="356">
        <v>0</v>
      </c>
      <c r="CQ305" s="356">
        <v>0</v>
      </c>
      <c r="CR305" s="356">
        <v>0</v>
      </c>
      <c r="CS305" s="356">
        <v>0</v>
      </c>
      <c r="CT305" s="356">
        <v>0</v>
      </c>
      <c r="CU305" s="356">
        <v>1846.4634876975597</v>
      </c>
      <c r="CW305" s="356">
        <v>0</v>
      </c>
      <c r="CX305" s="356">
        <v>0</v>
      </c>
      <c r="CY305" s="356">
        <v>0</v>
      </c>
      <c r="CZ305" s="356">
        <v>0</v>
      </c>
      <c r="DA305" s="356">
        <v>0</v>
      </c>
      <c r="DB305" s="356">
        <v>0</v>
      </c>
      <c r="DC305" s="356">
        <v>0</v>
      </c>
      <c r="DE305" s="356">
        <v>0</v>
      </c>
      <c r="DF305" s="356">
        <v>0</v>
      </c>
      <c r="DG305" s="356">
        <v>0</v>
      </c>
      <c r="DH305" s="356">
        <v>0</v>
      </c>
      <c r="DI305" s="356">
        <v>0</v>
      </c>
      <c r="DJ305" s="356">
        <v>0</v>
      </c>
      <c r="DK305" s="356">
        <v>0</v>
      </c>
      <c r="DM305" s="356">
        <v>0</v>
      </c>
      <c r="DN305" s="356">
        <v>0</v>
      </c>
      <c r="DO305" s="356">
        <v>0</v>
      </c>
      <c r="DP305" s="356">
        <v>0</v>
      </c>
      <c r="DQ305" s="356">
        <v>0</v>
      </c>
      <c r="DR305" s="356">
        <v>0</v>
      </c>
      <c r="DS305" s="356">
        <v>0</v>
      </c>
      <c r="DU305" s="356">
        <v>0</v>
      </c>
      <c r="DV305" s="356">
        <v>0</v>
      </c>
      <c r="DW305" s="356">
        <v>0</v>
      </c>
      <c r="DX305" s="356">
        <v>0</v>
      </c>
      <c r="DY305" s="356">
        <v>0</v>
      </c>
      <c r="DZ305" s="356">
        <v>0</v>
      </c>
      <c r="EA305" s="356">
        <v>0</v>
      </c>
      <c r="EC305" s="356">
        <v>0</v>
      </c>
      <c r="ED305" s="356">
        <v>0</v>
      </c>
      <c r="EE305" s="356">
        <v>0</v>
      </c>
      <c r="EF305" s="356">
        <v>0</v>
      </c>
      <c r="EG305" s="356">
        <v>0</v>
      </c>
      <c r="EH305" s="356">
        <v>0</v>
      </c>
      <c r="EI305" s="356">
        <v>0</v>
      </c>
      <c r="EK305" s="356">
        <v>0</v>
      </c>
      <c r="EL305" s="356">
        <v>0</v>
      </c>
      <c r="EM305" s="356">
        <v>0</v>
      </c>
      <c r="EN305" s="356">
        <v>0</v>
      </c>
      <c r="EO305" s="356">
        <v>0</v>
      </c>
      <c r="EP305" s="356">
        <v>0</v>
      </c>
      <c r="EQ305" s="356">
        <v>0</v>
      </c>
      <c r="ES305" s="356">
        <v>0</v>
      </c>
      <c r="ET305" s="356">
        <v>0</v>
      </c>
      <c r="EU305" s="356">
        <v>0</v>
      </c>
      <c r="EV305" s="356">
        <v>0</v>
      </c>
      <c r="EW305" s="356">
        <v>0</v>
      </c>
      <c r="EX305" s="356">
        <v>0</v>
      </c>
      <c r="EY305" s="356">
        <v>0</v>
      </c>
      <c r="FA305" s="356">
        <v>0</v>
      </c>
      <c r="FB305" s="356">
        <v>0</v>
      </c>
      <c r="FC305" s="356">
        <v>0</v>
      </c>
      <c r="FD305" s="356">
        <v>0</v>
      </c>
      <c r="FE305" s="356">
        <v>0</v>
      </c>
      <c r="FF305" s="356">
        <v>0</v>
      </c>
      <c r="FG305" s="356">
        <v>0</v>
      </c>
    </row>
    <row r="306" spans="1:163">
      <c r="A306" s="355">
        <v>584</v>
      </c>
      <c r="B306" s="162" t="s">
        <v>927</v>
      </c>
      <c r="C306" s="619">
        <v>4739504.3435808057</v>
      </c>
      <c r="D306" s="167"/>
      <c r="E306" s="356">
        <v>3139830.0203881455</v>
      </c>
      <c r="F306" s="356">
        <v>0</v>
      </c>
      <c r="G306" s="356">
        <v>0</v>
      </c>
      <c r="H306" s="356">
        <v>0</v>
      </c>
      <c r="I306" s="356">
        <v>0</v>
      </c>
      <c r="J306" s="356">
        <v>0</v>
      </c>
      <c r="K306" s="356">
        <v>3139830.0203881455</v>
      </c>
      <c r="M306" s="356">
        <v>559479.29748358345</v>
      </c>
      <c r="N306" s="356">
        <v>0</v>
      </c>
      <c r="O306" s="356">
        <v>0</v>
      </c>
      <c r="P306" s="356">
        <v>0</v>
      </c>
      <c r="Q306" s="356">
        <v>0</v>
      </c>
      <c r="R306" s="356">
        <v>0</v>
      </c>
      <c r="S306" s="356">
        <v>559479.29748358345</v>
      </c>
      <c r="U306" s="356">
        <v>522094.30969275191</v>
      </c>
      <c r="V306" s="356">
        <v>0</v>
      </c>
      <c r="W306" s="356">
        <v>0</v>
      </c>
      <c r="X306" s="356">
        <v>0</v>
      </c>
      <c r="Y306" s="356">
        <v>0</v>
      </c>
      <c r="Z306" s="356">
        <v>0</v>
      </c>
      <c r="AA306" s="356">
        <v>522094.30969275191</v>
      </c>
      <c r="AC306" s="356">
        <v>226678.87646638867</v>
      </c>
      <c r="AD306" s="356">
        <v>0</v>
      </c>
      <c r="AE306" s="356">
        <v>0</v>
      </c>
      <c r="AF306" s="356">
        <v>0</v>
      </c>
      <c r="AG306" s="356">
        <v>0</v>
      </c>
      <c r="AH306" s="356">
        <v>0</v>
      </c>
      <c r="AI306" s="356">
        <v>226678.87646638867</v>
      </c>
      <c r="AK306" s="356">
        <v>161685.44534042198</v>
      </c>
      <c r="AL306" s="356">
        <v>0</v>
      </c>
      <c r="AM306" s="356">
        <v>0</v>
      </c>
      <c r="AN306" s="356">
        <v>0</v>
      </c>
      <c r="AO306" s="356">
        <v>0</v>
      </c>
      <c r="AP306" s="356">
        <v>0</v>
      </c>
      <c r="AQ306" s="356">
        <v>161685.44534042198</v>
      </c>
      <c r="AS306" s="356">
        <v>1920.1447937122655</v>
      </c>
      <c r="AT306" s="356">
        <v>0</v>
      </c>
      <c r="AU306" s="356">
        <v>0</v>
      </c>
      <c r="AV306" s="356">
        <v>0</v>
      </c>
      <c r="AW306" s="356">
        <v>0</v>
      </c>
      <c r="AX306" s="356">
        <v>0</v>
      </c>
      <c r="AY306" s="356">
        <v>1920.1447937122655</v>
      </c>
      <c r="BA306" s="356">
        <v>50344.808434658211</v>
      </c>
      <c r="BB306" s="356">
        <v>0</v>
      </c>
      <c r="BC306" s="356">
        <v>0</v>
      </c>
      <c r="BD306" s="356">
        <v>0</v>
      </c>
      <c r="BE306" s="356">
        <v>0</v>
      </c>
      <c r="BF306" s="356">
        <v>0</v>
      </c>
      <c r="BG306" s="356">
        <v>50344.808434658211</v>
      </c>
      <c r="BI306" s="356">
        <v>56186.721037297662</v>
      </c>
      <c r="BJ306" s="356">
        <v>0</v>
      </c>
      <c r="BK306" s="356">
        <v>0</v>
      </c>
      <c r="BL306" s="356">
        <v>0</v>
      </c>
      <c r="BM306" s="356">
        <v>0</v>
      </c>
      <c r="BN306" s="356">
        <v>0</v>
      </c>
      <c r="BO306" s="356">
        <v>56186.721037297662</v>
      </c>
      <c r="BQ306" s="356">
        <v>17749.555728176078</v>
      </c>
      <c r="BR306" s="356">
        <v>0</v>
      </c>
      <c r="BS306" s="356">
        <v>0</v>
      </c>
      <c r="BT306" s="356">
        <v>0</v>
      </c>
      <c r="BU306" s="356">
        <v>0</v>
      </c>
      <c r="BV306" s="356">
        <v>0</v>
      </c>
      <c r="BW306" s="356">
        <v>17749.555728176078</v>
      </c>
      <c r="BY306" s="356">
        <v>106.66471653550613</v>
      </c>
      <c r="BZ306" s="356">
        <v>0</v>
      </c>
      <c r="CA306" s="356">
        <v>0</v>
      </c>
      <c r="CB306" s="356">
        <v>0</v>
      </c>
      <c r="CC306" s="356">
        <v>0</v>
      </c>
      <c r="CD306" s="356">
        <v>0</v>
      </c>
      <c r="CE306" s="356">
        <v>106.66471653550613</v>
      </c>
      <c r="CG306" s="356">
        <v>2151.4875399426587</v>
      </c>
      <c r="CH306" s="356">
        <v>0</v>
      </c>
      <c r="CI306" s="356">
        <v>0</v>
      </c>
      <c r="CJ306" s="356">
        <v>0</v>
      </c>
      <c r="CK306" s="356">
        <v>0</v>
      </c>
      <c r="CL306" s="356">
        <v>0</v>
      </c>
      <c r="CM306" s="356">
        <v>2151.4875399426587</v>
      </c>
      <c r="CN306" s="162">
        <v>0</v>
      </c>
      <c r="CO306" s="356">
        <v>1277.0119591917714</v>
      </c>
      <c r="CP306" s="356">
        <v>0</v>
      </c>
      <c r="CQ306" s="356">
        <v>0</v>
      </c>
      <c r="CR306" s="356">
        <v>0</v>
      </c>
      <c r="CS306" s="356">
        <v>0</v>
      </c>
      <c r="CT306" s="356">
        <v>0</v>
      </c>
      <c r="CU306" s="356">
        <v>1277.0119591917714</v>
      </c>
      <c r="CW306" s="356">
        <v>0</v>
      </c>
      <c r="CX306" s="356">
        <v>0</v>
      </c>
      <c r="CY306" s="356">
        <v>0</v>
      </c>
      <c r="CZ306" s="356">
        <v>0</v>
      </c>
      <c r="DA306" s="356">
        <v>0</v>
      </c>
      <c r="DB306" s="356">
        <v>0</v>
      </c>
      <c r="DC306" s="356">
        <v>0</v>
      </c>
      <c r="DE306" s="356">
        <v>0</v>
      </c>
      <c r="DF306" s="356">
        <v>0</v>
      </c>
      <c r="DG306" s="356">
        <v>0</v>
      </c>
      <c r="DH306" s="356">
        <v>0</v>
      </c>
      <c r="DI306" s="356">
        <v>0</v>
      </c>
      <c r="DJ306" s="356">
        <v>0</v>
      </c>
      <c r="DK306" s="356">
        <v>0</v>
      </c>
      <c r="DM306" s="356">
        <v>0</v>
      </c>
      <c r="DN306" s="356">
        <v>0</v>
      </c>
      <c r="DO306" s="356">
        <v>0</v>
      </c>
      <c r="DP306" s="356">
        <v>0</v>
      </c>
      <c r="DQ306" s="356">
        <v>0</v>
      </c>
      <c r="DR306" s="356">
        <v>0</v>
      </c>
      <c r="DS306" s="356">
        <v>0</v>
      </c>
      <c r="DU306" s="356">
        <v>0</v>
      </c>
      <c r="DV306" s="356">
        <v>0</v>
      </c>
      <c r="DW306" s="356">
        <v>0</v>
      </c>
      <c r="DX306" s="356">
        <v>0</v>
      </c>
      <c r="DY306" s="356">
        <v>0</v>
      </c>
      <c r="DZ306" s="356">
        <v>0</v>
      </c>
      <c r="EA306" s="356">
        <v>0</v>
      </c>
      <c r="EC306" s="356">
        <v>0</v>
      </c>
      <c r="ED306" s="356">
        <v>0</v>
      </c>
      <c r="EE306" s="356">
        <v>0</v>
      </c>
      <c r="EF306" s="356">
        <v>0</v>
      </c>
      <c r="EG306" s="356">
        <v>0</v>
      </c>
      <c r="EH306" s="356">
        <v>0</v>
      </c>
      <c r="EI306" s="356">
        <v>0</v>
      </c>
      <c r="EK306" s="356">
        <v>0</v>
      </c>
      <c r="EL306" s="356">
        <v>0</v>
      </c>
      <c r="EM306" s="356">
        <v>0</v>
      </c>
      <c r="EN306" s="356">
        <v>0</v>
      </c>
      <c r="EO306" s="356">
        <v>0</v>
      </c>
      <c r="EP306" s="356">
        <v>0</v>
      </c>
      <c r="EQ306" s="356">
        <v>0</v>
      </c>
      <c r="ES306" s="356">
        <v>0</v>
      </c>
      <c r="ET306" s="356">
        <v>0</v>
      </c>
      <c r="EU306" s="356">
        <v>0</v>
      </c>
      <c r="EV306" s="356">
        <v>0</v>
      </c>
      <c r="EW306" s="356">
        <v>0</v>
      </c>
      <c r="EX306" s="356">
        <v>0</v>
      </c>
      <c r="EY306" s="356">
        <v>0</v>
      </c>
      <c r="FA306" s="356">
        <v>0</v>
      </c>
      <c r="FB306" s="356">
        <v>0</v>
      </c>
      <c r="FC306" s="356">
        <v>0</v>
      </c>
      <c r="FD306" s="356">
        <v>0</v>
      </c>
      <c r="FE306" s="356">
        <v>0</v>
      </c>
      <c r="FF306" s="356">
        <v>0</v>
      </c>
      <c r="FG306" s="356">
        <v>0</v>
      </c>
    </row>
    <row r="307" spans="1:163">
      <c r="A307" s="355">
        <v>585</v>
      </c>
      <c r="B307" s="162" t="s">
        <v>929</v>
      </c>
      <c r="C307" s="619">
        <v>145300.63335813151</v>
      </c>
      <c r="D307" s="167"/>
      <c r="E307" s="356">
        <v>0</v>
      </c>
      <c r="F307" s="356">
        <v>0</v>
      </c>
      <c r="G307" s="356">
        <v>0</v>
      </c>
      <c r="H307" s="356">
        <v>0</v>
      </c>
      <c r="I307" s="356">
        <v>0</v>
      </c>
      <c r="J307" s="356">
        <v>0</v>
      </c>
      <c r="K307" s="356">
        <v>0</v>
      </c>
      <c r="M307" s="356">
        <v>0</v>
      </c>
      <c r="N307" s="356">
        <v>0</v>
      </c>
      <c r="O307" s="356">
        <v>0</v>
      </c>
      <c r="P307" s="356">
        <v>0</v>
      </c>
      <c r="Q307" s="356">
        <v>0</v>
      </c>
      <c r="R307" s="356">
        <v>0</v>
      </c>
      <c r="S307" s="356">
        <v>0</v>
      </c>
      <c r="U307" s="356">
        <v>0</v>
      </c>
      <c r="V307" s="356">
        <v>0</v>
      </c>
      <c r="W307" s="356">
        <v>0</v>
      </c>
      <c r="X307" s="356">
        <v>0</v>
      </c>
      <c r="Y307" s="356">
        <v>0</v>
      </c>
      <c r="Z307" s="356">
        <v>0</v>
      </c>
      <c r="AA307" s="356">
        <v>0</v>
      </c>
      <c r="AC307" s="356">
        <v>0</v>
      </c>
      <c r="AD307" s="356">
        <v>0</v>
      </c>
      <c r="AE307" s="356">
        <v>0</v>
      </c>
      <c r="AF307" s="356">
        <v>0</v>
      </c>
      <c r="AG307" s="356">
        <v>0</v>
      </c>
      <c r="AH307" s="356">
        <v>0</v>
      </c>
      <c r="AI307" s="356">
        <v>0</v>
      </c>
      <c r="AK307" s="356">
        <v>0</v>
      </c>
      <c r="AL307" s="356">
        <v>0</v>
      </c>
      <c r="AM307" s="356">
        <v>0</v>
      </c>
      <c r="AN307" s="356">
        <v>0</v>
      </c>
      <c r="AO307" s="356">
        <v>0</v>
      </c>
      <c r="AP307" s="356">
        <v>0</v>
      </c>
      <c r="AQ307" s="356">
        <v>0</v>
      </c>
      <c r="AS307" s="356">
        <v>0</v>
      </c>
      <c r="AT307" s="356">
        <v>0</v>
      </c>
      <c r="AU307" s="356">
        <v>0</v>
      </c>
      <c r="AV307" s="356">
        <v>0</v>
      </c>
      <c r="AW307" s="356">
        <v>0</v>
      </c>
      <c r="AX307" s="356">
        <v>0</v>
      </c>
      <c r="AY307" s="356">
        <v>0</v>
      </c>
      <c r="BA307" s="356">
        <v>0</v>
      </c>
      <c r="BB307" s="356">
        <v>0</v>
      </c>
      <c r="BC307" s="356">
        <v>0</v>
      </c>
      <c r="BD307" s="356">
        <v>0</v>
      </c>
      <c r="BE307" s="356">
        <v>0</v>
      </c>
      <c r="BF307" s="356">
        <v>0</v>
      </c>
      <c r="BG307" s="356">
        <v>0</v>
      </c>
      <c r="BI307" s="356">
        <v>0</v>
      </c>
      <c r="BJ307" s="356">
        <v>0</v>
      </c>
      <c r="BK307" s="356">
        <v>0</v>
      </c>
      <c r="BL307" s="356">
        <v>0</v>
      </c>
      <c r="BM307" s="356">
        <v>0</v>
      </c>
      <c r="BN307" s="356">
        <v>0</v>
      </c>
      <c r="BO307" s="356">
        <v>0</v>
      </c>
      <c r="BQ307" s="356">
        <v>0</v>
      </c>
      <c r="BR307" s="356">
        <v>0</v>
      </c>
      <c r="BS307" s="356">
        <v>0</v>
      </c>
      <c r="BT307" s="356">
        <v>0</v>
      </c>
      <c r="BU307" s="356">
        <v>0</v>
      </c>
      <c r="BV307" s="356">
        <v>0</v>
      </c>
      <c r="BW307" s="356">
        <v>0</v>
      </c>
      <c r="BY307" s="356">
        <v>0</v>
      </c>
      <c r="BZ307" s="356">
        <v>0</v>
      </c>
      <c r="CA307" s="356">
        <v>0</v>
      </c>
      <c r="CB307" s="356">
        <v>0</v>
      </c>
      <c r="CC307" s="356">
        <v>0</v>
      </c>
      <c r="CD307" s="356">
        <v>0</v>
      </c>
      <c r="CE307" s="356">
        <v>0</v>
      </c>
      <c r="CG307" s="356">
        <v>0</v>
      </c>
      <c r="CH307" s="356">
        <v>0</v>
      </c>
      <c r="CI307" s="356">
        <v>145300.63335813151</v>
      </c>
      <c r="CJ307" s="356">
        <v>0</v>
      </c>
      <c r="CK307" s="356">
        <v>0</v>
      </c>
      <c r="CL307" s="356">
        <v>0</v>
      </c>
      <c r="CM307" s="356">
        <v>145300.63335813151</v>
      </c>
      <c r="CN307" s="162">
        <v>0</v>
      </c>
      <c r="CO307" s="356">
        <v>0</v>
      </c>
      <c r="CP307" s="356">
        <v>0</v>
      </c>
      <c r="CQ307" s="356">
        <v>0</v>
      </c>
      <c r="CR307" s="356">
        <v>0</v>
      </c>
      <c r="CS307" s="356">
        <v>0</v>
      </c>
      <c r="CT307" s="356">
        <v>0</v>
      </c>
      <c r="CU307" s="356">
        <v>0</v>
      </c>
      <c r="CW307" s="356">
        <v>0</v>
      </c>
      <c r="CX307" s="356">
        <v>0</v>
      </c>
      <c r="CY307" s="356">
        <v>0</v>
      </c>
      <c r="CZ307" s="356">
        <v>0</v>
      </c>
      <c r="DA307" s="356">
        <v>0</v>
      </c>
      <c r="DB307" s="356">
        <v>0</v>
      </c>
      <c r="DC307" s="356">
        <v>0</v>
      </c>
      <c r="DE307" s="356">
        <v>0</v>
      </c>
      <c r="DF307" s="356">
        <v>0</v>
      </c>
      <c r="DG307" s="356">
        <v>0</v>
      </c>
      <c r="DH307" s="356">
        <v>0</v>
      </c>
      <c r="DI307" s="356">
        <v>0</v>
      </c>
      <c r="DJ307" s="356">
        <v>0</v>
      </c>
      <c r="DK307" s="356">
        <v>0</v>
      </c>
      <c r="DM307" s="356">
        <v>0</v>
      </c>
      <c r="DN307" s="356">
        <v>0</v>
      </c>
      <c r="DO307" s="356">
        <v>0</v>
      </c>
      <c r="DP307" s="356">
        <v>0</v>
      </c>
      <c r="DQ307" s="356">
        <v>0</v>
      </c>
      <c r="DR307" s="356">
        <v>0</v>
      </c>
      <c r="DS307" s="356">
        <v>0</v>
      </c>
      <c r="DU307" s="356">
        <v>0</v>
      </c>
      <c r="DV307" s="356">
        <v>0</v>
      </c>
      <c r="DW307" s="356">
        <v>0</v>
      </c>
      <c r="DX307" s="356">
        <v>0</v>
      </c>
      <c r="DY307" s="356">
        <v>0</v>
      </c>
      <c r="DZ307" s="356">
        <v>0</v>
      </c>
      <c r="EA307" s="356">
        <v>0</v>
      </c>
      <c r="EC307" s="356">
        <v>0</v>
      </c>
      <c r="ED307" s="356">
        <v>0</v>
      </c>
      <c r="EE307" s="356">
        <v>0</v>
      </c>
      <c r="EF307" s="356">
        <v>0</v>
      </c>
      <c r="EG307" s="356">
        <v>0</v>
      </c>
      <c r="EH307" s="356">
        <v>0</v>
      </c>
      <c r="EI307" s="356">
        <v>0</v>
      </c>
      <c r="EK307" s="356">
        <v>0</v>
      </c>
      <c r="EL307" s="356">
        <v>0</v>
      </c>
      <c r="EM307" s="356">
        <v>0</v>
      </c>
      <c r="EN307" s="356">
        <v>0</v>
      </c>
      <c r="EO307" s="356">
        <v>0</v>
      </c>
      <c r="EP307" s="356">
        <v>0</v>
      </c>
      <c r="EQ307" s="356">
        <v>0</v>
      </c>
      <c r="ES307" s="356">
        <v>0</v>
      </c>
      <c r="ET307" s="356">
        <v>0</v>
      </c>
      <c r="EU307" s="356">
        <v>0</v>
      </c>
      <c r="EV307" s="356">
        <v>0</v>
      </c>
      <c r="EW307" s="356">
        <v>0</v>
      </c>
      <c r="EX307" s="356">
        <v>0</v>
      </c>
      <c r="EY307" s="356">
        <v>0</v>
      </c>
      <c r="FA307" s="356">
        <v>0</v>
      </c>
      <c r="FB307" s="356">
        <v>0</v>
      </c>
      <c r="FC307" s="356">
        <v>0</v>
      </c>
      <c r="FD307" s="356">
        <v>0</v>
      </c>
      <c r="FE307" s="356">
        <v>0</v>
      </c>
      <c r="FF307" s="356">
        <v>0</v>
      </c>
      <c r="FG307" s="356">
        <v>0</v>
      </c>
    </row>
    <row r="308" spans="1:163">
      <c r="A308" s="355">
        <v>586</v>
      </c>
      <c r="B308" s="162" t="s">
        <v>931</v>
      </c>
      <c r="C308" s="619">
        <v>1730550.5930792508</v>
      </c>
      <c r="D308" s="167"/>
      <c r="E308" s="356">
        <v>0</v>
      </c>
      <c r="F308" s="356">
        <v>0</v>
      </c>
      <c r="G308" s="356">
        <v>1123518.3804611764</v>
      </c>
      <c r="H308" s="356">
        <v>0</v>
      </c>
      <c r="I308" s="356">
        <v>0</v>
      </c>
      <c r="J308" s="356">
        <v>0</v>
      </c>
      <c r="K308" s="356">
        <v>1123518.3804611764</v>
      </c>
      <c r="M308" s="356">
        <v>0</v>
      </c>
      <c r="N308" s="356">
        <v>0</v>
      </c>
      <c r="O308" s="356">
        <v>315355.25486030173</v>
      </c>
      <c r="P308" s="356">
        <v>0</v>
      </c>
      <c r="Q308" s="356">
        <v>0</v>
      </c>
      <c r="R308" s="356">
        <v>0</v>
      </c>
      <c r="S308" s="356">
        <v>315355.25486030173</v>
      </c>
      <c r="U308" s="356">
        <v>0</v>
      </c>
      <c r="V308" s="356">
        <v>0</v>
      </c>
      <c r="W308" s="356">
        <v>93198.861507729729</v>
      </c>
      <c r="X308" s="356">
        <v>0</v>
      </c>
      <c r="Y308" s="356">
        <v>0</v>
      </c>
      <c r="Z308" s="356">
        <v>0</v>
      </c>
      <c r="AA308" s="356">
        <v>93198.861507729729</v>
      </c>
      <c r="AC308" s="356">
        <v>0</v>
      </c>
      <c r="AD308" s="356">
        <v>0</v>
      </c>
      <c r="AE308" s="356">
        <v>10474.752615772622</v>
      </c>
      <c r="AF308" s="356">
        <v>0</v>
      </c>
      <c r="AG308" s="356">
        <v>0</v>
      </c>
      <c r="AH308" s="356">
        <v>0</v>
      </c>
      <c r="AI308" s="356">
        <v>10474.752615772622</v>
      </c>
      <c r="AK308" s="356">
        <v>0</v>
      </c>
      <c r="AL308" s="356">
        <v>0</v>
      </c>
      <c r="AM308" s="356">
        <v>125464.50330648165</v>
      </c>
      <c r="AN308" s="356">
        <v>0</v>
      </c>
      <c r="AO308" s="356">
        <v>0</v>
      </c>
      <c r="AP308" s="356">
        <v>0</v>
      </c>
      <c r="AQ308" s="356">
        <v>125464.50330648165</v>
      </c>
      <c r="AS308" s="356">
        <v>0</v>
      </c>
      <c r="AT308" s="356">
        <v>0</v>
      </c>
      <c r="AU308" s="356">
        <v>406.79545126035157</v>
      </c>
      <c r="AV308" s="356">
        <v>0</v>
      </c>
      <c r="AW308" s="356">
        <v>0</v>
      </c>
      <c r="AX308" s="356">
        <v>0</v>
      </c>
      <c r="AY308" s="356">
        <v>406.79545126035157</v>
      </c>
      <c r="BA308" s="356">
        <v>0</v>
      </c>
      <c r="BB308" s="356">
        <v>0</v>
      </c>
      <c r="BC308" s="356">
        <v>40547.829936206821</v>
      </c>
      <c r="BD308" s="356">
        <v>0</v>
      </c>
      <c r="BE308" s="356">
        <v>0</v>
      </c>
      <c r="BF308" s="356">
        <v>0</v>
      </c>
      <c r="BG308" s="356">
        <v>40547.829936206821</v>
      </c>
      <c r="BI308" s="356">
        <v>0</v>
      </c>
      <c r="BJ308" s="356">
        <v>0</v>
      </c>
      <c r="BK308" s="356">
        <v>8200.857536918249</v>
      </c>
      <c r="BL308" s="356">
        <v>0</v>
      </c>
      <c r="BM308" s="356">
        <v>0</v>
      </c>
      <c r="BN308" s="356">
        <v>0</v>
      </c>
      <c r="BO308" s="356">
        <v>8200.857536918249</v>
      </c>
      <c r="BQ308" s="356">
        <v>0</v>
      </c>
      <c r="BR308" s="356">
        <v>0</v>
      </c>
      <c r="BS308" s="356">
        <v>5092.712994621379</v>
      </c>
      <c r="BT308" s="356">
        <v>0</v>
      </c>
      <c r="BU308" s="356">
        <v>0</v>
      </c>
      <c r="BV308" s="356">
        <v>0</v>
      </c>
      <c r="BW308" s="356">
        <v>5092.712994621379</v>
      </c>
      <c r="BY308" s="356">
        <v>0</v>
      </c>
      <c r="BZ308" s="356">
        <v>0</v>
      </c>
      <c r="CA308" s="356">
        <v>8199.2240260751933</v>
      </c>
      <c r="CB308" s="356">
        <v>0</v>
      </c>
      <c r="CC308" s="356">
        <v>0</v>
      </c>
      <c r="CD308" s="356">
        <v>0</v>
      </c>
      <c r="CE308" s="356">
        <v>8199.2240260751933</v>
      </c>
      <c r="CG308" s="356">
        <v>0</v>
      </c>
      <c r="CH308" s="356">
        <v>0</v>
      </c>
      <c r="CI308" s="356">
        <v>0</v>
      </c>
      <c r="CJ308" s="356">
        <v>0</v>
      </c>
      <c r="CK308" s="356">
        <v>0</v>
      </c>
      <c r="CL308" s="356">
        <v>0</v>
      </c>
      <c r="CM308" s="356">
        <v>0</v>
      </c>
      <c r="CN308" s="162">
        <v>0</v>
      </c>
      <c r="CO308" s="356">
        <v>0</v>
      </c>
      <c r="CP308" s="356">
        <v>0</v>
      </c>
      <c r="CQ308" s="356">
        <v>91.420382706517884</v>
      </c>
      <c r="CR308" s="356">
        <v>0</v>
      </c>
      <c r="CS308" s="356">
        <v>0</v>
      </c>
      <c r="CT308" s="356">
        <v>0</v>
      </c>
      <c r="CU308" s="356">
        <v>91.420382706517884</v>
      </c>
      <c r="CW308" s="356">
        <v>0</v>
      </c>
      <c r="CX308" s="356">
        <v>0</v>
      </c>
      <c r="CY308" s="356">
        <v>0</v>
      </c>
      <c r="CZ308" s="356">
        <v>0</v>
      </c>
      <c r="DA308" s="356">
        <v>0</v>
      </c>
      <c r="DB308" s="356">
        <v>0</v>
      </c>
      <c r="DC308" s="356">
        <v>0</v>
      </c>
      <c r="DE308" s="356">
        <v>0</v>
      </c>
      <c r="DF308" s="356">
        <v>0</v>
      </c>
      <c r="DG308" s="356">
        <v>0</v>
      </c>
      <c r="DH308" s="356">
        <v>0</v>
      </c>
      <c r="DI308" s="356">
        <v>0</v>
      </c>
      <c r="DJ308" s="356">
        <v>0</v>
      </c>
      <c r="DK308" s="356">
        <v>0</v>
      </c>
      <c r="DM308" s="356">
        <v>0</v>
      </c>
      <c r="DN308" s="356">
        <v>0</v>
      </c>
      <c r="DO308" s="356">
        <v>0</v>
      </c>
      <c r="DP308" s="356">
        <v>0</v>
      </c>
      <c r="DQ308" s="356">
        <v>0</v>
      </c>
      <c r="DR308" s="356">
        <v>0</v>
      </c>
      <c r="DS308" s="356">
        <v>0</v>
      </c>
      <c r="DU308" s="356">
        <v>0</v>
      </c>
      <c r="DV308" s="356">
        <v>0</v>
      </c>
      <c r="DW308" s="356">
        <v>0</v>
      </c>
      <c r="DX308" s="356">
        <v>0</v>
      </c>
      <c r="DY308" s="356">
        <v>0</v>
      </c>
      <c r="DZ308" s="356">
        <v>0</v>
      </c>
      <c r="EA308" s="356">
        <v>0</v>
      </c>
      <c r="EC308" s="356">
        <v>0</v>
      </c>
      <c r="ED308" s="356">
        <v>0</v>
      </c>
      <c r="EE308" s="356">
        <v>0</v>
      </c>
      <c r="EF308" s="356">
        <v>0</v>
      </c>
      <c r="EG308" s="356">
        <v>0</v>
      </c>
      <c r="EH308" s="356">
        <v>0</v>
      </c>
      <c r="EI308" s="356">
        <v>0</v>
      </c>
      <c r="EK308" s="356">
        <v>0</v>
      </c>
      <c r="EL308" s="356">
        <v>0</v>
      </c>
      <c r="EM308" s="356">
        <v>0</v>
      </c>
      <c r="EN308" s="356">
        <v>0</v>
      </c>
      <c r="EO308" s="356">
        <v>0</v>
      </c>
      <c r="EP308" s="356">
        <v>0</v>
      </c>
      <c r="EQ308" s="356">
        <v>0</v>
      </c>
      <c r="ES308" s="356">
        <v>0</v>
      </c>
      <c r="ET308" s="356">
        <v>0</v>
      </c>
      <c r="EU308" s="356">
        <v>0</v>
      </c>
      <c r="EV308" s="356">
        <v>0</v>
      </c>
      <c r="EW308" s="356">
        <v>0</v>
      </c>
      <c r="EX308" s="356">
        <v>0</v>
      </c>
      <c r="EY308" s="356">
        <v>0</v>
      </c>
      <c r="FA308" s="356">
        <v>0</v>
      </c>
      <c r="FB308" s="356">
        <v>0</v>
      </c>
      <c r="FC308" s="356">
        <v>0</v>
      </c>
      <c r="FD308" s="356">
        <v>0</v>
      </c>
      <c r="FE308" s="356">
        <v>0</v>
      </c>
      <c r="FF308" s="356">
        <v>0</v>
      </c>
      <c r="FG308" s="356">
        <v>0</v>
      </c>
    </row>
    <row r="309" spans="1:163">
      <c r="A309" s="355">
        <v>587</v>
      </c>
      <c r="B309" s="162" t="s">
        <v>933</v>
      </c>
      <c r="C309" s="619">
        <v>3412779.0851301313</v>
      </c>
      <c r="D309" s="167"/>
      <c r="E309" s="356">
        <v>0</v>
      </c>
      <c r="F309" s="356">
        <v>0</v>
      </c>
      <c r="G309" s="356">
        <v>2215664.7982042483</v>
      </c>
      <c r="H309" s="356">
        <v>0</v>
      </c>
      <c r="I309" s="356">
        <v>0</v>
      </c>
      <c r="J309" s="356">
        <v>0</v>
      </c>
      <c r="K309" s="356">
        <v>2215664.7982042483</v>
      </c>
      <c r="M309" s="356">
        <v>0</v>
      </c>
      <c r="N309" s="356">
        <v>0</v>
      </c>
      <c r="O309" s="356">
        <v>621904.85645271954</v>
      </c>
      <c r="P309" s="356">
        <v>0</v>
      </c>
      <c r="Q309" s="356">
        <v>0</v>
      </c>
      <c r="R309" s="356">
        <v>0</v>
      </c>
      <c r="S309" s="356">
        <v>621904.85645271954</v>
      </c>
      <c r="U309" s="356">
        <v>0</v>
      </c>
      <c r="V309" s="356">
        <v>0</v>
      </c>
      <c r="W309" s="356">
        <v>183795.33460825766</v>
      </c>
      <c r="X309" s="356">
        <v>0</v>
      </c>
      <c r="Y309" s="356">
        <v>0</v>
      </c>
      <c r="Z309" s="356">
        <v>0</v>
      </c>
      <c r="AA309" s="356">
        <v>183795.33460825766</v>
      </c>
      <c r="AC309" s="356">
        <v>0</v>
      </c>
      <c r="AD309" s="356">
        <v>0</v>
      </c>
      <c r="AE309" s="356">
        <v>20657.019096686912</v>
      </c>
      <c r="AF309" s="356">
        <v>0</v>
      </c>
      <c r="AG309" s="356">
        <v>0</v>
      </c>
      <c r="AH309" s="356">
        <v>0</v>
      </c>
      <c r="AI309" s="356">
        <v>20657.019096686912</v>
      </c>
      <c r="AK309" s="356">
        <v>0</v>
      </c>
      <c r="AL309" s="356">
        <v>0</v>
      </c>
      <c r="AM309" s="356">
        <v>247425.66586782946</v>
      </c>
      <c r="AN309" s="356">
        <v>0</v>
      </c>
      <c r="AO309" s="356">
        <v>0</v>
      </c>
      <c r="AP309" s="356">
        <v>0</v>
      </c>
      <c r="AQ309" s="356">
        <v>247425.66586782946</v>
      </c>
      <c r="AS309" s="356">
        <v>0</v>
      </c>
      <c r="AT309" s="356">
        <v>0</v>
      </c>
      <c r="AU309" s="356">
        <v>802.23196798721051</v>
      </c>
      <c r="AV309" s="356">
        <v>0</v>
      </c>
      <c r="AW309" s="356">
        <v>0</v>
      </c>
      <c r="AX309" s="356">
        <v>0</v>
      </c>
      <c r="AY309" s="356">
        <v>802.23196798721051</v>
      </c>
      <c r="BA309" s="356">
        <v>0</v>
      </c>
      <c r="BB309" s="356">
        <v>0</v>
      </c>
      <c r="BC309" s="356">
        <v>79963.444297501046</v>
      </c>
      <c r="BD309" s="356">
        <v>0</v>
      </c>
      <c r="BE309" s="356">
        <v>0</v>
      </c>
      <c r="BF309" s="356">
        <v>0</v>
      </c>
      <c r="BG309" s="356">
        <v>79963.444297501046</v>
      </c>
      <c r="BI309" s="356">
        <v>0</v>
      </c>
      <c r="BJ309" s="356">
        <v>0</v>
      </c>
      <c r="BK309" s="356">
        <v>16172.722828245394</v>
      </c>
      <c r="BL309" s="356">
        <v>0</v>
      </c>
      <c r="BM309" s="356">
        <v>0</v>
      </c>
      <c r="BN309" s="356">
        <v>0</v>
      </c>
      <c r="BO309" s="356">
        <v>16172.722828245394</v>
      </c>
      <c r="BQ309" s="356">
        <v>0</v>
      </c>
      <c r="BR309" s="356">
        <v>0</v>
      </c>
      <c r="BS309" s="356">
        <v>10043.222350228249</v>
      </c>
      <c r="BT309" s="356">
        <v>0</v>
      </c>
      <c r="BU309" s="356">
        <v>0</v>
      </c>
      <c r="BV309" s="356">
        <v>0</v>
      </c>
      <c r="BW309" s="356">
        <v>10043.222350228249</v>
      </c>
      <c r="BY309" s="356">
        <v>0</v>
      </c>
      <c r="BZ309" s="356">
        <v>0</v>
      </c>
      <c r="CA309" s="356">
        <v>16169.501419022914</v>
      </c>
      <c r="CB309" s="356">
        <v>0</v>
      </c>
      <c r="CC309" s="356">
        <v>0</v>
      </c>
      <c r="CD309" s="356">
        <v>0</v>
      </c>
      <c r="CE309" s="356">
        <v>16169.501419022914</v>
      </c>
      <c r="CG309" s="356">
        <v>0</v>
      </c>
      <c r="CH309" s="356">
        <v>0</v>
      </c>
      <c r="CI309" s="356">
        <v>0</v>
      </c>
      <c r="CJ309" s="356">
        <v>0</v>
      </c>
      <c r="CK309" s="356">
        <v>0</v>
      </c>
      <c r="CL309" s="356">
        <v>0</v>
      </c>
      <c r="CM309" s="356">
        <v>0</v>
      </c>
      <c r="CN309" s="162">
        <v>0</v>
      </c>
      <c r="CO309" s="356">
        <v>0</v>
      </c>
      <c r="CP309" s="356">
        <v>0</v>
      </c>
      <c r="CQ309" s="356">
        <v>180.28803740446821</v>
      </c>
      <c r="CR309" s="356">
        <v>0</v>
      </c>
      <c r="CS309" s="356">
        <v>0</v>
      </c>
      <c r="CT309" s="356">
        <v>0</v>
      </c>
      <c r="CU309" s="356">
        <v>180.28803740446821</v>
      </c>
      <c r="CW309" s="356">
        <v>0</v>
      </c>
      <c r="CX309" s="356">
        <v>0</v>
      </c>
      <c r="CY309" s="356">
        <v>0</v>
      </c>
      <c r="CZ309" s="356">
        <v>0</v>
      </c>
      <c r="DA309" s="356">
        <v>0</v>
      </c>
      <c r="DB309" s="356">
        <v>0</v>
      </c>
      <c r="DC309" s="356">
        <v>0</v>
      </c>
      <c r="DE309" s="356">
        <v>0</v>
      </c>
      <c r="DF309" s="356">
        <v>0</v>
      </c>
      <c r="DG309" s="356">
        <v>0</v>
      </c>
      <c r="DH309" s="356">
        <v>0</v>
      </c>
      <c r="DI309" s="356">
        <v>0</v>
      </c>
      <c r="DJ309" s="356">
        <v>0</v>
      </c>
      <c r="DK309" s="356">
        <v>0</v>
      </c>
      <c r="DM309" s="356">
        <v>0</v>
      </c>
      <c r="DN309" s="356">
        <v>0</v>
      </c>
      <c r="DO309" s="356">
        <v>0</v>
      </c>
      <c r="DP309" s="356">
        <v>0</v>
      </c>
      <c r="DQ309" s="356">
        <v>0</v>
      </c>
      <c r="DR309" s="356">
        <v>0</v>
      </c>
      <c r="DS309" s="356">
        <v>0</v>
      </c>
      <c r="DU309" s="356">
        <v>0</v>
      </c>
      <c r="DV309" s="356">
        <v>0</v>
      </c>
      <c r="DW309" s="356">
        <v>0</v>
      </c>
      <c r="DX309" s="356">
        <v>0</v>
      </c>
      <c r="DY309" s="356">
        <v>0</v>
      </c>
      <c r="DZ309" s="356">
        <v>0</v>
      </c>
      <c r="EA309" s="356">
        <v>0</v>
      </c>
      <c r="EC309" s="356">
        <v>0</v>
      </c>
      <c r="ED309" s="356">
        <v>0</v>
      </c>
      <c r="EE309" s="356">
        <v>0</v>
      </c>
      <c r="EF309" s="356">
        <v>0</v>
      </c>
      <c r="EG309" s="356">
        <v>0</v>
      </c>
      <c r="EH309" s="356">
        <v>0</v>
      </c>
      <c r="EI309" s="356">
        <v>0</v>
      </c>
      <c r="EK309" s="356">
        <v>0</v>
      </c>
      <c r="EL309" s="356">
        <v>0</v>
      </c>
      <c r="EM309" s="356">
        <v>0</v>
      </c>
      <c r="EN309" s="356">
        <v>0</v>
      </c>
      <c r="EO309" s="356">
        <v>0</v>
      </c>
      <c r="EP309" s="356">
        <v>0</v>
      </c>
      <c r="EQ309" s="356">
        <v>0</v>
      </c>
      <c r="ES309" s="356">
        <v>0</v>
      </c>
      <c r="ET309" s="356">
        <v>0</v>
      </c>
      <c r="EU309" s="356">
        <v>0</v>
      </c>
      <c r="EV309" s="356">
        <v>0</v>
      </c>
      <c r="EW309" s="356">
        <v>0</v>
      </c>
      <c r="EX309" s="356">
        <v>0</v>
      </c>
      <c r="EY309" s="356">
        <v>0</v>
      </c>
      <c r="FA309" s="356">
        <v>0</v>
      </c>
      <c r="FB309" s="356">
        <v>0</v>
      </c>
      <c r="FC309" s="356">
        <v>0</v>
      </c>
      <c r="FD309" s="356">
        <v>0</v>
      </c>
      <c r="FE309" s="356">
        <v>0</v>
      </c>
      <c r="FF309" s="356">
        <v>0</v>
      </c>
      <c r="FG309" s="356">
        <v>0</v>
      </c>
    </row>
    <row r="310" spans="1:163">
      <c r="A310" s="355">
        <v>589</v>
      </c>
      <c r="B310" s="162" t="s">
        <v>934</v>
      </c>
      <c r="C310" s="619">
        <v>1318379.920159139</v>
      </c>
      <c r="D310" s="167"/>
      <c r="E310" s="356">
        <v>538264.06098885334</v>
      </c>
      <c r="F310" s="356">
        <v>0</v>
      </c>
      <c r="G310" s="356">
        <v>303320.53486042115</v>
      </c>
      <c r="H310" s="356">
        <v>0</v>
      </c>
      <c r="I310" s="356">
        <v>0</v>
      </c>
      <c r="J310" s="356">
        <v>0</v>
      </c>
      <c r="K310" s="356">
        <v>841584.59584927442</v>
      </c>
      <c r="M310" s="356">
        <v>102109.1945997524</v>
      </c>
      <c r="N310" s="356">
        <v>0</v>
      </c>
      <c r="O310" s="356">
        <v>85137.658839197335</v>
      </c>
      <c r="P310" s="356">
        <v>0</v>
      </c>
      <c r="Q310" s="356">
        <v>0</v>
      </c>
      <c r="R310" s="356">
        <v>0</v>
      </c>
      <c r="S310" s="356">
        <v>187246.85343894974</v>
      </c>
      <c r="U310" s="356">
        <v>93943.220649591531</v>
      </c>
      <c r="V310" s="356">
        <v>0</v>
      </c>
      <c r="W310" s="356">
        <v>25161.25148687209</v>
      </c>
      <c r="X310" s="356">
        <v>0</v>
      </c>
      <c r="Y310" s="356">
        <v>0</v>
      </c>
      <c r="Z310" s="356">
        <v>0</v>
      </c>
      <c r="AA310" s="356">
        <v>119104.47213646362</v>
      </c>
      <c r="AC310" s="356">
        <v>42094.088039076247</v>
      </c>
      <c r="AD310" s="356">
        <v>0</v>
      </c>
      <c r="AE310" s="356">
        <v>2827.9088452852748</v>
      </c>
      <c r="AF310" s="356">
        <v>0</v>
      </c>
      <c r="AG310" s="356">
        <v>0</v>
      </c>
      <c r="AH310" s="356">
        <v>0</v>
      </c>
      <c r="AI310" s="356">
        <v>44921.996884361521</v>
      </c>
      <c r="AK310" s="356">
        <v>34532.497380655113</v>
      </c>
      <c r="AL310" s="356">
        <v>0</v>
      </c>
      <c r="AM310" s="356">
        <v>33872.129651584393</v>
      </c>
      <c r="AN310" s="356">
        <v>0</v>
      </c>
      <c r="AO310" s="356">
        <v>0</v>
      </c>
      <c r="AP310" s="356">
        <v>0</v>
      </c>
      <c r="AQ310" s="356">
        <v>68404.627032239514</v>
      </c>
      <c r="AS310" s="356">
        <v>434.70193659137635</v>
      </c>
      <c r="AT310" s="356">
        <v>0</v>
      </c>
      <c r="AU310" s="356">
        <v>109.82411681100217</v>
      </c>
      <c r="AV310" s="356">
        <v>0</v>
      </c>
      <c r="AW310" s="356">
        <v>0</v>
      </c>
      <c r="AX310" s="356">
        <v>0</v>
      </c>
      <c r="AY310" s="356">
        <v>544.52605340237847</v>
      </c>
      <c r="BA310" s="356">
        <v>8183.7366983800648</v>
      </c>
      <c r="BB310" s="356">
        <v>0</v>
      </c>
      <c r="BC310" s="356">
        <v>10946.852029809445</v>
      </c>
      <c r="BD310" s="356">
        <v>0</v>
      </c>
      <c r="BE310" s="356">
        <v>0</v>
      </c>
      <c r="BF310" s="356">
        <v>0</v>
      </c>
      <c r="BG310" s="356">
        <v>19130.588728189508</v>
      </c>
      <c r="BI310" s="356">
        <v>8719.2162032469314</v>
      </c>
      <c r="BJ310" s="356">
        <v>0</v>
      </c>
      <c r="BK310" s="356">
        <v>2214.0167332118831</v>
      </c>
      <c r="BL310" s="356">
        <v>0</v>
      </c>
      <c r="BM310" s="356">
        <v>0</v>
      </c>
      <c r="BN310" s="356">
        <v>0</v>
      </c>
      <c r="BO310" s="356">
        <v>10933.232936458815</v>
      </c>
      <c r="BQ310" s="356">
        <v>6702.4310638806855</v>
      </c>
      <c r="BR310" s="356">
        <v>0</v>
      </c>
      <c r="BS310" s="356">
        <v>1374.8991171689624</v>
      </c>
      <c r="BT310" s="356">
        <v>0</v>
      </c>
      <c r="BU310" s="356">
        <v>0</v>
      </c>
      <c r="BV310" s="356">
        <v>0</v>
      </c>
      <c r="BW310" s="356">
        <v>8077.3301810496478</v>
      </c>
      <c r="BY310" s="356">
        <v>2202.6840717491527</v>
      </c>
      <c r="BZ310" s="356">
        <v>0</v>
      </c>
      <c r="CA310" s="356">
        <v>2213.5757280701491</v>
      </c>
      <c r="CB310" s="356">
        <v>0</v>
      </c>
      <c r="CC310" s="356">
        <v>0</v>
      </c>
      <c r="CD310" s="356">
        <v>0</v>
      </c>
      <c r="CE310" s="356">
        <v>4416.2597998193014</v>
      </c>
      <c r="CG310" s="356">
        <v>466.25896503600177</v>
      </c>
      <c r="CH310" s="356">
        <v>0</v>
      </c>
      <c r="CI310" s="356">
        <v>13198.63675264469</v>
      </c>
      <c r="CJ310" s="356">
        <v>0</v>
      </c>
      <c r="CK310" s="356">
        <v>0</v>
      </c>
      <c r="CL310" s="356">
        <v>0</v>
      </c>
      <c r="CM310" s="356">
        <v>13664.895717680693</v>
      </c>
      <c r="CN310" s="162">
        <v>0</v>
      </c>
      <c r="CO310" s="356">
        <v>325.8602924559579</v>
      </c>
      <c r="CP310" s="356">
        <v>0</v>
      </c>
      <c r="CQ310" s="356">
        <v>24.681108793523304</v>
      </c>
      <c r="CR310" s="356">
        <v>0</v>
      </c>
      <c r="CS310" s="356">
        <v>0</v>
      </c>
      <c r="CT310" s="356">
        <v>0</v>
      </c>
      <c r="CU310" s="356">
        <v>350.54140124948123</v>
      </c>
      <c r="CW310" s="356">
        <v>0</v>
      </c>
      <c r="CX310" s="356">
        <v>0</v>
      </c>
      <c r="CY310" s="356">
        <v>0</v>
      </c>
      <c r="CZ310" s="356">
        <v>0</v>
      </c>
      <c r="DA310" s="356">
        <v>0</v>
      </c>
      <c r="DB310" s="356">
        <v>0</v>
      </c>
      <c r="DC310" s="356">
        <v>0</v>
      </c>
      <c r="DE310" s="356">
        <v>0</v>
      </c>
      <c r="DF310" s="356">
        <v>0</v>
      </c>
      <c r="DG310" s="356">
        <v>0</v>
      </c>
      <c r="DH310" s="356">
        <v>0</v>
      </c>
      <c r="DI310" s="356">
        <v>0</v>
      </c>
      <c r="DJ310" s="356">
        <v>0</v>
      </c>
      <c r="DK310" s="356">
        <v>0</v>
      </c>
      <c r="DM310" s="356">
        <v>0</v>
      </c>
      <c r="DN310" s="356">
        <v>0</v>
      </c>
      <c r="DO310" s="356">
        <v>0</v>
      </c>
      <c r="DP310" s="356">
        <v>0</v>
      </c>
      <c r="DQ310" s="356">
        <v>0</v>
      </c>
      <c r="DR310" s="356">
        <v>0</v>
      </c>
      <c r="DS310" s="356">
        <v>0</v>
      </c>
      <c r="DU310" s="356">
        <v>0</v>
      </c>
      <c r="DV310" s="356">
        <v>0</v>
      </c>
      <c r="DW310" s="356">
        <v>0</v>
      </c>
      <c r="DX310" s="356">
        <v>0</v>
      </c>
      <c r="DY310" s="356">
        <v>0</v>
      </c>
      <c r="DZ310" s="356">
        <v>0</v>
      </c>
      <c r="EA310" s="356">
        <v>0</v>
      </c>
      <c r="EC310" s="356">
        <v>0</v>
      </c>
      <c r="ED310" s="356">
        <v>0</v>
      </c>
      <c r="EE310" s="356">
        <v>0</v>
      </c>
      <c r="EF310" s="356">
        <v>0</v>
      </c>
      <c r="EG310" s="356">
        <v>0</v>
      </c>
      <c r="EH310" s="356">
        <v>0</v>
      </c>
      <c r="EI310" s="356">
        <v>0</v>
      </c>
      <c r="EK310" s="356">
        <v>0</v>
      </c>
      <c r="EL310" s="356">
        <v>0</v>
      </c>
      <c r="EM310" s="356">
        <v>0</v>
      </c>
      <c r="EN310" s="356">
        <v>0</v>
      </c>
      <c r="EO310" s="356">
        <v>0</v>
      </c>
      <c r="EP310" s="356">
        <v>0</v>
      </c>
      <c r="EQ310" s="356">
        <v>0</v>
      </c>
      <c r="ES310" s="356">
        <v>0</v>
      </c>
      <c r="ET310" s="356">
        <v>0</v>
      </c>
      <c r="EU310" s="356">
        <v>0</v>
      </c>
      <c r="EV310" s="356">
        <v>0</v>
      </c>
      <c r="EW310" s="356">
        <v>0</v>
      </c>
      <c r="EX310" s="356">
        <v>0</v>
      </c>
      <c r="EY310" s="356">
        <v>0</v>
      </c>
      <c r="FA310" s="356">
        <v>0</v>
      </c>
      <c r="FB310" s="356">
        <v>0</v>
      </c>
      <c r="FC310" s="356">
        <v>0</v>
      </c>
      <c r="FD310" s="356">
        <v>0</v>
      </c>
      <c r="FE310" s="356">
        <v>0</v>
      </c>
      <c r="FF310" s="356">
        <v>0</v>
      </c>
      <c r="FG310" s="356">
        <v>0</v>
      </c>
    </row>
    <row r="311" spans="1:163">
      <c r="A311" s="355">
        <v>580</v>
      </c>
      <c r="B311" s="162" t="s">
        <v>935</v>
      </c>
      <c r="C311" s="619">
        <v>2736810.1071949545</v>
      </c>
      <c r="D311" s="167"/>
      <c r="E311" s="356">
        <v>1117376.3343394045</v>
      </c>
      <c r="F311" s="356">
        <v>0</v>
      </c>
      <c r="G311" s="356">
        <v>629659.70038862294</v>
      </c>
      <c r="H311" s="356">
        <v>0</v>
      </c>
      <c r="I311" s="356">
        <v>0</v>
      </c>
      <c r="J311" s="356">
        <v>0</v>
      </c>
      <c r="K311" s="356">
        <v>1747036.0347280274</v>
      </c>
      <c r="M311" s="356">
        <v>211967.33319816232</v>
      </c>
      <c r="N311" s="356">
        <v>0</v>
      </c>
      <c r="O311" s="356">
        <v>176736.31223532703</v>
      </c>
      <c r="P311" s="356">
        <v>0</v>
      </c>
      <c r="Q311" s="356">
        <v>0</v>
      </c>
      <c r="R311" s="356">
        <v>0</v>
      </c>
      <c r="S311" s="356">
        <v>388703.64543348935</v>
      </c>
      <c r="U311" s="356">
        <v>195015.67935380366</v>
      </c>
      <c r="V311" s="356">
        <v>0</v>
      </c>
      <c r="W311" s="356">
        <v>52231.960094350849</v>
      </c>
      <c r="X311" s="356">
        <v>0</v>
      </c>
      <c r="Y311" s="356">
        <v>0</v>
      </c>
      <c r="Z311" s="356">
        <v>0</v>
      </c>
      <c r="AA311" s="356">
        <v>247247.63944815451</v>
      </c>
      <c r="AC311" s="356">
        <v>87382.645804095795</v>
      </c>
      <c r="AD311" s="356">
        <v>0</v>
      </c>
      <c r="AE311" s="356">
        <v>5870.4242924668779</v>
      </c>
      <c r="AF311" s="356">
        <v>0</v>
      </c>
      <c r="AG311" s="356">
        <v>0</v>
      </c>
      <c r="AH311" s="356">
        <v>0</v>
      </c>
      <c r="AI311" s="356">
        <v>93253.070096562675</v>
      </c>
      <c r="AK311" s="356">
        <v>71685.624464495966</v>
      </c>
      <c r="AL311" s="356">
        <v>0</v>
      </c>
      <c r="AM311" s="356">
        <v>70314.774493443634</v>
      </c>
      <c r="AN311" s="356">
        <v>0</v>
      </c>
      <c r="AO311" s="356">
        <v>0</v>
      </c>
      <c r="AP311" s="356">
        <v>0</v>
      </c>
      <c r="AQ311" s="356">
        <v>142000.39895793959</v>
      </c>
      <c r="AS311" s="356">
        <v>902.392880450495</v>
      </c>
      <c r="AT311" s="356">
        <v>0</v>
      </c>
      <c r="AU311" s="356">
        <v>227.98265379059256</v>
      </c>
      <c r="AV311" s="356">
        <v>0</v>
      </c>
      <c r="AW311" s="356">
        <v>0</v>
      </c>
      <c r="AX311" s="356">
        <v>0</v>
      </c>
      <c r="AY311" s="356">
        <v>1130.3755342410875</v>
      </c>
      <c r="BA311" s="356">
        <v>16988.527334400918</v>
      </c>
      <c r="BB311" s="356">
        <v>0</v>
      </c>
      <c r="BC311" s="356">
        <v>22724.44749729937</v>
      </c>
      <c r="BD311" s="356">
        <v>0</v>
      </c>
      <c r="BE311" s="356">
        <v>0</v>
      </c>
      <c r="BF311" s="356">
        <v>0</v>
      </c>
      <c r="BG311" s="356">
        <v>39712.974831700289</v>
      </c>
      <c r="BI311" s="356">
        <v>18100.12323988049</v>
      </c>
      <c r="BJ311" s="356">
        <v>0</v>
      </c>
      <c r="BK311" s="356">
        <v>4596.0525340992945</v>
      </c>
      <c r="BL311" s="356">
        <v>0</v>
      </c>
      <c r="BM311" s="356">
        <v>0</v>
      </c>
      <c r="BN311" s="356">
        <v>0</v>
      </c>
      <c r="BO311" s="356">
        <v>22696.175773979783</v>
      </c>
      <c r="BQ311" s="356">
        <v>13913.501561971536</v>
      </c>
      <c r="BR311" s="356">
        <v>0</v>
      </c>
      <c r="BS311" s="356">
        <v>2854.1376751150997</v>
      </c>
      <c r="BT311" s="356">
        <v>0</v>
      </c>
      <c r="BU311" s="356">
        <v>0</v>
      </c>
      <c r="BV311" s="356">
        <v>0</v>
      </c>
      <c r="BW311" s="356">
        <v>16767.639237086634</v>
      </c>
      <c r="BY311" s="356">
        <v>4572.5271891222001</v>
      </c>
      <c r="BZ311" s="356">
        <v>0</v>
      </c>
      <c r="CA311" s="356">
        <v>4595.1370564659001</v>
      </c>
      <c r="CB311" s="356">
        <v>0</v>
      </c>
      <c r="CC311" s="356">
        <v>0</v>
      </c>
      <c r="CD311" s="356">
        <v>0</v>
      </c>
      <c r="CE311" s="356">
        <v>9167.664245588101</v>
      </c>
      <c r="CG311" s="356">
        <v>967.90176228318001</v>
      </c>
      <c r="CH311" s="356">
        <v>0</v>
      </c>
      <c r="CI311" s="356">
        <v>27398.902177964417</v>
      </c>
      <c r="CJ311" s="356">
        <v>0</v>
      </c>
      <c r="CK311" s="356">
        <v>0</v>
      </c>
      <c r="CL311" s="356">
        <v>0</v>
      </c>
      <c r="CM311" s="356">
        <v>28366.803940247599</v>
      </c>
      <c r="CN311" s="162">
        <v>0</v>
      </c>
      <c r="CO311" s="356">
        <v>676.44973068106174</v>
      </c>
      <c r="CP311" s="356">
        <v>0</v>
      </c>
      <c r="CQ311" s="356">
        <v>51.235237255994704</v>
      </c>
      <c r="CR311" s="356">
        <v>0</v>
      </c>
      <c r="CS311" s="356">
        <v>0</v>
      </c>
      <c r="CT311" s="356">
        <v>0</v>
      </c>
      <c r="CU311" s="356">
        <v>727.6849679370564</v>
      </c>
      <c r="CW311" s="356">
        <v>0</v>
      </c>
      <c r="CX311" s="356">
        <v>0</v>
      </c>
      <c r="CY311" s="356">
        <v>0</v>
      </c>
      <c r="CZ311" s="356">
        <v>0</v>
      </c>
      <c r="DA311" s="356">
        <v>0</v>
      </c>
      <c r="DB311" s="356">
        <v>0</v>
      </c>
      <c r="DC311" s="356">
        <v>0</v>
      </c>
      <c r="DE311" s="356">
        <v>0</v>
      </c>
      <c r="DF311" s="356">
        <v>0</v>
      </c>
      <c r="DG311" s="356">
        <v>0</v>
      </c>
      <c r="DH311" s="356">
        <v>0</v>
      </c>
      <c r="DI311" s="356">
        <v>0</v>
      </c>
      <c r="DJ311" s="356">
        <v>0</v>
      </c>
      <c r="DK311" s="356">
        <v>0</v>
      </c>
      <c r="DM311" s="356">
        <v>0</v>
      </c>
      <c r="DN311" s="356">
        <v>0</v>
      </c>
      <c r="DO311" s="356">
        <v>0</v>
      </c>
      <c r="DP311" s="356">
        <v>0</v>
      </c>
      <c r="DQ311" s="356">
        <v>0</v>
      </c>
      <c r="DR311" s="356">
        <v>0</v>
      </c>
      <c r="DS311" s="356">
        <v>0</v>
      </c>
      <c r="DU311" s="356">
        <v>0</v>
      </c>
      <c r="DV311" s="356">
        <v>0</v>
      </c>
      <c r="DW311" s="356">
        <v>0</v>
      </c>
      <c r="DX311" s="356">
        <v>0</v>
      </c>
      <c r="DY311" s="356">
        <v>0</v>
      </c>
      <c r="DZ311" s="356">
        <v>0</v>
      </c>
      <c r="EA311" s="356">
        <v>0</v>
      </c>
      <c r="EC311" s="356">
        <v>0</v>
      </c>
      <c r="ED311" s="356">
        <v>0</v>
      </c>
      <c r="EE311" s="356">
        <v>0</v>
      </c>
      <c r="EF311" s="356">
        <v>0</v>
      </c>
      <c r="EG311" s="356">
        <v>0</v>
      </c>
      <c r="EH311" s="356">
        <v>0</v>
      </c>
      <c r="EI311" s="356">
        <v>0</v>
      </c>
      <c r="EK311" s="356">
        <v>0</v>
      </c>
      <c r="EL311" s="356">
        <v>0</v>
      </c>
      <c r="EM311" s="356">
        <v>0</v>
      </c>
      <c r="EN311" s="356">
        <v>0</v>
      </c>
      <c r="EO311" s="356">
        <v>0</v>
      </c>
      <c r="EP311" s="356">
        <v>0</v>
      </c>
      <c r="EQ311" s="356">
        <v>0</v>
      </c>
      <c r="ES311" s="356">
        <v>0</v>
      </c>
      <c r="ET311" s="356">
        <v>0</v>
      </c>
      <c r="EU311" s="356">
        <v>0</v>
      </c>
      <c r="EV311" s="356">
        <v>0</v>
      </c>
      <c r="EW311" s="356">
        <v>0</v>
      </c>
      <c r="EX311" s="356">
        <v>0</v>
      </c>
      <c r="EY311" s="356">
        <v>0</v>
      </c>
      <c r="FA311" s="356">
        <v>0</v>
      </c>
      <c r="FB311" s="356">
        <v>0</v>
      </c>
      <c r="FC311" s="356">
        <v>0</v>
      </c>
      <c r="FD311" s="356">
        <v>0</v>
      </c>
      <c r="FE311" s="356">
        <v>0</v>
      </c>
      <c r="FF311" s="356">
        <v>0</v>
      </c>
      <c r="FG311" s="356">
        <v>0</v>
      </c>
    </row>
    <row r="312" spans="1:163">
      <c r="A312" s="355">
        <v>588</v>
      </c>
      <c r="B312" s="162" t="s">
        <v>937</v>
      </c>
      <c r="C312" s="619">
        <v>12333410.01394878</v>
      </c>
      <c r="D312" s="167"/>
      <c r="E312" s="356">
        <v>5035446.3523286413</v>
      </c>
      <c r="F312" s="356">
        <v>0</v>
      </c>
      <c r="G312" s="356">
        <v>2837555.7492048666</v>
      </c>
      <c r="H312" s="356">
        <v>0</v>
      </c>
      <c r="I312" s="356">
        <v>0</v>
      </c>
      <c r="J312" s="356">
        <v>0</v>
      </c>
      <c r="K312" s="356">
        <v>7873002.1015335079</v>
      </c>
      <c r="M312" s="356">
        <v>955228.87138694944</v>
      </c>
      <c r="N312" s="356">
        <v>0</v>
      </c>
      <c r="O312" s="356">
        <v>796460.59382090962</v>
      </c>
      <c r="P312" s="356">
        <v>0</v>
      </c>
      <c r="Q312" s="356">
        <v>0</v>
      </c>
      <c r="R312" s="356">
        <v>0</v>
      </c>
      <c r="S312" s="356">
        <v>1751689.4652078589</v>
      </c>
      <c r="U312" s="356">
        <v>878836.39653918194</v>
      </c>
      <c r="V312" s="356">
        <v>0</v>
      </c>
      <c r="W312" s="356">
        <v>235382.8561149606</v>
      </c>
      <c r="X312" s="356">
        <v>0</v>
      </c>
      <c r="Y312" s="356">
        <v>0</v>
      </c>
      <c r="Z312" s="356">
        <v>0</v>
      </c>
      <c r="AA312" s="356">
        <v>1114219.2526541424</v>
      </c>
      <c r="AC312" s="356">
        <v>393789.1035889847</v>
      </c>
      <c r="AD312" s="356">
        <v>0</v>
      </c>
      <c r="AE312" s="356">
        <v>26455.014019604998</v>
      </c>
      <c r="AF312" s="356">
        <v>0</v>
      </c>
      <c r="AG312" s="356">
        <v>0</v>
      </c>
      <c r="AH312" s="356">
        <v>0</v>
      </c>
      <c r="AI312" s="356">
        <v>420244.1176085897</v>
      </c>
      <c r="AK312" s="356">
        <v>323050.61878507817</v>
      </c>
      <c r="AL312" s="356">
        <v>0</v>
      </c>
      <c r="AM312" s="356">
        <v>316872.89577968966</v>
      </c>
      <c r="AN312" s="356">
        <v>0</v>
      </c>
      <c r="AO312" s="356">
        <v>0</v>
      </c>
      <c r="AP312" s="356">
        <v>0</v>
      </c>
      <c r="AQ312" s="356">
        <v>639923.51456476783</v>
      </c>
      <c r="AS312" s="356">
        <v>4066.6253603072551</v>
      </c>
      <c r="AT312" s="356">
        <v>0</v>
      </c>
      <c r="AU312" s="356">
        <v>1027.4017688970832</v>
      </c>
      <c r="AV312" s="356">
        <v>0</v>
      </c>
      <c r="AW312" s="356">
        <v>0</v>
      </c>
      <c r="AX312" s="356">
        <v>0</v>
      </c>
      <c r="AY312" s="356">
        <v>5094.0271292043381</v>
      </c>
      <c r="BA312" s="356">
        <v>76558.644897396007</v>
      </c>
      <c r="BB312" s="356">
        <v>0</v>
      </c>
      <c r="BC312" s="356">
        <v>102407.517272692</v>
      </c>
      <c r="BD312" s="356">
        <v>0</v>
      </c>
      <c r="BE312" s="356">
        <v>0</v>
      </c>
      <c r="BF312" s="356">
        <v>0</v>
      </c>
      <c r="BG312" s="356">
        <v>178966.16217008801</v>
      </c>
      <c r="BI312" s="356">
        <v>81568.041799308878</v>
      </c>
      <c r="BJ312" s="356">
        <v>0</v>
      </c>
      <c r="BK312" s="356">
        <v>20712.06920775121</v>
      </c>
      <c r="BL312" s="356">
        <v>0</v>
      </c>
      <c r="BM312" s="356">
        <v>0</v>
      </c>
      <c r="BN312" s="356">
        <v>0</v>
      </c>
      <c r="BO312" s="356">
        <v>102280.11100706008</v>
      </c>
      <c r="BQ312" s="356">
        <v>62701.069044717566</v>
      </c>
      <c r="BR312" s="356">
        <v>0</v>
      </c>
      <c r="BS312" s="356">
        <v>12862.145638424277</v>
      </c>
      <c r="BT312" s="356">
        <v>0</v>
      </c>
      <c r="BU312" s="356">
        <v>0</v>
      </c>
      <c r="BV312" s="356">
        <v>0</v>
      </c>
      <c r="BW312" s="356">
        <v>75563.21468314185</v>
      </c>
      <c r="BY312" s="356">
        <v>20606.052453223987</v>
      </c>
      <c r="BZ312" s="356">
        <v>0</v>
      </c>
      <c r="CA312" s="356">
        <v>20707.943616070013</v>
      </c>
      <c r="CB312" s="356">
        <v>0</v>
      </c>
      <c r="CC312" s="356">
        <v>0</v>
      </c>
      <c r="CD312" s="356">
        <v>0</v>
      </c>
      <c r="CE312" s="356">
        <v>41313.996069294</v>
      </c>
      <c r="CG312" s="356">
        <v>4361.8405442448484</v>
      </c>
      <c r="CH312" s="356">
        <v>0</v>
      </c>
      <c r="CI312" s="356">
        <v>123472.90504537654</v>
      </c>
      <c r="CJ312" s="356">
        <v>0</v>
      </c>
      <c r="CK312" s="356">
        <v>0</v>
      </c>
      <c r="CL312" s="356">
        <v>0</v>
      </c>
      <c r="CM312" s="356">
        <v>127834.74558962138</v>
      </c>
      <c r="CN312" s="162">
        <v>0</v>
      </c>
      <c r="CO312" s="356">
        <v>3048.4145978493571</v>
      </c>
      <c r="CP312" s="356">
        <v>0</v>
      </c>
      <c r="CQ312" s="356">
        <v>230.89113365186554</v>
      </c>
      <c r="CR312" s="356">
        <v>0</v>
      </c>
      <c r="CS312" s="356">
        <v>0</v>
      </c>
      <c r="CT312" s="356">
        <v>0</v>
      </c>
      <c r="CU312" s="356">
        <v>3279.3057315012225</v>
      </c>
      <c r="CW312" s="356">
        <v>0</v>
      </c>
      <c r="CX312" s="356">
        <v>0</v>
      </c>
      <c r="CY312" s="356">
        <v>0</v>
      </c>
      <c r="CZ312" s="356">
        <v>0</v>
      </c>
      <c r="DA312" s="356">
        <v>0</v>
      </c>
      <c r="DB312" s="356">
        <v>0</v>
      </c>
      <c r="DC312" s="356">
        <v>0</v>
      </c>
      <c r="DE312" s="356">
        <v>0</v>
      </c>
      <c r="DF312" s="356">
        <v>0</v>
      </c>
      <c r="DG312" s="356">
        <v>0</v>
      </c>
      <c r="DH312" s="356">
        <v>0</v>
      </c>
      <c r="DI312" s="356">
        <v>0</v>
      </c>
      <c r="DJ312" s="356">
        <v>0</v>
      </c>
      <c r="DK312" s="356">
        <v>0</v>
      </c>
      <c r="DM312" s="356">
        <v>0</v>
      </c>
      <c r="DN312" s="356">
        <v>0</v>
      </c>
      <c r="DO312" s="356">
        <v>0</v>
      </c>
      <c r="DP312" s="356">
        <v>0</v>
      </c>
      <c r="DQ312" s="356">
        <v>0</v>
      </c>
      <c r="DR312" s="356">
        <v>0</v>
      </c>
      <c r="DS312" s="356">
        <v>0</v>
      </c>
      <c r="DU312" s="356">
        <v>0</v>
      </c>
      <c r="DV312" s="356">
        <v>0</v>
      </c>
      <c r="DW312" s="356">
        <v>0</v>
      </c>
      <c r="DX312" s="356">
        <v>0</v>
      </c>
      <c r="DY312" s="356">
        <v>0</v>
      </c>
      <c r="DZ312" s="356">
        <v>0</v>
      </c>
      <c r="EA312" s="356">
        <v>0</v>
      </c>
      <c r="EC312" s="356">
        <v>0</v>
      </c>
      <c r="ED312" s="356">
        <v>0</v>
      </c>
      <c r="EE312" s="356">
        <v>0</v>
      </c>
      <c r="EF312" s="356">
        <v>0</v>
      </c>
      <c r="EG312" s="356">
        <v>0</v>
      </c>
      <c r="EH312" s="356">
        <v>0</v>
      </c>
      <c r="EI312" s="356">
        <v>0</v>
      </c>
      <c r="EK312" s="356">
        <v>0</v>
      </c>
      <c r="EL312" s="356">
        <v>0</v>
      </c>
      <c r="EM312" s="356">
        <v>0</v>
      </c>
      <c r="EN312" s="356">
        <v>0</v>
      </c>
      <c r="EO312" s="356">
        <v>0</v>
      </c>
      <c r="EP312" s="356">
        <v>0</v>
      </c>
      <c r="EQ312" s="356">
        <v>0</v>
      </c>
      <c r="ES312" s="356">
        <v>0</v>
      </c>
      <c r="ET312" s="356">
        <v>0</v>
      </c>
      <c r="EU312" s="356">
        <v>0</v>
      </c>
      <c r="EV312" s="356">
        <v>0</v>
      </c>
      <c r="EW312" s="356">
        <v>0</v>
      </c>
      <c r="EX312" s="356">
        <v>0</v>
      </c>
      <c r="EY312" s="356">
        <v>0</v>
      </c>
      <c r="FA312" s="356">
        <v>0</v>
      </c>
      <c r="FB312" s="356">
        <v>0</v>
      </c>
      <c r="FC312" s="356">
        <v>0</v>
      </c>
      <c r="FD312" s="356">
        <v>0</v>
      </c>
      <c r="FE312" s="356">
        <v>0</v>
      </c>
      <c r="FF312" s="356">
        <v>0</v>
      </c>
      <c r="FG312" s="356">
        <v>0</v>
      </c>
    </row>
    <row r="313" spans="1:163">
      <c r="A313" s="355" t="s">
        <v>45</v>
      </c>
      <c r="B313" s="162" t="s">
        <v>45</v>
      </c>
      <c r="C313" s="619">
        <v>0</v>
      </c>
      <c r="D313" s="167"/>
      <c r="E313" s="356">
        <v>0</v>
      </c>
      <c r="F313" s="356">
        <v>0</v>
      </c>
      <c r="G313" s="356">
        <v>0</v>
      </c>
      <c r="H313" s="356">
        <v>0</v>
      </c>
      <c r="I313" s="356">
        <v>0</v>
      </c>
      <c r="J313" s="356">
        <v>0</v>
      </c>
      <c r="K313" s="356">
        <v>0</v>
      </c>
      <c r="M313" s="356">
        <v>0</v>
      </c>
      <c r="N313" s="356">
        <v>0</v>
      </c>
      <c r="O313" s="356">
        <v>0</v>
      </c>
      <c r="P313" s="356">
        <v>0</v>
      </c>
      <c r="Q313" s="356">
        <v>0</v>
      </c>
      <c r="R313" s="356">
        <v>0</v>
      </c>
      <c r="S313" s="356">
        <v>0</v>
      </c>
      <c r="U313" s="356">
        <v>0</v>
      </c>
      <c r="V313" s="356">
        <v>0</v>
      </c>
      <c r="W313" s="356">
        <v>0</v>
      </c>
      <c r="X313" s="356">
        <v>0</v>
      </c>
      <c r="Y313" s="356">
        <v>0</v>
      </c>
      <c r="Z313" s="356">
        <v>0</v>
      </c>
      <c r="AA313" s="356">
        <v>0</v>
      </c>
      <c r="AC313" s="356">
        <v>0</v>
      </c>
      <c r="AD313" s="356">
        <v>0</v>
      </c>
      <c r="AE313" s="356">
        <v>0</v>
      </c>
      <c r="AF313" s="356">
        <v>0</v>
      </c>
      <c r="AG313" s="356">
        <v>0</v>
      </c>
      <c r="AH313" s="356">
        <v>0</v>
      </c>
      <c r="AI313" s="356">
        <v>0</v>
      </c>
      <c r="AK313" s="356">
        <v>0</v>
      </c>
      <c r="AL313" s="356">
        <v>0</v>
      </c>
      <c r="AM313" s="356">
        <v>0</v>
      </c>
      <c r="AN313" s="356">
        <v>0</v>
      </c>
      <c r="AO313" s="356">
        <v>0</v>
      </c>
      <c r="AP313" s="356">
        <v>0</v>
      </c>
      <c r="AQ313" s="356">
        <v>0</v>
      </c>
      <c r="AS313" s="356">
        <v>0</v>
      </c>
      <c r="AT313" s="356">
        <v>0</v>
      </c>
      <c r="AU313" s="356">
        <v>0</v>
      </c>
      <c r="AV313" s="356">
        <v>0</v>
      </c>
      <c r="AW313" s="356">
        <v>0</v>
      </c>
      <c r="AX313" s="356">
        <v>0</v>
      </c>
      <c r="AY313" s="356">
        <v>0</v>
      </c>
      <c r="BA313" s="356">
        <v>0</v>
      </c>
      <c r="BB313" s="356">
        <v>0</v>
      </c>
      <c r="BC313" s="356">
        <v>0</v>
      </c>
      <c r="BD313" s="356">
        <v>0</v>
      </c>
      <c r="BE313" s="356">
        <v>0</v>
      </c>
      <c r="BF313" s="356">
        <v>0</v>
      </c>
      <c r="BG313" s="356">
        <v>0</v>
      </c>
      <c r="BI313" s="356">
        <v>0</v>
      </c>
      <c r="BJ313" s="356">
        <v>0</v>
      </c>
      <c r="BK313" s="356">
        <v>0</v>
      </c>
      <c r="BL313" s="356">
        <v>0</v>
      </c>
      <c r="BM313" s="356">
        <v>0</v>
      </c>
      <c r="BN313" s="356">
        <v>0</v>
      </c>
      <c r="BO313" s="356">
        <v>0</v>
      </c>
      <c r="BQ313" s="356">
        <v>0</v>
      </c>
      <c r="BR313" s="356">
        <v>0</v>
      </c>
      <c r="BS313" s="356">
        <v>0</v>
      </c>
      <c r="BT313" s="356">
        <v>0</v>
      </c>
      <c r="BU313" s="356">
        <v>0</v>
      </c>
      <c r="BV313" s="356">
        <v>0</v>
      </c>
      <c r="BW313" s="356">
        <v>0</v>
      </c>
      <c r="BY313" s="356">
        <v>0</v>
      </c>
      <c r="BZ313" s="356">
        <v>0</v>
      </c>
      <c r="CA313" s="356">
        <v>0</v>
      </c>
      <c r="CB313" s="356">
        <v>0</v>
      </c>
      <c r="CC313" s="356">
        <v>0</v>
      </c>
      <c r="CD313" s="356">
        <v>0</v>
      </c>
      <c r="CE313" s="356">
        <v>0</v>
      </c>
      <c r="CG313" s="356">
        <v>0</v>
      </c>
      <c r="CH313" s="356">
        <v>0</v>
      </c>
      <c r="CI313" s="356">
        <v>0</v>
      </c>
      <c r="CJ313" s="356">
        <v>0</v>
      </c>
      <c r="CK313" s="356">
        <v>0</v>
      </c>
      <c r="CL313" s="356">
        <v>0</v>
      </c>
      <c r="CM313" s="356">
        <v>0</v>
      </c>
      <c r="CN313" s="162">
        <v>0</v>
      </c>
      <c r="CO313" s="356">
        <v>0</v>
      </c>
      <c r="CP313" s="356">
        <v>0</v>
      </c>
      <c r="CQ313" s="356">
        <v>0</v>
      </c>
      <c r="CR313" s="356">
        <v>0</v>
      </c>
      <c r="CS313" s="356">
        <v>0</v>
      </c>
      <c r="CT313" s="356">
        <v>0</v>
      </c>
      <c r="CU313" s="356">
        <v>0</v>
      </c>
      <c r="CW313" s="356">
        <v>0</v>
      </c>
      <c r="CX313" s="356">
        <v>0</v>
      </c>
      <c r="CY313" s="356">
        <v>0</v>
      </c>
      <c r="CZ313" s="356">
        <v>0</v>
      </c>
      <c r="DA313" s="356">
        <v>0</v>
      </c>
      <c r="DB313" s="356">
        <v>0</v>
      </c>
      <c r="DC313" s="356">
        <v>0</v>
      </c>
      <c r="DE313" s="356">
        <v>0</v>
      </c>
      <c r="DF313" s="356">
        <v>0</v>
      </c>
      <c r="DG313" s="356">
        <v>0</v>
      </c>
      <c r="DH313" s="356">
        <v>0</v>
      </c>
      <c r="DI313" s="356">
        <v>0</v>
      </c>
      <c r="DJ313" s="356">
        <v>0</v>
      </c>
      <c r="DK313" s="356">
        <v>0</v>
      </c>
      <c r="DM313" s="356">
        <v>0</v>
      </c>
      <c r="DN313" s="356">
        <v>0</v>
      </c>
      <c r="DO313" s="356">
        <v>0</v>
      </c>
      <c r="DP313" s="356">
        <v>0</v>
      </c>
      <c r="DQ313" s="356">
        <v>0</v>
      </c>
      <c r="DR313" s="356">
        <v>0</v>
      </c>
      <c r="DS313" s="356">
        <v>0</v>
      </c>
      <c r="DU313" s="356">
        <v>0</v>
      </c>
      <c r="DV313" s="356">
        <v>0</v>
      </c>
      <c r="DW313" s="356">
        <v>0</v>
      </c>
      <c r="DX313" s="356">
        <v>0</v>
      </c>
      <c r="DY313" s="356">
        <v>0</v>
      </c>
      <c r="DZ313" s="356">
        <v>0</v>
      </c>
      <c r="EA313" s="356">
        <v>0</v>
      </c>
      <c r="EC313" s="356">
        <v>0</v>
      </c>
      <c r="ED313" s="356">
        <v>0</v>
      </c>
      <c r="EE313" s="356">
        <v>0</v>
      </c>
      <c r="EF313" s="356">
        <v>0</v>
      </c>
      <c r="EG313" s="356">
        <v>0</v>
      </c>
      <c r="EH313" s="356">
        <v>0</v>
      </c>
      <c r="EI313" s="356">
        <v>0</v>
      </c>
      <c r="EK313" s="356">
        <v>0</v>
      </c>
      <c r="EL313" s="356">
        <v>0</v>
      </c>
      <c r="EM313" s="356">
        <v>0</v>
      </c>
      <c r="EN313" s="356">
        <v>0</v>
      </c>
      <c r="EO313" s="356">
        <v>0</v>
      </c>
      <c r="EP313" s="356">
        <v>0</v>
      </c>
      <c r="EQ313" s="356">
        <v>0</v>
      </c>
      <c r="ES313" s="356">
        <v>0</v>
      </c>
      <c r="ET313" s="356">
        <v>0</v>
      </c>
      <c r="EU313" s="356">
        <v>0</v>
      </c>
      <c r="EV313" s="356">
        <v>0</v>
      </c>
      <c r="EW313" s="356">
        <v>0</v>
      </c>
      <c r="EX313" s="356">
        <v>0</v>
      </c>
      <c r="EY313" s="356">
        <v>0</v>
      </c>
      <c r="FA313" s="356">
        <v>0</v>
      </c>
      <c r="FB313" s="356">
        <v>0</v>
      </c>
      <c r="FC313" s="356">
        <v>0</v>
      </c>
      <c r="FD313" s="356">
        <v>0</v>
      </c>
      <c r="FE313" s="356">
        <v>0</v>
      </c>
      <c r="FF313" s="356">
        <v>0</v>
      </c>
      <c r="FG313" s="356">
        <v>0</v>
      </c>
    </row>
    <row r="314" spans="1:163">
      <c r="A314" s="355" t="s">
        <v>45</v>
      </c>
      <c r="B314" s="162" t="s">
        <v>45</v>
      </c>
      <c r="C314" s="619">
        <v>0</v>
      </c>
      <c r="D314" s="167"/>
      <c r="E314" s="356">
        <v>0</v>
      </c>
      <c r="F314" s="356">
        <v>0</v>
      </c>
      <c r="G314" s="356">
        <v>0</v>
      </c>
      <c r="H314" s="356">
        <v>0</v>
      </c>
      <c r="I314" s="356">
        <v>0</v>
      </c>
      <c r="J314" s="356">
        <v>0</v>
      </c>
      <c r="K314" s="356">
        <v>0</v>
      </c>
      <c r="M314" s="356">
        <v>0</v>
      </c>
      <c r="N314" s="356">
        <v>0</v>
      </c>
      <c r="O314" s="356">
        <v>0</v>
      </c>
      <c r="P314" s="356">
        <v>0</v>
      </c>
      <c r="Q314" s="356">
        <v>0</v>
      </c>
      <c r="R314" s="356">
        <v>0</v>
      </c>
      <c r="S314" s="356">
        <v>0</v>
      </c>
      <c r="U314" s="356">
        <v>0</v>
      </c>
      <c r="V314" s="356">
        <v>0</v>
      </c>
      <c r="W314" s="356">
        <v>0</v>
      </c>
      <c r="X314" s="356">
        <v>0</v>
      </c>
      <c r="Y314" s="356">
        <v>0</v>
      </c>
      <c r="Z314" s="356">
        <v>0</v>
      </c>
      <c r="AA314" s="356">
        <v>0</v>
      </c>
      <c r="AC314" s="356">
        <v>0</v>
      </c>
      <c r="AD314" s="356">
        <v>0</v>
      </c>
      <c r="AE314" s="356">
        <v>0</v>
      </c>
      <c r="AF314" s="356">
        <v>0</v>
      </c>
      <c r="AG314" s="356">
        <v>0</v>
      </c>
      <c r="AH314" s="356">
        <v>0</v>
      </c>
      <c r="AI314" s="356">
        <v>0</v>
      </c>
      <c r="AK314" s="356">
        <v>0</v>
      </c>
      <c r="AL314" s="356">
        <v>0</v>
      </c>
      <c r="AM314" s="356">
        <v>0</v>
      </c>
      <c r="AN314" s="356">
        <v>0</v>
      </c>
      <c r="AO314" s="356">
        <v>0</v>
      </c>
      <c r="AP314" s="356">
        <v>0</v>
      </c>
      <c r="AQ314" s="356">
        <v>0</v>
      </c>
      <c r="AS314" s="356">
        <v>0</v>
      </c>
      <c r="AT314" s="356">
        <v>0</v>
      </c>
      <c r="AU314" s="356">
        <v>0</v>
      </c>
      <c r="AV314" s="356">
        <v>0</v>
      </c>
      <c r="AW314" s="356">
        <v>0</v>
      </c>
      <c r="AX314" s="356">
        <v>0</v>
      </c>
      <c r="AY314" s="356">
        <v>0</v>
      </c>
      <c r="BA314" s="356">
        <v>0</v>
      </c>
      <c r="BB314" s="356">
        <v>0</v>
      </c>
      <c r="BC314" s="356">
        <v>0</v>
      </c>
      <c r="BD314" s="356">
        <v>0</v>
      </c>
      <c r="BE314" s="356">
        <v>0</v>
      </c>
      <c r="BF314" s="356">
        <v>0</v>
      </c>
      <c r="BG314" s="356">
        <v>0</v>
      </c>
      <c r="BI314" s="356">
        <v>0</v>
      </c>
      <c r="BJ314" s="356">
        <v>0</v>
      </c>
      <c r="BK314" s="356">
        <v>0</v>
      </c>
      <c r="BL314" s="356">
        <v>0</v>
      </c>
      <c r="BM314" s="356">
        <v>0</v>
      </c>
      <c r="BN314" s="356">
        <v>0</v>
      </c>
      <c r="BO314" s="356">
        <v>0</v>
      </c>
      <c r="BQ314" s="356">
        <v>0</v>
      </c>
      <c r="BR314" s="356">
        <v>0</v>
      </c>
      <c r="BS314" s="356">
        <v>0</v>
      </c>
      <c r="BT314" s="356">
        <v>0</v>
      </c>
      <c r="BU314" s="356">
        <v>0</v>
      </c>
      <c r="BV314" s="356">
        <v>0</v>
      </c>
      <c r="BW314" s="356">
        <v>0</v>
      </c>
      <c r="BY314" s="356">
        <v>0</v>
      </c>
      <c r="BZ314" s="356">
        <v>0</v>
      </c>
      <c r="CA314" s="356">
        <v>0</v>
      </c>
      <c r="CB314" s="356">
        <v>0</v>
      </c>
      <c r="CC314" s="356">
        <v>0</v>
      </c>
      <c r="CD314" s="356">
        <v>0</v>
      </c>
      <c r="CE314" s="356">
        <v>0</v>
      </c>
      <c r="CG314" s="356">
        <v>0</v>
      </c>
      <c r="CH314" s="356">
        <v>0</v>
      </c>
      <c r="CI314" s="356">
        <v>0</v>
      </c>
      <c r="CJ314" s="356">
        <v>0</v>
      </c>
      <c r="CK314" s="356">
        <v>0</v>
      </c>
      <c r="CL314" s="356">
        <v>0</v>
      </c>
      <c r="CM314" s="356">
        <v>0</v>
      </c>
      <c r="CN314" s="162">
        <v>0</v>
      </c>
      <c r="CO314" s="356">
        <v>0</v>
      </c>
      <c r="CP314" s="356">
        <v>0</v>
      </c>
      <c r="CQ314" s="356">
        <v>0</v>
      </c>
      <c r="CR314" s="356">
        <v>0</v>
      </c>
      <c r="CS314" s="356">
        <v>0</v>
      </c>
      <c r="CT314" s="356">
        <v>0</v>
      </c>
      <c r="CU314" s="356">
        <v>0</v>
      </c>
      <c r="CW314" s="356">
        <v>0</v>
      </c>
      <c r="CX314" s="356">
        <v>0</v>
      </c>
      <c r="CY314" s="356">
        <v>0</v>
      </c>
      <c r="CZ314" s="356">
        <v>0</v>
      </c>
      <c r="DA314" s="356">
        <v>0</v>
      </c>
      <c r="DB314" s="356">
        <v>0</v>
      </c>
      <c r="DC314" s="356">
        <v>0</v>
      </c>
      <c r="DE314" s="356">
        <v>0</v>
      </c>
      <c r="DF314" s="356">
        <v>0</v>
      </c>
      <c r="DG314" s="356">
        <v>0</v>
      </c>
      <c r="DH314" s="356">
        <v>0</v>
      </c>
      <c r="DI314" s="356">
        <v>0</v>
      </c>
      <c r="DJ314" s="356">
        <v>0</v>
      </c>
      <c r="DK314" s="356">
        <v>0</v>
      </c>
      <c r="DM314" s="356">
        <v>0</v>
      </c>
      <c r="DN314" s="356">
        <v>0</v>
      </c>
      <c r="DO314" s="356">
        <v>0</v>
      </c>
      <c r="DP314" s="356">
        <v>0</v>
      </c>
      <c r="DQ314" s="356">
        <v>0</v>
      </c>
      <c r="DR314" s="356">
        <v>0</v>
      </c>
      <c r="DS314" s="356">
        <v>0</v>
      </c>
      <c r="DU314" s="356">
        <v>0</v>
      </c>
      <c r="DV314" s="356">
        <v>0</v>
      </c>
      <c r="DW314" s="356">
        <v>0</v>
      </c>
      <c r="DX314" s="356">
        <v>0</v>
      </c>
      <c r="DY314" s="356">
        <v>0</v>
      </c>
      <c r="DZ314" s="356">
        <v>0</v>
      </c>
      <c r="EA314" s="356">
        <v>0</v>
      </c>
      <c r="EC314" s="356">
        <v>0</v>
      </c>
      <c r="ED314" s="356">
        <v>0</v>
      </c>
      <c r="EE314" s="356">
        <v>0</v>
      </c>
      <c r="EF314" s="356">
        <v>0</v>
      </c>
      <c r="EG314" s="356">
        <v>0</v>
      </c>
      <c r="EH314" s="356">
        <v>0</v>
      </c>
      <c r="EI314" s="356">
        <v>0</v>
      </c>
      <c r="EK314" s="356">
        <v>0</v>
      </c>
      <c r="EL314" s="356">
        <v>0</v>
      </c>
      <c r="EM314" s="356">
        <v>0</v>
      </c>
      <c r="EN314" s="356">
        <v>0</v>
      </c>
      <c r="EO314" s="356">
        <v>0</v>
      </c>
      <c r="EP314" s="356">
        <v>0</v>
      </c>
      <c r="EQ314" s="356">
        <v>0</v>
      </c>
      <c r="ES314" s="356">
        <v>0</v>
      </c>
      <c r="ET314" s="356">
        <v>0</v>
      </c>
      <c r="EU314" s="356">
        <v>0</v>
      </c>
      <c r="EV314" s="356">
        <v>0</v>
      </c>
      <c r="EW314" s="356">
        <v>0</v>
      </c>
      <c r="EX314" s="356">
        <v>0</v>
      </c>
      <c r="EY314" s="356">
        <v>0</v>
      </c>
      <c r="FA314" s="356">
        <v>0</v>
      </c>
      <c r="FB314" s="356">
        <v>0</v>
      </c>
      <c r="FC314" s="356">
        <v>0</v>
      </c>
      <c r="FD314" s="356">
        <v>0</v>
      </c>
      <c r="FE314" s="356">
        <v>0</v>
      </c>
      <c r="FF314" s="356">
        <v>0</v>
      </c>
      <c r="FG314" s="356">
        <v>0</v>
      </c>
    </row>
    <row r="315" spans="1:163">
      <c r="A315" s="355" t="s">
        <v>45</v>
      </c>
      <c r="B315" s="162" t="s">
        <v>45</v>
      </c>
      <c r="C315" s="619">
        <v>0</v>
      </c>
      <c r="D315" s="167"/>
      <c r="E315" s="356">
        <v>0</v>
      </c>
      <c r="F315" s="356">
        <v>0</v>
      </c>
      <c r="G315" s="356">
        <v>0</v>
      </c>
      <c r="H315" s="356">
        <v>0</v>
      </c>
      <c r="I315" s="356">
        <v>0</v>
      </c>
      <c r="J315" s="356">
        <v>0</v>
      </c>
      <c r="K315" s="356">
        <v>0</v>
      </c>
      <c r="M315" s="356">
        <v>0</v>
      </c>
      <c r="N315" s="356">
        <v>0</v>
      </c>
      <c r="O315" s="356">
        <v>0</v>
      </c>
      <c r="P315" s="356">
        <v>0</v>
      </c>
      <c r="Q315" s="356">
        <v>0</v>
      </c>
      <c r="R315" s="356">
        <v>0</v>
      </c>
      <c r="S315" s="356">
        <v>0</v>
      </c>
      <c r="U315" s="356">
        <v>0</v>
      </c>
      <c r="V315" s="356">
        <v>0</v>
      </c>
      <c r="W315" s="356">
        <v>0</v>
      </c>
      <c r="X315" s="356">
        <v>0</v>
      </c>
      <c r="Y315" s="356">
        <v>0</v>
      </c>
      <c r="Z315" s="356">
        <v>0</v>
      </c>
      <c r="AA315" s="356">
        <v>0</v>
      </c>
      <c r="AC315" s="356">
        <v>0</v>
      </c>
      <c r="AD315" s="356">
        <v>0</v>
      </c>
      <c r="AE315" s="356">
        <v>0</v>
      </c>
      <c r="AF315" s="356">
        <v>0</v>
      </c>
      <c r="AG315" s="356">
        <v>0</v>
      </c>
      <c r="AH315" s="356">
        <v>0</v>
      </c>
      <c r="AI315" s="356">
        <v>0</v>
      </c>
      <c r="AK315" s="356">
        <v>0</v>
      </c>
      <c r="AL315" s="356">
        <v>0</v>
      </c>
      <c r="AM315" s="356">
        <v>0</v>
      </c>
      <c r="AN315" s="356">
        <v>0</v>
      </c>
      <c r="AO315" s="356">
        <v>0</v>
      </c>
      <c r="AP315" s="356">
        <v>0</v>
      </c>
      <c r="AQ315" s="356">
        <v>0</v>
      </c>
      <c r="AS315" s="356">
        <v>0</v>
      </c>
      <c r="AT315" s="356">
        <v>0</v>
      </c>
      <c r="AU315" s="356">
        <v>0</v>
      </c>
      <c r="AV315" s="356">
        <v>0</v>
      </c>
      <c r="AW315" s="356">
        <v>0</v>
      </c>
      <c r="AX315" s="356">
        <v>0</v>
      </c>
      <c r="AY315" s="356">
        <v>0</v>
      </c>
      <c r="BA315" s="356">
        <v>0</v>
      </c>
      <c r="BB315" s="356">
        <v>0</v>
      </c>
      <c r="BC315" s="356">
        <v>0</v>
      </c>
      <c r="BD315" s="356">
        <v>0</v>
      </c>
      <c r="BE315" s="356">
        <v>0</v>
      </c>
      <c r="BF315" s="356">
        <v>0</v>
      </c>
      <c r="BG315" s="356">
        <v>0</v>
      </c>
      <c r="BI315" s="356">
        <v>0</v>
      </c>
      <c r="BJ315" s="356">
        <v>0</v>
      </c>
      <c r="BK315" s="356">
        <v>0</v>
      </c>
      <c r="BL315" s="356">
        <v>0</v>
      </c>
      <c r="BM315" s="356">
        <v>0</v>
      </c>
      <c r="BN315" s="356">
        <v>0</v>
      </c>
      <c r="BO315" s="356">
        <v>0</v>
      </c>
      <c r="BQ315" s="356">
        <v>0</v>
      </c>
      <c r="BR315" s="356">
        <v>0</v>
      </c>
      <c r="BS315" s="356">
        <v>0</v>
      </c>
      <c r="BT315" s="356">
        <v>0</v>
      </c>
      <c r="BU315" s="356">
        <v>0</v>
      </c>
      <c r="BV315" s="356">
        <v>0</v>
      </c>
      <c r="BW315" s="356">
        <v>0</v>
      </c>
      <c r="BY315" s="356">
        <v>0</v>
      </c>
      <c r="BZ315" s="356">
        <v>0</v>
      </c>
      <c r="CA315" s="356">
        <v>0</v>
      </c>
      <c r="CB315" s="356">
        <v>0</v>
      </c>
      <c r="CC315" s="356">
        <v>0</v>
      </c>
      <c r="CD315" s="356">
        <v>0</v>
      </c>
      <c r="CE315" s="356">
        <v>0</v>
      </c>
      <c r="CG315" s="356">
        <v>0</v>
      </c>
      <c r="CH315" s="356">
        <v>0</v>
      </c>
      <c r="CI315" s="356">
        <v>0</v>
      </c>
      <c r="CJ315" s="356">
        <v>0</v>
      </c>
      <c r="CK315" s="356">
        <v>0</v>
      </c>
      <c r="CL315" s="356">
        <v>0</v>
      </c>
      <c r="CM315" s="356">
        <v>0</v>
      </c>
      <c r="CN315" s="162">
        <v>0</v>
      </c>
      <c r="CO315" s="356">
        <v>0</v>
      </c>
      <c r="CP315" s="356">
        <v>0</v>
      </c>
      <c r="CQ315" s="356">
        <v>0</v>
      </c>
      <c r="CR315" s="356">
        <v>0</v>
      </c>
      <c r="CS315" s="356">
        <v>0</v>
      </c>
      <c r="CT315" s="356">
        <v>0</v>
      </c>
      <c r="CU315" s="356">
        <v>0</v>
      </c>
      <c r="CW315" s="356">
        <v>0</v>
      </c>
      <c r="CX315" s="356">
        <v>0</v>
      </c>
      <c r="CY315" s="356">
        <v>0</v>
      </c>
      <c r="CZ315" s="356">
        <v>0</v>
      </c>
      <c r="DA315" s="356">
        <v>0</v>
      </c>
      <c r="DB315" s="356">
        <v>0</v>
      </c>
      <c r="DC315" s="356">
        <v>0</v>
      </c>
      <c r="DE315" s="356">
        <v>0</v>
      </c>
      <c r="DF315" s="356">
        <v>0</v>
      </c>
      <c r="DG315" s="356">
        <v>0</v>
      </c>
      <c r="DH315" s="356">
        <v>0</v>
      </c>
      <c r="DI315" s="356">
        <v>0</v>
      </c>
      <c r="DJ315" s="356">
        <v>0</v>
      </c>
      <c r="DK315" s="356">
        <v>0</v>
      </c>
      <c r="DM315" s="356">
        <v>0</v>
      </c>
      <c r="DN315" s="356">
        <v>0</v>
      </c>
      <c r="DO315" s="356">
        <v>0</v>
      </c>
      <c r="DP315" s="356">
        <v>0</v>
      </c>
      <c r="DQ315" s="356">
        <v>0</v>
      </c>
      <c r="DR315" s="356">
        <v>0</v>
      </c>
      <c r="DS315" s="356">
        <v>0</v>
      </c>
      <c r="DU315" s="356">
        <v>0</v>
      </c>
      <c r="DV315" s="356">
        <v>0</v>
      </c>
      <c r="DW315" s="356">
        <v>0</v>
      </c>
      <c r="DX315" s="356">
        <v>0</v>
      </c>
      <c r="DY315" s="356">
        <v>0</v>
      </c>
      <c r="DZ315" s="356">
        <v>0</v>
      </c>
      <c r="EA315" s="356">
        <v>0</v>
      </c>
      <c r="EC315" s="356">
        <v>0</v>
      </c>
      <c r="ED315" s="356">
        <v>0</v>
      </c>
      <c r="EE315" s="356">
        <v>0</v>
      </c>
      <c r="EF315" s="356">
        <v>0</v>
      </c>
      <c r="EG315" s="356">
        <v>0</v>
      </c>
      <c r="EH315" s="356">
        <v>0</v>
      </c>
      <c r="EI315" s="356">
        <v>0</v>
      </c>
      <c r="EK315" s="356">
        <v>0</v>
      </c>
      <c r="EL315" s="356">
        <v>0</v>
      </c>
      <c r="EM315" s="356">
        <v>0</v>
      </c>
      <c r="EN315" s="356">
        <v>0</v>
      </c>
      <c r="EO315" s="356">
        <v>0</v>
      </c>
      <c r="EP315" s="356">
        <v>0</v>
      </c>
      <c r="EQ315" s="356">
        <v>0</v>
      </c>
      <c r="ES315" s="356">
        <v>0</v>
      </c>
      <c r="ET315" s="356">
        <v>0</v>
      </c>
      <c r="EU315" s="356">
        <v>0</v>
      </c>
      <c r="EV315" s="356">
        <v>0</v>
      </c>
      <c r="EW315" s="356">
        <v>0</v>
      </c>
      <c r="EX315" s="356">
        <v>0</v>
      </c>
      <c r="EY315" s="356">
        <v>0</v>
      </c>
      <c r="FA315" s="356">
        <v>0</v>
      </c>
      <c r="FB315" s="356">
        <v>0</v>
      </c>
      <c r="FC315" s="356">
        <v>0</v>
      </c>
      <c r="FD315" s="356">
        <v>0</v>
      </c>
      <c r="FE315" s="356">
        <v>0</v>
      </c>
      <c r="FF315" s="356">
        <v>0</v>
      </c>
      <c r="FG315" s="356">
        <v>0</v>
      </c>
    </row>
    <row r="316" spans="1:163">
      <c r="B316" s="172" t="s">
        <v>70</v>
      </c>
      <c r="C316" s="357">
        <v>32659118.59287579</v>
      </c>
      <c r="D316" s="167"/>
      <c r="E316" s="357">
        <v>13333963.55126217</v>
      </c>
      <c r="F316" s="357">
        <v>0</v>
      </c>
      <c r="G316" s="357">
        <v>7513904.8829454668</v>
      </c>
      <c r="H316" s="357">
        <v>0</v>
      </c>
      <c r="I316" s="357">
        <v>0</v>
      </c>
      <c r="J316" s="357">
        <v>0</v>
      </c>
      <c r="K316" s="357">
        <v>20847868.434207637</v>
      </c>
      <c r="L316" s="357"/>
      <c r="M316" s="357">
        <v>2529465.3270005882</v>
      </c>
      <c r="N316" s="357">
        <v>0</v>
      </c>
      <c r="O316" s="357">
        <v>2109043.7242198852</v>
      </c>
      <c r="P316" s="357">
        <v>0</v>
      </c>
      <c r="Q316" s="357">
        <v>0</v>
      </c>
      <c r="R316" s="357">
        <v>0</v>
      </c>
      <c r="S316" s="357">
        <v>4638509.0512204729</v>
      </c>
      <c r="T316" s="357"/>
      <c r="U316" s="357">
        <v>2327176.5120795863</v>
      </c>
      <c r="V316" s="357">
        <v>0</v>
      </c>
      <c r="W316" s="357">
        <v>623298.5527841904</v>
      </c>
      <c r="X316" s="357">
        <v>0</v>
      </c>
      <c r="Y316" s="357">
        <v>0</v>
      </c>
      <c r="Z316" s="357">
        <v>0</v>
      </c>
      <c r="AA316" s="357">
        <v>2950475.0648637768</v>
      </c>
      <c r="AB316" s="357"/>
      <c r="AC316" s="357">
        <v>1042761.4925758287</v>
      </c>
      <c r="AD316" s="357">
        <v>0</v>
      </c>
      <c r="AE316" s="357">
        <v>70053.410959767949</v>
      </c>
      <c r="AF316" s="357">
        <v>0</v>
      </c>
      <c r="AG316" s="357">
        <v>0</v>
      </c>
      <c r="AH316" s="357">
        <v>0</v>
      </c>
      <c r="AI316" s="357">
        <v>1112814.9035355966</v>
      </c>
      <c r="AJ316" s="357"/>
      <c r="AK316" s="357">
        <v>855444.55738286232</v>
      </c>
      <c r="AL316" s="357">
        <v>0</v>
      </c>
      <c r="AM316" s="357">
        <v>839085.82220429147</v>
      </c>
      <c r="AN316" s="357">
        <v>0</v>
      </c>
      <c r="AO316" s="357">
        <v>0</v>
      </c>
      <c r="AP316" s="357">
        <v>0</v>
      </c>
      <c r="AQ316" s="357">
        <v>1694530.3795871539</v>
      </c>
      <c r="AR316" s="357"/>
      <c r="AS316" s="357">
        <v>10768.506014546128</v>
      </c>
      <c r="AT316" s="357">
        <v>0</v>
      </c>
      <c r="AU316" s="357">
        <v>2720.5806159846647</v>
      </c>
      <c r="AV316" s="357">
        <v>0</v>
      </c>
      <c r="AW316" s="357">
        <v>0</v>
      </c>
      <c r="AX316" s="357">
        <v>0</v>
      </c>
      <c r="AY316" s="357">
        <v>13489.086630530794</v>
      </c>
      <c r="AZ316" s="357"/>
      <c r="BA316" s="357">
        <v>202728.83656556474</v>
      </c>
      <c r="BB316" s="357">
        <v>0</v>
      </c>
      <c r="BC316" s="357">
        <v>271177.17221986729</v>
      </c>
      <c r="BD316" s="357">
        <v>0</v>
      </c>
      <c r="BE316" s="357">
        <v>0</v>
      </c>
      <c r="BF316" s="357">
        <v>0</v>
      </c>
      <c r="BG316" s="357">
        <v>473906.00878543203</v>
      </c>
      <c r="BH316" s="357"/>
      <c r="BI316" s="357">
        <v>215993.82064647391</v>
      </c>
      <c r="BJ316" s="357">
        <v>0</v>
      </c>
      <c r="BK316" s="357">
        <v>54845.977211068406</v>
      </c>
      <c r="BL316" s="357">
        <v>0</v>
      </c>
      <c r="BM316" s="357">
        <v>0</v>
      </c>
      <c r="BN316" s="357">
        <v>0</v>
      </c>
      <c r="BO316" s="357">
        <v>270839.79785754229</v>
      </c>
      <c r="BP316" s="357"/>
      <c r="BQ316" s="357">
        <v>166033.69607558302</v>
      </c>
      <c r="BR316" s="357">
        <v>0</v>
      </c>
      <c r="BS316" s="357">
        <v>34059.221195845596</v>
      </c>
      <c r="BT316" s="357">
        <v>0</v>
      </c>
      <c r="BU316" s="357">
        <v>0</v>
      </c>
      <c r="BV316" s="357">
        <v>0</v>
      </c>
      <c r="BW316" s="357">
        <v>200092.91727142863</v>
      </c>
      <c r="BX316" s="357"/>
      <c r="BY316" s="357">
        <v>54565.242705767727</v>
      </c>
      <c r="BZ316" s="357">
        <v>0</v>
      </c>
      <c r="CA316" s="357">
        <v>54835.052561046272</v>
      </c>
      <c r="CB316" s="357">
        <v>0</v>
      </c>
      <c r="CC316" s="357">
        <v>0</v>
      </c>
      <c r="CD316" s="357">
        <v>0</v>
      </c>
      <c r="CE316" s="357">
        <v>109400.29526681401</v>
      </c>
      <c r="CF316" s="357"/>
      <c r="CG316" s="357">
        <v>11550.24177876148</v>
      </c>
      <c r="CH316" s="357">
        <v>0</v>
      </c>
      <c r="CI316" s="357">
        <v>326958.74412049609</v>
      </c>
      <c r="CJ316" s="357">
        <v>0</v>
      </c>
      <c r="CK316" s="357">
        <v>0</v>
      </c>
      <c r="CL316" s="357">
        <v>0</v>
      </c>
      <c r="CM316" s="357">
        <v>338508.98589925759</v>
      </c>
      <c r="CN316" s="357">
        <v>0</v>
      </c>
      <c r="CO316" s="357">
        <v>8072.2633690777875</v>
      </c>
      <c r="CP316" s="357">
        <v>0</v>
      </c>
      <c r="CQ316" s="357">
        <v>611.40438106342583</v>
      </c>
      <c r="CR316" s="357">
        <v>0</v>
      </c>
      <c r="CS316" s="357">
        <v>0</v>
      </c>
      <c r="CT316" s="357">
        <v>0</v>
      </c>
      <c r="CU316" s="357">
        <v>8683.6677501412141</v>
      </c>
      <c r="CV316" s="357"/>
      <c r="CW316" s="357">
        <v>0</v>
      </c>
      <c r="CX316" s="357">
        <v>0</v>
      </c>
      <c r="CY316" s="357">
        <v>0</v>
      </c>
      <c r="CZ316" s="357">
        <v>0</v>
      </c>
      <c r="DA316" s="357">
        <v>0</v>
      </c>
      <c r="DB316" s="357">
        <v>0</v>
      </c>
      <c r="DC316" s="357">
        <v>0</v>
      </c>
      <c r="DD316" s="357"/>
      <c r="DE316" s="357">
        <v>0</v>
      </c>
      <c r="DF316" s="357">
        <v>0</v>
      </c>
      <c r="DG316" s="357">
        <v>0</v>
      </c>
      <c r="DH316" s="357">
        <v>0</v>
      </c>
      <c r="DI316" s="357">
        <v>0</v>
      </c>
      <c r="DJ316" s="357">
        <v>0</v>
      </c>
      <c r="DK316" s="357">
        <v>0</v>
      </c>
      <c r="DL316" s="357"/>
      <c r="DM316" s="357">
        <v>0</v>
      </c>
      <c r="DN316" s="357">
        <v>0</v>
      </c>
      <c r="DO316" s="357">
        <v>0</v>
      </c>
      <c r="DP316" s="357">
        <v>0</v>
      </c>
      <c r="DQ316" s="357">
        <v>0</v>
      </c>
      <c r="DR316" s="357">
        <v>0</v>
      </c>
      <c r="DS316" s="357">
        <v>0</v>
      </c>
      <c r="DT316" s="357"/>
      <c r="DU316" s="357">
        <v>0</v>
      </c>
      <c r="DV316" s="357">
        <v>0</v>
      </c>
      <c r="DW316" s="357">
        <v>0</v>
      </c>
      <c r="DX316" s="357">
        <v>0</v>
      </c>
      <c r="DY316" s="357">
        <v>0</v>
      </c>
      <c r="DZ316" s="357">
        <v>0</v>
      </c>
      <c r="EA316" s="357">
        <v>0</v>
      </c>
      <c r="EB316" s="357"/>
      <c r="EC316" s="357">
        <v>0</v>
      </c>
      <c r="ED316" s="357">
        <v>0</v>
      </c>
      <c r="EE316" s="357">
        <v>0</v>
      </c>
      <c r="EF316" s="357">
        <v>0</v>
      </c>
      <c r="EG316" s="357">
        <v>0</v>
      </c>
      <c r="EH316" s="357">
        <v>0</v>
      </c>
      <c r="EI316" s="357">
        <v>0</v>
      </c>
      <c r="EJ316" s="357"/>
      <c r="EK316" s="357">
        <v>0</v>
      </c>
      <c r="EL316" s="357">
        <v>0</v>
      </c>
      <c r="EM316" s="357">
        <v>0</v>
      </c>
      <c r="EN316" s="357">
        <v>0</v>
      </c>
      <c r="EO316" s="357">
        <v>0</v>
      </c>
      <c r="EP316" s="357">
        <v>0</v>
      </c>
      <c r="EQ316" s="357">
        <v>0</v>
      </c>
      <c r="ER316" s="357"/>
      <c r="ES316" s="357">
        <v>0</v>
      </c>
      <c r="ET316" s="357">
        <v>0</v>
      </c>
      <c r="EU316" s="357">
        <v>0</v>
      </c>
      <c r="EV316" s="357">
        <v>0</v>
      </c>
      <c r="EW316" s="357">
        <v>0</v>
      </c>
      <c r="EX316" s="357">
        <v>0</v>
      </c>
      <c r="EY316" s="357">
        <v>0</v>
      </c>
      <c r="EZ316" s="357"/>
      <c r="FA316" s="357">
        <v>0</v>
      </c>
      <c r="FB316" s="357">
        <v>0</v>
      </c>
      <c r="FC316" s="357">
        <v>0</v>
      </c>
      <c r="FD316" s="357">
        <v>0</v>
      </c>
      <c r="FE316" s="357">
        <v>0</v>
      </c>
      <c r="FF316" s="357">
        <v>0</v>
      </c>
      <c r="FG316" s="357">
        <v>0</v>
      </c>
    </row>
    <row r="317" spans="1:163">
      <c r="D317" s="167"/>
      <c r="CW317" s="162">
        <v>0</v>
      </c>
      <c r="CX317" s="162">
        <v>0</v>
      </c>
      <c r="CY317" s="162">
        <v>0</v>
      </c>
      <c r="CZ317" s="162">
        <v>0</v>
      </c>
      <c r="DA317" s="162">
        <v>0</v>
      </c>
      <c r="DB317" s="162">
        <v>0</v>
      </c>
      <c r="DC317" s="162">
        <v>0</v>
      </c>
    </row>
    <row r="318" spans="1:163">
      <c r="B318" s="172" t="s">
        <v>76</v>
      </c>
      <c r="D318" s="167"/>
      <c r="CW318" s="162">
        <v>0</v>
      </c>
      <c r="CX318" s="162">
        <v>0</v>
      </c>
      <c r="CY318" s="162">
        <v>0</v>
      </c>
      <c r="CZ318" s="162">
        <v>0</v>
      </c>
      <c r="DA318" s="162">
        <v>0</v>
      </c>
      <c r="DB318" s="162">
        <v>0</v>
      </c>
      <c r="DC318" s="162">
        <v>0</v>
      </c>
    </row>
    <row r="319" spans="1:163">
      <c r="A319" s="355">
        <v>901</v>
      </c>
      <c r="B319" s="162" t="s">
        <v>938</v>
      </c>
      <c r="C319" s="619">
        <v>134621.92638556895</v>
      </c>
      <c r="D319" s="167"/>
      <c r="E319" s="356">
        <v>0</v>
      </c>
      <c r="F319" s="356">
        <v>0</v>
      </c>
      <c r="G319" s="356">
        <v>117097.35246889089</v>
      </c>
      <c r="H319" s="356">
        <v>0</v>
      </c>
      <c r="I319" s="356">
        <v>0</v>
      </c>
      <c r="J319" s="356">
        <v>0</v>
      </c>
      <c r="K319" s="356">
        <v>117097.35246889089</v>
      </c>
      <c r="M319" s="356">
        <v>0</v>
      </c>
      <c r="N319" s="356">
        <v>0</v>
      </c>
      <c r="O319" s="356">
        <v>12263.876840554596</v>
      </c>
      <c r="P319" s="356">
        <v>0</v>
      </c>
      <c r="Q319" s="356">
        <v>0</v>
      </c>
      <c r="R319" s="356">
        <v>0</v>
      </c>
      <c r="S319" s="356">
        <v>12263.876840554596</v>
      </c>
      <c r="U319" s="356">
        <v>0</v>
      </c>
      <c r="V319" s="356">
        <v>0</v>
      </c>
      <c r="W319" s="356">
        <v>1234.2036882033874</v>
      </c>
      <c r="X319" s="356">
        <v>0</v>
      </c>
      <c r="Y319" s="356">
        <v>0</v>
      </c>
      <c r="Z319" s="356">
        <v>0</v>
      </c>
      <c r="AA319" s="356">
        <v>1234.2036882033874</v>
      </c>
      <c r="AC319" s="356">
        <v>0</v>
      </c>
      <c r="AD319" s="356">
        <v>0</v>
      </c>
      <c r="AE319" s="356">
        <v>1310.0111507874385</v>
      </c>
      <c r="AF319" s="356">
        <v>0</v>
      </c>
      <c r="AG319" s="356">
        <v>0</v>
      </c>
      <c r="AH319" s="356">
        <v>0</v>
      </c>
      <c r="AI319" s="356">
        <v>1310.0111507874385</v>
      </c>
      <c r="AK319" s="356">
        <v>0</v>
      </c>
      <c r="AL319" s="356">
        <v>0</v>
      </c>
      <c r="AM319" s="356">
        <v>1416.3016928767811</v>
      </c>
      <c r="AN319" s="356">
        <v>0</v>
      </c>
      <c r="AO319" s="356">
        <v>0</v>
      </c>
      <c r="AP319" s="356">
        <v>0</v>
      </c>
      <c r="AQ319" s="356">
        <v>1416.3016928767811</v>
      </c>
      <c r="AS319" s="356">
        <v>0</v>
      </c>
      <c r="AT319" s="356">
        <v>0</v>
      </c>
      <c r="AU319" s="356">
        <v>0.11941301335187256</v>
      </c>
      <c r="AV319" s="356">
        <v>0</v>
      </c>
      <c r="AW319" s="356">
        <v>0</v>
      </c>
      <c r="AX319" s="356">
        <v>0</v>
      </c>
      <c r="AY319" s="356">
        <v>0.11941301335187256</v>
      </c>
      <c r="BA319" s="356">
        <v>0</v>
      </c>
      <c r="BB319" s="356">
        <v>0</v>
      </c>
      <c r="BC319" s="356">
        <v>39.591648654514998</v>
      </c>
      <c r="BD319" s="356">
        <v>0</v>
      </c>
      <c r="BE319" s="356">
        <v>0</v>
      </c>
      <c r="BF319" s="356">
        <v>0</v>
      </c>
      <c r="BG319" s="356">
        <v>39.591648654514998</v>
      </c>
      <c r="BI319" s="356">
        <v>0</v>
      </c>
      <c r="BJ319" s="356">
        <v>0</v>
      </c>
      <c r="BK319" s="356">
        <v>160.64844715456795</v>
      </c>
      <c r="BL319" s="356">
        <v>0</v>
      </c>
      <c r="BM319" s="356">
        <v>0</v>
      </c>
      <c r="BN319" s="356">
        <v>0</v>
      </c>
      <c r="BO319" s="356">
        <v>160.64844715456795</v>
      </c>
      <c r="BQ319" s="356">
        <v>0</v>
      </c>
      <c r="BR319" s="356">
        <v>0</v>
      </c>
      <c r="BS319" s="356">
        <v>256.25362073974395</v>
      </c>
      <c r="BT319" s="356">
        <v>0</v>
      </c>
      <c r="BU319" s="356">
        <v>0</v>
      </c>
      <c r="BV319" s="356">
        <v>0</v>
      </c>
      <c r="BW319" s="356">
        <v>256.25362073974395</v>
      </c>
      <c r="BY319" s="356">
        <v>0</v>
      </c>
      <c r="BZ319" s="356">
        <v>0</v>
      </c>
      <c r="CA319" s="356">
        <v>457.55617668437299</v>
      </c>
      <c r="CB319" s="356">
        <v>0</v>
      </c>
      <c r="CC319" s="356">
        <v>0</v>
      </c>
      <c r="CD319" s="356">
        <v>0</v>
      </c>
      <c r="CE319" s="356">
        <v>457.55617668437299</v>
      </c>
      <c r="CG319" s="356">
        <v>0</v>
      </c>
      <c r="CH319" s="356">
        <v>0</v>
      </c>
      <c r="CI319" s="356">
        <v>385.75810103114532</v>
      </c>
      <c r="CJ319" s="356">
        <v>0</v>
      </c>
      <c r="CK319" s="356">
        <v>0</v>
      </c>
      <c r="CL319" s="356">
        <v>0</v>
      </c>
      <c r="CM319" s="356">
        <v>385.75810103114532</v>
      </c>
      <c r="CN319" s="162">
        <v>0</v>
      </c>
      <c r="CO319" s="356">
        <v>0</v>
      </c>
      <c r="CP319" s="356">
        <v>0</v>
      </c>
      <c r="CQ319" s="356">
        <v>0.25313697813743608</v>
      </c>
      <c r="CR319" s="356">
        <v>0</v>
      </c>
      <c r="CS319" s="356">
        <v>0</v>
      </c>
      <c r="CT319" s="356">
        <v>0</v>
      </c>
      <c r="CU319" s="356">
        <v>0.25313697813743608</v>
      </c>
      <c r="CW319" s="356">
        <v>0</v>
      </c>
      <c r="CX319" s="356">
        <v>0</v>
      </c>
      <c r="CY319" s="356">
        <v>0</v>
      </c>
      <c r="CZ319" s="356">
        <v>0</v>
      </c>
      <c r="DA319" s="356">
        <v>0</v>
      </c>
      <c r="DB319" s="356">
        <v>0</v>
      </c>
      <c r="DC319" s="356">
        <v>0</v>
      </c>
      <c r="DE319" s="356">
        <v>0</v>
      </c>
      <c r="DF319" s="356">
        <v>0</v>
      </c>
      <c r="DG319" s="356">
        <v>0</v>
      </c>
      <c r="DH319" s="356">
        <v>0</v>
      </c>
      <c r="DI319" s="356">
        <v>0</v>
      </c>
      <c r="DJ319" s="356">
        <v>0</v>
      </c>
      <c r="DK319" s="356">
        <v>0</v>
      </c>
      <c r="DM319" s="356">
        <v>0</v>
      </c>
      <c r="DN319" s="356">
        <v>0</v>
      </c>
      <c r="DO319" s="356">
        <v>0</v>
      </c>
      <c r="DP319" s="356">
        <v>0</v>
      </c>
      <c r="DQ319" s="356">
        <v>0</v>
      </c>
      <c r="DR319" s="356">
        <v>0</v>
      </c>
      <c r="DS319" s="356">
        <v>0</v>
      </c>
      <c r="DU319" s="356">
        <v>0</v>
      </c>
      <c r="DV319" s="356">
        <v>0</v>
      </c>
      <c r="DW319" s="356">
        <v>0</v>
      </c>
      <c r="DX319" s="356">
        <v>0</v>
      </c>
      <c r="DY319" s="356">
        <v>0</v>
      </c>
      <c r="DZ319" s="356">
        <v>0</v>
      </c>
      <c r="EA319" s="356">
        <v>0</v>
      </c>
      <c r="EC319" s="356">
        <v>0</v>
      </c>
      <c r="ED319" s="356">
        <v>0</v>
      </c>
      <c r="EE319" s="356">
        <v>0</v>
      </c>
      <c r="EF319" s="356">
        <v>0</v>
      </c>
      <c r="EG319" s="356">
        <v>0</v>
      </c>
      <c r="EH319" s="356">
        <v>0</v>
      </c>
      <c r="EI319" s="356">
        <v>0</v>
      </c>
      <c r="EK319" s="356">
        <v>0</v>
      </c>
      <c r="EL319" s="356">
        <v>0</v>
      </c>
      <c r="EM319" s="356">
        <v>0</v>
      </c>
      <c r="EN319" s="356">
        <v>0</v>
      </c>
      <c r="EO319" s="356">
        <v>0</v>
      </c>
      <c r="EP319" s="356">
        <v>0</v>
      </c>
      <c r="EQ319" s="356">
        <v>0</v>
      </c>
      <c r="ES319" s="356">
        <v>0</v>
      </c>
      <c r="ET319" s="356">
        <v>0</v>
      </c>
      <c r="EU319" s="356">
        <v>0</v>
      </c>
      <c r="EV319" s="356">
        <v>0</v>
      </c>
      <c r="EW319" s="356">
        <v>0</v>
      </c>
      <c r="EX319" s="356">
        <v>0</v>
      </c>
      <c r="EY319" s="356">
        <v>0</v>
      </c>
      <c r="FA319" s="356">
        <v>0</v>
      </c>
      <c r="FB319" s="356">
        <v>0</v>
      </c>
      <c r="FC319" s="356">
        <v>0</v>
      </c>
      <c r="FD319" s="356">
        <v>0</v>
      </c>
      <c r="FE319" s="356">
        <v>0</v>
      </c>
      <c r="FF319" s="356">
        <v>0</v>
      </c>
      <c r="FG319" s="356">
        <v>0</v>
      </c>
    </row>
    <row r="320" spans="1:163">
      <c r="A320" s="355">
        <v>902</v>
      </c>
      <c r="B320" s="162" t="s">
        <v>940</v>
      </c>
      <c r="C320" s="619">
        <v>11371141.862653149</v>
      </c>
      <c r="D320" s="167"/>
      <c r="E320" s="356">
        <v>0</v>
      </c>
      <c r="F320" s="356">
        <v>0</v>
      </c>
      <c r="G320" s="356">
        <v>9996632.4211208429</v>
      </c>
      <c r="H320" s="356">
        <v>0</v>
      </c>
      <c r="I320" s="356">
        <v>0</v>
      </c>
      <c r="J320" s="356">
        <v>0</v>
      </c>
      <c r="K320" s="356">
        <v>9996632.4211208429</v>
      </c>
      <c r="M320" s="356">
        <v>0</v>
      </c>
      <c r="N320" s="356">
        <v>0</v>
      </c>
      <c r="O320" s="356">
        <v>1272599.4674878372</v>
      </c>
      <c r="P320" s="356">
        <v>0</v>
      </c>
      <c r="Q320" s="356">
        <v>0</v>
      </c>
      <c r="R320" s="356">
        <v>0</v>
      </c>
      <c r="S320" s="356">
        <v>1272599.4674878372</v>
      </c>
      <c r="U320" s="356">
        <v>0</v>
      </c>
      <c r="V320" s="356">
        <v>0</v>
      </c>
      <c r="W320" s="356">
        <v>84726.18167537573</v>
      </c>
      <c r="X320" s="356">
        <v>0</v>
      </c>
      <c r="Y320" s="356">
        <v>0</v>
      </c>
      <c r="Z320" s="356">
        <v>0</v>
      </c>
      <c r="AA320" s="356">
        <v>84726.18167537573</v>
      </c>
      <c r="AC320" s="356">
        <v>0</v>
      </c>
      <c r="AD320" s="356">
        <v>0</v>
      </c>
      <c r="AE320" s="356">
        <v>8562.8039852760412</v>
      </c>
      <c r="AF320" s="356">
        <v>0</v>
      </c>
      <c r="AG320" s="356">
        <v>0</v>
      </c>
      <c r="AH320" s="356">
        <v>0</v>
      </c>
      <c r="AI320" s="356">
        <v>8562.8039852760412</v>
      </c>
      <c r="AK320" s="356">
        <v>0</v>
      </c>
      <c r="AL320" s="356">
        <v>0</v>
      </c>
      <c r="AM320" s="356">
        <v>5139.6218711169904</v>
      </c>
      <c r="AN320" s="356">
        <v>0</v>
      </c>
      <c r="AO320" s="356">
        <v>0</v>
      </c>
      <c r="AP320" s="356">
        <v>0</v>
      </c>
      <c r="AQ320" s="356">
        <v>5139.6218711169904</v>
      </c>
      <c r="AS320" s="356">
        <v>0</v>
      </c>
      <c r="AT320" s="356">
        <v>0</v>
      </c>
      <c r="AU320" s="356">
        <v>19.394799513649019</v>
      </c>
      <c r="AV320" s="356">
        <v>0</v>
      </c>
      <c r="AW320" s="356">
        <v>0</v>
      </c>
      <c r="AX320" s="356">
        <v>0</v>
      </c>
      <c r="AY320" s="356">
        <v>19.394799513649019</v>
      </c>
      <c r="BA320" s="356">
        <v>0</v>
      </c>
      <c r="BB320" s="356">
        <v>0</v>
      </c>
      <c r="BC320" s="356">
        <v>1541.886561335097</v>
      </c>
      <c r="BD320" s="356">
        <v>0</v>
      </c>
      <c r="BE320" s="356">
        <v>0</v>
      </c>
      <c r="BF320" s="356">
        <v>0</v>
      </c>
      <c r="BG320" s="356">
        <v>1541.886561335097</v>
      </c>
      <c r="BI320" s="356">
        <v>0</v>
      </c>
      <c r="BJ320" s="356">
        <v>0</v>
      </c>
      <c r="BK320" s="356">
        <v>960.04257592562647</v>
      </c>
      <c r="BL320" s="356">
        <v>0</v>
      </c>
      <c r="BM320" s="356">
        <v>0</v>
      </c>
      <c r="BN320" s="356">
        <v>0</v>
      </c>
      <c r="BO320" s="356">
        <v>960.04257592562647</v>
      </c>
      <c r="BQ320" s="356">
        <v>0</v>
      </c>
      <c r="BR320" s="356">
        <v>0</v>
      </c>
      <c r="BS320" s="356">
        <v>349.10639124568235</v>
      </c>
      <c r="BT320" s="356">
        <v>0</v>
      </c>
      <c r="BU320" s="356">
        <v>0</v>
      </c>
      <c r="BV320" s="356">
        <v>0</v>
      </c>
      <c r="BW320" s="356">
        <v>349.10639124568235</v>
      </c>
      <c r="BY320" s="356">
        <v>0</v>
      </c>
      <c r="BZ320" s="356">
        <v>0</v>
      </c>
      <c r="CA320" s="356">
        <v>533.35698662534799</v>
      </c>
      <c r="CB320" s="356">
        <v>0</v>
      </c>
      <c r="CC320" s="356">
        <v>0</v>
      </c>
      <c r="CD320" s="356">
        <v>0</v>
      </c>
      <c r="CE320" s="356">
        <v>533.35698662534799</v>
      </c>
      <c r="CG320" s="356">
        <v>0</v>
      </c>
      <c r="CH320" s="356">
        <v>0</v>
      </c>
      <c r="CI320" s="356">
        <v>0</v>
      </c>
      <c r="CJ320" s="356">
        <v>0</v>
      </c>
      <c r="CK320" s="356">
        <v>0</v>
      </c>
      <c r="CL320" s="356">
        <v>0</v>
      </c>
      <c r="CM320" s="356">
        <v>0</v>
      </c>
      <c r="CN320" s="162">
        <v>0</v>
      </c>
      <c r="CO320" s="356">
        <v>0</v>
      </c>
      <c r="CP320" s="356">
        <v>0</v>
      </c>
      <c r="CQ320" s="356">
        <v>77.579198054596077</v>
      </c>
      <c r="CR320" s="356">
        <v>0</v>
      </c>
      <c r="CS320" s="356">
        <v>0</v>
      </c>
      <c r="CT320" s="356">
        <v>0</v>
      </c>
      <c r="CU320" s="356">
        <v>77.579198054596077</v>
      </c>
      <c r="CW320" s="356">
        <v>0</v>
      </c>
      <c r="CX320" s="356">
        <v>0</v>
      </c>
      <c r="CY320" s="356">
        <v>0</v>
      </c>
      <c r="CZ320" s="356">
        <v>0</v>
      </c>
      <c r="DA320" s="356">
        <v>0</v>
      </c>
      <c r="DB320" s="356">
        <v>0</v>
      </c>
      <c r="DC320" s="356">
        <v>0</v>
      </c>
      <c r="DE320" s="356">
        <v>0</v>
      </c>
      <c r="DF320" s="356">
        <v>0</v>
      </c>
      <c r="DG320" s="356">
        <v>0</v>
      </c>
      <c r="DH320" s="356">
        <v>0</v>
      </c>
      <c r="DI320" s="356">
        <v>0</v>
      </c>
      <c r="DJ320" s="356">
        <v>0</v>
      </c>
      <c r="DK320" s="356">
        <v>0</v>
      </c>
      <c r="DM320" s="356">
        <v>0</v>
      </c>
      <c r="DN320" s="356">
        <v>0</v>
      </c>
      <c r="DO320" s="356">
        <v>0</v>
      </c>
      <c r="DP320" s="356">
        <v>0</v>
      </c>
      <c r="DQ320" s="356">
        <v>0</v>
      </c>
      <c r="DR320" s="356">
        <v>0</v>
      </c>
      <c r="DS320" s="356">
        <v>0</v>
      </c>
      <c r="DU320" s="356">
        <v>0</v>
      </c>
      <c r="DV320" s="356">
        <v>0</v>
      </c>
      <c r="DW320" s="356">
        <v>0</v>
      </c>
      <c r="DX320" s="356">
        <v>0</v>
      </c>
      <c r="DY320" s="356">
        <v>0</v>
      </c>
      <c r="DZ320" s="356">
        <v>0</v>
      </c>
      <c r="EA320" s="356">
        <v>0</v>
      </c>
      <c r="EC320" s="356">
        <v>0</v>
      </c>
      <c r="ED320" s="356">
        <v>0</v>
      </c>
      <c r="EE320" s="356">
        <v>0</v>
      </c>
      <c r="EF320" s="356">
        <v>0</v>
      </c>
      <c r="EG320" s="356">
        <v>0</v>
      </c>
      <c r="EH320" s="356">
        <v>0</v>
      </c>
      <c r="EI320" s="356">
        <v>0</v>
      </c>
      <c r="EK320" s="356">
        <v>0</v>
      </c>
      <c r="EL320" s="356">
        <v>0</v>
      </c>
      <c r="EM320" s="356">
        <v>0</v>
      </c>
      <c r="EN320" s="356">
        <v>0</v>
      </c>
      <c r="EO320" s="356">
        <v>0</v>
      </c>
      <c r="EP320" s="356">
        <v>0</v>
      </c>
      <c r="EQ320" s="356">
        <v>0</v>
      </c>
      <c r="ES320" s="356">
        <v>0</v>
      </c>
      <c r="ET320" s="356">
        <v>0</v>
      </c>
      <c r="EU320" s="356">
        <v>0</v>
      </c>
      <c r="EV320" s="356">
        <v>0</v>
      </c>
      <c r="EW320" s="356">
        <v>0</v>
      </c>
      <c r="EX320" s="356">
        <v>0</v>
      </c>
      <c r="EY320" s="356">
        <v>0</v>
      </c>
      <c r="FA320" s="356">
        <v>0</v>
      </c>
      <c r="FB320" s="356">
        <v>0</v>
      </c>
      <c r="FC320" s="356">
        <v>0</v>
      </c>
      <c r="FD320" s="356">
        <v>0</v>
      </c>
      <c r="FE320" s="356">
        <v>0</v>
      </c>
      <c r="FF320" s="356">
        <v>0</v>
      </c>
      <c r="FG320" s="356">
        <v>0</v>
      </c>
    </row>
    <row r="321" spans="1:163">
      <c r="A321" s="355">
        <v>903</v>
      </c>
      <c r="B321" s="162" t="s">
        <v>942</v>
      </c>
      <c r="C321" s="619">
        <v>23622828.61329595</v>
      </c>
      <c r="D321" s="167"/>
      <c r="E321" s="356">
        <v>0</v>
      </c>
      <c r="F321" s="356">
        <v>0</v>
      </c>
      <c r="G321" s="356">
        <v>20177622.519180335</v>
      </c>
      <c r="H321" s="356">
        <v>0</v>
      </c>
      <c r="I321" s="356">
        <v>0</v>
      </c>
      <c r="J321" s="356">
        <v>0</v>
      </c>
      <c r="K321" s="356">
        <v>20177622.519180335</v>
      </c>
      <c r="M321" s="356">
        <v>0</v>
      </c>
      <c r="N321" s="356">
        <v>0</v>
      </c>
      <c r="O321" s="356">
        <v>2381005.4371652394</v>
      </c>
      <c r="P321" s="356">
        <v>0</v>
      </c>
      <c r="Q321" s="356">
        <v>0</v>
      </c>
      <c r="R321" s="356">
        <v>0</v>
      </c>
      <c r="S321" s="356">
        <v>2381005.4371652394</v>
      </c>
      <c r="U321" s="356">
        <v>0</v>
      </c>
      <c r="V321" s="356">
        <v>0</v>
      </c>
      <c r="W321" s="356">
        <v>216910.05295143303</v>
      </c>
      <c r="X321" s="356">
        <v>0</v>
      </c>
      <c r="Y321" s="356">
        <v>0</v>
      </c>
      <c r="Z321" s="356">
        <v>0</v>
      </c>
      <c r="AA321" s="356">
        <v>216910.05295143303</v>
      </c>
      <c r="AC321" s="356">
        <v>0</v>
      </c>
      <c r="AD321" s="356">
        <v>0</v>
      </c>
      <c r="AE321" s="356">
        <v>224156.19862806523</v>
      </c>
      <c r="AF321" s="356">
        <v>0</v>
      </c>
      <c r="AG321" s="356">
        <v>0</v>
      </c>
      <c r="AH321" s="356">
        <v>0</v>
      </c>
      <c r="AI321" s="356">
        <v>224156.19862806523</v>
      </c>
      <c r="AK321" s="356">
        <v>0</v>
      </c>
      <c r="AL321" s="356">
        <v>0</v>
      </c>
      <c r="AM321" s="356">
        <v>167844.56570614738</v>
      </c>
      <c r="AN321" s="356">
        <v>0</v>
      </c>
      <c r="AO321" s="356">
        <v>0</v>
      </c>
      <c r="AP321" s="356">
        <v>0</v>
      </c>
      <c r="AQ321" s="356">
        <v>167844.56570614738</v>
      </c>
      <c r="AS321" s="356">
        <v>0</v>
      </c>
      <c r="AT321" s="356">
        <v>0</v>
      </c>
      <c r="AU321" s="356">
        <v>26.715691655154234</v>
      </c>
      <c r="AV321" s="356">
        <v>0</v>
      </c>
      <c r="AW321" s="356">
        <v>0</v>
      </c>
      <c r="AX321" s="356">
        <v>0</v>
      </c>
      <c r="AY321" s="356">
        <v>26.715691655154234</v>
      </c>
      <c r="BA321" s="356">
        <v>0</v>
      </c>
      <c r="BB321" s="356">
        <v>0</v>
      </c>
      <c r="BC321" s="356">
        <v>13746.148757419774</v>
      </c>
      <c r="BD321" s="356">
        <v>0</v>
      </c>
      <c r="BE321" s="356">
        <v>0</v>
      </c>
      <c r="BF321" s="356">
        <v>0</v>
      </c>
      <c r="BG321" s="356">
        <v>13746.148757419774</v>
      </c>
      <c r="BI321" s="356">
        <v>0</v>
      </c>
      <c r="BJ321" s="356">
        <v>0</v>
      </c>
      <c r="BK321" s="356">
        <v>61073.219929349732</v>
      </c>
      <c r="BL321" s="356">
        <v>0</v>
      </c>
      <c r="BM321" s="356">
        <v>0</v>
      </c>
      <c r="BN321" s="356">
        <v>0</v>
      </c>
      <c r="BO321" s="356">
        <v>61073.219929349732</v>
      </c>
      <c r="BQ321" s="356">
        <v>0</v>
      </c>
      <c r="BR321" s="356">
        <v>0</v>
      </c>
      <c r="BS321" s="356">
        <v>98601.418215949743</v>
      </c>
      <c r="BT321" s="356">
        <v>0</v>
      </c>
      <c r="BU321" s="356">
        <v>0</v>
      </c>
      <c r="BV321" s="356">
        <v>0</v>
      </c>
      <c r="BW321" s="356">
        <v>98601.418215949743</v>
      </c>
      <c r="BY321" s="356">
        <v>0</v>
      </c>
      <c r="BZ321" s="356">
        <v>0</v>
      </c>
      <c r="CA321" s="356">
        <v>176148.726917133</v>
      </c>
      <c r="CB321" s="356">
        <v>0</v>
      </c>
      <c r="CC321" s="356">
        <v>0</v>
      </c>
      <c r="CD321" s="356">
        <v>0</v>
      </c>
      <c r="CE321" s="356">
        <v>176148.726917133</v>
      </c>
      <c r="CG321" s="356">
        <v>0</v>
      </c>
      <c r="CH321" s="356">
        <v>0</v>
      </c>
      <c r="CI321" s="356">
        <v>105673.44229617827</v>
      </c>
      <c r="CJ321" s="356">
        <v>0</v>
      </c>
      <c r="CK321" s="356">
        <v>0</v>
      </c>
      <c r="CL321" s="356">
        <v>0</v>
      </c>
      <c r="CM321" s="356">
        <v>105673.44229617827</v>
      </c>
      <c r="CN321" s="162">
        <v>0</v>
      </c>
      <c r="CO321" s="356">
        <v>0</v>
      </c>
      <c r="CP321" s="356">
        <v>0</v>
      </c>
      <c r="CQ321" s="356">
        <v>20.167857038212635</v>
      </c>
      <c r="CR321" s="356">
        <v>0</v>
      </c>
      <c r="CS321" s="356">
        <v>0</v>
      </c>
      <c r="CT321" s="356">
        <v>0</v>
      </c>
      <c r="CU321" s="356">
        <v>20.167857038212635</v>
      </c>
      <c r="CW321" s="356">
        <v>0</v>
      </c>
      <c r="CX321" s="356">
        <v>0</v>
      </c>
      <c r="CY321" s="356">
        <v>0</v>
      </c>
      <c r="CZ321" s="356">
        <v>0</v>
      </c>
      <c r="DA321" s="356">
        <v>0</v>
      </c>
      <c r="DB321" s="356">
        <v>0</v>
      </c>
      <c r="DC321" s="356">
        <v>0</v>
      </c>
      <c r="DE321" s="356">
        <v>0</v>
      </c>
      <c r="DF321" s="356">
        <v>0</v>
      </c>
      <c r="DG321" s="356">
        <v>0</v>
      </c>
      <c r="DH321" s="356">
        <v>0</v>
      </c>
      <c r="DI321" s="356">
        <v>0</v>
      </c>
      <c r="DJ321" s="356">
        <v>0</v>
      </c>
      <c r="DK321" s="356">
        <v>0</v>
      </c>
      <c r="DM321" s="356">
        <v>0</v>
      </c>
      <c r="DN321" s="356">
        <v>0</v>
      </c>
      <c r="DO321" s="356">
        <v>0</v>
      </c>
      <c r="DP321" s="356">
        <v>0</v>
      </c>
      <c r="DQ321" s="356">
        <v>0</v>
      </c>
      <c r="DR321" s="356">
        <v>0</v>
      </c>
      <c r="DS321" s="356">
        <v>0</v>
      </c>
      <c r="DU321" s="356">
        <v>0</v>
      </c>
      <c r="DV321" s="356">
        <v>0</v>
      </c>
      <c r="DW321" s="356">
        <v>0</v>
      </c>
      <c r="DX321" s="356">
        <v>0</v>
      </c>
      <c r="DY321" s="356">
        <v>0</v>
      </c>
      <c r="DZ321" s="356">
        <v>0</v>
      </c>
      <c r="EA321" s="356">
        <v>0</v>
      </c>
      <c r="EC321" s="356">
        <v>0</v>
      </c>
      <c r="ED321" s="356">
        <v>0</v>
      </c>
      <c r="EE321" s="356">
        <v>0</v>
      </c>
      <c r="EF321" s="356">
        <v>0</v>
      </c>
      <c r="EG321" s="356">
        <v>0</v>
      </c>
      <c r="EH321" s="356">
        <v>0</v>
      </c>
      <c r="EI321" s="356">
        <v>0</v>
      </c>
      <c r="EK321" s="356">
        <v>0</v>
      </c>
      <c r="EL321" s="356">
        <v>0</v>
      </c>
      <c r="EM321" s="356">
        <v>0</v>
      </c>
      <c r="EN321" s="356">
        <v>0</v>
      </c>
      <c r="EO321" s="356">
        <v>0</v>
      </c>
      <c r="EP321" s="356">
        <v>0</v>
      </c>
      <c r="EQ321" s="356">
        <v>0</v>
      </c>
      <c r="ES321" s="356">
        <v>0</v>
      </c>
      <c r="ET321" s="356">
        <v>0</v>
      </c>
      <c r="EU321" s="356">
        <v>0</v>
      </c>
      <c r="EV321" s="356">
        <v>0</v>
      </c>
      <c r="EW321" s="356">
        <v>0</v>
      </c>
      <c r="EX321" s="356">
        <v>0</v>
      </c>
      <c r="EY321" s="356">
        <v>0</v>
      </c>
      <c r="FA321" s="356">
        <v>0</v>
      </c>
      <c r="FB321" s="356">
        <v>0</v>
      </c>
      <c r="FC321" s="356">
        <v>0</v>
      </c>
      <c r="FD321" s="356">
        <v>0</v>
      </c>
      <c r="FE321" s="356">
        <v>0</v>
      </c>
      <c r="FF321" s="356">
        <v>0</v>
      </c>
      <c r="FG321" s="356">
        <v>0</v>
      </c>
    </row>
    <row r="322" spans="1:163">
      <c r="A322" s="355">
        <v>904</v>
      </c>
      <c r="B322" s="162" t="s">
        <v>77</v>
      </c>
      <c r="C322" s="619">
        <v>16989334.973663498</v>
      </c>
      <c r="D322" s="167"/>
      <c r="E322" s="356">
        <v>0</v>
      </c>
      <c r="F322" s="356">
        <v>0</v>
      </c>
      <c r="G322" s="356">
        <v>15042060.144191789</v>
      </c>
      <c r="H322" s="356">
        <v>0</v>
      </c>
      <c r="I322" s="356">
        <v>0</v>
      </c>
      <c r="J322" s="356">
        <v>0</v>
      </c>
      <c r="K322" s="356">
        <v>15042060.144191789</v>
      </c>
      <c r="M322" s="356">
        <v>0</v>
      </c>
      <c r="N322" s="356">
        <v>0</v>
      </c>
      <c r="O322" s="356">
        <v>1082004.4638614967</v>
      </c>
      <c r="P322" s="356">
        <v>0</v>
      </c>
      <c r="Q322" s="356">
        <v>0</v>
      </c>
      <c r="R322" s="356">
        <v>0</v>
      </c>
      <c r="S322" s="356">
        <v>1082004.4638614967</v>
      </c>
      <c r="U322" s="356">
        <v>0</v>
      </c>
      <c r="V322" s="356">
        <v>0</v>
      </c>
      <c r="W322" s="356">
        <v>174942.79698770735</v>
      </c>
      <c r="X322" s="356">
        <v>0</v>
      </c>
      <c r="Y322" s="356">
        <v>0</v>
      </c>
      <c r="Z322" s="356">
        <v>0</v>
      </c>
      <c r="AA322" s="356">
        <v>174942.79698770735</v>
      </c>
      <c r="AC322" s="356">
        <v>0</v>
      </c>
      <c r="AD322" s="356">
        <v>0</v>
      </c>
      <c r="AE322" s="356">
        <v>273132.54491793737</v>
      </c>
      <c r="AF322" s="356">
        <v>0</v>
      </c>
      <c r="AG322" s="356">
        <v>0</v>
      </c>
      <c r="AH322" s="356">
        <v>0</v>
      </c>
      <c r="AI322" s="356">
        <v>273132.54491793737</v>
      </c>
      <c r="AK322" s="356">
        <v>0</v>
      </c>
      <c r="AL322" s="356">
        <v>0</v>
      </c>
      <c r="AM322" s="356">
        <v>373910.70158626931</v>
      </c>
      <c r="AN322" s="356">
        <v>0</v>
      </c>
      <c r="AO322" s="356">
        <v>0</v>
      </c>
      <c r="AP322" s="356">
        <v>0</v>
      </c>
      <c r="AQ322" s="356">
        <v>373910.70158626931</v>
      </c>
      <c r="AS322" s="356">
        <v>0</v>
      </c>
      <c r="AT322" s="356">
        <v>0</v>
      </c>
      <c r="AU322" s="356">
        <v>0</v>
      </c>
      <c r="AV322" s="356">
        <v>0</v>
      </c>
      <c r="AW322" s="356">
        <v>0</v>
      </c>
      <c r="AX322" s="356">
        <v>0</v>
      </c>
      <c r="AY322" s="356">
        <v>0</v>
      </c>
      <c r="BA322" s="356">
        <v>0</v>
      </c>
      <c r="BB322" s="356">
        <v>0</v>
      </c>
      <c r="BC322" s="356">
        <v>0</v>
      </c>
      <c r="BD322" s="356">
        <v>0</v>
      </c>
      <c r="BE322" s="356">
        <v>0</v>
      </c>
      <c r="BF322" s="356">
        <v>0</v>
      </c>
      <c r="BG322" s="356">
        <v>0</v>
      </c>
      <c r="BI322" s="356">
        <v>0</v>
      </c>
      <c r="BJ322" s="356">
        <v>0</v>
      </c>
      <c r="BK322" s="356">
        <v>0</v>
      </c>
      <c r="BL322" s="356">
        <v>0</v>
      </c>
      <c r="BM322" s="356">
        <v>0</v>
      </c>
      <c r="BN322" s="356">
        <v>0</v>
      </c>
      <c r="BO322" s="356">
        <v>0</v>
      </c>
      <c r="BQ322" s="356">
        <v>0</v>
      </c>
      <c r="BR322" s="356">
        <v>0</v>
      </c>
      <c r="BS322" s="356">
        <v>0</v>
      </c>
      <c r="BT322" s="356">
        <v>0</v>
      </c>
      <c r="BU322" s="356">
        <v>0</v>
      </c>
      <c r="BV322" s="356">
        <v>0</v>
      </c>
      <c r="BW322" s="356">
        <v>0</v>
      </c>
      <c r="BY322" s="356">
        <v>0</v>
      </c>
      <c r="BZ322" s="356">
        <v>0</v>
      </c>
      <c r="CA322" s="356">
        <v>0</v>
      </c>
      <c r="CB322" s="356">
        <v>0</v>
      </c>
      <c r="CC322" s="356">
        <v>0</v>
      </c>
      <c r="CD322" s="356">
        <v>0</v>
      </c>
      <c r="CE322" s="356">
        <v>0</v>
      </c>
      <c r="CG322" s="356">
        <v>0</v>
      </c>
      <c r="CH322" s="356">
        <v>0</v>
      </c>
      <c r="CI322" s="356">
        <v>43284.322118297991</v>
      </c>
      <c r="CJ322" s="356">
        <v>0</v>
      </c>
      <c r="CK322" s="356">
        <v>0</v>
      </c>
      <c r="CL322" s="356">
        <v>0</v>
      </c>
      <c r="CM322" s="356">
        <v>43284.322118297991</v>
      </c>
      <c r="CN322" s="162">
        <v>0</v>
      </c>
      <c r="CO322" s="356">
        <v>0</v>
      </c>
      <c r="CP322" s="356">
        <v>0</v>
      </c>
      <c r="CQ322" s="356">
        <v>0</v>
      </c>
      <c r="CR322" s="356">
        <v>0</v>
      </c>
      <c r="CS322" s="356">
        <v>0</v>
      </c>
      <c r="CT322" s="356">
        <v>0</v>
      </c>
      <c r="CU322" s="356">
        <v>0</v>
      </c>
      <c r="CW322" s="356">
        <v>0</v>
      </c>
      <c r="CX322" s="356">
        <v>0</v>
      </c>
      <c r="CY322" s="356">
        <v>0</v>
      </c>
      <c r="CZ322" s="356">
        <v>0</v>
      </c>
      <c r="DA322" s="356">
        <v>0</v>
      </c>
      <c r="DB322" s="356">
        <v>0</v>
      </c>
      <c r="DC322" s="356">
        <v>0</v>
      </c>
      <c r="DE322" s="356">
        <v>0</v>
      </c>
      <c r="DF322" s="356">
        <v>0</v>
      </c>
      <c r="DG322" s="356">
        <v>0</v>
      </c>
      <c r="DH322" s="356">
        <v>0</v>
      </c>
      <c r="DI322" s="356">
        <v>0</v>
      </c>
      <c r="DJ322" s="356">
        <v>0</v>
      </c>
      <c r="DK322" s="356">
        <v>0</v>
      </c>
      <c r="DM322" s="356">
        <v>0</v>
      </c>
      <c r="DN322" s="356">
        <v>0</v>
      </c>
      <c r="DO322" s="356">
        <v>0</v>
      </c>
      <c r="DP322" s="356">
        <v>0</v>
      </c>
      <c r="DQ322" s="356">
        <v>0</v>
      </c>
      <c r="DR322" s="356">
        <v>0</v>
      </c>
      <c r="DS322" s="356">
        <v>0</v>
      </c>
      <c r="DU322" s="356">
        <v>0</v>
      </c>
      <c r="DV322" s="356">
        <v>0</v>
      </c>
      <c r="DW322" s="356">
        <v>0</v>
      </c>
      <c r="DX322" s="356">
        <v>0</v>
      </c>
      <c r="DY322" s="356">
        <v>0</v>
      </c>
      <c r="DZ322" s="356">
        <v>0</v>
      </c>
      <c r="EA322" s="356">
        <v>0</v>
      </c>
      <c r="EC322" s="356">
        <v>0</v>
      </c>
      <c r="ED322" s="356">
        <v>0</v>
      </c>
      <c r="EE322" s="356">
        <v>0</v>
      </c>
      <c r="EF322" s="356">
        <v>0</v>
      </c>
      <c r="EG322" s="356">
        <v>0</v>
      </c>
      <c r="EH322" s="356">
        <v>0</v>
      </c>
      <c r="EI322" s="356">
        <v>0</v>
      </c>
      <c r="EK322" s="356">
        <v>0</v>
      </c>
      <c r="EL322" s="356">
        <v>0</v>
      </c>
      <c r="EM322" s="356">
        <v>0</v>
      </c>
      <c r="EN322" s="356">
        <v>0</v>
      </c>
      <c r="EO322" s="356">
        <v>0</v>
      </c>
      <c r="EP322" s="356">
        <v>0</v>
      </c>
      <c r="EQ322" s="356">
        <v>0</v>
      </c>
      <c r="ES322" s="356">
        <v>0</v>
      </c>
      <c r="ET322" s="356">
        <v>0</v>
      </c>
      <c r="EU322" s="356">
        <v>0</v>
      </c>
      <c r="EV322" s="356">
        <v>0</v>
      </c>
      <c r="EW322" s="356">
        <v>0</v>
      </c>
      <c r="EX322" s="356">
        <v>0</v>
      </c>
      <c r="EY322" s="356">
        <v>0</v>
      </c>
      <c r="FA322" s="356">
        <v>0</v>
      </c>
      <c r="FB322" s="356">
        <v>0</v>
      </c>
      <c r="FC322" s="356">
        <v>0</v>
      </c>
      <c r="FD322" s="356">
        <v>0</v>
      </c>
      <c r="FE322" s="356">
        <v>0</v>
      </c>
      <c r="FF322" s="356">
        <v>0</v>
      </c>
      <c r="FG322" s="356">
        <v>0</v>
      </c>
    </row>
    <row r="323" spans="1:163">
      <c r="A323" s="355">
        <v>905</v>
      </c>
      <c r="B323" s="162" t="s">
        <v>945</v>
      </c>
      <c r="C323" s="619">
        <v>0</v>
      </c>
      <c r="D323" s="167"/>
      <c r="E323" s="356">
        <v>0</v>
      </c>
      <c r="F323" s="356">
        <v>0</v>
      </c>
      <c r="G323" s="356">
        <v>0</v>
      </c>
      <c r="H323" s="356">
        <v>0</v>
      </c>
      <c r="I323" s="356">
        <v>0</v>
      </c>
      <c r="J323" s="356">
        <v>0</v>
      </c>
      <c r="K323" s="356">
        <v>0</v>
      </c>
      <c r="M323" s="356">
        <v>0</v>
      </c>
      <c r="N323" s="356">
        <v>0</v>
      </c>
      <c r="O323" s="356">
        <v>0</v>
      </c>
      <c r="P323" s="356">
        <v>0</v>
      </c>
      <c r="Q323" s="356">
        <v>0</v>
      </c>
      <c r="R323" s="356">
        <v>0</v>
      </c>
      <c r="S323" s="356">
        <v>0</v>
      </c>
      <c r="U323" s="356">
        <v>0</v>
      </c>
      <c r="V323" s="356">
        <v>0</v>
      </c>
      <c r="W323" s="356">
        <v>0</v>
      </c>
      <c r="X323" s="356">
        <v>0</v>
      </c>
      <c r="Y323" s="356">
        <v>0</v>
      </c>
      <c r="Z323" s="356">
        <v>0</v>
      </c>
      <c r="AA323" s="356">
        <v>0</v>
      </c>
      <c r="AC323" s="356">
        <v>0</v>
      </c>
      <c r="AD323" s="356">
        <v>0</v>
      </c>
      <c r="AE323" s="356">
        <v>0</v>
      </c>
      <c r="AF323" s="356">
        <v>0</v>
      </c>
      <c r="AG323" s="356">
        <v>0</v>
      </c>
      <c r="AH323" s="356">
        <v>0</v>
      </c>
      <c r="AI323" s="356">
        <v>0</v>
      </c>
      <c r="AK323" s="356">
        <v>0</v>
      </c>
      <c r="AL323" s="356">
        <v>0</v>
      </c>
      <c r="AM323" s="356">
        <v>0</v>
      </c>
      <c r="AN323" s="356">
        <v>0</v>
      </c>
      <c r="AO323" s="356">
        <v>0</v>
      </c>
      <c r="AP323" s="356">
        <v>0</v>
      </c>
      <c r="AQ323" s="356">
        <v>0</v>
      </c>
      <c r="AS323" s="356">
        <v>0</v>
      </c>
      <c r="AT323" s="356">
        <v>0</v>
      </c>
      <c r="AU323" s="356">
        <v>0</v>
      </c>
      <c r="AV323" s="356">
        <v>0</v>
      </c>
      <c r="AW323" s="356">
        <v>0</v>
      </c>
      <c r="AX323" s="356">
        <v>0</v>
      </c>
      <c r="AY323" s="356">
        <v>0</v>
      </c>
      <c r="BA323" s="356">
        <v>0</v>
      </c>
      <c r="BB323" s="356">
        <v>0</v>
      </c>
      <c r="BC323" s="356">
        <v>0</v>
      </c>
      <c r="BD323" s="356">
        <v>0</v>
      </c>
      <c r="BE323" s="356">
        <v>0</v>
      </c>
      <c r="BF323" s="356">
        <v>0</v>
      </c>
      <c r="BG323" s="356">
        <v>0</v>
      </c>
      <c r="BI323" s="356">
        <v>0</v>
      </c>
      <c r="BJ323" s="356">
        <v>0</v>
      </c>
      <c r="BK323" s="356">
        <v>0</v>
      </c>
      <c r="BL323" s="356">
        <v>0</v>
      </c>
      <c r="BM323" s="356">
        <v>0</v>
      </c>
      <c r="BN323" s="356">
        <v>0</v>
      </c>
      <c r="BO323" s="356">
        <v>0</v>
      </c>
      <c r="BQ323" s="356">
        <v>0</v>
      </c>
      <c r="BR323" s="356">
        <v>0</v>
      </c>
      <c r="BS323" s="356">
        <v>0</v>
      </c>
      <c r="BT323" s="356">
        <v>0</v>
      </c>
      <c r="BU323" s="356">
        <v>0</v>
      </c>
      <c r="BV323" s="356">
        <v>0</v>
      </c>
      <c r="BW323" s="356">
        <v>0</v>
      </c>
      <c r="BY323" s="356">
        <v>0</v>
      </c>
      <c r="BZ323" s="356">
        <v>0</v>
      </c>
      <c r="CA323" s="356">
        <v>0</v>
      </c>
      <c r="CB323" s="356">
        <v>0</v>
      </c>
      <c r="CC323" s="356">
        <v>0</v>
      </c>
      <c r="CD323" s="356">
        <v>0</v>
      </c>
      <c r="CE323" s="356">
        <v>0</v>
      </c>
      <c r="CG323" s="356">
        <v>0</v>
      </c>
      <c r="CH323" s="356">
        <v>0</v>
      </c>
      <c r="CI323" s="356">
        <v>0</v>
      </c>
      <c r="CJ323" s="356">
        <v>0</v>
      </c>
      <c r="CK323" s="356">
        <v>0</v>
      </c>
      <c r="CL323" s="356">
        <v>0</v>
      </c>
      <c r="CM323" s="356">
        <v>0</v>
      </c>
      <c r="CN323" s="162">
        <v>0</v>
      </c>
      <c r="CO323" s="356">
        <v>0</v>
      </c>
      <c r="CP323" s="356">
        <v>0</v>
      </c>
      <c r="CQ323" s="356">
        <v>0</v>
      </c>
      <c r="CR323" s="356">
        <v>0</v>
      </c>
      <c r="CS323" s="356">
        <v>0</v>
      </c>
      <c r="CT323" s="356">
        <v>0</v>
      </c>
      <c r="CU323" s="356">
        <v>0</v>
      </c>
      <c r="CW323" s="356">
        <v>0</v>
      </c>
      <c r="CX323" s="356">
        <v>0</v>
      </c>
      <c r="CY323" s="356">
        <v>0</v>
      </c>
      <c r="CZ323" s="356">
        <v>0</v>
      </c>
      <c r="DA323" s="356">
        <v>0</v>
      </c>
      <c r="DB323" s="356">
        <v>0</v>
      </c>
      <c r="DC323" s="356">
        <v>0</v>
      </c>
      <c r="DE323" s="356">
        <v>0</v>
      </c>
      <c r="DF323" s="356">
        <v>0</v>
      </c>
      <c r="DG323" s="356">
        <v>0</v>
      </c>
      <c r="DH323" s="356">
        <v>0</v>
      </c>
      <c r="DI323" s="356">
        <v>0</v>
      </c>
      <c r="DJ323" s="356">
        <v>0</v>
      </c>
      <c r="DK323" s="356">
        <v>0</v>
      </c>
      <c r="DM323" s="356">
        <v>0</v>
      </c>
      <c r="DN323" s="356">
        <v>0</v>
      </c>
      <c r="DO323" s="356">
        <v>0</v>
      </c>
      <c r="DP323" s="356">
        <v>0</v>
      </c>
      <c r="DQ323" s="356">
        <v>0</v>
      </c>
      <c r="DR323" s="356">
        <v>0</v>
      </c>
      <c r="DS323" s="356">
        <v>0</v>
      </c>
      <c r="DU323" s="356">
        <v>0</v>
      </c>
      <c r="DV323" s="356">
        <v>0</v>
      </c>
      <c r="DW323" s="356">
        <v>0</v>
      </c>
      <c r="DX323" s="356">
        <v>0</v>
      </c>
      <c r="DY323" s="356">
        <v>0</v>
      </c>
      <c r="DZ323" s="356">
        <v>0</v>
      </c>
      <c r="EA323" s="356">
        <v>0</v>
      </c>
      <c r="EC323" s="356">
        <v>0</v>
      </c>
      <c r="ED323" s="356">
        <v>0</v>
      </c>
      <c r="EE323" s="356">
        <v>0</v>
      </c>
      <c r="EF323" s="356">
        <v>0</v>
      </c>
      <c r="EG323" s="356">
        <v>0</v>
      </c>
      <c r="EH323" s="356">
        <v>0</v>
      </c>
      <c r="EI323" s="356">
        <v>0</v>
      </c>
      <c r="EK323" s="356">
        <v>0</v>
      </c>
      <c r="EL323" s="356">
        <v>0</v>
      </c>
      <c r="EM323" s="356">
        <v>0</v>
      </c>
      <c r="EN323" s="356">
        <v>0</v>
      </c>
      <c r="EO323" s="356">
        <v>0</v>
      </c>
      <c r="EP323" s="356">
        <v>0</v>
      </c>
      <c r="EQ323" s="356">
        <v>0</v>
      </c>
      <c r="ES323" s="356">
        <v>0</v>
      </c>
      <c r="ET323" s="356">
        <v>0</v>
      </c>
      <c r="EU323" s="356">
        <v>0</v>
      </c>
      <c r="EV323" s="356">
        <v>0</v>
      </c>
      <c r="EW323" s="356">
        <v>0</v>
      </c>
      <c r="EX323" s="356">
        <v>0</v>
      </c>
      <c r="EY323" s="356">
        <v>0</v>
      </c>
      <c r="FA323" s="356">
        <v>0</v>
      </c>
      <c r="FB323" s="356">
        <v>0</v>
      </c>
      <c r="FC323" s="356">
        <v>0</v>
      </c>
      <c r="FD323" s="356">
        <v>0</v>
      </c>
      <c r="FE323" s="356">
        <v>0</v>
      </c>
      <c r="FF323" s="356">
        <v>0</v>
      </c>
      <c r="FG323" s="356">
        <v>0</v>
      </c>
    </row>
    <row r="324" spans="1:163">
      <c r="A324" s="355" t="s">
        <v>45</v>
      </c>
      <c r="B324" s="162" t="s">
        <v>45</v>
      </c>
      <c r="C324" s="619">
        <v>0</v>
      </c>
      <c r="D324" s="167"/>
      <c r="E324" s="356">
        <v>0</v>
      </c>
      <c r="F324" s="356">
        <v>0</v>
      </c>
      <c r="G324" s="356">
        <v>0</v>
      </c>
      <c r="H324" s="356">
        <v>0</v>
      </c>
      <c r="I324" s="356">
        <v>0</v>
      </c>
      <c r="J324" s="356">
        <v>0</v>
      </c>
      <c r="K324" s="356">
        <v>0</v>
      </c>
      <c r="M324" s="356">
        <v>0</v>
      </c>
      <c r="N324" s="356">
        <v>0</v>
      </c>
      <c r="O324" s="356">
        <v>0</v>
      </c>
      <c r="P324" s="356">
        <v>0</v>
      </c>
      <c r="Q324" s="356">
        <v>0</v>
      </c>
      <c r="R324" s="356">
        <v>0</v>
      </c>
      <c r="S324" s="356">
        <v>0</v>
      </c>
      <c r="U324" s="356">
        <v>0</v>
      </c>
      <c r="V324" s="356">
        <v>0</v>
      </c>
      <c r="W324" s="356">
        <v>0</v>
      </c>
      <c r="X324" s="356">
        <v>0</v>
      </c>
      <c r="Y324" s="356">
        <v>0</v>
      </c>
      <c r="Z324" s="356">
        <v>0</v>
      </c>
      <c r="AA324" s="356">
        <v>0</v>
      </c>
      <c r="AC324" s="356">
        <v>0</v>
      </c>
      <c r="AD324" s="356">
        <v>0</v>
      </c>
      <c r="AE324" s="356">
        <v>0</v>
      </c>
      <c r="AF324" s="356">
        <v>0</v>
      </c>
      <c r="AG324" s="356">
        <v>0</v>
      </c>
      <c r="AH324" s="356">
        <v>0</v>
      </c>
      <c r="AI324" s="356">
        <v>0</v>
      </c>
      <c r="AK324" s="356">
        <v>0</v>
      </c>
      <c r="AL324" s="356">
        <v>0</v>
      </c>
      <c r="AM324" s="356">
        <v>0</v>
      </c>
      <c r="AN324" s="356">
        <v>0</v>
      </c>
      <c r="AO324" s="356">
        <v>0</v>
      </c>
      <c r="AP324" s="356">
        <v>0</v>
      </c>
      <c r="AQ324" s="356">
        <v>0</v>
      </c>
      <c r="AS324" s="356">
        <v>0</v>
      </c>
      <c r="AT324" s="356">
        <v>0</v>
      </c>
      <c r="AU324" s="356">
        <v>0</v>
      </c>
      <c r="AV324" s="356">
        <v>0</v>
      </c>
      <c r="AW324" s="356">
        <v>0</v>
      </c>
      <c r="AX324" s="356">
        <v>0</v>
      </c>
      <c r="AY324" s="356">
        <v>0</v>
      </c>
      <c r="BA324" s="356">
        <v>0</v>
      </c>
      <c r="BB324" s="356">
        <v>0</v>
      </c>
      <c r="BC324" s="356">
        <v>0</v>
      </c>
      <c r="BD324" s="356">
        <v>0</v>
      </c>
      <c r="BE324" s="356">
        <v>0</v>
      </c>
      <c r="BF324" s="356">
        <v>0</v>
      </c>
      <c r="BG324" s="356">
        <v>0</v>
      </c>
      <c r="BI324" s="356">
        <v>0</v>
      </c>
      <c r="BJ324" s="356">
        <v>0</v>
      </c>
      <c r="BK324" s="356">
        <v>0</v>
      </c>
      <c r="BL324" s="356">
        <v>0</v>
      </c>
      <c r="BM324" s="356">
        <v>0</v>
      </c>
      <c r="BN324" s="356">
        <v>0</v>
      </c>
      <c r="BO324" s="356">
        <v>0</v>
      </c>
      <c r="BQ324" s="356">
        <v>0</v>
      </c>
      <c r="BR324" s="356">
        <v>0</v>
      </c>
      <c r="BS324" s="356">
        <v>0</v>
      </c>
      <c r="BT324" s="356">
        <v>0</v>
      </c>
      <c r="BU324" s="356">
        <v>0</v>
      </c>
      <c r="BV324" s="356">
        <v>0</v>
      </c>
      <c r="BW324" s="356">
        <v>0</v>
      </c>
      <c r="BY324" s="356">
        <v>0</v>
      </c>
      <c r="BZ324" s="356">
        <v>0</v>
      </c>
      <c r="CA324" s="356">
        <v>0</v>
      </c>
      <c r="CB324" s="356">
        <v>0</v>
      </c>
      <c r="CC324" s="356">
        <v>0</v>
      </c>
      <c r="CD324" s="356">
        <v>0</v>
      </c>
      <c r="CE324" s="356">
        <v>0</v>
      </c>
      <c r="CG324" s="356">
        <v>0</v>
      </c>
      <c r="CH324" s="356">
        <v>0</v>
      </c>
      <c r="CI324" s="356">
        <v>0</v>
      </c>
      <c r="CJ324" s="356">
        <v>0</v>
      </c>
      <c r="CK324" s="356">
        <v>0</v>
      </c>
      <c r="CL324" s="356">
        <v>0</v>
      </c>
      <c r="CM324" s="356">
        <v>0</v>
      </c>
      <c r="CN324" s="162">
        <v>0</v>
      </c>
      <c r="CO324" s="356">
        <v>0</v>
      </c>
      <c r="CP324" s="356">
        <v>0</v>
      </c>
      <c r="CQ324" s="356">
        <v>0</v>
      </c>
      <c r="CR324" s="356">
        <v>0</v>
      </c>
      <c r="CS324" s="356">
        <v>0</v>
      </c>
      <c r="CT324" s="356">
        <v>0</v>
      </c>
      <c r="CU324" s="356">
        <v>0</v>
      </c>
      <c r="CW324" s="356">
        <v>0</v>
      </c>
      <c r="CX324" s="356">
        <v>0</v>
      </c>
      <c r="CY324" s="356">
        <v>0</v>
      </c>
      <c r="CZ324" s="356">
        <v>0</v>
      </c>
      <c r="DA324" s="356">
        <v>0</v>
      </c>
      <c r="DB324" s="356">
        <v>0</v>
      </c>
      <c r="DC324" s="356">
        <v>0</v>
      </c>
      <c r="DE324" s="356">
        <v>0</v>
      </c>
      <c r="DF324" s="356">
        <v>0</v>
      </c>
      <c r="DG324" s="356">
        <v>0</v>
      </c>
      <c r="DH324" s="356">
        <v>0</v>
      </c>
      <c r="DI324" s="356">
        <v>0</v>
      </c>
      <c r="DJ324" s="356">
        <v>0</v>
      </c>
      <c r="DK324" s="356">
        <v>0</v>
      </c>
      <c r="DM324" s="356">
        <v>0</v>
      </c>
      <c r="DN324" s="356">
        <v>0</v>
      </c>
      <c r="DO324" s="356">
        <v>0</v>
      </c>
      <c r="DP324" s="356">
        <v>0</v>
      </c>
      <c r="DQ324" s="356">
        <v>0</v>
      </c>
      <c r="DR324" s="356">
        <v>0</v>
      </c>
      <c r="DS324" s="356">
        <v>0</v>
      </c>
      <c r="DU324" s="356">
        <v>0</v>
      </c>
      <c r="DV324" s="356">
        <v>0</v>
      </c>
      <c r="DW324" s="356">
        <v>0</v>
      </c>
      <c r="DX324" s="356">
        <v>0</v>
      </c>
      <c r="DY324" s="356">
        <v>0</v>
      </c>
      <c r="DZ324" s="356">
        <v>0</v>
      </c>
      <c r="EA324" s="356">
        <v>0</v>
      </c>
      <c r="EC324" s="356">
        <v>0</v>
      </c>
      <c r="ED324" s="356">
        <v>0</v>
      </c>
      <c r="EE324" s="356">
        <v>0</v>
      </c>
      <c r="EF324" s="356">
        <v>0</v>
      </c>
      <c r="EG324" s="356">
        <v>0</v>
      </c>
      <c r="EH324" s="356">
        <v>0</v>
      </c>
      <c r="EI324" s="356">
        <v>0</v>
      </c>
      <c r="EK324" s="356">
        <v>0</v>
      </c>
      <c r="EL324" s="356">
        <v>0</v>
      </c>
      <c r="EM324" s="356">
        <v>0</v>
      </c>
      <c r="EN324" s="356">
        <v>0</v>
      </c>
      <c r="EO324" s="356">
        <v>0</v>
      </c>
      <c r="EP324" s="356">
        <v>0</v>
      </c>
      <c r="EQ324" s="356">
        <v>0</v>
      </c>
      <c r="ES324" s="356">
        <v>0</v>
      </c>
      <c r="ET324" s="356">
        <v>0</v>
      </c>
      <c r="EU324" s="356">
        <v>0</v>
      </c>
      <c r="EV324" s="356">
        <v>0</v>
      </c>
      <c r="EW324" s="356">
        <v>0</v>
      </c>
      <c r="EX324" s="356">
        <v>0</v>
      </c>
      <c r="EY324" s="356">
        <v>0</v>
      </c>
      <c r="FA324" s="356">
        <v>0</v>
      </c>
      <c r="FB324" s="356">
        <v>0</v>
      </c>
      <c r="FC324" s="356">
        <v>0</v>
      </c>
      <c r="FD324" s="356">
        <v>0</v>
      </c>
      <c r="FE324" s="356">
        <v>0</v>
      </c>
      <c r="FF324" s="356">
        <v>0</v>
      </c>
      <c r="FG324" s="356">
        <v>0</v>
      </c>
    </row>
    <row r="325" spans="1:163">
      <c r="A325" s="355" t="s">
        <v>45</v>
      </c>
      <c r="B325" s="162" t="s">
        <v>45</v>
      </c>
      <c r="C325" s="619">
        <v>0</v>
      </c>
      <c r="D325" s="167"/>
      <c r="E325" s="356">
        <v>0</v>
      </c>
      <c r="F325" s="356">
        <v>0</v>
      </c>
      <c r="G325" s="356">
        <v>0</v>
      </c>
      <c r="H325" s="356">
        <v>0</v>
      </c>
      <c r="I325" s="356">
        <v>0</v>
      </c>
      <c r="J325" s="356">
        <v>0</v>
      </c>
      <c r="K325" s="356">
        <v>0</v>
      </c>
      <c r="M325" s="356">
        <v>0</v>
      </c>
      <c r="N325" s="356">
        <v>0</v>
      </c>
      <c r="O325" s="356">
        <v>0</v>
      </c>
      <c r="P325" s="356">
        <v>0</v>
      </c>
      <c r="Q325" s="356">
        <v>0</v>
      </c>
      <c r="R325" s="356">
        <v>0</v>
      </c>
      <c r="S325" s="356">
        <v>0</v>
      </c>
      <c r="U325" s="356">
        <v>0</v>
      </c>
      <c r="V325" s="356">
        <v>0</v>
      </c>
      <c r="W325" s="356">
        <v>0</v>
      </c>
      <c r="X325" s="356">
        <v>0</v>
      </c>
      <c r="Y325" s="356">
        <v>0</v>
      </c>
      <c r="Z325" s="356">
        <v>0</v>
      </c>
      <c r="AA325" s="356">
        <v>0</v>
      </c>
      <c r="AC325" s="356">
        <v>0</v>
      </c>
      <c r="AD325" s="356">
        <v>0</v>
      </c>
      <c r="AE325" s="356">
        <v>0</v>
      </c>
      <c r="AF325" s="356">
        <v>0</v>
      </c>
      <c r="AG325" s="356">
        <v>0</v>
      </c>
      <c r="AH325" s="356">
        <v>0</v>
      </c>
      <c r="AI325" s="356">
        <v>0</v>
      </c>
      <c r="AK325" s="356">
        <v>0</v>
      </c>
      <c r="AL325" s="356">
        <v>0</v>
      </c>
      <c r="AM325" s="356">
        <v>0</v>
      </c>
      <c r="AN325" s="356">
        <v>0</v>
      </c>
      <c r="AO325" s="356">
        <v>0</v>
      </c>
      <c r="AP325" s="356">
        <v>0</v>
      </c>
      <c r="AQ325" s="356">
        <v>0</v>
      </c>
      <c r="AS325" s="356">
        <v>0</v>
      </c>
      <c r="AT325" s="356">
        <v>0</v>
      </c>
      <c r="AU325" s="356">
        <v>0</v>
      </c>
      <c r="AV325" s="356">
        <v>0</v>
      </c>
      <c r="AW325" s="356">
        <v>0</v>
      </c>
      <c r="AX325" s="356">
        <v>0</v>
      </c>
      <c r="AY325" s="356">
        <v>0</v>
      </c>
      <c r="BA325" s="356">
        <v>0</v>
      </c>
      <c r="BB325" s="356">
        <v>0</v>
      </c>
      <c r="BC325" s="356">
        <v>0</v>
      </c>
      <c r="BD325" s="356">
        <v>0</v>
      </c>
      <c r="BE325" s="356">
        <v>0</v>
      </c>
      <c r="BF325" s="356">
        <v>0</v>
      </c>
      <c r="BG325" s="356">
        <v>0</v>
      </c>
      <c r="BI325" s="356">
        <v>0</v>
      </c>
      <c r="BJ325" s="356">
        <v>0</v>
      </c>
      <c r="BK325" s="356">
        <v>0</v>
      </c>
      <c r="BL325" s="356">
        <v>0</v>
      </c>
      <c r="BM325" s="356">
        <v>0</v>
      </c>
      <c r="BN325" s="356">
        <v>0</v>
      </c>
      <c r="BO325" s="356">
        <v>0</v>
      </c>
      <c r="BQ325" s="356">
        <v>0</v>
      </c>
      <c r="BR325" s="356">
        <v>0</v>
      </c>
      <c r="BS325" s="356">
        <v>0</v>
      </c>
      <c r="BT325" s="356">
        <v>0</v>
      </c>
      <c r="BU325" s="356">
        <v>0</v>
      </c>
      <c r="BV325" s="356">
        <v>0</v>
      </c>
      <c r="BW325" s="356">
        <v>0</v>
      </c>
      <c r="BY325" s="356">
        <v>0</v>
      </c>
      <c r="BZ325" s="356">
        <v>0</v>
      </c>
      <c r="CA325" s="356">
        <v>0</v>
      </c>
      <c r="CB325" s="356">
        <v>0</v>
      </c>
      <c r="CC325" s="356">
        <v>0</v>
      </c>
      <c r="CD325" s="356">
        <v>0</v>
      </c>
      <c r="CE325" s="356">
        <v>0</v>
      </c>
      <c r="CG325" s="356">
        <v>0</v>
      </c>
      <c r="CH325" s="356">
        <v>0</v>
      </c>
      <c r="CI325" s="356">
        <v>0</v>
      </c>
      <c r="CJ325" s="356">
        <v>0</v>
      </c>
      <c r="CK325" s="356">
        <v>0</v>
      </c>
      <c r="CL325" s="356">
        <v>0</v>
      </c>
      <c r="CM325" s="356">
        <v>0</v>
      </c>
      <c r="CN325" s="162">
        <v>0</v>
      </c>
      <c r="CO325" s="356">
        <v>0</v>
      </c>
      <c r="CP325" s="356">
        <v>0</v>
      </c>
      <c r="CQ325" s="356">
        <v>0</v>
      </c>
      <c r="CR325" s="356">
        <v>0</v>
      </c>
      <c r="CS325" s="356">
        <v>0</v>
      </c>
      <c r="CT325" s="356">
        <v>0</v>
      </c>
      <c r="CU325" s="356">
        <v>0</v>
      </c>
      <c r="CW325" s="356">
        <v>0</v>
      </c>
      <c r="CX325" s="356">
        <v>0</v>
      </c>
      <c r="CY325" s="356">
        <v>0</v>
      </c>
      <c r="CZ325" s="356">
        <v>0</v>
      </c>
      <c r="DA325" s="356">
        <v>0</v>
      </c>
      <c r="DB325" s="356">
        <v>0</v>
      </c>
      <c r="DC325" s="356">
        <v>0</v>
      </c>
      <c r="DE325" s="356">
        <v>0</v>
      </c>
      <c r="DF325" s="356">
        <v>0</v>
      </c>
      <c r="DG325" s="356">
        <v>0</v>
      </c>
      <c r="DH325" s="356">
        <v>0</v>
      </c>
      <c r="DI325" s="356">
        <v>0</v>
      </c>
      <c r="DJ325" s="356">
        <v>0</v>
      </c>
      <c r="DK325" s="356">
        <v>0</v>
      </c>
      <c r="DM325" s="356">
        <v>0</v>
      </c>
      <c r="DN325" s="356">
        <v>0</v>
      </c>
      <c r="DO325" s="356">
        <v>0</v>
      </c>
      <c r="DP325" s="356">
        <v>0</v>
      </c>
      <c r="DQ325" s="356">
        <v>0</v>
      </c>
      <c r="DR325" s="356">
        <v>0</v>
      </c>
      <c r="DS325" s="356">
        <v>0</v>
      </c>
      <c r="DU325" s="356">
        <v>0</v>
      </c>
      <c r="DV325" s="356">
        <v>0</v>
      </c>
      <c r="DW325" s="356">
        <v>0</v>
      </c>
      <c r="DX325" s="356">
        <v>0</v>
      </c>
      <c r="DY325" s="356">
        <v>0</v>
      </c>
      <c r="DZ325" s="356">
        <v>0</v>
      </c>
      <c r="EA325" s="356">
        <v>0</v>
      </c>
      <c r="EC325" s="356">
        <v>0</v>
      </c>
      <c r="ED325" s="356">
        <v>0</v>
      </c>
      <c r="EE325" s="356">
        <v>0</v>
      </c>
      <c r="EF325" s="356">
        <v>0</v>
      </c>
      <c r="EG325" s="356">
        <v>0</v>
      </c>
      <c r="EH325" s="356">
        <v>0</v>
      </c>
      <c r="EI325" s="356">
        <v>0</v>
      </c>
      <c r="EK325" s="356">
        <v>0</v>
      </c>
      <c r="EL325" s="356">
        <v>0</v>
      </c>
      <c r="EM325" s="356">
        <v>0</v>
      </c>
      <c r="EN325" s="356">
        <v>0</v>
      </c>
      <c r="EO325" s="356">
        <v>0</v>
      </c>
      <c r="EP325" s="356">
        <v>0</v>
      </c>
      <c r="EQ325" s="356">
        <v>0</v>
      </c>
      <c r="ES325" s="356">
        <v>0</v>
      </c>
      <c r="ET325" s="356">
        <v>0</v>
      </c>
      <c r="EU325" s="356">
        <v>0</v>
      </c>
      <c r="EV325" s="356">
        <v>0</v>
      </c>
      <c r="EW325" s="356">
        <v>0</v>
      </c>
      <c r="EX325" s="356">
        <v>0</v>
      </c>
      <c r="EY325" s="356">
        <v>0</v>
      </c>
      <c r="FA325" s="356">
        <v>0</v>
      </c>
      <c r="FB325" s="356">
        <v>0</v>
      </c>
      <c r="FC325" s="356">
        <v>0</v>
      </c>
      <c r="FD325" s="356">
        <v>0</v>
      </c>
      <c r="FE325" s="356">
        <v>0</v>
      </c>
      <c r="FF325" s="356">
        <v>0</v>
      </c>
      <c r="FG325" s="356">
        <v>0</v>
      </c>
    </row>
    <row r="326" spans="1:163">
      <c r="A326" s="355" t="s">
        <v>45</v>
      </c>
      <c r="B326" s="162" t="s">
        <v>45</v>
      </c>
      <c r="C326" s="619">
        <v>0</v>
      </c>
      <c r="D326" s="167"/>
      <c r="E326" s="356">
        <v>0</v>
      </c>
      <c r="F326" s="356">
        <v>0</v>
      </c>
      <c r="G326" s="356">
        <v>0</v>
      </c>
      <c r="H326" s="356">
        <v>0</v>
      </c>
      <c r="I326" s="356">
        <v>0</v>
      </c>
      <c r="J326" s="356">
        <v>0</v>
      </c>
      <c r="K326" s="356">
        <v>0</v>
      </c>
      <c r="M326" s="356">
        <v>0</v>
      </c>
      <c r="N326" s="356">
        <v>0</v>
      </c>
      <c r="O326" s="356">
        <v>0</v>
      </c>
      <c r="P326" s="356">
        <v>0</v>
      </c>
      <c r="Q326" s="356">
        <v>0</v>
      </c>
      <c r="R326" s="356">
        <v>0</v>
      </c>
      <c r="S326" s="356">
        <v>0</v>
      </c>
      <c r="U326" s="356">
        <v>0</v>
      </c>
      <c r="V326" s="356">
        <v>0</v>
      </c>
      <c r="W326" s="356">
        <v>0</v>
      </c>
      <c r="X326" s="356">
        <v>0</v>
      </c>
      <c r="Y326" s="356">
        <v>0</v>
      </c>
      <c r="Z326" s="356">
        <v>0</v>
      </c>
      <c r="AA326" s="356">
        <v>0</v>
      </c>
      <c r="AC326" s="356">
        <v>0</v>
      </c>
      <c r="AD326" s="356">
        <v>0</v>
      </c>
      <c r="AE326" s="356">
        <v>0</v>
      </c>
      <c r="AF326" s="356">
        <v>0</v>
      </c>
      <c r="AG326" s="356">
        <v>0</v>
      </c>
      <c r="AH326" s="356">
        <v>0</v>
      </c>
      <c r="AI326" s="356">
        <v>0</v>
      </c>
      <c r="AK326" s="356">
        <v>0</v>
      </c>
      <c r="AL326" s="356">
        <v>0</v>
      </c>
      <c r="AM326" s="356">
        <v>0</v>
      </c>
      <c r="AN326" s="356">
        <v>0</v>
      </c>
      <c r="AO326" s="356">
        <v>0</v>
      </c>
      <c r="AP326" s="356">
        <v>0</v>
      </c>
      <c r="AQ326" s="356">
        <v>0</v>
      </c>
      <c r="AS326" s="356">
        <v>0</v>
      </c>
      <c r="AT326" s="356">
        <v>0</v>
      </c>
      <c r="AU326" s="356">
        <v>0</v>
      </c>
      <c r="AV326" s="356">
        <v>0</v>
      </c>
      <c r="AW326" s="356">
        <v>0</v>
      </c>
      <c r="AX326" s="356">
        <v>0</v>
      </c>
      <c r="AY326" s="356">
        <v>0</v>
      </c>
      <c r="BA326" s="356">
        <v>0</v>
      </c>
      <c r="BB326" s="356">
        <v>0</v>
      </c>
      <c r="BC326" s="356">
        <v>0</v>
      </c>
      <c r="BD326" s="356">
        <v>0</v>
      </c>
      <c r="BE326" s="356">
        <v>0</v>
      </c>
      <c r="BF326" s="356">
        <v>0</v>
      </c>
      <c r="BG326" s="356">
        <v>0</v>
      </c>
      <c r="BI326" s="356">
        <v>0</v>
      </c>
      <c r="BJ326" s="356">
        <v>0</v>
      </c>
      <c r="BK326" s="356">
        <v>0</v>
      </c>
      <c r="BL326" s="356">
        <v>0</v>
      </c>
      <c r="BM326" s="356">
        <v>0</v>
      </c>
      <c r="BN326" s="356">
        <v>0</v>
      </c>
      <c r="BO326" s="356">
        <v>0</v>
      </c>
      <c r="BQ326" s="356">
        <v>0</v>
      </c>
      <c r="BR326" s="356">
        <v>0</v>
      </c>
      <c r="BS326" s="356">
        <v>0</v>
      </c>
      <c r="BT326" s="356">
        <v>0</v>
      </c>
      <c r="BU326" s="356">
        <v>0</v>
      </c>
      <c r="BV326" s="356">
        <v>0</v>
      </c>
      <c r="BW326" s="356">
        <v>0</v>
      </c>
      <c r="BY326" s="356">
        <v>0</v>
      </c>
      <c r="BZ326" s="356">
        <v>0</v>
      </c>
      <c r="CA326" s="356">
        <v>0</v>
      </c>
      <c r="CB326" s="356">
        <v>0</v>
      </c>
      <c r="CC326" s="356">
        <v>0</v>
      </c>
      <c r="CD326" s="356">
        <v>0</v>
      </c>
      <c r="CE326" s="356">
        <v>0</v>
      </c>
      <c r="CG326" s="356">
        <v>0</v>
      </c>
      <c r="CH326" s="356">
        <v>0</v>
      </c>
      <c r="CI326" s="356">
        <v>0</v>
      </c>
      <c r="CJ326" s="356">
        <v>0</v>
      </c>
      <c r="CK326" s="356">
        <v>0</v>
      </c>
      <c r="CL326" s="356">
        <v>0</v>
      </c>
      <c r="CM326" s="356">
        <v>0</v>
      </c>
      <c r="CN326" s="162">
        <v>0</v>
      </c>
      <c r="CO326" s="356">
        <v>0</v>
      </c>
      <c r="CP326" s="356">
        <v>0</v>
      </c>
      <c r="CQ326" s="356">
        <v>0</v>
      </c>
      <c r="CR326" s="356">
        <v>0</v>
      </c>
      <c r="CS326" s="356">
        <v>0</v>
      </c>
      <c r="CT326" s="356">
        <v>0</v>
      </c>
      <c r="CU326" s="356">
        <v>0</v>
      </c>
      <c r="CW326" s="356">
        <v>0</v>
      </c>
      <c r="CX326" s="356">
        <v>0</v>
      </c>
      <c r="CY326" s="356">
        <v>0</v>
      </c>
      <c r="CZ326" s="356">
        <v>0</v>
      </c>
      <c r="DA326" s="356">
        <v>0</v>
      </c>
      <c r="DB326" s="356">
        <v>0</v>
      </c>
      <c r="DC326" s="356">
        <v>0</v>
      </c>
      <c r="DE326" s="356">
        <v>0</v>
      </c>
      <c r="DF326" s="356">
        <v>0</v>
      </c>
      <c r="DG326" s="356">
        <v>0</v>
      </c>
      <c r="DH326" s="356">
        <v>0</v>
      </c>
      <c r="DI326" s="356">
        <v>0</v>
      </c>
      <c r="DJ326" s="356">
        <v>0</v>
      </c>
      <c r="DK326" s="356">
        <v>0</v>
      </c>
      <c r="DM326" s="356">
        <v>0</v>
      </c>
      <c r="DN326" s="356">
        <v>0</v>
      </c>
      <c r="DO326" s="356">
        <v>0</v>
      </c>
      <c r="DP326" s="356">
        <v>0</v>
      </c>
      <c r="DQ326" s="356">
        <v>0</v>
      </c>
      <c r="DR326" s="356">
        <v>0</v>
      </c>
      <c r="DS326" s="356">
        <v>0</v>
      </c>
      <c r="DU326" s="356">
        <v>0</v>
      </c>
      <c r="DV326" s="356">
        <v>0</v>
      </c>
      <c r="DW326" s="356">
        <v>0</v>
      </c>
      <c r="DX326" s="356">
        <v>0</v>
      </c>
      <c r="DY326" s="356">
        <v>0</v>
      </c>
      <c r="DZ326" s="356">
        <v>0</v>
      </c>
      <c r="EA326" s="356">
        <v>0</v>
      </c>
      <c r="EC326" s="356">
        <v>0</v>
      </c>
      <c r="ED326" s="356">
        <v>0</v>
      </c>
      <c r="EE326" s="356">
        <v>0</v>
      </c>
      <c r="EF326" s="356">
        <v>0</v>
      </c>
      <c r="EG326" s="356">
        <v>0</v>
      </c>
      <c r="EH326" s="356">
        <v>0</v>
      </c>
      <c r="EI326" s="356">
        <v>0</v>
      </c>
      <c r="EK326" s="356">
        <v>0</v>
      </c>
      <c r="EL326" s="356">
        <v>0</v>
      </c>
      <c r="EM326" s="356">
        <v>0</v>
      </c>
      <c r="EN326" s="356">
        <v>0</v>
      </c>
      <c r="EO326" s="356">
        <v>0</v>
      </c>
      <c r="EP326" s="356">
        <v>0</v>
      </c>
      <c r="EQ326" s="356">
        <v>0</v>
      </c>
      <c r="ES326" s="356">
        <v>0</v>
      </c>
      <c r="ET326" s="356">
        <v>0</v>
      </c>
      <c r="EU326" s="356">
        <v>0</v>
      </c>
      <c r="EV326" s="356">
        <v>0</v>
      </c>
      <c r="EW326" s="356">
        <v>0</v>
      </c>
      <c r="EX326" s="356">
        <v>0</v>
      </c>
      <c r="EY326" s="356">
        <v>0</v>
      </c>
      <c r="FA326" s="356">
        <v>0</v>
      </c>
      <c r="FB326" s="356">
        <v>0</v>
      </c>
      <c r="FC326" s="356">
        <v>0</v>
      </c>
      <c r="FD326" s="356">
        <v>0</v>
      </c>
      <c r="FE326" s="356">
        <v>0</v>
      </c>
      <c r="FF326" s="356">
        <v>0</v>
      </c>
      <c r="FG326" s="356">
        <v>0</v>
      </c>
    </row>
    <row r="327" spans="1:163">
      <c r="B327" s="172" t="s">
        <v>70</v>
      </c>
      <c r="C327" s="357">
        <v>52117927.375998169</v>
      </c>
      <c r="D327" s="167"/>
      <c r="E327" s="357">
        <v>0</v>
      </c>
      <c r="F327" s="357">
        <v>0</v>
      </c>
      <c r="G327" s="357">
        <v>45333412.436961859</v>
      </c>
      <c r="H327" s="357">
        <v>0</v>
      </c>
      <c r="I327" s="357">
        <v>0</v>
      </c>
      <c r="J327" s="357">
        <v>0</v>
      </c>
      <c r="K327" s="357">
        <v>45333412.436961859</v>
      </c>
      <c r="L327" s="357"/>
      <c r="M327" s="357">
        <v>0</v>
      </c>
      <c r="N327" s="357">
        <v>0</v>
      </c>
      <c r="O327" s="357">
        <v>4747873.2453551274</v>
      </c>
      <c r="P327" s="357">
        <v>0</v>
      </c>
      <c r="Q327" s="357">
        <v>0</v>
      </c>
      <c r="R327" s="357">
        <v>0</v>
      </c>
      <c r="S327" s="357">
        <v>4747873.2453551274</v>
      </c>
      <c r="T327" s="357"/>
      <c r="U327" s="357">
        <v>0</v>
      </c>
      <c r="V327" s="357">
        <v>0</v>
      </c>
      <c r="W327" s="357">
        <v>477813.23530271952</v>
      </c>
      <c r="X327" s="357">
        <v>0</v>
      </c>
      <c r="Y327" s="357">
        <v>0</v>
      </c>
      <c r="Z327" s="357">
        <v>0</v>
      </c>
      <c r="AA327" s="357">
        <v>477813.23530271952</v>
      </c>
      <c r="AB327" s="357"/>
      <c r="AC327" s="357">
        <v>0</v>
      </c>
      <c r="AD327" s="357">
        <v>0</v>
      </c>
      <c r="AE327" s="357">
        <v>507161.55868206616</v>
      </c>
      <c r="AF327" s="357">
        <v>0</v>
      </c>
      <c r="AG327" s="357">
        <v>0</v>
      </c>
      <c r="AH327" s="357">
        <v>0</v>
      </c>
      <c r="AI327" s="357">
        <v>507161.55868206616</v>
      </c>
      <c r="AJ327" s="357"/>
      <c r="AK327" s="357">
        <v>0</v>
      </c>
      <c r="AL327" s="357">
        <v>0</v>
      </c>
      <c r="AM327" s="357">
        <v>548311.19085641042</v>
      </c>
      <c r="AN327" s="357">
        <v>0</v>
      </c>
      <c r="AO327" s="357">
        <v>0</v>
      </c>
      <c r="AP327" s="357">
        <v>0</v>
      </c>
      <c r="AQ327" s="357">
        <v>548311.19085641042</v>
      </c>
      <c r="AR327" s="357"/>
      <c r="AS327" s="357">
        <v>0</v>
      </c>
      <c r="AT327" s="357">
        <v>0</v>
      </c>
      <c r="AU327" s="357">
        <v>46.229904182155124</v>
      </c>
      <c r="AV327" s="357">
        <v>0</v>
      </c>
      <c r="AW327" s="357">
        <v>0</v>
      </c>
      <c r="AX327" s="357">
        <v>0</v>
      </c>
      <c r="AY327" s="357">
        <v>46.229904182155124</v>
      </c>
      <c r="AZ327" s="357"/>
      <c r="BA327" s="357">
        <v>0</v>
      </c>
      <c r="BB327" s="357">
        <v>0</v>
      </c>
      <c r="BC327" s="357">
        <v>15327.626967409387</v>
      </c>
      <c r="BD327" s="357">
        <v>0</v>
      </c>
      <c r="BE327" s="357">
        <v>0</v>
      </c>
      <c r="BF327" s="357">
        <v>0</v>
      </c>
      <c r="BG327" s="357">
        <v>15327.626967409387</v>
      </c>
      <c r="BH327" s="357"/>
      <c r="BI327" s="357">
        <v>0</v>
      </c>
      <c r="BJ327" s="357">
        <v>0</v>
      </c>
      <c r="BK327" s="357">
        <v>62193.910952429935</v>
      </c>
      <c r="BL327" s="357">
        <v>0</v>
      </c>
      <c r="BM327" s="357">
        <v>0</v>
      </c>
      <c r="BN327" s="357">
        <v>0</v>
      </c>
      <c r="BO327" s="357">
        <v>62193.910952429935</v>
      </c>
      <c r="BP327" s="357"/>
      <c r="BQ327" s="357">
        <v>0</v>
      </c>
      <c r="BR327" s="357">
        <v>0</v>
      </c>
      <c r="BS327" s="357">
        <v>99206.778227935181</v>
      </c>
      <c r="BT327" s="357">
        <v>0</v>
      </c>
      <c r="BU327" s="357">
        <v>0</v>
      </c>
      <c r="BV327" s="357">
        <v>0</v>
      </c>
      <c r="BW327" s="357">
        <v>99206.778227935181</v>
      </c>
      <c r="BX327" s="357"/>
      <c r="BY327" s="357">
        <v>0</v>
      </c>
      <c r="BZ327" s="357">
        <v>0</v>
      </c>
      <c r="CA327" s="357">
        <v>177139.64008044274</v>
      </c>
      <c r="CB327" s="357">
        <v>0</v>
      </c>
      <c r="CC327" s="357">
        <v>0</v>
      </c>
      <c r="CD327" s="357">
        <v>0</v>
      </c>
      <c r="CE327" s="357">
        <v>177139.64008044274</v>
      </c>
      <c r="CF327" s="357"/>
      <c r="CG327" s="357">
        <v>0</v>
      </c>
      <c r="CH327" s="357">
        <v>0</v>
      </c>
      <c r="CI327" s="357">
        <v>149343.52251550741</v>
      </c>
      <c r="CJ327" s="357">
        <v>0</v>
      </c>
      <c r="CK327" s="357">
        <v>0</v>
      </c>
      <c r="CL327" s="357">
        <v>0</v>
      </c>
      <c r="CM327" s="357">
        <v>149343.52251550741</v>
      </c>
      <c r="CN327" s="357">
        <v>0</v>
      </c>
      <c r="CO327" s="357">
        <v>0</v>
      </c>
      <c r="CP327" s="357">
        <v>0</v>
      </c>
      <c r="CQ327" s="357">
        <v>98.000192070946142</v>
      </c>
      <c r="CR327" s="357">
        <v>0</v>
      </c>
      <c r="CS327" s="357">
        <v>0</v>
      </c>
      <c r="CT327" s="357">
        <v>0</v>
      </c>
      <c r="CU327" s="357">
        <v>98.000192070946142</v>
      </c>
      <c r="CV327" s="357"/>
      <c r="CW327" s="357">
        <v>0</v>
      </c>
      <c r="CX327" s="357">
        <v>0</v>
      </c>
      <c r="CY327" s="357">
        <v>0</v>
      </c>
      <c r="CZ327" s="357">
        <v>0</v>
      </c>
      <c r="DA327" s="357">
        <v>0</v>
      </c>
      <c r="DB327" s="357">
        <v>0</v>
      </c>
      <c r="DC327" s="357">
        <v>0</v>
      </c>
      <c r="DD327" s="357"/>
      <c r="DE327" s="357">
        <v>0</v>
      </c>
      <c r="DF327" s="357">
        <v>0</v>
      </c>
      <c r="DG327" s="357">
        <v>0</v>
      </c>
      <c r="DH327" s="357">
        <v>0</v>
      </c>
      <c r="DI327" s="357">
        <v>0</v>
      </c>
      <c r="DJ327" s="357">
        <v>0</v>
      </c>
      <c r="DK327" s="357">
        <v>0</v>
      </c>
      <c r="DL327" s="357"/>
      <c r="DM327" s="357">
        <v>0</v>
      </c>
      <c r="DN327" s="357">
        <v>0</v>
      </c>
      <c r="DO327" s="357">
        <v>0</v>
      </c>
      <c r="DP327" s="357">
        <v>0</v>
      </c>
      <c r="DQ327" s="357">
        <v>0</v>
      </c>
      <c r="DR327" s="357">
        <v>0</v>
      </c>
      <c r="DS327" s="357">
        <v>0</v>
      </c>
      <c r="DT327" s="357"/>
      <c r="DU327" s="357">
        <v>0</v>
      </c>
      <c r="DV327" s="357">
        <v>0</v>
      </c>
      <c r="DW327" s="357">
        <v>0</v>
      </c>
      <c r="DX327" s="357">
        <v>0</v>
      </c>
      <c r="DY327" s="357">
        <v>0</v>
      </c>
      <c r="DZ327" s="357">
        <v>0</v>
      </c>
      <c r="EA327" s="357">
        <v>0</v>
      </c>
      <c r="EB327" s="357"/>
      <c r="EC327" s="357">
        <v>0</v>
      </c>
      <c r="ED327" s="357">
        <v>0</v>
      </c>
      <c r="EE327" s="357">
        <v>0</v>
      </c>
      <c r="EF327" s="357">
        <v>0</v>
      </c>
      <c r="EG327" s="357">
        <v>0</v>
      </c>
      <c r="EH327" s="357">
        <v>0</v>
      </c>
      <c r="EI327" s="357">
        <v>0</v>
      </c>
      <c r="EJ327" s="357"/>
      <c r="EK327" s="357">
        <v>0</v>
      </c>
      <c r="EL327" s="357">
        <v>0</v>
      </c>
      <c r="EM327" s="357">
        <v>0</v>
      </c>
      <c r="EN327" s="357">
        <v>0</v>
      </c>
      <c r="EO327" s="357">
        <v>0</v>
      </c>
      <c r="EP327" s="357">
        <v>0</v>
      </c>
      <c r="EQ327" s="357">
        <v>0</v>
      </c>
      <c r="ER327" s="357"/>
      <c r="ES327" s="357">
        <v>0</v>
      </c>
      <c r="ET327" s="357">
        <v>0</v>
      </c>
      <c r="EU327" s="357">
        <v>0</v>
      </c>
      <c r="EV327" s="357">
        <v>0</v>
      </c>
      <c r="EW327" s="357">
        <v>0</v>
      </c>
      <c r="EX327" s="357">
        <v>0</v>
      </c>
      <c r="EY327" s="357">
        <v>0</v>
      </c>
      <c r="EZ327" s="357"/>
      <c r="FA327" s="357">
        <v>0</v>
      </c>
      <c r="FB327" s="357">
        <v>0</v>
      </c>
      <c r="FC327" s="357">
        <v>0</v>
      </c>
      <c r="FD327" s="357">
        <v>0</v>
      </c>
      <c r="FE327" s="357">
        <v>0</v>
      </c>
      <c r="FF327" s="357">
        <v>0</v>
      </c>
      <c r="FG327" s="357">
        <v>0</v>
      </c>
    </row>
    <row r="328" spans="1:163">
      <c r="D328" s="167"/>
      <c r="CW328" s="162">
        <v>0</v>
      </c>
      <c r="CX328" s="162">
        <v>0</v>
      </c>
      <c r="CY328" s="162">
        <v>0</v>
      </c>
      <c r="CZ328" s="162">
        <v>0</v>
      </c>
      <c r="DA328" s="162">
        <v>0</v>
      </c>
      <c r="DB328" s="162">
        <v>0</v>
      </c>
      <c r="DC328" s="162">
        <v>0</v>
      </c>
    </row>
    <row r="329" spans="1:163">
      <c r="B329" s="172" t="s">
        <v>78</v>
      </c>
      <c r="D329" s="167"/>
      <c r="CW329" s="162">
        <v>0</v>
      </c>
      <c r="CX329" s="162">
        <v>0</v>
      </c>
      <c r="CY329" s="162">
        <v>0</v>
      </c>
      <c r="CZ329" s="162">
        <v>0</v>
      </c>
      <c r="DA329" s="162">
        <v>0</v>
      </c>
      <c r="DB329" s="162">
        <v>0</v>
      </c>
      <c r="DC329" s="162">
        <v>0</v>
      </c>
    </row>
    <row r="330" spans="1:163">
      <c r="A330" s="355">
        <v>908.01</v>
      </c>
      <c r="B330" s="162" t="s">
        <v>947</v>
      </c>
      <c r="C330" s="619">
        <v>181452.77413573861</v>
      </c>
      <c r="D330" s="167"/>
      <c r="E330" s="356">
        <v>0</v>
      </c>
      <c r="F330" s="356">
        <v>0</v>
      </c>
      <c r="G330" s="356">
        <v>181452.77413573861</v>
      </c>
      <c r="H330" s="356">
        <v>0</v>
      </c>
      <c r="I330" s="356">
        <v>0</v>
      </c>
      <c r="J330" s="356">
        <v>0</v>
      </c>
      <c r="K330" s="356">
        <v>181452.77413573861</v>
      </c>
      <c r="M330" s="356">
        <v>0</v>
      </c>
      <c r="N330" s="356">
        <v>0</v>
      </c>
      <c r="O330" s="356">
        <v>0</v>
      </c>
      <c r="P330" s="356">
        <v>0</v>
      </c>
      <c r="Q330" s="356">
        <v>0</v>
      </c>
      <c r="R330" s="356">
        <v>0</v>
      </c>
      <c r="S330" s="356">
        <v>0</v>
      </c>
      <c r="U330" s="356">
        <v>0</v>
      </c>
      <c r="V330" s="356">
        <v>0</v>
      </c>
      <c r="W330" s="356">
        <v>0</v>
      </c>
      <c r="X330" s="356">
        <v>0</v>
      </c>
      <c r="Y330" s="356">
        <v>0</v>
      </c>
      <c r="Z330" s="356">
        <v>0</v>
      </c>
      <c r="AA330" s="356">
        <v>0</v>
      </c>
      <c r="AC330" s="356">
        <v>0</v>
      </c>
      <c r="AD330" s="356">
        <v>0</v>
      </c>
      <c r="AE330" s="356">
        <v>0</v>
      </c>
      <c r="AF330" s="356">
        <v>0</v>
      </c>
      <c r="AG330" s="356">
        <v>0</v>
      </c>
      <c r="AH330" s="356">
        <v>0</v>
      </c>
      <c r="AI330" s="356">
        <v>0</v>
      </c>
      <c r="AK330" s="356">
        <v>0</v>
      </c>
      <c r="AL330" s="356">
        <v>0</v>
      </c>
      <c r="AM330" s="356">
        <v>0</v>
      </c>
      <c r="AN330" s="356">
        <v>0</v>
      </c>
      <c r="AO330" s="356">
        <v>0</v>
      </c>
      <c r="AP330" s="356">
        <v>0</v>
      </c>
      <c r="AQ330" s="356">
        <v>0</v>
      </c>
      <c r="AS330" s="356">
        <v>0</v>
      </c>
      <c r="AT330" s="356">
        <v>0</v>
      </c>
      <c r="AU330" s="356">
        <v>0</v>
      </c>
      <c r="AV330" s="356">
        <v>0</v>
      </c>
      <c r="AW330" s="356">
        <v>0</v>
      </c>
      <c r="AX330" s="356">
        <v>0</v>
      </c>
      <c r="AY330" s="356">
        <v>0</v>
      </c>
      <c r="BA330" s="356">
        <v>0</v>
      </c>
      <c r="BB330" s="356">
        <v>0</v>
      </c>
      <c r="BC330" s="356">
        <v>0</v>
      </c>
      <c r="BD330" s="356">
        <v>0</v>
      </c>
      <c r="BE330" s="356">
        <v>0</v>
      </c>
      <c r="BF330" s="356">
        <v>0</v>
      </c>
      <c r="BG330" s="356">
        <v>0</v>
      </c>
      <c r="BI330" s="356">
        <v>0</v>
      </c>
      <c r="BJ330" s="356">
        <v>0</v>
      </c>
      <c r="BK330" s="356">
        <v>0</v>
      </c>
      <c r="BL330" s="356">
        <v>0</v>
      </c>
      <c r="BM330" s="356">
        <v>0</v>
      </c>
      <c r="BN330" s="356">
        <v>0</v>
      </c>
      <c r="BO330" s="356">
        <v>0</v>
      </c>
      <c r="BQ330" s="356">
        <v>0</v>
      </c>
      <c r="BR330" s="356">
        <v>0</v>
      </c>
      <c r="BS330" s="356">
        <v>0</v>
      </c>
      <c r="BT330" s="356">
        <v>0</v>
      </c>
      <c r="BU330" s="356">
        <v>0</v>
      </c>
      <c r="BV330" s="356">
        <v>0</v>
      </c>
      <c r="BW330" s="356">
        <v>0</v>
      </c>
      <c r="BY330" s="356">
        <v>0</v>
      </c>
      <c r="BZ330" s="356">
        <v>0</v>
      </c>
      <c r="CA330" s="356">
        <v>0</v>
      </c>
      <c r="CB330" s="356">
        <v>0</v>
      </c>
      <c r="CC330" s="356">
        <v>0</v>
      </c>
      <c r="CD330" s="356">
        <v>0</v>
      </c>
      <c r="CE330" s="356">
        <v>0</v>
      </c>
      <c r="CG330" s="356">
        <v>0</v>
      </c>
      <c r="CH330" s="356">
        <v>0</v>
      </c>
      <c r="CI330" s="356">
        <v>0</v>
      </c>
      <c r="CJ330" s="356">
        <v>0</v>
      </c>
      <c r="CK330" s="356">
        <v>0</v>
      </c>
      <c r="CL330" s="356">
        <v>0</v>
      </c>
      <c r="CM330" s="356">
        <v>0</v>
      </c>
      <c r="CN330" s="162">
        <v>0</v>
      </c>
      <c r="CO330" s="356">
        <v>0</v>
      </c>
      <c r="CP330" s="356">
        <v>0</v>
      </c>
      <c r="CQ330" s="356">
        <v>0</v>
      </c>
      <c r="CR330" s="356">
        <v>0</v>
      </c>
      <c r="CS330" s="356">
        <v>0</v>
      </c>
      <c r="CT330" s="356">
        <v>0</v>
      </c>
      <c r="CU330" s="356">
        <v>0</v>
      </c>
      <c r="CW330" s="356">
        <v>0</v>
      </c>
      <c r="CX330" s="356">
        <v>0</v>
      </c>
      <c r="CY330" s="356">
        <v>0</v>
      </c>
      <c r="CZ330" s="356">
        <v>0</v>
      </c>
      <c r="DA330" s="356">
        <v>0</v>
      </c>
      <c r="DB330" s="356">
        <v>0</v>
      </c>
      <c r="DC330" s="356">
        <v>0</v>
      </c>
      <c r="DE330" s="356">
        <v>0</v>
      </c>
      <c r="DF330" s="356">
        <v>0</v>
      </c>
      <c r="DG330" s="356">
        <v>0</v>
      </c>
      <c r="DH330" s="356">
        <v>0</v>
      </c>
      <c r="DI330" s="356">
        <v>0</v>
      </c>
      <c r="DJ330" s="356">
        <v>0</v>
      </c>
      <c r="DK330" s="356">
        <v>0</v>
      </c>
      <c r="DM330" s="356">
        <v>0</v>
      </c>
      <c r="DN330" s="356">
        <v>0</v>
      </c>
      <c r="DO330" s="356">
        <v>0</v>
      </c>
      <c r="DP330" s="356">
        <v>0</v>
      </c>
      <c r="DQ330" s="356">
        <v>0</v>
      </c>
      <c r="DR330" s="356">
        <v>0</v>
      </c>
      <c r="DS330" s="356">
        <v>0</v>
      </c>
      <c r="DU330" s="356">
        <v>0</v>
      </c>
      <c r="DV330" s="356">
        <v>0</v>
      </c>
      <c r="DW330" s="356">
        <v>0</v>
      </c>
      <c r="DX330" s="356">
        <v>0</v>
      </c>
      <c r="DY330" s="356">
        <v>0</v>
      </c>
      <c r="DZ330" s="356">
        <v>0</v>
      </c>
      <c r="EA330" s="356">
        <v>0</v>
      </c>
      <c r="EC330" s="356">
        <v>0</v>
      </c>
      <c r="ED330" s="356">
        <v>0</v>
      </c>
      <c r="EE330" s="356">
        <v>0</v>
      </c>
      <c r="EF330" s="356">
        <v>0</v>
      </c>
      <c r="EG330" s="356">
        <v>0</v>
      </c>
      <c r="EH330" s="356">
        <v>0</v>
      </c>
      <c r="EI330" s="356">
        <v>0</v>
      </c>
      <c r="EK330" s="356">
        <v>0</v>
      </c>
      <c r="EL330" s="356">
        <v>0</v>
      </c>
      <c r="EM330" s="356">
        <v>0</v>
      </c>
      <c r="EN330" s="356">
        <v>0</v>
      </c>
      <c r="EO330" s="356">
        <v>0</v>
      </c>
      <c r="EP330" s="356">
        <v>0</v>
      </c>
      <c r="EQ330" s="356">
        <v>0</v>
      </c>
      <c r="ES330" s="356">
        <v>0</v>
      </c>
      <c r="ET330" s="356">
        <v>0</v>
      </c>
      <c r="EU330" s="356">
        <v>0</v>
      </c>
      <c r="EV330" s="356">
        <v>0</v>
      </c>
      <c r="EW330" s="356">
        <v>0</v>
      </c>
      <c r="EX330" s="356">
        <v>0</v>
      </c>
      <c r="EY330" s="356">
        <v>0</v>
      </c>
      <c r="FA330" s="356">
        <v>0</v>
      </c>
      <c r="FB330" s="356">
        <v>0</v>
      </c>
      <c r="FC330" s="356">
        <v>0</v>
      </c>
      <c r="FD330" s="356">
        <v>0</v>
      </c>
      <c r="FE330" s="356">
        <v>0</v>
      </c>
      <c r="FF330" s="356">
        <v>0</v>
      </c>
      <c r="FG330" s="356">
        <v>0</v>
      </c>
    </row>
    <row r="331" spans="1:163">
      <c r="A331" s="355">
        <v>908.02</v>
      </c>
      <c r="B331" s="162" t="s">
        <v>949</v>
      </c>
      <c r="C331" s="619">
        <v>0</v>
      </c>
      <c r="D331" s="167"/>
      <c r="E331" s="356">
        <v>0</v>
      </c>
      <c r="F331" s="356">
        <v>0</v>
      </c>
      <c r="G331" s="356">
        <v>0</v>
      </c>
      <c r="H331" s="356">
        <v>0</v>
      </c>
      <c r="I331" s="356">
        <v>0</v>
      </c>
      <c r="J331" s="356">
        <v>0</v>
      </c>
      <c r="K331" s="356">
        <v>0</v>
      </c>
      <c r="M331" s="356">
        <v>0</v>
      </c>
      <c r="N331" s="356">
        <v>0</v>
      </c>
      <c r="O331" s="356">
        <v>0</v>
      </c>
      <c r="P331" s="356">
        <v>0</v>
      </c>
      <c r="Q331" s="356">
        <v>0</v>
      </c>
      <c r="R331" s="356">
        <v>0</v>
      </c>
      <c r="S331" s="356">
        <v>0</v>
      </c>
      <c r="U331" s="356">
        <v>0</v>
      </c>
      <c r="V331" s="356">
        <v>0</v>
      </c>
      <c r="W331" s="356">
        <v>0</v>
      </c>
      <c r="X331" s="356">
        <v>0</v>
      </c>
      <c r="Y331" s="356">
        <v>0</v>
      </c>
      <c r="Z331" s="356">
        <v>0</v>
      </c>
      <c r="AA331" s="356">
        <v>0</v>
      </c>
      <c r="AC331" s="356">
        <v>0</v>
      </c>
      <c r="AD331" s="356">
        <v>0</v>
      </c>
      <c r="AE331" s="356">
        <v>0</v>
      </c>
      <c r="AF331" s="356">
        <v>0</v>
      </c>
      <c r="AG331" s="356">
        <v>0</v>
      </c>
      <c r="AH331" s="356">
        <v>0</v>
      </c>
      <c r="AI331" s="356">
        <v>0</v>
      </c>
      <c r="AK331" s="356">
        <v>0</v>
      </c>
      <c r="AL331" s="356">
        <v>0</v>
      </c>
      <c r="AM331" s="356">
        <v>0</v>
      </c>
      <c r="AN331" s="356">
        <v>0</v>
      </c>
      <c r="AO331" s="356">
        <v>0</v>
      </c>
      <c r="AP331" s="356">
        <v>0</v>
      </c>
      <c r="AQ331" s="356">
        <v>0</v>
      </c>
      <c r="AS331" s="356">
        <v>0</v>
      </c>
      <c r="AT331" s="356">
        <v>0</v>
      </c>
      <c r="AU331" s="356">
        <v>0</v>
      </c>
      <c r="AV331" s="356">
        <v>0</v>
      </c>
      <c r="AW331" s="356">
        <v>0</v>
      </c>
      <c r="AX331" s="356">
        <v>0</v>
      </c>
      <c r="AY331" s="356">
        <v>0</v>
      </c>
      <c r="BA331" s="356">
        <v>0</v>
      </c>
      <c r="BB331" s="356">
        <v>0</v>
      </c>
      <c r="BC331" s="356">
        <v>0</v>
      </c>
      <c r="BD331" s="356">
        <v>0</v>
      </c>
      <c r="BE331" s="356">
        <v>0</v>
      </c>
      <c r="BF331" s="356">
        <v>0</v>
      </c>
      <c r="BG331" s="356">
        <v>0</v>
      </c>
      <c r="BI331" s="356">
        <v>0</v>
      </c>
      <c r="BJ331" s="356">
        <v>0</v>
      </c>
      <c r="BK331" s="356">
        <v>0</v>
      </c>
      <c r="BL331" s="356">
        <v>0</v>
      </c>
      <c r="BM331" s="356">
        <v>0</v>
      </c>
      <c r="BN331" s="356">
        <v>0</v>
      </c>
      <c r="BO331" s="356">
        <v>0</v>
      </c>
      <c r="BQ331" s="356">
        <v>0</v>
      </c>
      <c r="BR331" s="356">
        <v>0</v>
      </c>
      <c r="BS331" s="356">
        <v>0</v>
      </c>
      <c r="BT331" s="356">
        <v>0</v>
      </c>
      <c r="BU331" s="356">
        <v>0</v>
      </c>
      <c r="BV331" s="356">
        <v>0</v>
      </c>
      <c r="BW331" s="356">
        <v>0</v>
      </c>
      <c r="BY331" s="356">
        <v>0</v>
      </c>
      <c r="BZ331" s="356">
        <v>0</v>
      </c>
      <c r="CA331" s="356">
        <v>0</v>
      </c>
      <c r="CB331" s="356">
        <v>0</v>
      </c>
      <c r="CC331" s="356">
        <v>0</v>
      </c>
      <c r="CD331" s="356">
        <v>0</v>
      </c>
      <c r="CE331" s="356">
        <v>0</v>
      </c>
      <c r="CG331" s="356">
        <v>0</v>
      </c>
      <c r="CH331" s="356">
        <v>0</v>
      </c>
      <c r="CI331" s="356">
        <v>0</v>
      </c>
      <c r="CJ331" s="356">
        <v>0</v>
      </c>
      <c r="CK331" s="356">
        <v>0</v>
      </c>
      <c r="CL331" s="356">
        <v>0</v>
      </c>
      <c r="CM331" s="356">
        <v>0</v>
      </c>
      <c r="CN331" s="162">
        <v>0</v>
      </c>
      <c r="CO331" s="356">
        <v>0</v>
      </c>
      <c r="CP331" s="356">
        <v>0</v>
      </c>
      <c r="CQ331" s="356">
        <v>0</v>
      </c>
      <c r="CR331" s="356">
        <v>0</v>
      </c>
      <c r="CS331" s="356">
        <v>0</v>
      </c>
      <c r="CT331" s="356">
        <v>0</v>
      </c>
      <c r="CU331" s="356">
        <v>0</v>
      </c>
      <c r="CW331" s="356">
        <v>0</v>
      </c>
      <c r="CX331" s="356">
        <v>0</v>
      </c>
      <c r="CY331" s="356">
        <v>0</v>
      </c>
      <c r="CZ331" s="356">
        <v>0</v>
      </c>
      <c r="DA331" s="356">
        <v>0</v>
      </c>
      <c r="DB331" s="356">
        <v>0</v>
      </c>
      <c r="DC331" s="356">
        <v>0</v>
      </c>
      <c r="DE331" s="356">
        <v>0</v>
      </c>
      <c r="DF331" s="356">
        <v>0</v>
      </c>
      <c r="DG331" s="356">
        <v>0</v>
      </c>
      <c r="DH331" s="356">
        <v>0</v>
      </c>
      <c r="DI331" s="356">
        <v>0</v>
      </c>
      <c r="DJ331" s="356">
        <v>0</v>
      </c>
      <c r="DK331" s="356">
        <v>0</v>
      </c>
      <c r="DM331" s="356">
        <v>0</v>
      </c>
      <c r="DN331" s="356">
        <v>0</v>
      </c>
      <c r="DO331" s="356">
        <v>0</v>
      </c>
      <c r="DP331" s="356">
        <v>0</v>
      </c>
      <c r="DQ331" s="356">
        <v>0</v>
      </c>
      <c r="DR331" s="356">
        <v>0</v>
      </c>
      <c r="DS331" s="356">
        <v>0</v>
      </c>
      <c r="DU331" s="356">
        <v>0</v>
      </c>
      <c r="DV331" s="356">
        <v>0</v>
      </c>
      <c r="DW331" s="356">
        <v>0</v>
      </c>
      <c r="DX331" s="356">
        <v>0</v>
      </c>
      <c r="DY331" s="356">
        <v>0</v>
      </c>
      <c r="DZ331" s="356">
        <v>0</v>
      </c>
      <c r="EA331" s="356">
        <v>0</v>
      </c>
      <c r="EC331" s="356">
        <v>0</v>
      </c>
      <c r="ED331" s="356">
        <v>0</v>
      </c>
      <c r="EE331" s="356">
        <v>0</v>
      </c>
      <c r="EF331" s="356">
        <v>0</v>
      </c>
      <c r="EG331" s="356">
        <v>0</v>
      </c>
      <c r="EH331" s="356">
        <v>0</v>
      </c>
      <c r="EI331" s="356">
        <v>0</v>
      </c>
      <c r="EK331" s="356">
        <v>0</v>
      </c>
      <c r="EL331" s="356">
        <v>0</v>
      </c>
      <c r="EM331" s="356">
        <v>0</v>
      </c>
      <c r="EN331" s="356">
        <v>0</v>
      </c>
      <c r="EO331" s="356">
        <v>0</v>
      </c>
      <c r="EP331" s="356">
        <v>0</v>
      </c>
      <c r="EQ331" s="356">
        <v>0</v>
      </c>
      <c r="ES331" s="356">
        <v>0</v>
      </c>
      <c r="ET331" s="356">
        <v>0</v>
      </c>
      <c r="EU331" s="356">
        <v>0</v>
      </c>
      <c r="EV331" s="356">
        <v>0</v>
      </c>
      <c r="EW331" s="356">
        <v>0</v>
      </c>
      <c r="EX331" s="356">
        <v>0</v>
      </c>
      <c r="EY331" s="356">
        <v>0</v>
      </c>
      <c r="FA331" s="356">
        <v>0</v>
      </c>
      <c r="FB331" s="356">
        <v>0</v>
      </c>
      <c r="FC331" s="356">
        <v>0</v>
      </c>
      <c r="FD331" s="356">
        <v>0</v>
      </c>
      <c r="FE331" s="356">
        <v>0</v>
      </c>
      <c r="FF331" s="356">
        <v>0</v>
      </c>
      <c r="FG331" s="356">
        <v>0</v>
      </c>
    </row>
    <row r="332" spans="1:163">
      <c r="A332" s="355">
        <v>909</v>
      </c>
      <c r="B332" s="162" t="s">
        <v>950</v>
      </c>
      <c r="C332" s="619">
        <v>3077574.695869219</v>
      </c>
      <c r="D332" s="167"/>
      <c r="E332" s="356">
        <v>0</v>
      </c>
      <c r="F332" s="356">
        <v>0</v>
      </c>
      <c r="G332" s="356">
        <v>2704935.780114776</v>
      </c>
      <c r="H332" s="356">
        <v>0</v>
      </c>
      <c r="I332" s="356">
        <v>0</v>
      </c>
      <c r="J332" s="356">
        <v>0</v>
      </c>
      <c r="K332" s="356">
        <v>2704935.780114776</v>
      </c>
      <c r="M332" s="356">
        <v>0</v>
      </c>
      <c r="N332" s="356">
        <v>0</v>
      </c>
      <c r="O332" s="356">
        <v>325473.87122381834</v>
      </c>
      <c r="P332" s="356">
        <v>0</v>
      </c>
      <c r="Q332" s="356">
        <v>0</v>
      </c>
      <c r="R332" s="356">
        <v>0</v>
      </c>
      <c r="S332" s="356">
        <v>325473.87122381834</v>
      </c>
      <c r="U332" s="356">
        <v>0</v>
      </c>
      <c r="V332" s="356">
        <v>0</v>
      </c>
      <c r="W332" s="356">
        <v>21852.075565973559</v>
      </c>
      <c r="X332" s="356">
        <v>0</v>
      </c>
      <c r="Y332" s="356">
        <v>0</v>
      </c>
      <c r="Z332" s="356">
        <v>0</v>
      </c>
      <c r="AA332" s="356">
        <v>21852.075565973559</v>
      </c>
      <c r="AC332" s="356">
        <v>0</v>
      </c>
      <c r="AD332" s="356">
        <v>0</v>
      </c>
      <c r="AE332" s="356">
        <v>2253.7294985974686</v>
      </c>
      <c r="AF332" s="356">
        <v>0</v>
      </c>
      <c r="AG332" s="356">
        <v>0</v>
      </c>
      <c r="AH332" s="356">
        <v>0</v>
      </c>
      <c r="AI332" s="356">
        <v>2253.7294985974686</v>
      </c>
      <c r="AK332" s="356">
        <v>0</v>
      </c>
      <c r="AL332" s="356">
        <v>0</v>
      </c>
      <c r="AM332" s="356">
        <v>1303.5228810177759</v>
      </c>
      <c r="AN332" s="356">
        <v>0</v>
      </c>
      <c r="AO332" s="356">
        <v>0</v>
      </c>
      <c r="AP332" s="356">
        <v>0</v>
      </c>
      <c r="AQ332" s="356">
        <v>1303.5228810177759</v>
      </c>
      <c r="AS332" s="356">
        <v>0</v>
      </c>
      <c r="AT332" s="356">
        <v>0</v>
      </c>
      <c r="AU332" s="356">
        <v>5.3532767187588339</v>
      </c>
      <c r="AV332" s="356">
        <v>0</v>
      </c>
      <c r="AW332" s="356">
        <v>0</v>
      </c>
      <c r="AX332" s="356">
        <v>0</v>
      </c>
      <c r="AY332" s="356">
        <v>5.3532767187588339</v>
      </c>
      <c r="BA332" s="356">
        <v>0</v>
      </c>
      <c r="BB332" s="356">
        <v>0</v>
      </c>
      <c r="BC332" s="356">
        <v>414.87894570380962</v>
      </c>
      <c r="BD332" s="356">
        <v>0</v>
      </c>
      <c r="BE332" s="356">
        <v>0</v>
      </c>
      <c r="BF332" s="356">
        <v>0</v>
      </c>
      <c r="BG332" s="356">
        <v>414.87894570380962</v>
      </c>
      <c r="BI332" s="356">
        <v>0</v>
      </c>
      <c r="BJ332" s="356">
        <v>0</v>
      </c>
      <c r="BK332" s="356">
        <v>248.92736742228576</v>
      </c>
      <c r="BL332" s="356">
        <v>0</v>
      </c>
      <c r="BM332" s="356">
        <v>0</v>
      </c>
      <c r="BN332" s="356">
        <v>0</v>
      </c>
      <c r="BO332" s="356">
        <v>248.92736742228576</v>
      </c>
      <c r="BQ332" s="356">
        <v>0</v>
      </c>
      <c r="BR332" s="356">
        <v>0</v>
      </c>
      <c r="BS332" s="356">
        <v>66.915958984485414</v>
      </c>
      <c r="BT332" s="356">
        <v>0</v>
      </c>
      <c r="BU332" s="356">
        <v>0</v>
      </c>
      <c r="BV332" s="356">
        <v>0</v>
      </c>
      <c r="BW332" s="356">
        <v>66.915958984485414</v>
      </c>
      <c r="BY332" s="356">
        <v>0</v>
      </c>
      <c r="BZ332" s="356">
        <v>0</v>
      </c>
      <c r="CA332" s="356">
        <v>42.826213750070671</v>
      </c>
      <c r="CB332" s="356">
        <v>0</v>
      </c>
      <c r="CC332" s="356">
        <v>0</v>
      </c>
      <c r="CD332" s="356">
        <v>0</v>
      </c>
      <c r="CE332" s="356">
        <v>42.826213750070671</v>
      </c>
      <c r="CG332" s="356">
        <v>0</v>
      </c>
      <c r="CH332" s="356">
        <v>0</v>
      </c>
      <c r="CI332" s="356">
        <v>20955.401715581454</v>
      </c>
      <c r="CJ332" s="356">
        <v>0</v>
      </c>
      <c r="CK332" s="356">
        <v>0</v>
      </c>
      <c r="CL332" s="356">
        <v>0</v>
      </c>
      <c r="CM332" s="356">
        <v>20955.401715581454</v>
      </c>
      <c r="CN332" s="162">
        <v>0</v>
      </c>
      <c r="CO332" s="356">
        <v>0</v>
      </c>
      <c r="CP332" s="356">
        <v>0</v>
      </c>
      <c r="CQ332" s="356">
        <v>21.413106875035336</v>
      </c>
      <c r="CR332" s="356">
        <v>0</v>
      </c>
      <c r="CS332" s="356">
        <v>0</v>
      </c>
      <c r="CT332" s="356">
        <v>0</v>
      </c>
      <c r="CU332" s="356">
        <v>21.413106875035336</v>
      </c>
      <c r="CW332" s="356">
        <v>0</v>
      </c>
      <c r="CX332" s="356">
        <v>0</v>
      </c>
      <c r="CY332" s="356">
        <v>0</v>
      </c>
      <c r="CZ332" s="356">
        <v>0</v>
      </c>
      <c r="DA332" s="356">
        <v>0</v>
      </c>
      <c r="DB332" s="356">
        <v>0</v>
      </c>
      <c r="DC332" s="356">
        <v>0</v>
      </c>
      <c r="DE332" s="356">
        <v>0</v>
      </c>
      <c r="DF332" s="356">
        <v>0</v>
      </c>
      <c r="DG332" s="356">
        <v>0</v>
      </c>
      <c r="DH332" s="356">
        <v>0</v>
      </c>
      <c r="DI332" s="356">
        <v>0</v>
      </c>
      <c r="DJ332" s="356">
        <v>0</v>
      </c>
      <c r="DK332" s="356">
        <v>0</v>
      </c>
      <c r="DM332" s="356">
        <v>0</v>
      </c>
      <c r="DN332" s="356">
        <v>0</v>
      </c>
      <c r="DO332" s="356">
        <v>0</v>
      </c>
      <c r="DP332" s="356">
        <v>0</v>
      </c>
      <c r="DQ332" s="356">
        <v>0</v>
      </c>
      <c r="DR332" s="356">
        <v>0</v>
      </c>
      <c r="DS332" s="356">
        <v>0</v>
      </c>
      <c r="DU332" s="356">
        <v>0</v>
      </c>
      <c r="DV332" s="356">
        <v>0</v>
      </c>
      <c r="DW332" s="356">
        <v>0</v>
      </c>
      <c r="DX332" s="356">
        <v>0</v>
      </c>
      <c r="DY332" s="356">
        <v>0</v>
      </c>
      <c r="DZ332" s="356">
        <v>0</v>
      </c>
      <c r="EA332" s="356">
        <v>0</v>
      </c>
      <c r="EC332" s="356">
        <v>0</v>
      </c>
      <c r="ED332" s="356">
        <v>0</v>
      </c>
      <c r="EE332" s="356">
        <v>0</v>
      </c>
      <c r="EF332" s="356">
        <v>0</v>
      </c>
      <c r="EG332" s="356">
        <v>0</v>
      </c>
      <c r="EH332" s="356">
        <v>0</v>
      </c>
      <c r="EI332" s="356">
        <v>0</v>
      </c>
      <c r="EK332" s="356">
        <v>0</v>
      </c>
      <c r="EL332" s="356">
        <v>0</v>
      </c>
      <c r="EM332" s="356">
        <v>0</v>
      </c>
      <c r="EN332" s="356">
        <v>0</v>
      </c>
      <c r="EO332" s="356">
        <v>0</v>
      </c>
      <c r="EP332" s="356">
        <v>0</v>
      </c>
      <c r="EQ332" s="356">
        <v>0</v>
      </c>
      <c r="ES332" s="356">
        <v>0</v>
      </c>
      <c r="ET332" s="356">
        <v>0</v>
      </c>
      <c r="EU332" s="356">
        <v>0</v>
      </c>
      <c r="EV332" s="356">
        <v>0</v>
      </c>
      <c r="EW332" s="356">
        <v>0</v>
      </c>
      <c r="EX332" s="356">
        <v>0</v>
      </c>
      <c r="EY332" s="356">
        <v>0</v>
      </c>
      <c r="FA332" s="356">
        <v>0</v>
      </c>
      <c r="FB332" s="356">
        <v>0</v>
      </c>
      <c r="FC332" s="356">
        <v>0</v>
      </c>
      <c r="FD332" s="356">
        <v>0</v>
      </c>
      <c r="FE332" s="356">
        <v>0</v>
      </c>
      <c r="FF332" s="356">
        <v>0</v>
      </c>
      <c r="FG332" s="356">
        <v>0</v>
      </c>
    </row>
    <row r="333" spans="1:163">
      <c r="A333" s="355">
        <v>910</v>
      </c>
      <c r="B333" s="162" t="s">
        <v>951</v>
      </c>
      <c r="C333" s="619">
        <v>892.81</v>
      </c>
      <c r="D333" s="167"/>
      <c r="E333" s="356">
        <v>0</v>
      </c>
      <c r="F333" s="356">
        <v>0</v>
      </c>
      <c r="G333" s="356">
        <v>784.70677481385746</v>
      </c>
      <c r="H333" s="356">
        <v>0</v>
      </c>
      <c r="I333" s="356">
        <v>0</v>
      </c>
      <c r="J333" s="356">
        <v>0</v>
      </c>
      <c r="K333" s="356">
        <v>784.70677481385746</v>
      </c>
      <c r="M333" s="356">
        <v>0</v>
      </c>
      <c r="N333" s="356">
        <v>0</v>
      </c>
      <c r="O333" s="356">
        <v>94.420560240948134</v>
      </c>
      <c r="P333" s="356">
        <v>0</v>
      </c>
      <c r="Q333" s="356">
        <v>0</v>
      </c>
      <c r="R333" s="356">
        <v>0</v>
      </c>
      <c r="S333" s="356">
        <v>94.420560240948134</v>
      </c>
      <c r="U333" s="356">
        <v>0</v>
      </c>
      <c r="V333" s="356">
        <v>0</v>
      </c>
      <c r="W333" s="356">
        <v>6.3393267472088404</v>
      </c>
      <c r="X333" s="356">
        <v>0</v>
      </c>
      <c r="Y333" s="356">
        <v>0</v>
      </c>
      <c r="Z333" s="356">
        <v>0</v>
      </c>
      <c r="AA333" s="356">
        <v>6.3393267472088404</v>
      </c>
      <c r="AC333" s="356">
        <v>0</v>
      </c>
      <c r="AD333" s="356">
        <v>0</v>
      </c>
      <c r="AE333" s="356">
        <v>0.65381101434956435</v>
      </c>
      <c r="AF333" s="356">
        <v>0</v>
      </c>
      <c r="AG333" s="356">
        <v>0</v>
      </c>
      <c r="AH333" s="356">
        <v>0</v>
      </c>
      <c r="AI333" s="356">
        <v>0.65381101434956435</v>
      </c>
      <c r="AK333" s="356">
        <v>0</v>
      </c>
      <c r="AL333" s="356">
        <v>0</v>
      </c>
      <c r="AM333" s="356">
        <v>0.37815435152997368</v>
      </c>
      <c r="AN333" s="356">
        <v>0</v>
      </c>
      <c r="AO333" s="356">
        <v>0</v>
      </c>
      <c r="AP333" s="356">
        <v>0</v>
      </c>
      <c r="AQ333" s="356">
        <v>0.37815435152997368</v>
      </c>
      <c r="AS333" s="356">
        <v>0</v>
      </c>
      <c r="AT333" s="356">
        <v>0</v>
      </c>
      <c r="AU333" s="356">
        <v>1.5529952834906517E-3</v>
      </c>
      <c r="AV333" s="356">
        <v>0</v>
      </c>
      <c r="AW333" s="356">
        <v>0</v>
      </c>
      <c r="AX333" s="356">
        <v>0</v>
      </c>
      <c r="AY333" s="356">
        <v>1.5529952834906517E-3</v>
      </c>
      <c r="BA333" s="356">
        <v>0</v>
      </c>
      <c r="BB333" s="356">
        <v>0</v>
      </c>
      <c r="BC333" s="356">
        <v>0.12035713447052551</v>
      </c>
      <c r="BD333" s="356">
        <v>0</v>
      </c>
      <c r="BE333" s="356">
        <v>0</v>
      </c>
      <c r="BF333" s="356">
        <v>0</v>
      </c>
      <c r="BG333" s="356">
        <v>0.12035713447052551</v>
      </c>
      <c r="BI333" s="356">
        <v>0</v>
      </c>
      <c r="BJ333" s="356">
        <v>0</v>
      </c>
      <c r="BK333" s="356">
        <v>7.2214280682315307E-2</v>
      </c>
      <c r="BL333" s="356">
        <v>0</v>
      </c>
      <c r="BM333" s="356">
        <v>0</v>
      </c>
      <c r="BN333" s="356">
        <v>0</v>
      </c>
      <c r="BO333" s="356">
        <v>7.2214280682315307E-2</v>
      </c>
      <c r="BQ333" s="356">
        <v>0</v>
      </c>
      <c r="BR333" s="356">
        <v>0</v>
      </c>
      <c r="BS333" s="356">
        <v>1.9412441043633145E-2</v>
      </c>
      <c r="BT333" s="356">
        <v>0</v>
      </c>
      <c r="BU333" s="356">
        <v>0</v>
      </c>
      <c r="BV333" s="356">
        <v>0</v>
      </c>
      <c r="BW333" s="356">
        <v>1.9412441043633145E-2</v>
      </c>
      <c r="BY333" s="356">
        <v>0</v>
      </c>
      <c r="BZ333" s="356">
        <v>0</v>
      </c>
      <c r="CA333" s="356">
        <v>1.2423962267925213E-2</v>
      </c>
      <c r="CB333" s="356">
        <v>0</v>
      </c>
      <c r="CC333" s="356">
        <v>0</v>
      </c>
      <c r="CD333" s="356">
        <v>0</v>
      </c>
      <c r="CE333" s="356">
        <v>1.2423962267925213E-2</v>
      </c>
      <c r="CG333" s="356">
        <v>0</v>
      </c>
      <c r="CH333" s="356">
        <v>0</v>
      </c>
      <c r="CI333" s="356">
        <v>6.0792000372241555</v>
      </c>
      <c r="CJ333" s="356">
        <v>0</v>
      </c>
      <c r="CK333" s="356">
        <v>0</v>
      </c>
      <c r="CL333" s="356">
        <v>0</v>
      </c>
      <c r="CM333" s="356">
        <v>6.0792000372241555</v>
      </c>
      <c r="CN333" s="162">
        <v>0</v>
      </c>
      <c r="CO333" s="356">
        <v>0</v>
      </c>
      <c r="CP333" s="356">
        <v>0</v>
      </c>
      <c r="CQ333" s="356">
        <v>6.2119811339626067E-3</v>
      </c>
      <c r="CR333" s="356">
        <v>0</v>
      </c>
      <c r="CS333" s="356">
        <v>0</v>
      </c>
      <c r="CT333" s="356">
        <v>0</v>
      </c>
      <c r="CU333" s="356">
        <v>6.2119811339626067E-3</v>
      </c>
      <c r="CW333" s="356">
        <v>0</v>
      </c>
      <c r="CX333" s="356">
        <v>0</v>
      </c>
      <c r="CY333" s="356">
        <v>0</v>
      </c>
      <c r="CZ333" s="356">
        <v>0</v>
      </c>
      <c r="DA333" s="356">
        <v>0</v>
      </c>
      <c r="DB333" s="356">
        <v>0</v>
      </c>
      <c r="DC333" s="356">
        <v>0</v>
      </c>
      <c r="DE333" s="356">
        <v>0</v>
      </c>
      <c r="DF333" s="356">
        <v>0</v>
      </c>
      <c r="DG333" s="356">
        <v>0</v>
      </c>
      <c r="DH333" s="356">
        <v>0</v>
      </c>
      <c r="DI333" s="356">
        <v>0</v>
      </c>
      <c r="DJ333" s="356">
        <v>0</v>
      </c>
      <c r="DK333" s="356">
        <v>0</v>
      </c>
      <c r="DM333" s="356">
        <v>0</v>
      </c>
      <c r="DN333" s="356">
        <v>0</v>
      </c>
      <c r="DO333" s="356">
        <v>0</v>
      </c>
      <c r="DP333" s="356">
        <v>0</v>
      </c>
      <c r="DQ333" s="356">
        <v>0</v>
      </c>
      <c r="DR333" s="356">
        <v>0</v>
      </c>
      <c r="DS333" s="356">
        <v>0</v>
      </c>
      <c r="DU333" s="356">
        <v>0</v>
      </c>
      <c r="DV333" s="356">
        <v>0</v>
      </c>
      <c r="DW333" s="356">
        <v>0</v>
      </c>
      <c r="DX333" s="356">
        <v>0</v>
      </c>
      <c r="DY333" s="356">
        <v>0</v>
      </c>
      <c r="DZ333" s="356">
        <v>0</v>
      </c>
      <c r="EA333" s="356">
        <v>0</v>
      </c>
      <c r="EC333" s="356">
        <v>0</v>
      </c>
      <c r="ED333" s="356">
        <v>0</v>
      </c>
      <c r="EE333" s="356">
        <v>0</v>
      </c>
      <c r="EF333" s="356">
        <v>0</v>
      </c>
      <c r="EG333" s="356">
        <v>0</v>
      </c>
      <c r="EH333" s="356">
        <v>0</v>
      </c>
      <c r="EI333" s="356">
        <v>0</v>
      </c>
      <c r="EK333" s="356">
        <v>0</v>
      </c>
      <c r="EL333" s="356">
        <v>0</v>
      </c>
      <c r="EM333" s="356">
        <v>0</v>
      </c>
      <c r="EN333" s="356">
        <v>0</v>
      </c>
      <c r="EO333" s="356">
        <v>0</v>
      </c>
      <c r="EP333" s="356">
        <v>0</v>
      </c>
      <c r="EQ333" s="356">
        <v>0</v>
      </c>
      <c r="ES333" s="356">
        <v>0</v>
      </c>
      <c r="ET333" s="356">
        <v>0</v>
      </c>
      <c r="EU333" s="356">
        <v>0</v>
      </c>
      <c r="EV333" s="356">
        <v>0</v>
      </c>
      <c r="EW333" s="356">
        <v>0</v>
      </c>
      <c r="EX333" s="356">
        <v>0</v>
      </c>
      <c r="EY333" s="356">
        <v>0</v>
      </c>
      <c r="FA333" s="356">
        <v>0</v>
      </c>
      <c r="FB333" s="356">
        <v>0</v>
      </c>
      <c r="FC333" s="356">
        <v>0</v>
      </c>
      <c r="FD333" s="356">
        <v>0</v>
      </c>
      <c r="FE333" s="356">
        <v>0</v>
      </c>
      <c r="FF333" s="356">
        <v>0</v>
      </c>
      <c r="FG333" s="356">
        <v>0</v>
      </c>
    </row>
    <row r="334" spans="1:163">
      <c r="A334" s="355">
        <v>911</v>
      </c>
      <c r="B334" s="162" t="s">
        <v>952</v>
      </c>
      <c r="C334" s="619">
        <v>0</v>
      </c>
      <c r="D334" s="167"/>
      <c r="E334" s="356">
        <v>0</v>
      </c>
      <c r="F334" s="356">
        <v>0</v>
      </c>
      <c r="G334" s="356">
        <v>0</v>
      </c>
      <c r="H334" s="356">
        <v>0</v>
      </c>
      <c r="I334" s="356">
        <v>0</v>
      </c>
      <c r="J334" s="356">
        <v>0</v>
      </c>
      <c r="K334" s="356">
        <v>0</v>
      </c>
      <c r="M334" s="356">
        <v>0</v>
      </c>
      <c r="N334" s="356">
        <v>0</v>
      </c>
      <c r="O334" s="356">
        <v>0</v>
      </c>
      <c r="P334" s="356">
        <v>0</v>
      </c>
      <c r="Q334" s="356">
        <v>0</v>
      </c>
      <c r="R334" s="356">
        <v>0</v>
      </c>
      <c r="S334" s="356">
        <v>0</v>
      </c>
      <c r="U334" s="356">
        <v>0</v>
      </c>
      <c r="V334" s="356">
        <v>0</v>
      </c>
      <c r="W334" s="356">
        <v>0</v>
      </c>
      <c r="X334" s="356">
        <v>0</v>
      </c>
      <c r="Y334" s="356">
        <v>0</v>
      </c>
      <c r="Z334" s="356">
        <v>0</v>
      </c>
      <c r="AA334" s="356">
        <v>0</v>
      </c>
      <c r="AC334" s="356">
        <v>0</v>
      </c>
      <c r="AD334" s="356">
        <v>0</v>
      </c>
      <c r="AE334" s="356">
        <v>0</v>
      </c>
      <c r="AF334" s="356">
        <v>0</v>
      </c>
      <c r="AG334" s="356">
        <v>0</v>
      </c>
      <c r="AH334" s="356">
        <v>0</v>
      </c>
      <c r="AI334" s="356">
        <v>0</v>
      </c>
      <c r="AK334" s="356">
        <v>0</v>
      </c>
      <c r="AL334" s="356">
        <v>0</v>
      </c>
      <c r="AM334" s="356">
        <v>0</v>
      </c>
      <c r="AN334" s="356">
        <v>0</v>
      </c>
      <c r="AO334" s="356">
        <v>0</v>
      </c>
      <c r="AP334" s="356">
        <v>0</v>
      </c>
      <c r="AQ334" s="356">
        <v>0</v>
      </c>
      <c r="AS334" s="356">
        <v>0</v>
      </c>
      <c r="AT334" s="356">
        <v>0</v>
      </c>
      <c r="AU334" s="356">
        <v>0</v>
      </c>
      <c r="AV334" s="356">
        <v>0</v>
      </c>
      <c r="AW334" s="356">
        <v>0</v>
      </c>
      <c r="AX334" s="356">
        <v>0</v>
      </c>
      <c r="AY334" s="356">
        <v>0</v>
      </c>
      <c r="BA334" s="356">
        <v>0</v>
      </c>
      <c r="BB334" s="356">
        <v>0</v>
      </c>
      <c r="BC334" s="356">
        <v>0</v>
      </c>
      <c r="BD334" s="356">
        <v>0</v>
      </c>
      <c r="BE334" s="356">
        <v>0</v>
      </c>
      <c r="BF334" s="356">
        <v>0</v>
      </c>
      <c r="BG334" s="356">
        <v>0</v>
      </c>
      <c r="BI334" s="356">
        <v>0</v>
      </c>
      <c r="BJ334" s="356">
        <v>0</v>
      </c>
      <c r="BK334" s="356">
        <v>0</v>
      </c>
      <c r="BL334" s="356">
        <v>0</v>
      </c>
      <c r="BM334" s="356">
        <v>0</v>
      </c>
      <c r="BN334" s="356">
        <v>0</v>
      </c>
      <c r="BO334" s="356">
        <v>0</v>
      </c>
      <c r="BQ334" s="356">
        <v>0</v>
      </c>
      <c r="BR334" s="356">
        <v>0</v>
      </c>
      <c r="BS334" s="356">
        <v>0</v>
      </c>
      <c r="BT334" s="356">
        <v>0</v>
      </c>
      <c r="BU334" s="356">
        <v>0</v>
      </c>
      <c r="BV334" s="356">
        <v>0</v>
      </c>
      <c r="BW334" s="356">
        <v>0</v>
      </c>
      <c r="BY334" s="356">
        <v>0</v>
      </c>
      <c r="BZ334" s="356">
        <v>0</v>
      </c>
      <c r="CA334" s="356">
        <v>0</v>
      </c>
      <c r="CB334" s="356">
        <v>0</v>
      </c>
      <c r="CC334" s="356">
        <v>0</v>
      </c>
      <c r="CD334" s="356">
        <v>0</v>
      </c>
      <c r="CE334" s="356">
        <v>0</v>
      </c>
      <c r="CG334" s="356">
        <v>0</v>
      </c>
      <c r="CH334" s="356">
        <v>0</v>
      </c>
      <c r="CI334" s="356">
        <v>0</v>
      </c>
      <c r="CJ334" s="356">
        <v>0</v>
      </c>
      <c r="CK334" s="356">
        <v>0</v>
      </c>
      <c r="CL334" s="356">
        <v>0</v>
      </c>
      <c r="CM334" s="356">
        <v>0</v>
      </c>
      <c r="CN334" s="162">
        <v>0</v>
      </c>
      <c r="CO334" s="356">
        <v>0</v>
      </c>
      <c r="CP334" s="356">
        <v>0</v>
      </c>
      <c r="CQ334" s="356">
        <v>0</v>
      </c>
      <c r="CR334" s="356">
        <v>0</v>
      </c>
      <c r="CS334" s="356">
        <v>0</v>
      </c>
      <c r="CT334" s="356">
        <v>0</v>
      </c>
      <c r="CU334" s="356">
        <v>0</v>
      </c>
      <c r="CW334" s="356">
        <v>0</v>
      </c>
      <c r="CX334" s="356">
        <v>0</v>
      </c>
      <c r="CY334" s="356">
        <v>0</v>
      </c>
      <c r="CZ334" s="356">
        <v>0</v>
      </c>
      <c r="DA334" s="356">
        <v>0</v>
      </c>
      <c r="DB334" s="356">
        <v>0</v>
      </c>
      <c r="DC334" s="356">
        <v>0</v>
      </c>
      <c r="DE334" s="356">
        <v>0</v>
      </c>
      <c r="DF334" s="356">
        <v>0</v>
      </c>
      <c r="DG334" s="356">
        <v>0</v>
      </c>
      <c r="DH334" s="356">
        <v>0</v>
      </c>
      <c r="DI334" s="356">
        <v>0</v>
      </c>
      <c r="DJ334" s="356">
        <v>0</v>
      </c>
      <c r="DK334" s="356">
        <v>0</v>
      </c>
      <c r="DM334" s="356">
        <v>0</v>
      </c>
      <c r="DN334" s="356">
        <v>0</v>
      </c>
      <c r="DO334" s="356">
        <v>0</v>
      </c>
      <c r="DP334" s="356">
        <v>0</v>
      </c>
      <c r="DQ334" s="356">
        <v>0</v>
      </c>
      <c r="DR334" s="356">
        <v>0</v>
      </c>
      <c r="DS334" s="356">
        <v>0</v>
      </c>
      <c r="DU334" s="356">
        <v>0</v>
      </c>
      <c r="DV334" s="356">
        <v>0</v>
      </c>
      <c r="DW334" s="356">
        <v>0</v>
      </c>
      <c r="DX334" s="356">
        <v>0</v>
      </c>
      <c r="DY334" s="356">
        <v>0</v>
      </c>
      <c r="DZ334" s="356">
        <v>0</v>
      </c>
      <c r="EA334" s="356">
        <v>0</v>
      </c>
      <c r="EC334" s="356">
        <v>0</v>
      </c>
      <c r="ED334" s="356">
        <v>0</v>
      </c>
      <c r="EE334" s="356">
        <v>0</v>
      </c>
      <c r="EF334" s="356">
        <v>0</v>
      </c>
      <c r="EG334" s="356">
        <v>0</v>
      </c>
      <c r="EH334" s="356">
        <v>0</v>
      </c>
      <c r="EI334" s="356">
        <v>0</v>
      </c>
      <c r="EK334" s="356">
        <v>0</v>
      </c>
      <c r="EL334" s="356">
        <v>0</v>
      </c>
      <c r="EM334" s="356">
        <v>0</v>
      </c>
      <c r="EN334" s="356">
        <v>0</v>
      </c>
      <c r="EO334" s="356">
        <v>0</v>
      </c>
      <c r="EP334" s="356">
        <v>0</v>
      </c>
      <c r="EQ334" s="356">
        <v>0</v>
      </c>
      <c r="ES334" s="356">
        <v>0</v>
      </c>
      <c r="ET334" s="356">
        <v>0</v>
      </c>
      <c r="EU334" s="356">
        <v>0</v>
      </c>
      <c r="EV334" s="356">
        <v>0</v>
      </c>
      <c r="EW334" s="356">
        <v>0</v>
      </c>
      <c r="EX334" s="356">
        <v>0</v>
      </c>
      <c r="EY334" s="356">
        <v>0</v>
      </c>
      <c r="FA334" s="356">
        <v>0</v>
      </c>
      <c r="FB334" s="356">
        <v>0</v>
      </c>
      <c r="FC334" s="356">
        <v>0</v>
      </c>
      <c r="FD334" s="356">
        <v>0</v>
      </c>
      <c r="FE334" s="356">
        <v>0</v>
      </c>
      <c r="FF334" s="356">
        <v>0</v>
      </c>
      <c r="FG334" s="356">
        <v>0</v>
      </c>
    </row>
    <row r="335" spans="1:163">
      <c r="A335" s="355">
        <v>912</v>
      </c>
      <c r="B335" s="162" t="s">
        <v>953</v>
      </c>
      <c r="C335" s="619">
        <v>823619.80694727926</v>
      </c>
      <c r="D335" s="167"/>
      <c r="E335" s="356">
        <v>0</v>
      </c>
      <c r="F335" s="356">
        <v>0</v>
      </c>
      <c r="G335" s="356">
        <v>723894.26908570854</v>
      </c>
      <c r="H335" s="356">
        <v>0</v>
      </c>
      <c r="I335" s="356">
        <v>0</v>
      </c>
      <c r="J335" s="356">
        <v>0</v>
      </c>
      <c r="K335" s="356">
        <v>723894.26908570854</v>
      </c>
      <c r="M335" s="356">
        <v>0</v>
      </c>
      <c r="N335" s="356">
        <v>0</v>
      </c>
      <c r="O335" s="356">
        <v>87103.239880269772</v>
      </c>
      <c r="P335" s="356">
        <v>0</v>
      </c>
      <c r="Q335" s="356">
        <v>0</v>
      </c>
      <c r="R335" s="356">
        <v>0</v>
      </c>
      <c r="S335" s="356">
        <v>87103.239880269772</v>
      </c>
      <c r="U335" s="356">
        <v>0</v>
      </c>
      <c r="V335" s="356">
        <v>0</v>
      </c>
      <c r="W335" s="356">
        <v>5848.0472572124745</v>
      </c>
      <c r="X335" s="356">
        <v>0</v>
      </c>
      <c r="Y335" s="356">
        <v>0</v>
      </c>
      <c r="Z335" s="356">
        <v>0</v>
      </c>
      <c r="AA335" s="356">
        <v>5848.0472572124745</v>
      </c>
      <c r="AC335" s="356">
        <v>0</v>
      </c>
      <c r="AD335" s="356">
        <v>0</v>
      </c>
      <c r="AE335" s="356">
        <v>603.14255151554426</v>
      </c>
      <c r="AF335" s="356">
        <v>0</v>
      </c>
      <c r="AG335" s="356">
        <v>0</v>
      </c>
      <c r="AH335" s="356">
        <v>0</v>
      </c>
      <c r="AI335" s="356">
        <v>603.14255151554426</v>
      </c>
      <c r="AK335" s="356">
        <v>0</v>
      </c>
      <c r="AL335" s="356">
        <v>0</v>
      </c>
      <c r="AM335" s="356">
        <v>348.84848288369363</v>
      </c>
      <c r="AN335" s="356">
        <v>0</v>
      </c>
      <c r="AO335" s="356">
        <v>0</v>
      </c>
      <c r="AP335" s="356">
        <v>0</v>
      </c>
      <c r="AQ335" s="356">
        <v>348.84848288369363</v>
      </c>
      <c r="AS335" s="356">
        <v>0</v>
      </c>
      <c r="AT335" s="356">
        <v>0</v>
      </c>
      <c r="AU335" s="356">
        <v>1.4326426401794401</v>
      </c>
      <c r="AV335" s="356">
        <v>0</v>
      </c>
      <c r="AW335" s="356">
        <v>0</v>
      </c>
      <c r="AX335" s="356">
        <v>0</v>
      </c>
      <c r="AY335" s="356">
        <v>1.4326426401794401</v>
      </c>
      <c r="BA335" s="356">
        <v>0</v>
      </c>
      <c r="BB335" s="356">
        <v>0</v>
      </c>
      <c r="BC335" s="356">
        <v>111.02980461390661</v>
      </c>
      <c r="BD335" s="356">
        <v>0</v>
      </c>
      <c r="BE335" s="356">
        <v>0</v>
      </c>
      <c r="BF335" s="356">
        <v>0</v>
      </c>
      <c r="BG335" s="356">
        <v>111.02980461390661</v>
      </c>
      <c r="BI335" s="356">
        <v>0</v>
      </c>
      <c r="BJ335" s="356">
        <v>0</v>
      </c>
      <c r="BK335" s="356">
        <v>66.617882768343961</v>
      </c>
      <c r="BL335" s="356">
        <v>0</v>
      </c>
      <c r="BM335" s="356">
        <v>0</v>
      </c>
      <c r="BN335" s="356">
        <v>0</v>
      </c>
      <c r="BO335" s="356">
        <v>66.617882768343961</v>
      </c>
      <c r="BQ335" s="356">
        <v>0</v>
      </c>
      <c r="BR335" s="356">
        <v>0</v>
      </c>
      <c r="BS335" s="356">
        <v>17.908033002242998</v>
      </c>
      <c r="BT335" s="356">
        <v>0</v>
      </c>
      <c r="BU335" s="356">
        <v>0</v>
      </c>
      <c r="BV335" s="356">
        <v>0</v>
      </c>
      <c r="BW335" s="356">
        <v>17.908033002242998</v>
      </c>
      <c r="BY335" s="356">
        <v>0</v>
      </c>
      <c r="BZ335" s="356">
        <v>0</v>
      </c>
      <c r="CA335" s="356">
        <v>11.461141121435521</v>
      </c>
      <c r="CB335" s="356">
        <v>0</v>
      </c>
      <c r="CC335" s="356">
        <v>0</v>
      </c>
      <c r="CD335" s="356">
        <v>0</v>
      </c>
      <c r="CE335" s="356">
        <v>11.461141121435521</v>
      </c>
      <c r="CG335" s="356">
        <v>0</v>
      </c>
      <c r="CH335" s="356">
        <v>0</v>
      </c>
      <c r="CI335" s="356">
        <v>5608.0796149824182</v>
      </c>
      <c r="CJ335" s="356">
        <v>0</v>
      </c>
      <c r="CK335" s="356">
        <v>0</v>
      </c>
      <c r="CL335" s="356">
        <v>0</v>
      </c>
      <c r="CM335" s="356">
        <v>5608.0796149824182</v>
      </c>
      <c r="CN335" s="162">
        <v>0</v>
      </c>
      <c r="CO335" s="356">
        <v>0</v>
      </c>
      <c r="CP335" s="356">
        <v>0</v>
      </c>
      <c r="CQ335" s="356">
        <v>5.7305705607177604</v>
      </c>
      <c r="CR335" s="356">
        <v>0</v>
      </c>
      <c r="CS335" s="356">
        <v>0</v>
      </c>
      <c r="CT335" s="356">
        <v>0</v>
      </c>
      <c r="CU335" s="356">
        <v>5.7305705607177604</v>
      </c>
      <c r="CW335" s="356">
        <v>0</v>
      </c>
      <c r="CX335" s="356">
        <v>0</v>
      </c>
      <c r="CY335" s="356">
        <v>0</v>
      </c>
      <c r="CZ335" s="356">
        <v>0</v>
      </c>
      <c r="DA335" s="356">
        <v>0</v>
      </c>
      <c r="DB335" s="356">
        <v>0</v>
      </c>
      <c r="DC335" s="356">
        <v>0</v>
      </c>
      <c r="DE335" s="356">
        <v>0</v>
      </c>
      <c r="DF335" s="356">
        <v>0</v>
      </c>
      <c r="DG335" s="356">
        <v>0</v>
      </c>
      <c r="DH335" s="356">
        <v>0</v>
      </c>
      <c r="DI335" s="356">
        <v>0</v>
      </c>
      <c r="DJ335" s="356">
        <v>0</v>
      </c>
      <c r="DK335" s="356">
        <v>0</v>
      </c>
      <c r="DM335" s="356">
        <v>0</v>
      </c>
      <c r="DN335" s="356">
        <v>0</v>
      </c>
      <c r="DO335" s="356">
        <v>0</v>
      </c>
      <c r="DP335" s="356">
        <v>0</v>
      </c>
      <c r="DQ335" s="356">
        <v>0</v>
      </c>
      <c r="DR335" s="356">
        <v>0</v>
      </c>
      <c r="DS335" s="356">
        <v>0</v>
      </c>
      <c r="DU335" s="356">
        <v>0</v>
      </c>
      <c r="DV335" s="356">
        <v>0</v>
      </c>
      <c r="DW335" s="356">
        <v>0</v>
      </c>
      <c r="DX335" s="356">
        <v>0</v>
      </c>
      <c r="DY335" s="356">
        <v>0</v>
      </c>
      <c r="DZ335" s="356">
        <v>0</v>
      </c>
      <c r="EA335" s="356">
        <v>0</v>
      </c>
      <c r="EC335" s="356">
        <v>0</v>
      </c>
      <c r="ED335" s="356">
        <v>0</v>
      </c>
      <c r="EE335" s="356">
        <v>0</v>
      </c>
      <c r="EF335" s="356">
        <v>0</v>
      </c>
      <c r="EG335" s="356">
        <v>0</v>
      </c>
      <c r="EH335" s="356">
        <v>0</v>
      </c>
      <c r="EI335" s="356">
        <v>0</v>
      </c>
      <c r="EK335" s="356">
        <v>0</v>
      </c>
      <c r="EL335" s="356">
        <v>0</v>
      </c>
      <c r="EM335" s="356">
        <v>0</v>
      </c>
      <c r="EN335" s="356">
        <v>0</v>
      </c>
      <c r="EO335" s="356">
        <v>0</v>
      </c>
      <c r="EP335" s="356">
        <v>0</v>
      </c>
      <c r="EQ335" s="356">
        <v>0</v>
      </c>
      <c r="ES335" s="356">
        <v>0</v>
      </c>
      <c r="ET335" s="356">
        <v>0</v>
      </c>
      <c r="EU335" s="356">
        <v>0</v>
      </c>
      <c r="EV335" s="356">
        <v>0</v>
      </c>
      <c r="EW335" s="356">
        <v>0</v>
      </c>
      <c r="EX335" s="356">
        <v>0</v>
      </c>
      <c r="EY335" s="356">
        <v>0</v>
      </c>
      <c r="FA335" s="356">
        <v>0</v>
      </c>
      <c r="FB335" s="356">
        <v>0</v>
      </c>
      <c r="FC335" s="356">
        <v>0</v>
      </c>
      <c r="FD335" s="356">
        <v>0</v>
      </c>
      <c r="FE335" s="356">
        <v>0</v>
      </c>
      <c r="FF335" s="356">
        <v>0</v>
      </c>
      <c r="FG335" s="356">
        <v>0</v>
      </c>
    </row>
    <row r="336" spans="1:163">
      <c r="A336" s="355">
        <v>913</v>
      </c>
      <c r="B336" s="162" t="s">
        <v>954</v>
      </c>
      <c r="C336" s="619">
        <v>0</v>
      </c>
      <c r="D336" s="167"/>
      <c r="E336" s="356">
        <v>0</v>
      </c>
      <c r="F336" s="356">
        <v>0</v>
      </c>
      <c r="G336" s="356">
        <v>0</v>
      </c>
      <c r="H336" s="356">
        <v>0</v>
      </c>
      <c r="I336" s="356">
        <v>0</v>
      </c>
      <c r="J336" s="356">
        <v>0</v>
      </c>
      <c r="K336" s="356">
        <v>0</v>
      </c>
      <c r="M336" s="356">
        <v>0</v>
      </c>
      <c r="N336" s="356">
        <v>0</v>
      </c>
      <c r="O336" s="356">
        <v>0</v>
      </c>
      <c r="P336" s="356">
        <v>0</v>
      </c>
      <c r="Q336" s="356">
        <v>0</v>
      </c>
      <c r="R336" s="356">
        <v>0</v>
      </c>
      <c r="S336" s="356">
        <v>0</v>
      </c>
      <c r="U336" s="356">
        <v>0</v>
      </c>
      <c r="V336" s="356">
        <v>0</v>
      </c>
      <c r="W336" s="356">
        <v>0</v>
      </c>
      <c r="X336" s="356">
        <v>0</v>
      </c>
      <c r="Y336" s="356">
        <v>0</v>
      </c>
      <c r="Z336" s="356">
        <v>0</v>
      </c>
      <c r="AA336" s="356">
        <v>0</v>
      </c>
      <c r="AC336" s="356">
        <v>0</v>
      </c>
      <c r="AD336" s="356">
        <v>0</v>
      </c>
      <c r="AE336" s="356">
        <v>0</v>
      </c>
      <c r="AF336" s="356">
        <v>0</v>
      </c>
      <c r="AG336" s="356">
        <v>0</v>
      </c>
      <c r="AH336" s="356">
        <v>0</v>
      </c>
      <c r="AI336" s="356">
        <v>0</v>
      </c>
      <c r="AK336" s="356">
        <v>0</v>
      </c>
      <c r="AL336" s="356">
        <v>0</v>
      </c>
      <c r="AM336" s="356">
        <v>0</v>
      </c>
      <c r="AN336" s="356">
        <v>0</v>
      </c>
      <c r="AO336" s="356">
        <v>0</v>
      </c>
      <c r="AP336" s="356">
        <v>0</v>
      </c>
      <c r="AQ336" s="356">
        <v>0</v>
      </c>
      <c r="AS336" s="356">
        <v>0</v>
      </c>
      <c r="AT336" s="356">
        <v>0</v>
      </c>
      <c r="AU336" s="356">
        <v>0</v>
      </c>
      <c r="AV336" s="356">
        <v>0</v>
      </c>
      <c r="AW336" s="356">
        <v>0</v>
      </c>
      <c r="AX336" s="356">
        <v>0</v>
      </c>
      <c r="AY336" s="356">
        <v>0</v>
      </c>
      <c r="BA336" s="356">
        <v>0</v>
      </c>
      <c r="BB336" s="356">
        <v>0</v>
      </c>
      <c r="BC336" s="356">
        <v>0</v>
      </c>
      <c r="BD336" s="356">
        <v>0</v>
      </c>
      <c r="BE336" s="356">
        <v>0</v>
      </c>
      <c r="BF336" s="356">
        <v>0</v>
      </c>
      <c r="BG336" s="356">
        <v>0</v>
      </c>
      <c r="BI336" s="356">
        <v>0</v>
      </c>
      <c r="BJ336" s="356">
        <v>0</v>
      </c>
      <c r="BK336" s="356">
        <v>0</v>
      </c>
      <c r="BL336" s="356">
        <v>0</v>
      </c>
      <c r="BM336" s="356">
        <v>0</v>
      </c>
      <c r="BN336" s="356">
        <v>0</v>
      </c>
      <c r="BO336" s="356">
        <v>0</v>
      </c>
      <c r="BQ336" s="356">
        <v>0</v>
      </c>
      <c r="BR336" s="356">
        <v>0</v>
      </c>
      <c r="BS336" s="356">
        <v>0</v>
      </c>
      <c r="BT336" s="356">
        <v>0</v>
      </c>
      <c r="BU336" s="356">
        <v>0</v>
      </c>
      <c r="BV336" s="356">
        <v>0</v>
      </c>
      <c r="BW336" s="356">
        <v>0</v>
      </c>
      <c r="BY336" s="356">
        <v>0</v>
      </c>
      <c r="BZ336" s="356">
        <v>0</v>
      </c>
      <c r="CA336" s="356">
        <v>0</v>
      </c>
      <c r="CB336" s="356">
        <v>0</v>
      </c>
      <c r="CC336" s="356">
        <v>0</v>
      </c>
      <c r="CD336" s="356">
        <v>0</v>
      </c>
      <c r="CE336" s="356">
        <v>0</v>
      </c>
      <c r="CG336" s="356">
        <v>0</v>
      </c>
      <c r="CH336" s="356">
        <v>0</v>
      </c>
      <c r="CI336" s="356">
        <v>0</v>
      </c>
      <c r="CJ336" s="356">
        <v>0</v>
      </c>
      <c r="CK336" s="356">
        <v>0</v>
      </c>
      <c r="CL336" s="356">
        <v>0</v>
      </c>
      <c r="CM336" s="356">
        <v>0</v>
      </c>
      <c r="CN336" s="162">
        <v>0</v>
      </c>
      <c r="CO336" s="356">
        <v>0</v>
      </c>
      <c r="CP336" s="356">
        <v>0</v>
      </c>
      <c r="CQ336" s="356">
        <v>0</v>
      </c>
      <c r="CR336" s="356">
        <v>0</v>
      </c>
      <c r="CS336" s="356">
        <v>0</v>
      </c>
      <c r="CT336" s="356">
        <v>0</v>
      </c>
      <c r="CU336" s="356">
        <v>0</v>
      </c>
      <c r="CW336" s="356">
        <v>0</v>
      </c>
      <c r="CX336" s="356">
        <v>0</v>
      </c>
      <c r="CY336" s="356">
        <v>0</v>
      </c>
      <c r="CZ336" s="356">
        <v>0</v>
      </c>
      <c r="DA336" s="356">
        <v>0</v>
      </c>
      <c r="DB336" s="356">
        <v>0</v>
      </c>
      <c r="DC336" s="356">
        <v>0</v>
      </c>
      <c r="DE336" s="356">
        <v>0</v>
      </c>
      <c r="DF336" s="356">
        <v>0</v>
      </c>
      <c r="DG336" s="356">
        <v>0</v>
      </c>
      <c r="DH336" s="356">
        <v>0</v>
      </c>
      <c r="DI336" s="356">
        <v>0</v>
      </c>
      <c r="DJ336" s="356">
        <v>0</v>
      </c>
      <c r="DK336" s="356">
        <v>0</v>
      </c>
      <c r="DM336" s="356">
        <v>0</v>
      </c>
      <c r="DN336" s="356">
        <v>0</v>
      </c>
      <c r="DO336" s="356">
        <v>0</v>
      </c>
      <c r="DP336" s="356">
        <v>0</v>
      </c>
      <c r="DQ336" s="356">
        <v>0</v>
      </c>
      <c r="DR336" s="356">
        <v>0</v>
      </c>
      <c r="DS336" s="356">
        <v>0</v>
      </c>
      <c r="DU336" s="356">
        <v>0</v>
      </c>
      <c r="DV336" s="356">
        <v>0</v>
      </c>
      <c r="DW336" s="356">
        <v>0</v>
      </c>
      <c r="DX336" s="356">
        <v>0</v>
      </c>
      <c r="DY336" s="356">
        <v>0</v>
      </c>
      <c r="DZ336" s="356">
        <v>0</v>
      </c>
      <c r="EA336" s="356">
        <v>0</v>
      </c>
      <c r="EC336" s="356">
        <v>0</v>
      </c>
      <c r="ED336" s="356">
        <v>0</v>
      </c>
      <c r="EE336" s="356">
        <v>0</v>
      </c>
      <c r="EF336" s="356">
        <v>0</v>
      </c>
      <c r="EG336" s="356">
        <v>0</v>
      </c>
      <c r="EH336" s="356">
        <v>0</v>
      </c>
      <c r="EI336" s="356">
        <v>0</v>
      </c>
      <c r="EK336" s="356">
        <v>0</v>
      </c>
      <c r="EL336" s="356">
        <v>0</v>
      </c>
      <c r="EM336" s="356">
        <v>0</v>
      </c>
      <c r="EN336" s="356">
        <v>0</v>
      </c>
      <c r="EO336" s="356">
        <v>0</v>
      </c>
      <c r="EP336" s="356">
        <v>0</v>
      </c>
      <c r="EQ336" s="356">
        <v>0</v>
      </c>
      <c r="ES336" s="356">
        <v>0</v>
      </c>
      <c r="ET336" s="356">
        <v>0</v>
      </c>
      <c r="EU336" s="356">
        <v>0</v>
      </c>
      <c r="EV336" s="356">
        <v>0</v>
      </c>
      <c r="EW336" s="356">
        <v>0</v>
      </c>
      <c r="EX336" s="356">
        <v>0</v>
      </c>
      <c r="EY336" s="356">
        <v>0</v>
      </c>
      <c r="FA336" s="356">
        <v>0</v>
      </c>
      <c r="FB336" s="356">
        <v>0</v>
      </c>
      <c r="FC336" s="356">
        <v>0</v>
      </c>
      <c r="FD336" s="356">
        <v>0</v>
      </c>
      <c r="FE336" s="356">
        <v>0</v>
      </c>
      <c r="FF336" s="356">
        <v>0</v>
      </c>
      <c r="FG336" s="356">
        <v>0</v>
      </c>
    </row>
    <row r="337" spans="1:163">
      <c r="A337" s="355">
        <v>916</v>
      </c>
      <c r="B337" s="162" t="s">
        <v>955</v>
      </c>
      <c r="C337" s="619">
        <v>0</v>
      </c>
      <c r="D337" s="167"/>
      <c r="E337" s="356">
        <v>0</v>
      </c>
      <c r="F337" s="356">
        <v>0</v>
      </c>
      <c r="G337" s="356">
        <v>0</v>
      </c>
      <c r="H337" s="356">
        <v>0</v>
      </c>
      <c r="I337" s="356">
        <v>0</v>
      </c>
      <c r="J337" s="356">
        <v>0</v>
      </c>
      <c r="K337" s="356">
        <v>0</v>
      </c>
      <c r="M337" s="356">
        <v>0</v>
      </c>
      <c r="N337" s="356">
        <v>0</v>
      </c>
      <c r="O337" s="356">
        <v>0</v>
      </c>
      <c r="P337" s="356">
        <v>0</v>
      </c>
      <c r="Q337" s="356">
        <v>0</v>
      </c>
      <c r="R337" s="356">
        <v>0</v>
      </c>
      <c r="S337" s="356">
        <v>0</v>
      </c>
      <c r="U337" s="356">
        <v>0</v>
      </c>
      <c r="V337" s="356">
        <v>0</v>
      </c>
      <c r="W337" s="356">
        <v>0</v>
      </c>
      <c r="X337" s="356">
        <v>0</v>
      </c>
      <c r="Y337" s="356">
        <v>0</v>
      </c>
      <c r="Z337" s="356">
        <v>0</v>
      </c>
      <c r="AA337" s="356">
        <v>0</v>
      </c>
      <c r="AC337" s="356">
        <v>0</v>
      </c>
      <c r="AD337" s="356">
        <v>0</v>
      </c>
      <c r="AE337" s="356">
        <v>0</v>
      </c>
      <c r="AF337" s="356">
        <v>0</v>
      </c>
      <c r="AG337" s="356">
        <v>0</v>
      </c>
      <c r="AH337" s="356">
        <v>0</v>
      </c>
      <c r="AI337" s="356">
        <v>0</v>
      </c>
      <c r="AK337" s="356">
        <v>0</v>
      </c>
      <c r="AL337" s="356">
        <v>0</v>
      </c>
      <c r="AM337" s="356">
        <v>0</v>
      </c>
      <c r="AN337" s="356">
        <v>0</v>
      </c>
      <c r="AO337" s="356">
        <v>0</v>
      </c>
      <c r="AP337" s="356">
        <v>0</v>
      </c>
      <c r="AQ337" s="356">
        <v>0</v>
      </c>
      <c r="AS337" s="356">
        <v>0</v>
      </c>
      <c r="AT337" s="356">
        <v>0</v>
      </c>
      <c r="AU337" s="356">
        <v>0</v>
      </c>
      <c r="AV337" s="356">
        <v>0</v>
      </c>
      <c r="AW337" s="356">
        <v>0</v>
      </c>
      <c r="AX337" s="356">
        <v>0</v>
      </c>
      <c r="AY337" s="356">
        <v>0</v>
      </c>
      <c r="BA337" s="356">
        <v>0</v>
      </c>
      <c r="BB337" s="356">
        <v>0</v>
      </c>
      <c r="BC337" s="356">
        <v>0</v>
      </c>
      <c r="BD337" s="356">
        <v>0</v>
      </c>
      <c r="BE337" s="356">
        <v>0</v>
      </c>
      <c r="BF337" s="356">
        <v>0</v>
      </c>
      <c r="BG337" s="356">
        <v>0</v>
      </c>
      <c r="BI337" s="356">
        <v>0</v>
      </c>
      <c r="BJ337" s="356">
        <v>0</v>
      </c>
      <c r="BK337" s="356">
        <v>0</v>
      </c>
      <c r="BL337" s="356">
        <v>0</v>
      </c>
      <c r="BM337" s="356">
        <v>0</v>
      </c>
      <c r="BN337" s="356">
        <v>0</v>
      </c>
      <c r="BO337" s="356">
        <v>0</v>
      </c>
      <c r="BQ337" s="356">
        <v>0</v>
      </c>
      <c r="BR337" s="356">
        <v>0</v>
      </c>
      <c r="BS337" s="356">
        <v>0</v>
      </c>
      <c r="BT337" s="356">
        <v>0</v>
      </c>
      <c r="BU337" s="356">
        <v>0</v>
      </c>
      <c r="BV337" s="356">
        <v>0</v>
      </c>
      <c r="BW337" s="356">
        <v>0</v>
      </c>
      <c r="BY337" s="356">
        <v>0</v>
      </c>
      <c r="BZ337" s="356">
        <v>0</v>
      </c>
      <c r="CA337" s="356">
        <v>0</v>
      </c>
      <c r="CB337" s="356">
        <v>0</v>
      </c>
      <c r="CC337" s="356">
        <v>0</v>
      </c>
      <c r="CD337" s="356">
        <v>0</v>
      </c>
      <c r="CE337" s="356">
        <v>0</v>
      </c>
      <c r="CG337" s="356">
        <v>0</v>
      </c>
      <c r="CH337" s="356">
        <v>0</v>
      </c>
      <c r="CI337" s="356">
        <v>0</v>
      </c>
      <c r="CJ337" s="356">
        <v>0</v>
      </c>
      <c r="CK337" s="356">
        <v>0</v>
      </c>
      <c r="CL337" s="356">
        <v>0</v>
      </c>
      <c r="CM337" s="356">
        <v>0</v>
      </c>
      <c r="CN337" s="162">
        <v>0</v>
      </c>
      <c r="CO337" s="356">
        <v>0</v>
      </c>
      <c r="CP337" s="356">
        <v>0</v>
      </c>
      <c r="CQ337" s="356">
        <v>0</v>
      </c>
      <c r="CR337" s="356">
        <v>0</v>
      </c>
      <c r="CS337" s="356">
        <v>0</v>
      </c>
      <c r="CT337" s="356">
        <v>0</v>
      </c>
      <c r="CU337" s="356">
        <v>0</v>
      </c>
      <c r="CW337" s="356">
        <v>0</v>
      </c>
      <c r="CX337" s="356">
        <v>0</v>
      </c>
      <c r="CY337" s="356">
        <v>0</v>
      </c>
      <c r="CZ337" s="356">
        <v>0</v>
      </c>
      <c r="DA337" s="356">
        <v>0</v>
      </c>
      <c r="DB337" s="356">
        <v>0</v>
      </c>
      <c r="DC337" s="356">
        <v>0</v>
      </c>
      <c r="DE337" s="356">
        <v>0</v>
      </c>
      <c r="DF337" s="356">
        <v>0</v>
      </c>
      <c r="DG337" s="356">
        <v>0</v>
      </c>
      <c r="DH337" s="356">
        <v>0</v>
      </c>
      <c r="DI337" s="356">
        <v>0</v>
      </c>
      <c r="DJ337" s="356">
        <v>0</v>
      </c>
      <c r="DK337" s="356">
        <v>0</v>
      </c>
      <c r="DM337" s="356">
        <v>0</v>
      </c>
      <c r="DN337" s="356">
        <v>0</v>
      </c>
      <c r="DO337" s="356">
        <v>0</v>
      </c>
      <c r="DP337" s="356">
        <v>0</v>
      </c>
      <c r="DQ337" s="356">
        <v>0</v>
      </c>
      <c r="DR337" s="356">
        <v>0</v>
      </c>
      <c r="DS337" s="356">
        <v>0</v>
      </c>
      <c r="DU337" s="356">
        <v>0</v>
      </c>
      <c r="DV337" s="356">
        <v>0</v>
      </c>
      <c r="DW337" s="356">
        <v>0</v>
      </c>
      <c r="DX337" s="356">
        <v>0</v>
      </c>
      <c r="DY337" s="356">
        <v>0</v>
      </c>
      <c r="DZ337" s="356">
        <v>0</v>
      </c>
      <c r="EA337" s="356">
        <v>0</v>
      </c>
      <c r="EC337" s="356">
        <v>0</v>
      </c>
      <c r="ED337" s="356">
        <v>0</v>
      </c>
      <c r="EE337" s="356">
        <v>0</v>
      </c>
      <c r="EF337" s="356">
        <v>0</v>
      </c>
      <c r="EG337" s="356">
        <v>0</v>
      </c>
      <c r="EH337" s="356">
        <v>0</v>
      </c>
      <c r="EI337" s="356">
        <v>0</v>
      </c>
      <c r="EK337" s="356">
        <v>0</v>
      </c>
      <c r="EL337" s="356">
        <v>0</v>
      </c>
      <c r="EM337" s="356">
        <v>0</v>
      </c>
      <c r="EN337" s="356">
        <v>0</v>
      </c>
      <c r="EO337" s="356">
        <v>0</v>
      </c>
      <c r="EP337" s="356">
        <v>0</v>
      </c>
      <c r="EQ337" s="356">
        <v>0</v>
      </c>
      <c r="ES337" s="356">
        <v>0</v>
      </c>
      <c r="ET337" s="356">
        <v>0</v>
      </c>
      <c r="EU337" s="356">
        <v>0</v>
      </c>
      <c r="EV337" s="356">
        <v>0</v>
      </c>
      <c r="EW337" s="356">
        <v>0</v>
      </c>
      <c r="EX337" s="356">
        <v>0</v>
      </c>
      <c r="EY337" s="356">
        <v>0</v>
      </c>
      <c r="FA337" s="356">
        <v>0</v>
      </c>
      <c r="FB337" s="356">
        <v>0</v>
      </c>
      <c r="FC337" s="356">
        <v>0</v>
      </c>
      <c r="FD337" s="356">
        <v>0</v>
      </c>
      <c r="FE337" s="356">
        <v>0</v>
      </c>
      <c r="FF337" s="356">
        <v>0</v>
      </c>
      <c r="FG337" s="356">
        <v>0</v>
      </c>
    </row>
    <row r="338" spans="1:163">
      <c r="A338" s="355" t="s">
        <v>45</v>
      </c>
      <c r="B338" s="162" t="s">
        <v>45</v>
      </c>
      <c r="C338" s="619">
        <v>0</v>
      </c>
      <c r="D338" s="167"/>
      <c r="E338" s="356">
        <v>0</v>
      </c>
      <c r="F338" s="356">
        <v>0</v>
      </c>
      <c r="G338" s="356">
        <v>0</v>
      </c>
      <c r="H338" s="356">
        <v>0</v>
      </c>
      <c r="I338" s="356">
        <v>0</v>
      </c>
      <c r="J338" s="356">
        <v>0</v>
      </c>
      <c r="K338" s="356">
        <v>0</v>
      </c>
      <c r="M338" s="356">
        <v>0</v>
      </c>
      <c r="N338" s="356">
        <v>0</v>
      </c>
      <c r="O338" s="356">
        <v>0</v>
      </c>
      <c r="P338" s="356">
        <v>0</v>
      </c>
      <c r="Q338" s="356">
        <v>0</v>
      </c>
      <c r="R338" s="356">
        <v>0</v>
      </c>
      <c r="S338" s="356">
        <v>0</v>
      </c>
      <c r="U338" s="356">
        <v>0</v>
      </c>
      <c r="V338" s="356">
        <v>0</v>
      </c>
      <c r="W338" s="356">
        <v>0</v>
      </c>
      <c r="X338" s="356">
        <v>0</v>
      </c>
      <c r="Y338" s="356">
        <v>0</v>
      </c>
      <c r="Z338" s="356">
        <v>0</v>
      </c>
      <c r="AA338" s="356">
        <v>0</v>
      </c>
      <c r="AC338" s="356">
        <v>0</v>
      </c>
      <c r="AD338" s="356">
        <v>0</v>
      </c>
      <c r="AE338" s="356">
        <v>0</v>
      </c>
      <c r="AF338" s="356">
        <v>0</v>
      </c>
      <c r="AG338" s="356">
        <v>0</v>
      </c>
      <c r="AH338" s="356">
        <v>0</v>
      </c>
      <c r="AI338" s="356">
        <v>0</v>
      </c>
      <c r="AK338" s="356">
        <v>0</v>
      </c>
      <c r="AL338" s="356">
        <v>0</v>
      </c>
      <c r="AM338" s="356">
        <v>0</v>
      </c>
      <c r="AN338" s="356">
        <v>0</v>
      </c>
      <c r="AO338" s="356">
        <v>0</v>
      </c>
      <c r="AP338" s="356">
        <v>0</v>
      </c>
      <c r="AQ338" s="356">
        <v>0</v>
      </c>
      <c r="AS338" s="356">
        <v>0</v>
      </c>
      <c r="AT338" s="356">
        <v>0</v>
      </c>
      <c r="AU338" s="356">
        <v>0</v>
      </c>
      <c r="AV338" s="356">
        <v>0</v>
      </c>
      <c r="AW338" s="356">
        <v>0</v>
      </c>
      <c r="AX338" s="356">
        <v>0</v>
      </c>
      <c r="AY338" s="356">
        <v>0</v>
      </c>
      <c r="BA338" s="356">
        <v>0</v>
      </c>
      <c r="BB338" s="356">
        <v>0</v>
      </c>
      <c r="BC338" s="356">
        <v>0</v>
      </c>
      <c r="BD338" s="356">
        <v>0</v>
      </c>
      <c r="BE338" s="356">
        <v>0</v>
      </c>
      <c r="BF338" s="356">
        <v>0</v>
      </c>
      <c r="BG338" s="356">
        <v>0</v>
      </c>
      <c r="BI338" s="356">
        <v>0</v>
      </c>
      <c r="BJ338" s="356">
        <v>0</v>
      </c>
      <c r="BK338" s="356">
        <v>0</v>
      </c>
      <c r="BL338" s="356">
        <v>0</v>
      </c>
      <c r="BM338" s="356">
        <v>0</v>
      </c>
      <c r="BN338" s="356">
        <v>0</v>
      </c>
      <c r="BO338" s="356">
        <v>0</v>
      </c>
      <c r="BQ338" s="356">
        <v>0</v>
      </c>
      <c r="BR338" s="356">
        <v>0</v>
      </c>
      <c r="BS338" s="356">
        <v>0</v>
      </c>
      <c r="BT338" s="356">
        <v>0</v>
      </c>
      <c r="BU338" s="356">
        <v>0</v>
      </c>
      <c r="BV338" s="356">
        <v>0</v>
      </c>
      <c r="BW338" s="356">
        <v>0</v>
      </c>
      <c r="BY338" s="356">
        <v>0</v>
      </c>
      <c r="BZ338" s="356">
        <v>0</v>
      </c>
      <c r="CA338" s="356">
        <v>0</v>
      </c>
      <c r="CB338" s="356">
        <v>0</v>
      </c>
      <c r="CC338" s="356">
        <v>0</v>
      </c>
      <c r="CD338" s="356">
        <v>0</v>
      </c>
      <c r="CE338" s="356">
        <v>0</v>
      </c>
      <c r="CG338" s="356">
        <v>0</v>
      </c>
      <c r="CH338" s="356">
        <v>0</v>
      </c>
      <c r="CI338" s="356">
        <v>0</v>
      </c>
      <c r="CJ338" s="356">
        <v>0</v>
      </c>
      <c r="CK338" s="356">
        <v>0</v>
      </c>
      <c r="CL338" s="356">
        <v>0</v>
      </c>
      <c r="CM338" s="356">
        <v>0</v>
      </c>
      <c r="CN338" s="162">
        <v>0</v>
      </c>
      <c r="CO338" s="356">
        <v>0</v>
      </c>
      <c r="CP338" s="356">
        <v>0</v>
      </c>
      <c r="CQ338" s="356">
        <v>0</v>
      </c>
      <c r="CR338" s="356">
        <v>0</v>
      </c>
      <c r="CS338" s="356">
        <v>0</v>
      </c>
      <c r="CT338" s="356">
        <v>0</v>
      </c>
      <c r="CU338" s="356">
        <v>0</v>
      </c>
      <c r="CW338" s="356">
        <v>0</v>
      </c>
      <c r="CX338" s="356">
        <v>0</v>
      </c>
      <c r="CY338" s="356">
        <v>0</v>
      </c>
      <c r="CZ338" s="356">
        <v>0</v>
      </c>
      <c r="DA338" s="356">
        <v>0</v>
      </c>
      <c r="DB338" s="356">
        <v>0</v>
      </c>
      <c r="DC338" s="356">
        <v>0</v>
      </c>
      <c r="DE338" s="356">
        <v>0</v>
      </c>
      <c r="DF338" s="356">
        <v>0</v>
      </c>
      <c r="DG338" s="356">
        <v>0</v>
      </c>
      <c r="DH338" s="356">
        <v>0</v>
      </c>
      <c r="DI338" s="356">
        <v>0</v>
      </c>
      <c r="DJ338" s="356">
        <v>0</v>
      </c>
      <c r="DK338" s="356">
        <v>0</v>
      </c>
      <c r="DM338" s="356">
        <v>0</v>
      </c>
      <c r="DN338" s="356">
        <v>0</v>
      </c>
      <c r="DO338" s="356">
        <v>0</v>
      </c>
      <c r="DP338" s="356">
        <v>0</v>
      </c>
      <c r="DQ338" s="356">
        <v>0</v>
      </c>
      <c r="DR338" s="356">
        <v>0</v>
      </c>
      <c r="DS338" s="356">
        <v>0</v>
      </c>
      <c r="DU338" s="356">
        <v>0</v>
      </c>
      <c r="DV338" s="356">
        <v>0</v>
      </c>
      <c r="DW338" s="356">
        <v>0</v>
      </c>
      <c r="DX338" s="356">
        <v>0</v>
      </c>
      <c r="DY338" s="356">
        <v>0</v>
      </c>
      <c r="DZ338" s="356">
        <v>0</v>
      </c>
      <c r="EA338" s="356">
        <v>0</v>
      </c>
      <c r="EC338" s="356">
        <v>0</v>
      </c>
      <c r="ED338" s="356">
        <v>0</v>
      </c>
      <c r="EE338" s="356">
        <v>0</v>
      </c>
      <c r="EF338" s="356">
        <v>0</v>
      </c>
      <c r="EG338" s="356">
        <v>0</v>
      </c>
      <c r="EH338" s="356">
        <v>0</v>
      </c>
      <c r="EI338" s="356">
        <v>0</v>
      </c>
      <c r="EK338" s="356">
        <v>0</v>
      </c>
      <c r="EL338" s="356">
        <v>0</v>
      </c>
      <c r="EM338" s="356">
        <v>0</v>
      </c>
      <c r="EN338" s="356">
        <v>0</v>
      </c>
      <c r="EO338" s="356">
        <v>0</v>
      </c>
      <c r="EP338" s="356">
        <v>0</v>
      </c>
      <c r="EQ338" s="356">
        <v>0</v>
      </c>
      <c r="ES338" s="356">
        <v>0</v>
      </c>
      <c r="ET338" s="356">
        <v>0</v>
      </c>
      <c r="EU338" s="356">
        <v>0</v>
      </c>
      <c r="EV338" s="356">
        <v>0</v>
      </c>
      <c r="EW338" s="356">
        <v>0</v>
      </c>
      <c r="EX338" s="356">
        <v>0</v>
      </c>
      <c r="EY338" s="356">
        <v>0</v>
      </c>
      <c r="FA338" s="356">
        <v>0</v>
      </c>
      <c r="FB338" s="356">
        <v>0</v>
      </c>
      <c r="FC338" s="356">
        <v>0</v>
      </c>
      <c r="FD338" s="356">
        <v>0</v>
      </c>
      <c r="FE338" s="356">
        <v>0</v>
      </c>
      <c r="FF338" s="356">
        <v>0</v>
      </c>
      <c r="FG338" s="356">
        <v>0</v>
      </c>
    </row>
    <row r="339" spans="1:163">
      <c r="B339" s="172" t="s">
        <v>70</v>
      </c>
      <c r="C339" s="357">
        <v>4083540.0869522369</v>
      </c>
      <c r="D339" s="167"/>
      <c r="E339" s="357">
        <v>0</v>
      </c>
      <c r="F339" s="357">
        <v>0</v>
      </c>
      <c r="G339" s="357">
        <v>3611067.5301110372</v>
      </c>
      <c r="H339" s="357">
        <v>0</v>
      </c>
      <c r="I339" s="357">
        <v>0</v>
      </c>
      <c r="J339" s="357">
        <v>0</v>
      </c>
      <c r="K339" s="357">
        <v>3611067.5301110372</v>
      </c>
      <c r="L339" s="357"/>
      <c r="M339" s="357">
        <v>0</v>
      </c>
      <c r="N339" s="357">
        <v>0</v>
      </c>
      <c r="O339" s="357">
        <v>412671.53166432906</v>
      </c>
      <c r="P339" s="357">
        <v>0</v>
      </c>
      <c r="Q339" s="357">
        <v>0</v>
      </c>
      <c r="R339" s="357">
        <v>0</v>
      </c>
      <c r="S339" s="357">
        <v>412671.53166432906</v>
      </c>
      <c r="T339" s="357"/>
      <c r="U339" s="357">
        <v>0</v>
      </c>
      <c r="V339" s="357">
        <v>0</v>
      </c>
      <c r="W339" s="357">
        <v>27706.462149933242</v>
      </c>
      <c r="X339" s="357">
        <v>0</v>
      </c>
      <c r="Y339" s="357">
        <v>0</v>
      </c>
      <c r="Z339" s="357">
        <v>0</v>
      </c>
      <c r="AA339" s="357">
        <v>27706.462149933242</v>
      </c>
      <c r="AB339" s="357"/>
      <c r="AC339" s="357">
        <v>0</v>
      </c>
      <c r="AD339" s="357">
        <v>0</v>
      </c>
      <c r="AE339" s="357">
        <v>2857.5258611273625</v>
      </c>
      <c r="AF339" s="357">
        <v>0</v>
      </c>
      <c r="AG339" s="357">
        <v>0</v>
      </c>
      <c r="AH339" s="357">
        <v>0</v>
      </c>
      <c r="AI339" s="357">
        <v>2857.5258611273625</v>
      </c>
      <c r="AJ339" s="357"/>
      <c r="AK339" s="357">
        <v>0</v>
      </c>
      <c r="AL339" s="357">
        <v>0</v>
      </c>
      <c r="AM339" s="357">
        <v>1652.7495182529997</v>
      </c>
      <c r="AN339" s="357">
        <v>0</v>
      </c>
      <c r="AO339" s="357">
        <v>0</v>
      </c>
      <c r="AP339" s="357">
        <v>0</v>
      </c>
      <c r="AQ339" s="357">
        <v>1652.7495182529997</v>
      </c>
      <c r="AR339" s="357"/>
      <c r="AS339" s="357">
        <v>0</v>
      </c>
      <c r="AT339" s="357">
        <v>0</v>
      </c>
      <c r="AU339" s="357">
        <v>6.7874723542217641</v>
      </c>
      <c r="AV339" s="357">
        <v>0</v>
      </c>
      <c r="AW339" s="357">
        <v>0</v>
      </c>
      <c r="AX339" s="357">
        <v>0</v>
      </c>
      <c r="AY339" s="357">
        <v>6.7874723542217641</v>
      </c>
      <c r="AZ339" s="357"/>
      <c r="BA339" s="357">
        <v>0</v>
      </c>
      <c r="BB339" s="357">
        <v>0</v>
      </c>
      <c r="BC339" s="357">
        <v>526.02910745218674</v>
      </c>
      <c r="BD339" s="357">
        <v>0</v>
      </c>
      <c r="BE339" s="357">
        <v>0</v>
      </c>
      <c r="BF339" s="357">
        <v>0</v>
      </c>
      <c r="BG339" s="357">
        <v>526.02910745218674</v>
      </c>
      <c r="BH339" s="357"/>
      <c r="BI339" s="357">
        <v>0</v>
      </c>
      <c r="BJ339" s="357">
        <v>0</v>
      </c>
      <c r="BK339" s="357">
        <v>315.61746447131202</v>
      </c>
      <c r="BL339" s="357">
        <v>0</v>
      </c>
      <c r="BM339" s="357">
        <v>0</v>
      </c>
      <c r="BN339" s="357">
        <v>0</v>
      </c>
      <c r="BO339" s="357">
        <v>315.61746447131202</v>
      </c>
      <c r="BP339" s="357"/>
      <c r="BQ339" s="357">
        <v>0</v>
      </c>
      <c r="BR339" s="357">
        <v>0</v>
      </c>
      <c r="BS339" s="357">
        <v>84.843404427772043</v>
      </c>
      <c r="BT339" s="357">
        <v>0</v>
      </c>
      <c r="BU339" s="357">
        <v>0</v>
      </c>
      <c r="BV339" s="357">
        <v>0</v>
      </c>
      <c r="BW339" s="357">
        <v>84.843404427772043</v>
      </c>
      <c r="BX339" s="357"/>
      <c r="BY339" s="357">
        <v>0</v>
      </c>
      <c r="BZ339" s="357">
        <v>0</v>
      </c>
      <c r="CA339" s="357">
        <v>54.299778833774113</v>
      </c>
      <c r="CB339" s="357">
        <v>0</v>
      </c>
      <c r="CC339" s="357">
        <v>0</v>
      </c>
      <c r="CD339" s="357">
        <v>0</v>
      </c>
      <c r="CE339" s="357">
        <v>54.299778833774113</v>
      </c>
      <c r="CF339" s="357"/>
      <c r="CG339" s="357">
        <v>0</v>
      </c>
      <c r="CH339" s="357">
        <v>0</v>
      </c>
      <c r="CI339" s="357">
        <v>26569.560530601095</v>
      </c>
      <c r="CJ339" s="357">
        <v>0</v>
      </c>
      <c r="CK339" s="357">
        <v>0</v>
      </c>
      <c r="CL339" s="357">
        <v>0</v>
      </c>
      <c r="CM339" s="357">
        <v>26569.560530601095</v>
      </c>
      <c r="CN339" s="357">
        <v>0</v>
      </c>
      <c r="CO339" s="357">
        <v>0</v>
      </c>
      <c r="CP339" s="357">
        <v>0</v>
      </c>
      <c r="CQ339" s="357">
        <v>27.149889416887056</v>
      </c>
      <c r="CR339" s="357">
        <v>0</v>
      </c>
      <c r="CS339" s="357">
        <v>0</v>
      </c>
      <c r="CT339" s="357">
        <v>0</v>
      </c>
      <c r="CU339" s="357">
        <v>27.149889416887056</v>
      </c>
      <c r="CV339" s="357"/>
      <c r="CW339" s="357">
        <v>0</v>
      </c>
      <c r="CX339" s="357">
        <v>0</v>
      </c>
      <c r="CY339" s="357">
        <v>0</v>
      </c>
      <c r="CZ339" s="357">
        <v>0</v>
      </c>
      <c r="DA339" s="357">
        <v>0</v>
      </c>
      <c r="DB339" s="357">
        <v>0</v>
      </c>
      <c r="DC339" s="357">
        <v>0</v>
      </c>
      <c r="DD339" s="357"/>
      <c r="DE339" s="357">
        <v>0</v>
      </c>
      <c r="DF339" s="357">
        <v>0</v>
      </c>
      <c r="DG339" s="357">
        <v>0</v>
      </c>
      <c r="DH339" s="357">
        <v>0</v>
      </c>
      <c r="DI339" s="357">
        <v>0</v>
      </c>
      <c r="DJ339" s="357">
        <v>0</v>
      </c>
      <c r="DK339" s="357">
        <v>0</v>
      </c>
      <c r="DL339" s="357"/>
      <c r="DM339" s="357">
        <v>0</v>
      </c>
      <c r="DN339" s="357">
        <v>0</v>
      </c>
      <c r="DO339" s="357">
        <v>0</v>
      </c>
      <c r="DP339" s="357">
        <v>0</v>
      </c>
      <c r="DQ339" s="357">
        <v>0</v>
      </c>
      <c r="DR339" s="357">
        <v>0</v>
      </c>
      <c r="DS339" s="357">
        <v>0</v>
      </c>
      <c r="DT339" s="357"/>
      <c r="DU339" s="357">
        <v>0</v>
      </c>
      <c r="DV339" s="357">
        <v>0</v>
      </c>
      <c r="DW339" s="357">
        <v>0</v>
      </c>
      <c r="DX339" s="357">
        <v>0</v>
      </c>
      <c r="DY339" s="357">
        <v>0</v>
      </c>
      <c r="DZ339" s="357">
        <v>0</v>
      </c>
      <c r="EA339" s="357">
        <v>0</v>
      </c>
      <c r="EB339" s="357"/>
      <c r="EC339" s="357">
        <v>0</v>
      </c>
      <c r="ED339" s="357">
        <v>0</v>
      </c>
      <c r="EE339" s="357">
        <v>0</v>
      </c>
      <c r="EF339" s="357">
        <v>0</v>
      </c>
      <c r="EG339" s="357">
        <v>0</v>
      </c>
      <c r="EH339" s="357">
        <v>0</v>
      </c>
      <c r="EI339" s="357">
        <v>0</v>
      </c>
      <c r="EJ339" s="357"/>
      <c r="EK339" s="357">
        <v>0</v>
      </c>
      <c r="EL339" s="357">
        <v>0</v>
      </c>
      <c r="EM339" s="357">
        <v>0</v>
      </c>
      <c r="EN339" s="357">
        <v>0</v>
      </c>
      <c r="EO339" s="357">
        <v>0</v>
      </c>
      <c r="EP339" s="357">
        <v>0</v>
      </c>
      <c r="EQ339" s="357">
        <v>0</v>
      </c>
      <c r="ER339" s="357"/>
      <c r="ES339" s="357">
        <v>0</v>
      </c>
      <c r="ET339" s="357">
        <v>0</v>
      </c>
      <c r="EU339" s="357">
        <v>0</v>
      </c>
      <c r="EV339" s="357">
        <v>0</v>
      </c>
      <c r="EW339" s="357">
        <v>0</v>
      </c>
      <c r="EX339" s="357">
        <v>0</v>
      </c>
      <c r="EY339" s="357">
        <v>0</v>
      </c>
      <c r="EZ339" s="357"/>
      <c r="FA339" s="357">
        <v>0</v>
      </c>
      <c r="FB339" s="357">
        <v>0</v>
      </c>
      <c r="FC339" s="357">
        <v>0</v>
      </c>
      <c r="FD339" s="357">
        <v>0</v>
      </c>
      <c r="FE339" s="357">
        <v>0</v>
      </c>
      <c r="FF339" s="357">
        <v>0</v>
      </c>
      <c r="FG339" s="357">
        <v>0</v>
      </c>
    </row>
    <row r="340" spans="1:163">
      <c r="D340" s="167"/>
      <c r="CW340" s="162">
        <v>0</v>
      </c>
      <c r="CX340" s="162">
        <v>0</v>
      </c>
      <c r="CY340" s="162">
        <v>0</v>
      </c>
      <c r="CZ340" s="162">
        <v>0</v>
      </c>
      <c r="DA340" s="162">
        <v>0</v>
      </c>
      <c r="DB340" s="162">
        <v>0</v>
      </c>
      <c r="DC340" s="162">
        <v>0</v>
      </c>
    </row>
    <row r="341" spans="1:163">
      <c r="B341" s="172" t="s">
        <v>79</v>
      </c>
      <c r="D341" s="167"/>
      <c r="CW341" s="162">
        <v>0</v>
      </c>
      <c r="CX341" s="162">
        <v>0</v>
      </c>
      <c r="CY341" s="162">
        <v>0</v>
      </c>
      <c r="CZ341" s="162">
        <v>0</v>
      </c>
      <c r="DA341" s="162">
        <v>0</v>
      </c>
      <c r="DB341" s="162">
        <v>0</v>
      </c>
      <c r="DC341" s="162">
        <v>0</v>
      </c>
    </row>
    <row r="342" spans="1:163">
      <c r="A342" s="355">
        <v>920</v>
      </c>
      <c r="B342" s="162" t="s">
        <v>956</v>
      </c>
      <c r="C342" s="619">
        <v>49509441.614050545</v>
      </c>
      <c r="D342" s="167"/>
      <c r="E342" s="356">
        <v>10029402.618363665</v>
      </c>
      <c r="F342" s="356">
        <v>10998128.332176099</v>
      </c>
      <c r="G342" s="356">
        <v>10197835.877620753</v>
      </c>
      <c r="H342" s="356">
        <v>0</v>
      </c>
      <c r="I342" s="356">
        <v>0</v>
      </c>
      <c r="J342" s="356">
        <v>0</v>
      </c>
      <c r="K342" s="356">
        <v>31225366.828160517</v>
      </c>
      <c r="M342" s="356">
        <v>1922652.2108941819</v>
      </c>
      <c r="N342" s="356">
        <v>2794495.3586793877</v>
      </c>
      <c r="O342" s="356">
        <v>1322608.6555660074</v>
      </c>
      <c r="P342" s="356">
        <v>0</v>
      </c>
      <c r="Q342" s="356">
        <v>0</v>
      </c>
      <c r="R342" s="356">
        <v>0</v>
      </c>
      <c r="S342" s="356">
        <v>6039756.2251395769</v>
      </c>
      <c r="U342" s="356">
        <v>1712146.9434812069</v>
      </c>
      <c r="V342" s="356">
        <v>3107692.840836735</v>
      </c>
      <c r="W342" s="356">
        <v>207844.57983835772</v>
      </c>
      <c r="X342" s="356">
        <v>0</v>
      </c>
      <c r="Y342" s="356">
        <v>0</v>
      </c>
      <c r="Z342" s="356">
        <v>0</v>
      </c>
      <c r="AA342" s="356">
        <v>5027684.3641563002</v>
      </c>
      <c r="AC342" s="356">
        <v>762110.19590557984</v>
      </c>
      <c r="AD342" s="356">
        <v>2005598.7325063625</v>
      </c>
      <c r="AE342" s="356">
        <v>104716.31615996084</v>
      </c>
      <c r="AF342" s="356">
        <v>0</v>
      </c>
      <c r="AG342" s="356">
        <v>0</v>
      </c>
      <c r="AH342" s="356">
        <v>0</v>
      </c>
      <c r="AI342" s="356">
        <v>2872425.2445719033</v>
      </c>
      <c r="AK342" s="356">
        <v>622298.64028441976</v>
      </c>
      <c r="AL342" s="356">
        <v>1395380.8560130689</v>
      </c>
      <c r="AM342" s="356">
        <v>256362.0491333511</v>
      </c>
      <c r="AN342" s="356">
        <v>0</v>
      </c>
      <c r="AO342" s="356">
        <v>0</v>
      </c>
      <c r="AP342" s="356">
        <v>0</v>
      </c>
      <c r="AQ342" s="356">
        <v>2274041.54543084</v>
      </c>
      <c r="AS342" s="356">
        <v>8806.932134577617</v>
      </c>
      <c r="AT342" s="356">
        <v>4406.0662608910334</v>
      </c>
      <c r="AU342" s="356">
        <v>520.62204617130351</v>
      </c>
      <c r="AV342" s="356">
        <v>0</v>
      </c>
      <c r="AW342" s="356">
        <v>0</v>
      </c>
      <c r="AX342" s="356">
        <v>0</v>
      </c>
      <c r="AY342" s="356">
        <v>13733.620441639954</v>
      </c>
      <c r="BA342" s="356">
        <v>125676.78349098653</v>
      </c>
      <c r="BB342" s="356">
        <v>121605.29083248028</v>
      </c>
      <c r="BC342" s="356">
        <v>53790.934459126715</v>
      </c>
      <c r="BD342" s="356">
        <v>0</v>
      </c>
      <c r="BE342" s="356">
        <v>0</v>
      </c>
      <c r="BF342" s="356">
        <v>0</v>
      </c>
      <c r="BG342" s="356">
        <v>301073.00878259353</v>
      </c>
      <c r="BI342" s="356">
        <v>76866.716321107917</v>
      </c>
      <c r="BJ342" s="356">
        <v>43603.501213783289</v>
      </c>
      <c r="BK342" s="356">
        <v>21525.042929160954</v>
      </c>
      <c r="BL342" s="356">
        <v>0</v>
      </c>
      <c r="BM342" s="356">
        <v>0</v>
      </c>
      <c r="BN342" s="356">
        <v>0</v>
      </c>
      <c r="BO342" s="356">
        <v>141995.26046405217</v>
      </c>
      <c r="BQ342" s="356">
        <v>93698.527413031014</v>
      </c>
      <c r="BR342" s="356">
        <v>603977.5687410573</v>
      </c>
      <c r="BS342" s="356">
        <v>24222.825104919524</v>
      </c>
      <c r="BT342" s="356">
        <v>0</v>
      </c>
      <c r="BU342" s="356">
        <v>0</v>
      </c>
      <c r="BV342" s="356">
        <v>0</v>
      </c>
      <c r="BW342" s="356">
        <v>721898.92125900777</v>
      </c>
      <c r="BY342" s="356">
        <v>37329.377754577035</v>
      </c>
      <c r="BZ342" s="356">
        <v>257344.26631603352</v>
      </c>
      <c r="CA342" s="356">
        <v>42110.469160536857</v>
      </c>
      <c r="CB342" s="356">
        <v>0</v>
      </c>
      <c r="CC342" s="356">
        <v>0</v>
      </c>
      <c r="CD342" s="356">
        <v>0</v>
      </c>
      <c r="CE342" s="356">
        <v>336784.11323114741</v>
      </c>
      <c r="CG342" s="356">
        <v>13962.096914538228</v>
      </c>
      <c r="CH342" s="356">
        <v>72726.386976921378</v>
      </c>
      <c r="CI342" s="356">
        <v>453166.78505183751</v>
      </c>
      <c r="CJ342" s="356">
        <v>0</v>
      </c>
      <c r="CK342" s="356">
        <v>0</v>
      </c>
      <c r="CL342" s="356">
        <v>0</v>
      </c>
      <c r="CM342" s="356">
        <v>539855.26894329709</v>
      </c>
      <c r="CN342" s="162">
        <v>0</v>
      </c>
      <c r="CO342" s="356">
        <v>7572.2439803153857</v>
      </c>
      <c r="CP342" s="356">
        <v>7117.6411617593067</v>
      </c>
      <c r="CQ342" s="356">
        <v>137.32832759512647</v>
      </c>
      <c r="CR342" s="356">
        <v>0</v>
      </c>
      <c r="CS342" s="356">
        <v>0</v>
      </c>
      <c r="CT342" s="356">
        <v>0</v>
      </c>
      <c r="CU342" s="356">
        <v>14827.213469669819</v>
      </c>
      <c r="CW342" s="356">
        <v>0</v>
      </c>
      <c r="CX342" s="356">
        <v>0</v>
      </c>
      <c r="CY342" s="356">
        <v>0</v>
      </c>
      <c r="CZ342" s="356">
        <v>0</v>
      </c>
      <c r="DA342" s="356">
        <v>0</v>
      </c>
      <c r="DB342" s="356">
        <v>0</v>
      </c>
      <c r="DC342" s="356">
        <v>0</v>
      </c>
      <c r="DE342" s="356">
        <v>0</v>
      </c>
      <c r="DF342" s="356">
        <v>0</v>
      </c>
      <c r="DG342" s="356">
        <v>0</v>
      </c>
      <c r="DH342" s="356">
        <v>0</v>
      </c>
      <c r="DI342" s="356">
        <v>0</v>
      </c>
      <c r="DJ342" s="356">
        <v>0</v>
      </c>
      <c r="DK342" s="356">
        <v>0</v>
      </c>
      <c r="DM342" s="356">
        <v>0</v>
      </c>
      <c r="DN342" s="356">
        <v>0</v>
      </c>
      <c r="DO342" s="356">
        <v>0</v>
      </c>
      <c r="DP342" s="356">
        <v>0</v>
      </c>
      <c r="DQ342" s="356">
        <v>0</v>
      </c>
      <c r="DR342" s="356">
        <v>0</v>
      </c>
      <c r="DS342" s="356">
        <v>0</v>
      </c>
      <c r="DU342" s="356">
        <v>0</v>
      </c>
      <c r="DV342" s="356">
        <v>0</v>
      </c>
      <c r="DW342" s="356">
        <v>0</v>
      </c>
      <c r="DX342" s="356">
        <v>0</v>
      </c>
      <c r="DY342" s="356">
        <v>0</v>
      </c>
      <c r="DZ342" s="356">
        <v>0</v>
      </c>
      <c r="EA342" s="356">
        <v>0</v>
      </c>
      <c r="EC342" s="356">
        <v>0</v>
      </c>
      <c r="ED342" s="356">
        <v>0</v>
      </c>
      <c r="EE342" s="356">
        <v>0</v>
      </c>
      <c r="EF342" s="356">
        <v>0</v>
      </c>
      <c r="EG342" s="356">
        <v>0</v>
      </c>
      <c r="EH342" s="356">
        <v>0</v>
      </c>
      <c r="EI342" s="356">
        <v>0</v>
      </c>
      <c r="EK342" s="356">
        <v>0</v>
      </c>
      <c r="EL342" s="356">
        <v>0</v>
      </c>
      <c r="EM342" s="356">
        <v>0</v>
      </c>
      <c r="EN342" s="356">
        <v>0</v>
      </c>
      <c r="EO342" s="356">
        <v>0</v>
      </c>
      <c r="EP342" s="356">
        <v>0</v>
      </c>
      <c r="EQ342" s="356">
        <v>0</v>
      </c>
      <c r="ES342" s="356">
        <v>0</v>
      </c>
      <c r="ET342" s="356">
        <v>0</v>
      </c>
      <c r="EU342" s="356">
        <v>0</v>
      </c>
      <c r="EV342" s="356">
        <v>0</v>
      </c>
      <c r="EW342" s="356">
        <v>0</v>
      </c>
      <c r="EX342" s="356">
        <v>0</v>
      </c>
      <c r="EY342" s="356">
        <v>0</v>
      </c>
      <c r="FA342" s="356">
        <v>0</v>
      </c>
      <c r="FB342" s="356">
        <v>0</v>
      </c>
      <c r="FC342" s="356">
        <v>0</v>
      </c>
      <c r="FD342" s="356">
        <v>0</v>
      </c>
      <c r="FE342" s="356">
        <v>0</v>
      </c>
      <c r="FF342" s="356">
        <v>0</v>
      </c>
      <c r="FG342" s="356">
        <v>0</v>
      </c>
    </row>
    <row r="343" spans="1:163">
      <c r="A343" s="355">
        <v>921</v>
      </c>
      <c r="B343" s="162" t="s">
        <v>958</v>
      </c>
      <c r="C343" s="619">
        <v>8619180.191495249</v>
      </c>
      <c r="D343" s="167"/>
      <c r="E343" s="356">
        <v>1746035.2119220416</v>
      </c>
      <c r="F343" s="356">
        <v>1914682.2661258327</v>
      </c>
      <c r="G343" s="356">
        <v>1775358.0352957081</v>
      </c>
      <c r="H343" s="356">
        <v>0</v>
      </c>
      <c r="I343" s="356">
        <v>0</v>
      </c>
      <c r="J343" s="356">
        <v>0</v>
      </c>
      <c r="K343" s="356">
        <v>5436075.5133435819</v>
      </c>
      <c r="M343" s="356">
        <v>334717.68840492662</v>
      </c>
      <c r="N343" s="356">
        <v>486498.29720396647</v>
      </c>
      <c r="O343" s="356">
        <v>230255.11808477927</v>
      </c>
      <c r="P343" s="356">
        <v>0</v>
      </c>
      <c r="Q343" s="356">
        <v>0</v>
      </c>
      <c r="R343" s="356">
        <v>0</v>
      </c>
      <c r="S343" s="356">
        <v>1051471.1036936725</v>
      </c>
      <c r="U343" s="356">
        <v>298070.47987376823</v>
      </c>
      <c r="V343" s="356">
        <v>541023.36244870722</v>
      </c>
      <c r="W343" s="356">
        <v>36184.005051352076</v>
      </c>
      <c r="X343" s="356">
        <v>0</v>
      </c>
      <c r="Y343" s="356">
        <v>0</v>
      </c>
      <c r="Z343" s="356">
        <v>0</v>
      </c>
      <c r="AA343" s="356">
        <v>875277.84737382759</v>
      </c>
      <c r="AC343" s="356">
        <v>132677.01856733835</v>
      </c>
      <c r="AD343" s="356">
        <v>349157.984896379</v>
      </c>
      <c r="AE343" s="356">
        <v>18230.235861035111</v>
      </c>
      <c r="AF343" s="356">
        <v>0</v>
      </c>
      <c r="AG343" s="356">
        <v>0</v>
      </c>
      <c r="AH343" s="356">
        <v>0</v>
      </c>
      <c r="AI343" s="356">
        <v>500065.23932475247</v>
      </c>
      <c r="AK343" s="356">
        <v>108336.9946958098</v>
      </c>
      <c r="AL343" s="356">
        <v>242924.15025594452</v>
      </c>
      <c r="AM343" s="356">
        <v>44630.491148868641</v>
      </c>
      <c r="AN343" s="356">
        <v>0</v>
      </c>
      <c r="AO343" s="356">
        <v>0</v>
      </c>
      <c r="AP343" s="356">
        <v>0</v>
      </c>
      <c r="AQ343" s="356">
        <v>395891.63610062294</v>
      </c>
      <c r="AS343" s="356">
        <v>1533.2133130067837</v>
      </c>
      <c r="AT343" s="356">
        <v>767.05932848796112</v>
      </c>
      <c r="AU343" s="356">
        <v>90.635949049805873</v>
      </c>
      <c r="AV343" s="356">
        <v>0</v>
      </c>
      <c r="AW343" s="356">
        <v>0</v>
      </c>
      <c r="AX343" s="356">
        <v>0</v>
      </c>
      <c r="AY343" s="356">
        <v>2390.9085905445504</v>
      </c>
      <c r="BA343" s="356">
        <v>21879.278123163735</v>
      </c>
      <c r="BB343" s="356">
        <v>21170.465263879607</v>
      </c>
      <c r="BC343" s="356">
        <v>9364.5523289551111</v>
      </c>
      <c r="BD343" s="356">
        <v>0</v>
      </c>
      <c r="BE343" s="356">
        <v>0</v>
      </c>
      <c r="BF343" s="356">
        <v>0</v>
      </c>
      <c r="BG343" s="356">
        <v>52414.295715998458</v>
      </c>
      <c r="BI343" s="356">
        <v>13381.853179942866</v>
      </c>
      <c r="BJ343" s="356">
        <v>7591.0053050370543</v>
      </c>
      <c r="BK343" s="356">
        <v>3747.3301573948052</v>
      </c>
      <c r="BL343" s="356">
        <v>0</v>
      </c>
      <c r="BM343" s="356">
        <v>0</v>
      </c>
      <c r="BN343" s="356">
        <v>0</v>
      </c>
      <c r="BO343" s="356">
        <v>24720.188642374724</v>
      </c>
      <c r="BQ343" s="356">
        <v>16312.130880940436</v>
      </c>
      <c r="BR343" s="356">
        <v>105147.44919124682</v>
      </c>
      <c r="BS343" s="356">
        <v>4216.9914973778486</v>
      </c>
      <c r="BT343" s="356">
        <v>0</v>
      </c>
      <c r="BU343" s="356">
        <v>0</v>
      </c>
      <c r="BV343" s="356">
        <v>0</v>
      </c>
      <c r="BW343" s="356">
        <v>125676.57156956512</v>
      </c>
      <c r="BY343" s="356">
        <v>6498.7328237566526</v>
      </c>
      <c r="BZ343" s="356">
        <v>44801.486955097243</v>
      </c>
      <c r="CA343" s="356">
        <v>7331.0808971043853</v>
      </c>
      <c r="CB343" s="356">
        <v>0</v>
      </c>
      <c r="CC343" s="356">
        <v>0</v>
      </c>
      <c r="CD343" s="356">
        <v>0</v>
      </c>
      <c r="CE343" s="356">
        <v>58631.300675958286</v>
      </c>
      <c r="CG343" s="356">
        <v>2430.6844358222861</v>
      </c>
      <c r="CH343" s="356">
        <v>12661.05642873185</v>
      </c>
      <c r="CI343" s="356">
        <v>78892.551598762133</v>
      </c>
      <c r="CJ343" s="356">
        <v>0</v>
      </c>
      <c r="CK343" s="356">
        <v>0</v>
      </c>
      <c r="CL343" s="356">
        <v>0</v>
      </c>
      <c r="CM343" s="356">
        <v>93984.292463316262</v>
      </c>
      <c r="CN343" s="162">
        <v>0</v>
      </c>
      <c r="CO343" s="356">
        <v>1318.2644197259776</v>
      </c>
      <c r="CP343" s="356">
        <v>1239.1218666905083</v>
      </c>
      <c r="CQ343" s="356">
        <v>23.907714616663501</v>
      </c>
      <c r="CR343" s="356">
        <v>0</v>
      </c>
      <c r="CS343" s="356">
        <v>0</v>
      </c>
      <c r="CT343" s="356">
        <v>0</v>
      </c>
      <c r="CU343" s="356">
        <v>2581.2940010331495</v>
      </c>
      <c r="CW343" s="356">
        <v>0</v>
      </c>
      <c r="CX343" s="356">
        <v>0</v>
      </c>
      <c r="CY343" s="356">
        <v>0</v>
      </c>
      <c r="CZ343" s="356">
        <v>0</v>
      </c>
      <c r="DA343" s="356">
        <v>0</v>
      </c>
      <c r="DB343" s="356">
        <v>0</v>
      </c>
      <c r="DC343" s="356">
        <v>0</v>
      </c>
      <c r="DE343" s="356">
        <v>0</v>
      </c>
      <c r="DF343" s="356">
        <v>0</v>
      </c>
      <c r="DG343" s="356">
        <v>0</v>
      </c>
      <c r="DH343" s="356">
        <v>0</v>
      </c>
      <c r="DI343" s="356">
        <v>0</v>
      </c>
      <c r="DJ343" s="356">
        <v>0</v>
      </c>
      <c r="DK343" s="356">
        <v>0</v>
      </c>
      <c r="DM343" s="356">
        <v>0</v>
      </c>
      <c r="DN343" s="356">
        <v>0</v>
      </c>
      <c r="DO343" s="356">
        <v>0</v>
      </c>
      <c r="DP343" s="356">
        <v>0</v>
      </c>
      <c r="DQ343" s="356">
        <v>0</v>
      </c>
      <c r="DR343" s="356">
        <v>0</v>
      </c>
      <c r="DS343" s="356">
        <v>0</v>
      </c>
      <c r="DU343" s="356">
        <v>0</v>
      </c>
      <c r="DV343" s="356">
        <v>0</v>
      </c>
      <c r="DW343" s="356">
        <v>0</v>
      </c>
      <c r="DX343" s="356">
        <v>0</v>
      </c>
      <c r="DY343" s="356">
        <v>0</v>
      </c>
      <c r="DZ343" s="356">
        <v>0</v>
      </c>
      <c r="EA343" s="356">
        <v>0</v>
      </c>
      <c r="EC343" s="356">
        <v>0</v>
      </c>
      <c r="ED343" s="356">
        <v>0</v>
      </c>
      <c r="EE343" s="356">
        <v>0</v>
      </c>
      <c r="EF343" s="356">
        <v>0</v>
      </c>
      <c r="EG343" s="356">
        <v>0</v>
      </c>
      <c r="EH343" s="356">
        <v>0</v>
      </c>
      <c r="EI343" s="356">
        <v>0</v>
      </c>
      <c r="EK343" s="356">
        <v>0</v>
      </c>
      <c r="EL343" s="356">
        <v>0</v>
      </c>
      <c r="EM343" s="356">
        <v>0</v>
      </c>
      <c r="EN343" s="356">
        <v>0</v>
      </c>
      <c r="EO343" s="356">
        <v>0</v>
      </c>
      <c r="EP343" s="356">
        <v>0</v>
      </c>
      <c r="EQ343" s="356">
        <v>0</v>
      </c>
      <c r="ES343" s="356">
        <v>0</v>
      </c>
      <c r="ET343" s="356">
        <v>0</v>
      </c>
      <c r="EU343" s="356">
        <v>0</v>
      </c>
      <c r="EV343" s="356">
        <v>0</v>
      </c>
      <c r="EW343" s="356">
        <v>0</v>
      </c>
      <c r="EX343" s="356">
        <v>0</v>
      </c>
      <c r="EY343" s="356">
        <v>0</v>
      </c>
      <c r="FA343" s="356">
        <v>0</v>
      </c>
      <c r="FB343" s="356">
        <v>0</v>
      </c>
      <c r="FC343" s="356">
        <v>0</v>
      </c>
      <c r="FD343" s="356">
        <v>0</v>
      </c>
      <c r="FE343" s="356">
        <v>0</v>
      </c>
      <c r="FF343" s="356">
        <v>0</v>
      </c>
      <c r="FG343" s="356">
        <v>0</v>
      </c>
    </row>
    <row r="344" spans="1:163">
      <c r="A344" s="355">
        <v>922</v>
      </c>
      <c r="B344" s="162" t="s">
        <v>959</v>
      </c>
      <c r="C344" s="619">
        <v>-21557751.289999999</v>
      </c>
      <c r="D344" s="167"/>
      <c r="E344" s="356">
        <v>-4367073.4345870493</v>
      </c>
      <c r="F344" s="356">
        <v>-4788882.8375165602</v>
      </c>
      <c r="G344" s="356">
        <v>-4440413.8358045388</v>
      </c>
      <c r="H344" s="356">
        <v>0</v>
      </c>
      <c r="I344" s="356">
        <v>0</v>
      </c>
      <c r="J344" s="356">
        <v>0</v>
      </c>
      <c r="K344" s="356">
        <v>-13596370.107908148</v>
      </c>
      <c r="M344" s="356">
        <v>-837174.8262226946</v>
      </c>
      <c r="N344" s="356">
        <v>-1216798.9369197995</v>
      </c>
      <c r="O344" s="356">
        <v>-575899.6167430327</v>
      </c>
      <c r="P344" s="356">
        <v>0</v>
      </c>
      <c r="Q344" s="356">
        <v>0</v>
      </c>
      <c r="R344" s="356">
        <v>0</v>
      </c>
      <c r="S344" s="356">
        <v>-2629873.3798855268</v>
      </c>
      <c r="U344" s="356">
        <v>-745515.13360285305</v>
      </c>
      <c r="V344" s="356">
        <v>-1353173.600113055</v>
      </c>
      <c r="W344" s="356">
        <v>-90501.15721479425</v>
      </c>
      <c r="X344" s="356">
        <v>0</v>
      </c>
      <c r="Y344" s="356">
        <v>0</v>
      </c>
      <c r="Z344" s="356">
        <v>0</v>
      </c>
      <c r="AA344" s="356">
        <v>-2189189.8909307024</v>
      </c>
      <c r="AC344" s="356">
        <v>-331843.4125551334</v>
      </c>
      <c r="AD344" s="356">
        <v>-873291.98741439998</v>
      </c>
      <c r="AE344" s="356">
        <v>-45596.319129981675</v>
      </c>
      <c r="AF344" s="356">
        <v>0</v>
      </c>
      <c r="AG344" s="356">
        <v>0</v>
      </c>
      <c r="AH344" s="356">
        <v>0</v>
      </c>
      <c r="AI344" s="356">
        <v>-1250731.7190995149</v>
      </c>
      <c r="AK344" s="356">
        <v>-270965.67600046372</v>
      </c>
      <c r="AL344" s="356">
        <v>-607586.60304139077</v>
      </c>
      <c r="AM344" s="356">
        <v>-111626.97690056603</v>
      </c>
      <c r="AN344" s="356">
        <v>0</v>
      </c>
      <c r="AO344" s="356">
        <v>0</v>
      </c>
      <c r="AP344" s="356">
        <v>0</v>
      </c>
      <c r="AQ344" s="356">
        <v>-990179.25594242045</v>
      </c>
      <c r="AS344" s="356">
        <v>-3834.7766889629465</v>
      </c>
      <c r="AT344" s="356">
        <v>-1918.5205391731356</v>
      </c>
      <c r="AU344" s="356">
        <v>-226.69293414665975</v>
      </c>
      <c r="AV344" s="356">
        <v>0</v>
      </c>
      <c r="AW344" s="356">
        <v>0</v>
      </c>
      <c r="AX344" s="356">
        <v>0</v>
      </c>
      <c r="AY344" s="356">
        <v>-5979.990162282741</v>
      </c>
      <c r="BA344" s="356">
        <v>-54723.074086478417</v>
      </c>
      <c r="BB344" s="356">
        <v>-52950.235951979455</v>
      </c>
      <c r="BC344" s="356">
        <v>-23422.029191245252</v>
      </c>
      <c r="BD344" s="356">
        <v>0</v>
      </c>
      <c r="BE344" s="356">
        <v>0</v>
      </c>
      <c r="BF344" s="356">
        <v>0</v>
      </c>
      <c r="BG344" s="356">
        <v>-131095.33922970312</v>
      </c>
      <c r="BI344" s="356">
        <v>-33469.849364230322</v>
      </c>
      <c r="BJ344" s="356">
        <v>-18986.144943173578</v>
      </c>
      <c r="BK344" s="356">
        <v>-9372.5864571604252</v>
      </c>
      <c r="BL344" s="356">
        <v>0</v>
      </c>
      <c r="BM344" s="356">
        <v>0</v>
      </c>
      <c r="BN344" s="356">
        <v>0</v>
      </c>
      <c r="BO344" s="356">
        <v>-61828.580764564329</v>
      </c>
      <c r="BQ344" s="356">
        <v>-40798.875615598197</v>
      </c>
      <c r="BR344" s="356">
        <v>-262988.18542852363</v>
      </c>
      <c r="BS344" s="356">
        <v>-10547.273855838201</v>
      </c>
      <c r="BT344" s="356">
        <v>0</v>
      </c>
      <c r="BU344" s="356">
        <v>0</v>
      </c>
      <c r="BV344" s="356">
        <v>0</v>
      </c>
      <c r="BW344" s="356">
        <v>-314334.33489996009</v>
      </c>
      <c r="BY344" s="356">
        <v>-16254.221724351859</v>
      </c>
      <c r="BZ344" s="356">
        <v>-112054.66085430756</v>
      </c>
      <c r="CA344" s="356">
        <v>-18336.038365062825</v>
      </c>
      <c r="CB344" s="356">
        <v>0</v>
      </c>
      <c r="CC344" s="356">
        <v>0</v>
      </c>
      <c r="CD344" s="356">
        <v>0</v>
      </c>
      <c r="CE344" s="356">
        <v>-146644.92094372225</v>
      </c>
      <c r="CG344" s="356">
        <v>-6079.4750043206222</v>
      </c>
      <c r="CH344" s="356">
        <v>-31667.037873112004</v>
      </c>
      <c r="CI344" s="356">
        <v>-197321.08718155962</v>
      </c>
      <c r="CJ344" s="356">
        <v>0</v>
      </c>
      <c r="CK344" s="356">
        <v>0</v>
      </c>
      <c r="CL344" s="356">
        <v>0</v>
      </c>
      <c r="CM344" s="356">
        <v>-235067.60005899225</v>
      </c>
      <c r="CN344" s="162">
        <v>0</v>
      </c>
      <c r="CO344" s="356">
        <v>-3297.1600388341249</v>
      </c>
      <c r="CP344" s="356">
        <v>-3099.2136637858616</v>
      </c>
      <c r="CQ344" s="356">
        <v>-59.796471841589252</v>
      </c>
      <c r="CR344" s="356">
        <v>0</v>
      </c>
      <c r="CS344" s="356">
        <v>0</v>
      </c>
      <c r="CT344" s="356">
        <v>0</v>
      </c>
      <c r="CU344" s="356">
        <v>-6456.1701744615766</v>
      </c>
      <c r="CW344" s="356">
        <v>0</v>
      </c>
      <c r="CX344" s="356">
        <v>0</v>
      </c>
      <c r="CY344" s="356">
        <v>0</v>
      </c>
      <c r="CZ344" s="356">
        <v>0</v>
      </c>
      <c r="DA344" s="356">
        <v>0</v>
      </c>
      <c r="DB344" s="356">
        <v>0</v>
      </c>
      <c r="DC344" s="356">
        <v>0</v>
      </c>
      <c r="DE344" s="356">
        <v>0</v>
      </c>
      <c r="DF344" s="356">
        <v>0</v>
      </c>
      <c r="DG344" s="356">
        <v>0</v>
      </c>
      <c r="DH344" s="356">
        <v>0</v>
      </c>
      <c r="DI344" s="356">
        <v>0</v>
      </c>
      <c r="DJ344" s="356">
        <v>0</v>
      </c>
      <c r="DK344" s="356">
        <v>0</v>
      </c>
      <c r="DM344" s="356">
        <v>0</v>
      </c>
      <c r="DN344" s="356">
        <v>0</v>
      </c>
      <c r="DO344" s="356">
        <v>0</v>
      </c>
      <c r="DP344" s="356">
        <v>0</v>
      </c>
      <c r="DQ344" s="356">
        <v>0</v>
      </c>
      <c r="DR344" s="356">
        <v>0</v>
      </c>
      <c r="DS344" s="356">
        <v>0</v>
      </c>
      <c r="DU344" s="356">
        <v>0</v>
      </c>
      <c r="DV344" s="356">
        <v>0</v>
      </c>
      <c r="DW344" s="356">
        <v>0</v>
      </c>
      <c r="DX344" s="356">
        <v>0</v>
      </c>
      <c r="DY344" s="356">
        <v>0</v>
      </c>
      <c r="DZ344" s="356">
        <v>0</v>
      </c>
      <c r="EA344" s="356">
        <v>0</v>
      </c>
      <c r="EC344" s="356">
        <v>0</v>
      </c>
      <c r="ED344" s="356">
        <v>0</v>
      </c>
      <c r="EE344" s="356">
        <v>0</v>
      </c>
      <c r="EF344" s="356">
        <v>0</v>
      </c>
      <c r="EG344" s="356">
        <v>0</v>
      </c>
      <c r="EH344" s="356">
        <v>0</v>
      </c>
      <c r="EI344" s="356">
        <v>0</v>
      </c>
      <c r="EK344" s="356">
        <v>0</v>
      </c>
      <c r="EL344" s="356">
        <v>0</v>
      </c>
      <c r="EM344" s="356">
        <v>0</v>
      </c>
      <c r="EN344" s="356">
        <v>0</v>
      </c>
      <c r="EO344" s="356">
        <v>0</v>
      </c>
      <c r="EP344" s="356">
        <v>0</v>
      </c>
      <c r="EQ344" s="356">
        <v>0</v>
      </c>
      <c r="ES344" s="356">
        <v>0</v>
      </c>
      <c r="ET344" s="356">
        <v>0</v>
      </c>
      <c r="EU344" s="356">
        <v>0</v>
      </c>
      <c r="EV344" s="356">
        <v>0</v>
      </c>
      <c r="EW344" s="356">
        <v>0</v>
      </c>
      <c r="EX344" s="356">
        <v>0</v>
      </c>
      <c r="EY344" s="356">
        <v>0</v>
      </c>
      <c r="FA344" s="356">
        <v>0</v>
      </c>
      <c r="FB344" s="356">
        <v>0</v>
      </c>
      <c r="FC344" s="356">
        <v>0</v>
      </c>
      <c r="FD344" s="356">
        <v>0</v>
      </c>
      <c r="FE344" s="356">
        <v>0</v>
      </c>
      <c r="FF344" s="356">
        <v>0</v>
      </c>
      <c r="FG344" s="356">
        <v>0</v>
      </c>
    </row>
    <row r="345" spans="1:163">
      <c r="A345" s="355">
        <v>923</v>
      </c>
      <c r="B345" s="162" t="s">
        <v>960</v>
      </c>
      <c r="C345" s="619">
        <v>11082001.521692986</v>
      </c>
      <c r="D345" s="167"/>
      <c r="E345" s="356">
        <v>2244942.6100341049</v>
      </c>
      <c r="F345" s="356">
        <v>2461778.4192169304</v>
      </c>
      <c r="G345" s="356">
        <v>2282644.0579708759</v>
      </c>
      <c r="H345" s="356">
        <v>0</v>
      </c>
      <c r="I345" s="356">
        <v>0</v>
      </c>
      <c r="J345" s="356">
        <v>0</v>
      </c>
      <c r="K345" s="356">
        <v>6989365.0872219112</v>
      </c>
      <c r="M345" s="356">
        <v>430359.0190516091</v>
      </c>
      <c r="N345" s="356">
        <v>625509.01015333238</v>
      </c>
      <c r="O345" s="356">
        <v>296047.59528184979</v>
      </c>
      <c r="P345" s="356">
        <v>0</v>
      </c>
      <c r="Q345" s="356">
        <v>0</v>
      </c>
      <c r="R345" s="356">
        <v>0</v>
      </c>
      <c r="S345" s="356">
        <v>1351915.6244867912</v>
      </c>
      <c r="U345" s="356">
        <v>383240.33587233978</v>
      </c>
      <c r="V345" s="356">
        <v>695613.92066545412</v>
      </c>
      <c r="W345" s="356">
        <v>46523.125184886841</v>
      </c>
      <c r="X345" s="356">
        <v>0</v>
      </c>
      <c r="Y345" s="356">
        <v>0</v>
      </c>
      <c r="Z345" s="356">
        <v>0</v>
      </c>
      <c r="AA345" s="356">
        <v>1125377.3817226808</v>
      </c>
      <c r="AC345" s="356">
        <v>170587.79245707594</v>
      </c>
      <c r="AD345" s="356">
        <v>448925.44696430961</v>
      </c>
      <c r="AE345" s="356">
        <v>23439.294348685096</v>
      </c>
      <c r="AF345" s="356">
        <v>0</v>
      </c>
      <c r="AG345" s="356">
        <v>0</v>
      </c>
      <c r="AH345" s="356">
        <v>0</v>
      </c>
      <c r="AI345" s="356">
        <v>642952.53377007064</v>
      </c>
      <c r="AK345" s="356">
        <v>139292.91572988121</v>
      </c>
      <c r="AL345" s="356">
        <v>312336.64257868729</v>
      </c>
      <c r="AM345" s="356">
        <v>57383.087467378442</v>
      </c>
      <c r="AN345" s="356">
        <v>0</v>
      </c>
      <c r="AO345" s="356">
        <v>0</v>
      </c>
      <c r="AP345" s="356">
        <v>0</v>
      </c>
      <c r="AQ345" s="356">
        <v>509012.6457759469</v>
      </c>
      <c r="AS345" s="356">
        <v>1971.3095550069388</v>
      </c>
      <c r="AT345" s="356">
        <v>986.2367947615345</v>
      </c>
      <c r="AU345" s="356">
        <v>116.5340209827762</v>
      </c>
      <c r="AV345" s="356">
        <v>0</v>
      </c>
      <c r="AW345" s="356">
        <v>0</v>
      </c>
      <c r="AX345" s="356">
        <v>0</v>
      </c>
      <c r="AY345" s="356">
        <v>3074.0803707512496</v>
      </c>
      <c r="BA345" s="356">
        <v>28131.004117269957</v>
      </c>
      <c r="BB345" s="356">
        <v>27219.656980922475</v>
      </c>
      <c r="BC345" s="356">
        <v>12040.354285881429</v>
      </c>
      <c r="BD345" s="356">
        <v>0</v>
      </c>
      <c r="BE345" s="356">
        <v>0</v>
      </c>
      <c r="BF345" s="356">
        <v>0</v>
      </c>
      <c r="BG345" s="356">
        <v>67391.015384073864</v>
      </c>
      <c r="BI345" s="356">
        <v>17205.54786051785</v>
      </c>
      <c r="BJ345" s="356">
        <v>9760.0387128008842</v>
      </c>
      <c r="BK345" s="356">
        <v>4818.0821822836288</v>
      </c>
      <c r="BL345" s="356">
        <v>0</v>
      </c>
      <c r="BM345" s="356">
        <v>0</v>
      </c>
      <c r="BN345" s="356">
        <v>0</v>
      </c>
      <c r="BO345" s="356">
        <v>31783.668755602364</v>
      </c>
      <c r="BQ345" s="356">
        <v>20973.115218429732</v>
      </c>
      <c r="BR345" s="356">
        <v>135191.99808460989</v>
      </c>
      <c r="BS345" s="356">
        <v>5421.9432884139005</v>
      </c>
      <c r="BT345" s="356">
        <v>0</v>
      </c>
      <c r="BU345" s="356">
        <v>0</v>
      </c>
      <c r="BV345" s="356">
        <v>0</v>
      </c>
      <c r="BW345" s="356">
        <v>161587.05659145353</v>
      </c>
      <c r="BY345" s="356">
        <v>8355.6632350035125</v>
      </c>
      <c r="BZ345" s="356">
        <v>57602.943154662767</v>
      </c>
      <c r="CA345" s="356">
        <v>9425.8442047109802</v>
      </c>
      <c r="CB345" s="356">
        <v>0</v>
      </c>
      <c r="CC345" s="356">
        <v>0</v>
      </c>
      <c r="CD345" s="356">
        <v>0</v>
      </c>
      <c r="CE345" s="356">
        <v>75384.450594377267</v>
      </c>
      <c r="CG345" s="356">
        <v>3125.2216589133686</v>
      </c>
      <c r="CH345" s="356">
        <v>16278.792587245616</v>
      </c>
      <c r="CI345" s="356">
        <v>101435.09677758036</v>
      </c>
      <c r="CJ345" s="356">
        <v>0</v>
      </c>
      <c r="CK345" s="356">
        <v>0</v>
      </c>
      <c r="CL345" s="356">
        <v>0</v>
      </c>
      <c r="CM345" s="356">
        <v>120839.11102373934</v>
      </c>
      <c r="CN345" s="162">
        <v>0</v>
      </c>
      <c r="CO345" s="356">
        <v>1694.9417439737551</v>
      </c>
      <c r="CP345" s="356">
        <v>1593.1852110223788</v>
      </c>
      <c r="CQ345" s="356">
        <v>30.739040590367797</v>
      </c>
      <c r="CR345" s="356">
        <v>0</v>
      </c>
      <c r="CS345" s="356">
        <v>0</v>
      </c>
      <c r="CT345" s="356">
        <v>0</v>
      </c>
      <c r="CU345" s="356">
        <v>3318.8659955865019</v>
      </c>
      <c r="CW345" s="356">
        <v>0</v>
      </c>
      <c r="CX345" s="356">
        <v>0</v>
      </c>
      <c r="CY345" s="356">
        <v>0</v>
      </c>
      <c r="CZ345" s="356">
        <v>0</v>
      </c>
      <c r="DA345" s="356">
        <v>0</v>
      </c>
      <c r="DB345" s="356">
        <v>0</v>
      </c>
      <c r="DC345" s="356">
        <v>0</v>
      </c>
      <c r="DE345" s="356">
        <v>0</v>
      </c>
      <c r="DF345" s="356">
        <v>0</v>
      </c>
      <c r="DG345" s="356">
        <v>0</v>
      </c>
      <c r="DH345" s="356">
        <v>0</v>
      </c>
      <c r="DI345" s="356">
        <v>0</v>
      </c>
      <c r="DJ345" s="356">
        <v>0</v>
      </c>
      <c r="DK345" s="356">
        <v>0</v>
      </c>
      <c r="DM345" s="356">
        <v>0</v>
      </c>
      <c r="DN345" s="356">
        <v>0</v>
      </c>
      <c r="DO345" s="356">
        <v>0</v>
      </c>
      <c r="DP345" s="356">
        <v>0</v>
      </c>
      <c r="DQ345" s="356">
        <v>0</v>
      </c>
      <c r="DR345" s="356">
        <v>0</v>
      </c>
      <c r="DS345" s="356">
        <v>0</v>
      </c>
      <c r="DU345" s="356">
        <v>0</v>
      </c>
      <c r="DV345" s="356">
        <v>0</v>
      </c>
      <c r="DW345" s="356">
        <v>0</v>
      </c>
      <c r="DX345" s="356">
        <v>0</v>
      </c>
      <c r="DY345" s="356">
        <v>0</v>
      </c>
      <c r="DZ345" s="356">
        <v>0</v>
      </c>
      <c r="EA345" s="356">
        <v>0</v>
      </c>
      <c r="EC345" s="356">
        <v>0</v>
      </c>
      <c r="ED345" s="356">
        <v>0</v>
      </c>
      <c r="EE345" s="356">
        <v>0</v>
      </c>
      <c r="EF345" s="356">
        <v>0</v>
      </c>
      <c r="EG345" s="356">
        <v>0</v>
      </c>
      <c r="EH345" s="356">
        <v>0</v>
      </c>
      <c r="EI345" s="356">
        <v>0</v>
      </c>
      <c r="EK345" s="356">
        <v>0</v>
      </c>
      <c r="EL345" s="356">
        <v>0</v>
      </c>
      <c r="EM345" s="356">
        <v>0</v>
      </c>
      <c r="EN345" s="356">
        <v>0</v>
      </c>
      <c r="EO345" s="356">
        <v>0</v>
      </c>
      <c r="EP345" s="356">
        <v>0</v>
      </c>
      <c r="EQ345" s="356">
        <v>0</v>
      </c>
      <c r="ES345" s="356">
        <v>0</v>
      </c>
      <c r="ET345" s="356">
        <v>0</v>
      </c>
      <c r="EU345" s="356">
        <v>0</v>
      </c>
      <c r="EV345" s="356">
        <v>0</v>
      </c>
      <c r="EW345" s="356">
        <v>0</v>
      </c>
      <c r="EX345" s="356">
        <v>0</v>
      </c>
      <c r="EY345" s="356">
        <v>0</v>
      </c>
      <c r="FA345" s="356">
        <v>0</v>
      </c>
      <c r="FB345" s="356">
        <v>0</v>
      </c>
      <c r="FC345" s="356">
        <v>0</v>
      </c>
      <c r="FD345" s="356">
        <v>0</v>
      </c>
      <c r="FE345" s="356">
        <v>0</v>
      </c>
      <c r="FF345" s="356">
        <v>0</v>
      </c>
      <c r="FG345" s="356">
        <v>0</v>
      </c>
    </row>
    <row r="346" spans="1:163">
      <c r="A346" s="355">
        <v>924</v>
      </c>
      <c r="B346" s="162" t="s">
        <v>961</v>
      </c>
      <c r="C346" s="619">
        <v>4733023.9572393717</v>
      </c>
      <c r="D346" s="167"/>
      <c r="E346" s="356">
        <v>1329088.6164639283</v>
      </c>
      <c r="F346" s="356">
        <v>1231762.1859347373</v>
      </c>
      <c r="G346" s="356">
        <v>188281.23845492885</v>
      </c>
      <c r="H346" s="356">
        <v>0</v>
      </c>
      <c r="I346" s="356">
        <v>0</v>
      </c>
      <c r="J346" s="356">
        <v>0</v>
      </c>
      <c r="K346" s="356">
        <v>2749132.0408535944</v>
      </c>
      <c r="M346" s="356">
        <v>252367.93958712471</v>
      </c>
      <c r="N346" s="356">
        <v>312976.31811778771</v>
      </c>
      <c r="O346" s="356">
        <v>26644.959975275782</v>
      </c>
      <c r="P346" s="356">
        <v>0</v>
      </c>
      <c r="Q346" s="356">
        <v>0</v>
      </c>
      <c r="R346" s="356">
        <v>0</v>
      </c>
      <c r="S346" s="356">
        <v>591989.21768018825</v>
      </c>
      <c r="U346" s="356">
        <v>222306.80786384534</v>
      </c>
      <c r="V346" s="356">
        <v>348053.63342085958</v>
      </c>
      <c r="W346" s="356">
        <v>6700.1691317480036</v>
      </c>
      <c r="X346" s="356">
        <v>0</v>
      </c>
      <c r="Y346" s="356">
        <v>0</v>
      </c>
      <c r="Z346" s="356">
        <v>0</v>
      </c>
      <c r="AA346" s="356">
        <v>577060.61041645298</v>
      </c>
      <c r="AC346" s="356">
        <v>100547.86925529205</v>
      </c>
      <c r="AD346" s="356">
        <v>224621.91786147089</v>
      </c>
      <c r="AE346" s="356">
        <v>958.63697708239454</v>
      </c>
      <c r="AF346" s="356">
        <v>0</v>
      </c>
      <c r="AG346" s="356">
        <v>0</v>
      </c>
      <c r="AH346" s="356">
        <v>0</v>
      </c>
      <c r="AI346" s="356">
        <v>326128.42409384536</v>
      </c>
      <c r="AK346" s="356">
        <v>78224.11449734366</v>
      </c>
      <c r="AL346" s="356">
        <v>156279.07963082154</v>
      </c>
      <c r="AM346" s="356">
        <v>8813.9680583413283</v>
      </c>
      <c r="AN346" s="356">
        <v>0</v>
      </c>
      <c r="AO346" s="356">
        <v>0</v>
      </c>
      <c r="AP346" s="356">
        <v>0</v>
      </c>
      <c r="AQ346" s="356">
        <v>243317.16218650652</v>
      </c>
      <c r="AS346" s="356">
        <v>774.21668073261617</v>
      </c>
      <c r="AT346" s="356">
        <v>493.46812884611955</v>
      </c>
      <c r="AU346" s="356">
        <v>27.758794152220709</v>
      </c>
      <c r="AV346" s="356">
        <v>0</v>
      </c>
      <c r="AW346" s="356">
        <v>0</v>
      </c>
      <c r="AX346" s="356">
        <v>0</v>
      </c>
      <c r="AY346" s="356">
        <v>1295.4436037309563</v>
      </c>
      <c r="BA346" s="356">
        <v>14956.845672830244</v>
      </c>
      <c r="BB346" s="356">
        <v>13619.480909203761</v>
      </c>
      <c r="BC346" s="356">
        <v>2771.8487682395012</v>
      </c>
      <c r="BD346" s="356">
        <v>0</v>
      </c>
      <c r="BE346" s="356">
        <v>0</v>
      </c>
      <c r="BF346" s="356">
        <v>0</v>
      </c>
      <c r="BG346" s="356">
        <v>31348.175350273508</v>
      </c>
      <c r="BI346" s="356">
        <v>19854.811150243135</v>
      </c>
      <c r="BJ346" s="356">
        <v>7469.3578654567555</v>
      </c>
      <c r="BK346" s="356">
        <v>588.76030137716862</v>
      </c>
      <c r="BL346" s="356">
        <v>0</v>
      </c>
      <c r="BM346" s="356">
        <v>0</v>
      </c>
      <c r="BN346" s="356">
        <v>0</v>
      </c>
      <c r="BO346" s="356">
        <v>27912.929317077058</v>
      </c>
      <c r="BQ346" s="356">
        <v>15500.966525741203</v>
      </c>
      <c r="BR346" s="356">
        <v>67643.939755777785</v>
      </c>
      <c r="BS346" s="356">
        <v>394.22109477962226</v>
      </c>
      <c r="BT346" s="356">
        <v>0</v>
      </c>
      <c r="BU346" s="356">
        <v>0</v>
      </c>
      <c r="BV346" s="356">
        <v>0</v>
      </c>
      <c r="BW346" s="356">
        <v>83539.127376298609</v>
      </c>
      <c r="BY346" s="356">
        <v>7184.1726741207922</v>
      </c>
      <c r="BZ346" s="356">
        <v>44083.533804167237</v>
      </c>
      <c r="CA346" s="356">
        <v>642.87570336627527</v>
      </c>
      <c r="CB346" s="356">
        <v>0</v>
      </c>
      <c r="CC346" s="356">
        <v>0</v>
      </c>
      <c r="CD346" s="356">
        <v>0</v>
      </c>
      <c r="CE346" s="356">
        <v>51910.582181654303</v>
      </c>
      <c r="CG346" s="356">
        <v>11168.720444005343</v>
      </c>
      <c r="CH346" s="356">
        <v>8145.1689498610904</v>
      </c>
      <c r="CI346" s="356">
        <v>28560.726171235106</v>
      </c>
      <c r="CJ346" s="356">
        <v>0</v>
      </c>
      <c r="CK346" s="356">
        <v>0</v>
      </c>
      <c r="CL346" s="356">
        <v>0</v>
      </c>
      <c r="CM346" s="356">
        <v>47874.615565101543</v>
      </c>
      <c r="CN346" s="162">
        <v>0</v>
      </c>
      <c r="CO346" s="356">
        <v>712.17097115976389</v>
      </c>
      <c r="CP346" s="356">
        <v>797.15756820715455</v>
      </c>
      <c r="CQ346" s="356">
        <v>6.3000752815362864</v>
      </c>
      <c r="CR346" s="356">
        <v>0</v>
      </c>
      <c r="CS346" s="356">
        <v>0</v>
      </c>
      <c r="CT346" s="356">
        <v>0</v>
      </c>
      <c r="CU346" s="356">
        <v>1515.6286146484547</v>
      </c>
      <c r="CW346" s="356">
        <v>0</v>
      </c>
      <c r="CX346" s="356">
        <v>0</v>
      </c>
      <c r="CY346" s="356">
        <v>0</v>
      </c>
      <c r="CZ346" s="356">
        <v>0</v>
      </c>
      <c r="DA346" s="356">
        <v>0</v>
      </c>
      <c r="DB346" s="356">
        <v>0</v>
      </c>
      <c r="DC346" s="356">
        <v>0</v>
      </c>
      <c r="DE346" s="356">
        <v>0</v>
      </c>
      <c r="DF346" s="356">
        <v>0</v>
      </c>
      <c r="DG346" s="356">
        <v>0</v>
      </c>
      <c r="DH346" s="356">
        <v>0</v>
      </c>
      <c r="DI346" s="356">
        <v>0</v>
      </c>
      <c r="DJ346" s="356">
        <v>0</v>
      </c>
      <c r="DK346" s="356">
        <v>0</v>
      </c>
      <c r="DM346" s="356">
        <v>0</v>
      </c>
      <c r="DN346" s="356">
        <v>0</v>
      </c>
      <c r="DO346" s="356">
        <v>0</v>
      </c>
      <c r="DP346" s="356">
        <v>0</v>
      </c>
      <c r="DQ346" s="356">
        <v>0</v>
      </c>
      <c r="DR346" s="356">
        <v>0</v>
      </c>
      <c r="DS346" s="356">
        <v>0</v>
      </c>
      <c r="DU346" s="356">
        <v>0</v>
      </c>
      <c r="DV346" s="356">
        <v>0</v>
      </c>
      <c r="DW346" s="356">
        <v>0</v>
      </c>
      <c r="DX346" s="356">
        <v>0</v>
      </c>
      <c r="DY346" s="356">
        <v>0</v>
      </c>
      <c r="DZ346" s="356">
        <v>0</v>
      </c>
      <c r="EA346" s="356">
        <v>0</v>
      </c>
      <c r="EC346" s="356">
        <v>0</v>
      </c>
      <c r="ED346" s="356">
        <v>0</v>
      </c>
      <c r="EE346" s="356">
        <v>0</v>
      </c>
      <c r="EF346" s="356">
        <v>0</v>
      </c>
      <c r="EG346" s="356">
        <v>0</v>
      </c>
      <c r="EH346" s="356">
        <v>0</v>
      </c>
      <c r="EI346" s="356">
        <v>0</v>
      </c>
      <c r="EK346" s="356">
        <v>0</v>
      </c>
      <c r="EL346" s="356">
        <v>0</v>
      </c>
      <c r="EM346" s="356">
        <v>0</v>
      </c>
      <c r="EN346" s="356">
        <v>0</v>
      </c>
      <c r="EO346" s="356">
        <v>0</v>
      </c>
      <c r="EP346" s="356">
        <v>0</v>
      </c>
      <c r="EQ346" s="356">
        <v>0</v>
      </c>
      <c r="ES346" s="356">
        <v>0</v>
      </c>
      <c r="ET346" s="356">
        <v>0</v>
      </c>
      <c r="EU346" s="356">
        <v>0</v>
      </c>
      <c r="EV346" s="356">
        <v>0</v>
      </c>
      <c r="EW346" s="356">
        <v>0</v>
      </c>
      <c r="EX346" s="356">
        <v>0</v>
      </c>
      <c r="EY346" s="356">
        <v>0</v>
      </c>
      <c r="FA346" s="356">
        <v>0</v>
      </c>
      <c r="FB346" s="356">
        <v>0</v>
      </c>
      <c r="FC346" s="356">
        <v>0</v>
      </c>
      <c r="FD346" s="356">
        <v>0</v>
      </c>
      <c r="FE346" s="356">
        <v>0</v>
      </c>
      <c r="FF346" s="356">
        <v>0</v>
      </c>
      <c r="FG346" s="356">
        <v>0</v>
      </c>
    </row>
    <row r="347" spans="1:163">
      <c r="A347" s="355">
        <v>925</v>
      </c>
      <c r="B347" s="162" t="s">
        <v>963</v>
      </c>
      <c r="C347" s="619">
        <v>5028611.9969101809</v>
      </c>
      <c r="D347" s="167"/>
      <c r="E347" s="356">
        <v>1258918.722401815</v>
      </c>
      <c r="F347" s="356">
        <v>1155735.033995928</v>
      </c>
      <c r="G347" s="356">
        <v>656295.54513538664</v>
      </c>
      <c r="H347" s="356">
        <v>0</v>
      </c>
      <c r="I347" s="356">
        <v>0</v>
      </c>
      <c r="J347" s="356">
        <v>0</v>
      </c>
      <c r="K347" s="356">
        <v>3070949.3015331295</v>
      </c>
      <c r="M347" s="356">
        <v>238970.54825959497</v>
      </c>
      <c r="N347" s="356">
        <v>293658.71090228995</v>
      </c>
      <c r="O347" s="356">
        <v>76140.61168322817</v>
      </c>
      <c r="P347" s="356">
        <v>0</v>
      </c>
      <c r="Q347" s="356">
        <v>0</v>
      </c>
      <c r="R347" s="356">
        <v>0</v>
      </c>
      <c r="S347" s="356">
        <v>608769.87084511307</v>
      </c>
      <c r="U347" s="356">
        <v>210426.32999665168</v>
      </c>
      <c r="V347" s="356">
        <v>326570.97485810978</v>
      </c>
      <c r="W347" s="356">
        <v>11258.568566741058</v>
      </c>
      <c r="X347" s="356">
        <v>0</v>
      </c>
      <c r="Y347" s="356">
        <v>0</v>
      </c>
      <c r="Z347" s="356">
        <v>0</v>
      </c>
      <c r="AA347" s="356">
        <v>548255.87342150253</v>
      </c>
      <c r="AC347" s="356">
        <v>95141.799761672621</v>
      </c>
      <c r="AD347" s="356">
        <v>210757.74434401433</v>
      </c>
      <c r="AE347" s="356">
        <v>5698.6365004047584</v>
      </c>
      <c r="AF347" s="356">
        <v>0</v>
      </c>
      <c r="AG347" s="356">
        <v>0</v>
      </c>
      <c r="AH347" s="356">
        <v>0</v>
      </c>
      <c r="AI347" s="356">
        <v>311598.18060609169</v>
      </c>
      <c r="AK347" s="356">
        <v>74035.072970276378</v>
      </c>
      <c r="AL347" s="356">
        <v>146633.18087891806</v>
      </c>
      <c r="AM347" s="356">
        <v>13516.064469050178</v>
      </c>
      <c r="AN347" s="356">
        <v>0</v>
      </c>
      <c r="AO347" s="356">
        <v>0</v>
      </c>
      <c r="AP347" s="356">
        <v>0</v>
      </c>
      <c r="AQ347" s="356">
        <v>234184.31831824462</v>
      </c>
      <c r="AS347" s="356">
        <v>734.3885529730718</v>
      </c>
      <c r="AT347" s="356">
        <v>463.01015827587213</v>
      </c>
      <c r="AU347" s="356">
        <v>26.869552465965278</v>
      </c>
      <c r="AV347" s="356">
        <v>0</v>
      </c>
      <c r="AW347" s="356">
        <v>0</v>
      </c>
      <c r="AX347" s="356">
        <v>0</v>
      </c>
      <c r="AY347" s="356">
        <v>1224.2682637149092</v>
      </c>
      <c r="BA347" s="356">
        <v>14187.52802397975</v>
      </c>
      <c r="BB347" s="356">
        <v>12778.855700672957</v>
      </c>
      <c r="BC347" s="356">
        <v>2780.8908459224049</v>
      </c>
      <c r="BD347" s="356">
        <v>0</v>
      </c>
      <c r="BE347" s="356">
        <v>0</v>
      </c>
      <c r="BF347" s="356">
        <v>0</v>
      </c>
      <c r="BG347" s="356">
        <v>29747.274570575111</v>
      </c>
      <c r="BI347" s="356">
        <v>18771.709212487709</v>
      </c>
      <c r="BJ347" s="356">
        <v>6517.3895805694419</v>
      </c>
      <c r="BK347" s="356">
        <v>1145.2524028073099</v>
      </c>
      <c r="BL347" s="356">
        <v>0</v>
      </c>
      <c r="BM347" s="356">
        <v>0</v>
      </c>
      <c r="BN347" s="356">
        <v>0</v>
      </c>
      <c r="BO347" s="356">
        <v>26434.351195864459</v>
      </c>
      <c r="BQ347" s="356">
        <v>14647.441458992222</v>
      </c>
      <c r="BR347" s="356">
        <v>63468.802587031583</v>
      </c>
      <c r="BS347" s="356">
        <v>1303.3805460031012</v>
      </c>
      <c r="BT347" s="356">
        <v>0</v>
      </c>
      <c r="BU347" s="356">
        <v>0</v>
      </c>
      <c r="BV347" s="356">
        <v>0</v>
      </c>
      <c r="BW347" s="356">
        <v>79419.624592026899</v>
      </c>
      <c r="BY347" s="356">
        <v>6504.9711326811339</v>
      </c>
      <c r="BZ347" s="356">
        <v>38465.09553634718</v>
      </c>
      <c r="CA347" s="356">
        <v>2267.8547111773159</v>
      </c>
      <c r="CB347" s="356">
        <v>0</v>
      </c>
      <c r="CC347" s="356">
        <v>0</v>
      </c>
      <c r="CD347" s="356">
        <v>0</v>
      </c>
      <c r="CE347" s="356">
        <v>47237.921380205626</v>
      </c>
      <c r="CG347" s="356">
        <v>10587.736029894915</v>
      </c>
      <c r="CH347" s="356">
        <v>7642.430674251149</v>
      </c>
      <c r="CI347" s="356">
        <v>51131.187519485393</v>
      </c>
      <c r="CJ347" s="356">
        <v>0</v>
      </c>
      <c r="CK347" s="356">
        <v>0</v>
      </c>
      <c r="CL347" s="356">
        <v>0</v>
      </c>
      <c r="CM347" s="356">
        <v>69361.354223631453</v>
      </c>
      <c r="CN347" s="162">
        <v>0</v>
      </c>
      <c r="CO347" s="356">
        <v>674.38567663904928</v>
      </c>
      <c r="CP347" s="356">
        <v>747.95519761216349</v>
      </c>
      <c r="CQ347" s="356">
        <v>7.3170858297795629</v>
      </c>
      <c r="CR347" s="356">
        <v>0</v>
      </c>
      <c r="CS347" s="356">
        <v>0</v>
      </c>
      <c r="CT347" s="356">
        <v>0</v>
      </c>
      <c r="CU347" s="356">
        <v>1429.6579600809926</v>
      </c>
      <c r="CW347" s="356">
        <v>0</v>
      </c>
      <c r="CX347" s="356">
        <v>0</v>
      </c>
      <c r="CY347" s="356">
        <v>0</v>
      </c>
      <c r="CZ347" s="356">
        <v>0</v>
      </c>
      <c r="DA347" s="356">
        <v>0</v>
      </c>
      <c r="DB347" s="356">
        <v>0</v>
      </c>
      <c r="DC347" s="356">
        <v>0</v>
      </c>
      <c r="DE347" s="356">
        <v>0</v>
      </c>
      <c r="DF347" s="356">
        <v>0</v>
      </c>
      <c r="DG347" s="356">
        <v>0</v>
      </c>
      <c r="DH347" s="356">
        <v>0</v>
      </c>
      <c r="DI347" s="356">
        <v>0</v>
      </c>
      <c r="DJ347" s="356">
        <v>0</v>
      </c>
      <c r="DK347" s="356">
        <v>0</v>
      </c>
      <c r="DM347" s="356">
        <v>0</v>
      </c>
      <c r="DN347" s="356">
        <v>0</v>
      </c>
      <c r="DO347" s="356">
        <v>0</v>
      </c>
      <c r="DP347" s="356">
        <v>0</v>
      </c>
      <c r="DQ347" s="356">
        <v>0</v>
      </c>
      <c r="DR347" s="356">
        <v>0</v>
      </c>
      <c r="DS347" s="356">
        <v>0</v>
      </c>
      <c r="DU347" s="356">
        <v>0</v>
      </c>
      <c r="DV347" s="356">
        <v>0</v>
      </c>
      <c r="DW347" s="356">
        <v>0</v>
      </c>
      <c r="DX347" s="356">
        <v>0</v>
      </c>
      <c r="DY347" s="356">
        <v>0</v>
      </c>
      <c r="DZ347" s="356">
        <v>0</v>
      </c>
      <c r="EA347" s="356">
        <v>0</v>
      </c>
      <c r="EC347" s="356">
        <v>0</v>
      </c>
      <c r="ED347" s="356">
        <v>0</v>
      </c>
      <c r="EE347" s="356">
        <v>0</v>
      </c>
      <c r="EF347" s="356">
        <v>0</v>
      </c>
      <c r="EG347" s="356">
        <v>0</v>
      </c>
      <c r="EH347" s="356">
        <v>0</v>
      </c>
      <c r="EI347" s="356">
        <v>0</v>
      </c>
      <c r="EK347" s="356">
        <v>0</v>
      </c>
      <c r="EL347" s="356">
        <v>0</v>
      </c>
      <c r="EM347" s="356">
        <v>0</v>
      </c>
      <c r="EN347" s="356">
        <v>0</v>
      </c>
      <c r="EO347" s="356">
        <v>0</v>
      </c>
      <c r="EP347" s="356">
        <v>0</v>
      </c>
      <c r="EQ347" s="356">
        <v>0</v>
      </c>
      <c r="ES347" s="356">
        <v>0</v>
      </c>
      <c r="ET347" s="356">
        <v>0</v>
      </c>
      <c r="EU347" s="356">
        <v>0</v>
      </c>
      <c r="EV347" s="356">
        <v>0</v>
      </c>
      <c r="EW347" s="356">
        <v>0</v>
      </c>
      <c r="EX347" s="356">
        <v>0</v>
      </c>
      <c r="EY347" s="356">
        <v>0</v>
      </c>
      <c r="FA347" s="356">
        <v>0</v>
      </c>
      <c r="FB347" s="356">
        <v>0</v>
      </c>
      <c r="FC347" s="356">
        <v>0</v>
      </c>
      <c r="FD347" s="356">
        <v>0</v>
      </c>
      <c r="FE347" s="356">
        <v>0</v>
      </c>
      <c r="FF347" s="356">
        <v>0</v>
      </c>
      <c r="FG347" s="356">
        <v>0</v>
      </c>
    </row>
    <row r="348" spans="1:163">
      <c r="A348" s="355">
        <v>926</v>
      </c>
      <c r="B348" s="162" t="s">
        <v>965</v>
      </c>
      <c r="C348" s="619">
        <v>35454127.155340493</v>
      </c>
      <c r="D348" s="167"/>
      <c r="E348" s="356">
        <v>8875980.9843547158</v>
      </c>
      <c r="F348" s="356">
        <v>8148486.4766561314</v>
      </c>
      <c r="G348" s="356">
        <v>4627198.464111113</v>
      </c>
      <c r="H348" s="356">
        <v>0</v>
      </c>
      <c r="I348" s="356">
        <v>0</v>
      </c>
      <c r="J348" s="356">
        <v>0</v>
      </c>
      <c r="K348" s="356">
        <v>21651665.925121959</v>
      </c>
      <c r="M348" s="356">
        <v>1684857.0161275154</v>
      </c>
      <c r="N348" s="356">
        <v>2070434.8004977177</v>
      </c>
      <c r="O348" s="356">
        <v>536827.84234720771</v>
      </c>
      <c r="P348" s="356">
        <v>0</v>
      </c>
      <c r="Q348" s="356">
        <v>0</v>
      </c>
      <c r="R348" s="356">
        <v>0</v>
      </c>
      <c r="S348" s="356">
        <v>4292119.6589724403</v>
      </c>
      <c r="U348" s="356">
        <v>1483606.5827144752</v>
      </c>
      <c r="V348" s="356">
        <v>2302482.0517027723</v>
      </c>
      <c r="W348" s="356">
        <v>79378.309918844738</v>
      </c>
      <c r="X348" s="356">
        <v>0</v>
      </c>
      <c r="Y348" s="356">
        <v>0</v>
      </c>
      <c r="Z348" s="356">
        <v>0</v>
      </c>
      <c r="AA348" s="356">
        <v>3865466.9443360921</v>
      </c>
      <c r="AC348" s="356">
        <v>670795.33450004121</v>
      </c>
      <c r="AD348" s="356">
        <v>1485943.2128660399</v>
      </c>
      <c r="AE348" s="356">
        <v>40178.121362626101</v>
      </c>
      <c r="AF348" s="356">
        <v>0</v>
      </c>
      <c r="AG348" s="356">
        <v>0</v>
      </c>
      <c r="AH348" s="356">
        <v>0</v>
      </c>
      <c r="AI348" s="356">
        <v>2196916.6687287074</v>
      </c>
      <c r="AK348" s="356">
        <v>521982.78424661187</v>
      </c>
      <c r="AL348" s="356">
        <v>1033834.2753959869</v>
      </c>
      <c r="AM348" s="356">
        <v>95294.73910890882</v>
      </c>
      <c r="AN348" s="356">
        <v>0</v>
      </c>
      <c r="AO348" s="356">
        <v>0</v>
      </c>
      <c r="AP348" s="356">
        <v>0</v>
      </c>
      <c r="AQ348" s="356">
        <v>1651111.7987515077</v>
      </c>
      <c r="AS348" s="356">
        <v>5177.791636048325</v>
      </c>
      <c r="AT348" s="356">
        <v>3264.4437542235587</v>
      </c>
      <c r="AU348" s="356">
        <v>189.44323608995307</v>
      </c>
      <c r="AV348" s="356">
        <v>0</v>
      </c>
      <c r="AW348" s="356">
        <v>0</v>
      </c>
      <c r="AX348" s="356">
        <v>0</v>
      </c>
      <c r="AY348" s="356">
        <v>8631.6786263618378</v>
      </c>
      <c r="BA348" s="356">
        <v>100028.87931922484</v>
      </c>
      <c r="BB348" s="356">
        <v>90097.063601206552</v>
      </c>
      <c r="BC348" s="356">
        <v>19606.614651724223</v>
      </c>
      <c r="BD348" s="356">
        <v>0</v>
      </c>
      <c r="BE348" s="356">
        <v>0</v>
      </c>
      <c r="BF348" s="356">
        <v>0</v>
      </c>
      <c r="BG348" s="356">
        <v>209732.55757215561</v>
      </c>
      <c r="BI348" s="356">
        <v>132349.5560507655</v>
      </c>
      <c r="BJ348" s="356">
        <v>45950.723390943596</v>
      </c>
      <c r="BK348" s="356">
        <v>8074.5788975245223</v>
      </c>
      <c r="BL348" s="356">
        <v>0</v>
      </c>
      <c r="BM348" s="356">
        <v>0</v>
      </c>
      <c r="BN348" s="356">
        <v>0</v>
      </c>
      <c r="BO348" s="356">
        <v>186374.85833923361</v>
      </c>
      <c r="BQ348" s="356">
        <v>103271.48968872653</v>
      </c>
      <c r="BR348" s="356">
        <v>447485.50866530777</v>
      </c>
      <c r="BS348" s="356">
        <v>9189.4581721924114</v>
      </c>
      <c r="BT348" s="356">
        <v>0</v>
      </c>
      <c r="BU348" s="356">
        <v>0</v>
      </c>
      <c r="BV348" s="356">
        <v>0</v>
      </c>
      <c r="BW348" s="356">
        <v>559946.45652622671</v>
      </c>
      <c r="BY348" s="356">
        <v>45863.167375332414</v>
      </c>
      <c r="BZ348" s="356">
        <v>271197.37792971975</v>
      </c>
      <c r="CA348" s="356">
        <v>15989.463762430489</v>
      </c>
      <c r="CB348" s="356">
        <v>0</v>
      </c>
      <c r="CC348" s="356">
        <v>0</v>
      </c>
      <c r="CD348" s="356">
        <v>0</v>
      </c>
      <c r="CE348" s="356">
        <v>333050.00906748266</v>
      </c>
      <c r="CG348" s="356">
        <v>74648.618688760442</v>
      </c>
      <c r="CH348" s="356">
        <v>53882.802862353055</v>
      </c>
      <c r="CI348" s="356">
        <v>360499.40322165884</v>
      </c>
      <c r="CJ348" s="356">
        <v>0</v>
      </c>
      <c r="CK348" s="356">
        <v>0</v>
      </c>
      <c r="CL348" s="356">
        <v>0</v>
      </c>
      <c r="CM348" s="356">
        <v>489030.82477277232</v>
      </c>
      <c r="CN348" s="162">
        <v>0</v>
      </c>
      <c r="CO348" s="356">
        <v>4754.7425703141325</v>
      </c>
      <c r="CP348" s="356">
        <v>5273.4429896228739</v>
      </c>
      <c r="CQ348" s="356">
        <v>51.588965618135838</v>
      </c>
      <c r="CR348" s="356">
        <v>0</v>
      </c>
      <c r="CS348" s="356">
        <v>0</v>
      </c>
      <c r="CT348" s="356">
        <v>0</v>
      </c>
      <c r="CU348" s="356">
        <v>10079.774525555142</v>
      </c>
      <c r="CW348" s="356">
        <v>0</v>
      </c>
      <c r="CX348" s="356">
        <v>0</v>
      </c>
      <c r="CY348" s="356">
        <v>0</v>
      </c>
      <c r="CZ348" s="356">
        <v>0</v>
      </c>
      <c r="DA348" s="356">
        <v>0</v>
      </c>
      <c r="DB348" s="356">
        <v>0</v>
      </c>
      <c r="DC348" s="356">
        <v>0</v>
      </c>
      <c r="DE348" s="356">
        <v>0</v>
      </c>
      <c r="DF348" s="356">
        <v>0</v>
      </c>
      <c r="DG348" s="356">
        <v>0</v>
      </c>
      <c r="DH348" s="356">
        <v>0</v>
      </c>
      <c r="DI348" s="356">
        <v>0</v>
      </c>
      <c r="DJ348" s="356">
        <v>0</v>
      </c>
      <c r="DK348" s="356">
        <v>0</v>
      </c>
      <c r="DM348" s="356">
        <v>0</v>
      </c>
      <c r="DN348" s="356">
        <v>0</v>
      </c>
      <c r="DO348" s="356">
        <v>0</v>
      </c>
      <c r="DP348" s="356">
        <v>0</v>
      </c>
      <c r="DQ348" s="356">
        <v>0</v>
      </c>
      <c r="DR348" s="356">
        <v>0</v>
      </c>
      <c r="DS348" s="356">
        <v>0</v>
      </c>
      <c r="DU348" s="356">
        <v>0</v>
      </c>
      <c r="DV348" s="356">
        <v>0</v>
      </c>
      <c r="DW348" s="356">
        <v>0</v>
      </c>
      <c r="DX348" s="356">
        <v>0</v>
      </c>
      <c r="DY348" s="356">
        <v>0</v>
      </c>
      <c r="DZ348" s="356">
        <v>0</v>
      </c>
      <c r="EA348" s="356">
        <v>0</v>
      </c>
      <c r="EC348" s="356">
        <v>0</v>
      </c>
      <c r="ED348" s="356">
        <v>0</v>
      </c>
      <c r="EE348" s="356">
        <v>0</v>
      </c>
      <c r="EF348" s="356">
        <v>0</v>
      </c>
      <c r="EG348" s="356">
        <v>0</v>
      </c>
      <c r="EH348" s="356">
        <v>0</v>
      </c>
      <c r="EI348" s="356">
        <v>0</v>
      </c>
      <c r="EK348" s="356">
        <v>0</v>
      </c>
      <c r="EL348" s="356">
        <v>0</v>
      </c>
      <c r="EM348" s="356">
        <v>0</v>
      </c>
      <c r="EN348" s="356">
        <v>0</v>
      </c>
      <c r="EO348" s="356">
        <v>0</v>
      </c>
      <c r="EP348" s="356">
        <v>0</v>
      </c>
      <c r="EQ348" s="356">
        <v>0</v>
      </c>
      <c r="ES348" s="356">
        <v>0</v>
      </c>
      <c r="ET348" s="356">
        <v>0</v>
      </c>
      <c r="EU348" s="356">
        <v>0</v>
      </c>
      <c r="EV348" s="356">
        <v>0</v>
      </c>
      <c r="EW348" s="356">
        <v>0</v>
      </c>
      <c r="EX348" s="356">
        <v>0</v>
      </c>
      <c r="EY348" s="356">
        <v>0</v>
      </c>
      <c r="FA348" s="356">
        <v>0</v>
      </c>
      <c r="FB348" s="356">
        <v>0</v>
      </c>
      <c r="FC348" s="356">
        <v>0</v>
      </c>
      <c r="FD348" s="356">
        <v>0</v>
      </c>
      <c r="FE348" s="356">
        <v>0</v>
      </c>
      <c r="FF348" s="356">
        <v>0</v>
      </c>
      <c r="FG348" s="356">
        <v>0</v>
      </c>
    </row>
    <row r="349" spans="1:163">
      <c r="A349" s="355">
        <v>928</v>
      </c>
      <c r="B349" s="162" t="s">
        <v>80</v>
      </c>
      <c r="C349" s="619">
        <v>7666190.3341585975</v>
      </c>
      <c r="D349" s="167"/>
      <c r="E349" s="356">
        <v>809272.37495629361</v>
      </c>
      <c r="F349" s="356">
        <v>3242240.9031181769</v>
      </c>
      <c r="G349" s="356">
        <v>60549.541757779654</v>
      </c>
      <c r="H349" s="356">
        <v>0</v>
      </c>
      <c r="I349" s="356">
        <v>0</v>
      </c>
      <c r="J349" s="356">
        <v>0</v>
      </c>
      <c r="K349" s="356">
        <v>4112062.81983225</v>
      </c>
      <c r="M349" s="356">
        <v>169866.22453301525</v>
      </c>
      <c r="N349" s="356">
        <v>823815.36947309901</v>
      </c>
      <c r="O349" s="356">
        <v>16995.374979856781</v>
      </c>
      <c r="P349" s="356">
        <v>0</v>
      </c>
      <c r="Q349" s="356">
        <v>0</v>
      </c>
      <c r="R349" s="356">
        <v>0</v>
      </c>
      <c r="S349" s="356">
        <v>1010676.9689859711</v>
      </c>
      <c r="U349" s="356">
        <v>166984.05829162878</v>
      </c>
      <c r="V349" s="356">
        <v>916145.77849672746</v>
      </c>
      <c r="W349" s="356">
        <v>5022.7468057295437</v>
      </c>
      <c r="X349" s="356">
        <v>0</v>
      </c>
      <c r="Y349" s="356">
        <v>0</v>
      </c>
      <c r="Z349" s="356">
        <v>0</v>
      </c>
      <c r="AA349" s="356">
        <v>1088152.5835940859</v>
      </c>
      <c r="AC349" s="356">
        <v>81839.231381554098</v>
      </c>
      <c r="AD349" s="356">
        <v>591249.16980192054</v>
      </c>
      <c r="AE349" s="356">
        <v>564.51365811282574</v>
      </c>
      <c r="AF349" s="356">
        <v>0</v>
      </c>
      <c r="AG349" s="356">
        <v>0</v>
      </c>
      <c r="AH349" s="356">
        <v>0</v>
      </c>
      <c r="AI349" s="356">
        <v>673652.91484158742</v>
      </c>
      <c r="AK349" s="356">
        <v>61413.041964052783</v>
      </c>
      <c r="AL349" s="356">
        <v>411357.3464639209</v>
      </c>
      <c r="AM349" s="356">
        <v>6761.6323098840539</v>
      </c>
      <c r="AN349" s="356">
        <v>0</v>
      </c>
      <c r="AO349" s="356">
        <v>0</v>
      </c>
      <c r="AP349" s="356">
        <v>0</v>
      </c>
      <c r="AQ349" s="356">
        <v>479532.02073785773</v>
      </c>
      <c r="AS349" s="356">
        <v>378.95140214295151</v>
      </c>
      <c r="AT349" s="356">
        <v>1298.90539748624</v>
      </c>
      <c r="AU349" s="356">
        <v>21.92334241372442</v>
      </c>
      <c r="AV349" s="356">
        <v>0</v>
      </c>
      <c r="AW349" s="356">
        <v>0</v>
      </c>
      <c r="AX349" s="356">
        <v>0</v>
      </c>
      <c r="AY349" s="356">
        <v>1699.7801420429159</v>
      </c>
      <c r="BA349" s="356">
        <v>5390.7844956281224</v>
      </c>
      <c r="BB349" s="356">
        <v>35849.158699045482</v>
      </c>
      <c r="BC349" s="356">
        <v>2185.2357421174756</v>
      </c>
      <c r="BD349" s="356">
        <v>0</v>
      </c>
      <c r="BE349" s="356">
        <v>0</v>
      </c>
      <c r="BF349" s="356">
        <v>0</v>
      </c>
      <c r="BG349" s="356">
        <v>43425.178936791075</v>
      </c>
      <c r="BI349" s="356">
        <v>3297.1237094351018</v>
      </c>
      <c r="BJ349" s="356">
        <v>1870.3301577989791</v>
      </c>
      <c r="BK349" s="356">
        <v>441.96710487051291</v>
      </c>
      <c r="BL349" s="356">
        <v>0</v>
      </c>
      <c r="BM349" s="356">
        <v>0</v>
      </c>
      <c r="BN349" s="356">
        <v>0</v>
      </c>
      <c r="BO349" s="356">
        <v>5609.4209721045936</v>
      </c>
      <c r="BQ349" s="356">
        <v>15812.071843272204</v>
      </c>
      <c r="BR349" s="356">
        <v>178052.18477121252</v>
      </c>
      <c r="BS349" s="356">
        <v>274.46051928553192</v>
      </c>
      <c r="BT349" s="356">
        <v>0</v>
      </c>
      <c r="BU349" s="356">
        <v>0</v>
      </c>
      <c r="BV349" s="356">
        <v>0</v>
      </c>
      <c r="BW349" s="356">
        <v>194138.71713377023</v>
      </c>
      <c r="BY349" s="356">
        <v>1601.2076792628263</v>
      </c>
      <c r="BZ349" s="356">
        <v>11038.534265119566</v>
      </c>
      <c r="CA349" s="356">
        <v>441.87907041133229</v>
      </c>
      <c r="CB349" s="356">
        <v>0</v>
      </c>
      <c r="CC349" s="356">
        <v>0</v>
      </c>
      <c r="CD349" s="356">
        <v>0</v>
      </c>
      <c r="CE349" s="356">
        <v>13081.621014793725</v>
      </c>
      <c r="CG349" s="356">
        <v>1964.8956239907161</v>
      </c>
      <c r="CH349" s="356">
        <v>21439.690415570985</v>
      </c>
      <c r="CI349" s="356">
        <v>18083.606258433552</v>
      </c>
      <c r="CJ349" s="356">
        <v>0</v>
      </c>
      <c r="CK349" s="356">
        <v>0</v>
      </c>
      <c r="CL349" s="356">
        <v>0</v>
      </c>
      <c r="CM349" s="356">
        <v>41488.192297995251</v>
      </c>
      <c r="CN349" s="162">
        <v>0</v>
      </c>
      <c r="CO349" s="356">
        <v>566.91289847515293</v>
      </c>
      <c r="CP349" s="356">
        <v>2098.2758712552277</v>
      </c>
      <c r="CQ349" s="356">
        <v>4.9268996186144571</v>
      </c>
      <c r="CR349" s="356">
        <v>0</v>
      </c>
      <c r="CS349" s="356">
        <v>0</v>
      </c>
      <c r="CT349" s="356">
        <v>0</v>
      </c>
      <c r="CU349" s="356">
        <v>2670.1156693489947</v>
      </c>
      <c r="CW349" s="356">
        <v>0</v>
      </c>
      <c r="CX349" s="356">
        <v>0</v>
      </c>
      <c r="CY349" s="356">
        <v>0</v>
      </c>
      <c r="CZ349" s="356">
        <v>0</v>
      </c>
      <c r="DA349" s="356">
        <v>0</v>
      </c>
      <c r="DB349" s="356">
        <v>0</v>
      </c>
      <c r="DC349" s="356">
        <v>0</v>
      </c>
      <c r="DE349" s="356">
        <v>0</v>
      </c>
      <c r="DF349" s="356">
        <v>0</v>
      </c>
      <c r="DG349" s="356">
        <v>0</v>
      </c>
      <c r="DH349" s="356">
        <v>0</v>
      </c>
      <c r="DI349" s="356">
        <v>0</v>
      </c>
      <c r="DJ349" s="356">
        <v>0</v>
      </c>
      <c r="DK349" s="356">
        <v>0</v>
      </c>
      <c r="DM349" s="356">
        <v>0</v>
      </c>
      <c r="DN349" s="356">
        <v>0</v>
      </c>
      <c r="DO349" s="356">
        <v>0</v>
      </c>
      <c r="DP349" s="356">
        <v>0</v>
      </c>
      <c r="DQ349" s="356">
        <v>0</v>
      </c>
      <c r="DR349" s="356">
        <v>0</v>
      </c>
      <c r="DS349" s="356">
        <v>0</v>
      </c>
      <c r="DU349" s="356">
        <v>0</v>
      </c>
      <c r="DV349" s="356">
        <v>0</v>
      </c>
      <c r="DW349" s="356">
        <v>0</v>
      </c>
      <c r="DX349" s="356">
        <v>0</v>
      </c>
      <c r="DY349" s="356">
        <v>0</v>
      </c>
      <c r="DZ349" s="356">
        <v>0</v>
      </c>
      <c r="EA349" s="356">
        <v>0</v>
      </c>
      <c r="EC349" s="356">
        <v>0</v>
      </c>
      <c r="ED349" s="356">
        <v>0</v>
      </c>
      <c r="EE349" s="356">
        <v>0</v>
      </c>
      <c r="EF349" s="356">
        <v>0</v>
      </c>
      <c r="EG349" s="356">
        <v>0</v>
      </c>
      <c r="EH349" s="356">
        <v>0</v>
      </c>
      <c r="EI349" s="356">
        <v>0</v>
      </c>
      <c r="EK349" s="356">
        <v>0</v>
      </c>
      <c r="EL349" s="356">
        <v>0</v>
      </c>
      <c r="EM349" s="356">
        <v>0</v>
      </c>
      <c r="EN349" s="356">
        <v>0</v>
      </c>
      <c r="EO349" s="356">
        <v>0</v>
      </c>
      <c r="EP349" s="356">
        <v>0</v>
      </c>
      <c r="EQ349" s="356">
        <v>0</v>
      </c>
      <c r="ES349" s="356">
        <v>0</v>
      </c>
      <c r="ET349" s="356">
        <v>0</v>
      </c>
      <c r="EU349" s="356">
        <v>0</v>
      </c>
      <c r="EV349" s="356">
        <v>0</v>
      </c>
      <c r="EW349" s="356">
        <v>0</v>
      </c>
      <c r="EX349" s="356">
        <v>0</v>
      </c>
      <c r="EY349" s="356">
        <v>0</v>
      </c>
      <c r="FA349" s="356">
        <v>0</v>
      </c>
      <c r="FB349" s="356">
        <v>0</v>
      </c>
      <c r="FC349" s="356">
        <v>0</v>
      </c>
      <c r="FD349" s="356">
        <v>0</v>
      </c>
      <c r="FE349" s="356">
        <v>0</v>
      </c>
      <c r="FF349" s="356">
        <v>0</v>
      </c>
      <c r="FG349" s="356">
        <v>0</v>
      </c>
    </row>
    <row r="350" spans="1:163">
      <c r="A350" s="355">
        <v>930</v>
      </c>
      <c r="B350" s="162" t="s">
        <v>967</v>
      </c>
      <c r="C350" s="619">
        <v>5458093.0235263202</v>
      </c>
      <c r="D350" s="167"/>
      <c r="E350" s="356">
        <v>1105676.2241061507</v>
      </c>
      <c r="F350" s="356">
        <v>1212471.9157539769</v>
      </c>
      <c r="G350" s="356">
        <v>1124244.8923704277</v>
      </c>
      <c r="H350" s="356">
        <v>0</v>
      </c>
      <c r="I350" s="356">
        <v>0</v>
      </c>
      <c r="J350" s="356">
        <v>0</v>
      </c>
      <c r="K350" s="356">
        <v>3442393.0322305551</v>
      </c>
      <c r="M350" s="356">
        <v>211959.86617572428</v>
      </c>
      <c r="N350" s="356">
        <v>308074.886814236</v>
      </c>
      <c r="O350" s="356">
        <v>145808.9778526538</v>
      </c>
      <c r="P350" s="356">
        <v>0</v>
      </c>
      <c r="Q350" s="356">
        <v>0</v>
      </c>
      <c r="R350" s="356">
        <v>0</v>
      </c>
      <c r="S350" s="356">
        <v>665843.73084261408</v>
      </c>
      <c r="U350" s="356">
        <v>188753.03341766237</v>
      </c>
      <c r="V350" s="356">
        <v>342602.86646052409</v>
      </c>
      <c r="W350" s="356">
        <v>22913.509306708729</v>
      </c>
      <c r="X350" s="356">
        <v>0</v>
      </c>
      <c r="Y350" s="356">
        <v>0</v>
      </c>
      <c r="Z350" s="356">
        <v>0</v>
      </c>
      <c r="AA350" s="356">
        <v>554269.40918489511</v>
      </c>
      <c r="AC350" s="356">
        <v>84017.67840278022</v>
      </c>
      <c r="AD350" s="356">
        <v>221104.17918305856</v>
      </c>
      <c r="AE350" s="356">
        <v>11544.290867539396</v>
      </c>
      <c r="AF350" s="356">
        <v>0</v>
      </c>
      <c r="AG350" s="356">
        <v>0</v>
      </c>
      <c r="AH350" s="356">
        <v>0</v>
      </c>
      <c r="AI350" s="356">
        <v>316666.14845337818</v>
      </c>
      <c r="AK350" s="356">
        <v>68604.366285609212</v>
      </c>
      <c r="AL350" s="356">
        <v>153831.63831130139</v>
      </c>
      <c r="AM350" s="356">
        <v>28262.243851979849</v>
      </c>
      <c r="AN350" s="356">
        <v>0</v>
      </c>
      <c r="AO350" s="356">
        <v>0</v>
      </c>
      <c r="AP350" s="356">
        <v>0</v>
      </c>
      <c r="AQ350" s="356">
        <v>250698.24844889046</v>
      </c>
      <c r="AS350" s="356">
        <v>970.90682656307877</v>
      </c>
      <c r="AT350" s="356">
        <v>485.740067666995</v>
      </c>
      <c r="AU350" s="356">
        <v>57.395184947817214</v>
      </c>
      <c r="AV350" s="356">
        <v>0</v>
      </c>
      <c r="AW350" s="356">
        <v>0</v>
      </c>
      <c r="AX350" s="356">
        <v>0</v>
      </c>
      <c r="AY350" s="356">
        <v>1514.0420791778909</v>
      </c>
      <c r="BA350" s="356">
        <v>13855.045680755778</v>
      </c>
      <c r="BB350" s="356">
        <v>13406.190170569113</v>
      </c>
      <c r="BC350" s="356">
        <v>5930.0996846023791</v>
      </c>
      <c r="BD350" s="356">
        <v>0</v>
      </c>
      <c r="BE350" s="356">
        <v>0</v>
      </c>
      <c r="BF350" s="356">
        <v>0</v>
      </c>
      <c r="BG350" s="356">
        <v>33191.335535927268</v>
      </c>
      <c r="BI350" s="356">
        <v>8474.0541281837195</v>
      </c>
      <c r="BJ350" s="356">
        <v>4807.0016145916507</v>
      </c>
      <c r="BK350" s="356">
        <v>2372.9955905908678</v>
      </c>
      <c r="BL350" s="356">
        <v>0</v>
      </c>
      <c r="BM350" s="356">
        <v>0</v>
      </c>
      <c r="BN350" s="356">
        <v>0</v>
      </c>
      <c r="BO350" s="356">
        <v>15654.051333366238</v>
      </c>
      <c r="BQ350" s="356">
        <v>10329.651519289544</v>
      </c>
      <c r="BR350" s="356">
        <v>66584.587643105304</v>
      </c>
      <c r="BS350" s="356">
        <v>2670.4084797785067</v>
      </c>
      <c r="BT350" s="356">
        <v>0</v>
      </c>
      <c r="BU350" s="356">
        <v>0</v>
      </c>
      <c r="BV350" s="356">
        <v>0</v>
      </c>
      <c r="BW350" s="356">
        <v>79584.647642173353</v>
      </c>
      <c r="BY350" s="356">
        <v>4115.3204248018237</v>
      </c>
      <c r="BZ350" s="356">
        <v>28370.526890075464</v>
      </c>
      <c r="CA350" s="356">
        <v>4642.4045686937852</v>
      </c>
      <c r="CB350" s="356">
        <v>0</v>
      </c>
      <c r="CC350" s="356">
        <v>0</v>
      </c>
      <c r="CD350" s="356">
        <v>0</v>
      </c>
      <c r="CE350" s="356">
        <v>37128.251883571073</v>
      </c>
      <c r="CG350" s="356">
        <v>1539.2301201274799</v>
      </c>
      <c r="CH350" s="356">
        <v>8017.6098223729168</v>
      </c>
      <c r="CI350" s="356">
        <v>49958.682371471928</v>
      </c>
      <c r="CJ350" s="356">
        <v>0</v>
      </c>
      <c r="CK350" s="356">
        <v>0</v>
      </c>
      <c r="CL350" s="356">
        <v>0</v>
      </c>
      <c r="CM350" s="356">
        <v>59515.522313972324</v>
      </c>
      <c r="CN350" s="162">
        <v>0</v>
      </c>
      <c r="CO350" s="356">
        <v>834.79051053707133</v>
      </c>
      <c r="CP350" s="356">
        <v>784.67351483796892</v>
      </c>
      <c r="CQ350" s="356">
        <v>15.139552423608386</v>
      </c>
      <c r="CR350" s="356">
        <v>0</v>
      </c>
      <c r="CS350" s="356">
        <v>0</v>
      </c>
      <c r="CT350" s="356">
        <v>0</v>
      </c>
      <c r="CU350" s="356">
        <v>1634.6035777986488</v>
      </c>
      <c r="CW350" s="356">
        <v>0</v>
      </c>
      <c r="CX350" s="356">
        <v>0</v>
      </c>
      <c r="CY350" s="356">
        <v>0</v>
      </c>
      <c r="CZ350" s="356">
        <v>0</v>
      </c>
      <c r="DA350" s="356">
        <v>0</v>
      </c>
      <c r="DB350" s="356">
        <v>0</v>
      </c>
      <c r="DC350" s="356">
        <v>0</v>
      </c>
      <c r="DE350" s="356">
        <v>0</v>
      </c>
      <c r="DF350" s="356">
        <v>0</v>
      </c>
      <c r="DG350" s="356">
        <v>0</v>
      </c>
      <c r="DH350" s="356">
        <v>0</v>
      </c>
      <c r="DI350" s="356">
        <v>0</v>
      </c>
      <c r="DJ350" s="356">
        <v>0</v>
      </c>
      <c r="DK350" s="356">
        <v>0</v>
      </c>
      <c r="DM350" s="356">
        <v>0</v>
      </c>
      <c r="DN350" s="356">
        <v>0</v>
      </c>
      <c r="DO350" s="356">
        <v>0</v>
      </c>
      <c r="DP350" s="356">
        <v>0</v>
      </c>
      <c r="DQ350" s="356">
        <v>0</v>
      </c>
      <c r="DR350" s="356">
        <v>0</v>
      </c>
      <c r="DS350" s="356">
        <v>0</v>
      </c>
      <c r="DU350" s="356">
        <v>0</v>
      </c>
      <c r="DV350" s="356">
        <v>0</v>
      </c>
      <c r="DW350" s="356">
        <v>0</v>
      </c>
      <c r="DX350" s="356">
        <v>0</v>
      </c>
      <c r="DY350" s="356">
        <v>0</v>
      </c>
      <c r="DZ350" s="356">
        <v>0</v>
      </c>
      <c r="EA350" s="356">
        <v>0</v>
      </c>
      <c r="EC350" s="356">
        <v>0</v>
      </c>
      <c r="ED350" s="356">
        <v>0</v>
      </c>
      <c r="EE350" s="356">
        <v>0</v>
      </c>
      <c r="EF350" s="356">
        <v>0</v>
      </c>
      <c r="EG350" s="356">
        <v>0</v>
      </c>
      <c r="EH350" s="356">
        <v>0</v>
      </c>
      <c r="EI350" s="356">
        <v>0</v>
      </c>
      <c r="EK350" s="356">
        <v>0</v>
      </c>
      <c r="EL350" s="356">
        <v>0</v>
      </c>
      <c r="EM350" s="356">
        <v>0</v>
      </c>
      <c r="EN350" s="356">
        <v>0</v>
      </c>
      <c r="EO350" s="356">
        <v>0</v>
      </c>
      <c r="EP350" s="356">
        <v>0</v>
      </c>
      <c r="EQ350" s="356">
        <v>0</v>
      </c>
      <c r="ES350" s="356">
        <v>0</v>
      </c>
      <c r="ET350" s="356">
        <v>0</v>
      </c>
      <c r="EU350" s="356">
        <v>0</v>
      </c>
      <c r="EV350" s="356">
        <v>0</v>
      </c>
      <c r="EW350" s="356">
        <v>0</v>
      </c>
      <c r="EX350" s="356">
        <v>0</v>
      </c>
      <c r="EY350" s="356">
        <v>0</v>
      </c>
      <c r="FA350" s="356">
        <v>0</v>
      </c>
      <c r="FB350" s="356">
        <v>0</v>
      </c>
      <c r="FC350" s="356">
        <v>0</v>
      </c>
      <c r="FD350" s="356">
        <v>0</v>
      </c>
      <c r="FE350" s="356">
        <v>0</v>
      </c>
      <c r="FF350" s="356">
        <v>0</v>
      </c>
      <c r="FG350" s="356">
        <v>0</v>
      </c>
    </row>
    <row r="351" spans="1:163">
      <c r="A351" s="355">
        <v>931</v>
      </c>
      <c r="B351" s="162" t="s">
        <v>968</v>
      </c>
      <c r="C351" s="619">
        <v>5083694.1010779496</v>
      </c>
      <c r="D351" s="167"/>
      <c r="E351" s="356">
        <v>1029832.1545569887</v>
      </c>
      <c r="F351" s="356">
        <v>1129302.1755534117</v>
      </c>
      <c r="G351" s="356">
        <v>1047127.1015124716</v>
      </c>
      <c r="H351" s="356">
        <v>0</v>
      </c>
      <c r="I351" s="356">
        <v>0</v>
      </c>
      <c r="J351" s="356">
        <v>0</v>
      </c>
      <c r="K351" s="356">
        <v>3206261.4316228721</v>
      </c>
      <c r="M351" s="356">
        <v>197420.43909809247</v>
      </c>
      <c r="N351" s="356">
        <v>286942.43173157534</v>
      </c>
      <c r="O351" s="356">
        <v>135807.18346109128</v>
      </c>
      <c r="P351" s="356">
        <v>0</v>
      </c>
      <c r="Q351" s="356">
        <v>0</v>
      </c>
      <c r="R351" s="356">
        <v>0</v>
      </c>
      <c r="S351" s="356">
        <v>620170.05429075903</v>
      </c>
      <c r="U351" s="356">
        <v>175805.48341882107</v>
      </c>
      <c r="V351" s="356">
        <v>319101.95808874414</v>
      </c>
      <c r="W351" s="356">
        <v>21341.752805497628</v>
      </c>
      <c r="X351" s="356">
        <v>0</v>
      </c>
      <c r="Y351" s="356">
        <v>0</v>
      </c>
      <c r="Z351" s="356">
        <v>0</v>
      </c>
      <c r="AA351" s="356">
        <v>516249.19431306282</v>
      </c>
      <c r="AC351" s="356">
        <v>78254.469874631715</v>
      </c>
      <c r="AD351" s="356">
        <v>205937.49622654749</v>
      </c>
      <c r="AE351" s="356">
        <v>10752.408053778763</v>
      </c>
      <c r="AF351" s="356">
        <v>0</v>
      </c>
      <c r="AG351" s="356">
        <v>0</v>
      </c>
      <c r="AH351" s="356">
        <v>0</v>
      </c>
      <c r="AI351" s="356">
        <v>294944.37415495794</v>
      </c>
      <c r="AK351" s="356">
        <v>63898.436815028137</v>
      </c>
      <c r="AL351" s="356">
        <v>143279.52800941272</v>
      </c>
      <c r="AM351" s="356">
        <v>26323.589893803441</v>
      </c>
      <c r="AN351" s="356">
        <v>0</v>
      </c>
      <c r="AO351" s="356">
        <v>0</v>
      </c>
      <c r="AP351" s="356">
        <v>0</v>
      </c>
      <c r="AQ351" s="356">
        <v>233501.5547182443</v>
      </c>
      <c r="AS351" s="356">
        <v>904.3072893078247</v>
      </c>
      <c r="AT351" s="356">
        <v>452.42063592762412</v>
      </c>
      <c r="AU351" s="356">
        <v>53.458151389472967</v>
      </c>
      <c r="AV351" s="356">
        <v>0</v>
      </c>
      <c r="AW351" s="356">
        <v>0</v>
      </c>
      <c r="AX351" s="356">
        <v>0</v>
      </c>
      <c r="AY351" s="356">
        <v>1410.1860766249217</v>
      </c>
      <c r="BA351" s="356">
        <v>12904.656203883773</v>
      </c>
      <c r="BB351" s="356">
        <v>12486.590022245475</v>
      </c>
      <c r="BC351" s="356">
        <v>5523.323376035155</v>
      </c>
      <c r="BD351" s="356">
        <v>0</v>
      </c>
      <c r="BE351" s="356">
        <v>0</v>
      </c>
      <c r="BF351" s="356">
        <v>0</v>
      </c>
      <c r="BG351" s="356">
        <v>30914.5696021644</v>
      </c>
      <c r="BI351" s="356">
        <v>7892.7747837889301</v>
      </c>
      <c r="BJ351" s="356">
        <v>4477.264430385887</v>
      </c>
      <c r="BK351" s="356">
        <v>2210.219509592901</v>
      </c>
      <c r="BL351" s="356">
        <v>0</v>
      </c>
      <c r="BM351" s="356">
        <v>0</v>
      </c>
      <c r="BN351" s="356">
        <v>0</v>
      </c>
      <c r="BO351" s="356">
        <v>14580.258723767718</v>
      </c>
      <c r="BQ351" s="356">
        <v>9621.0871211711401</v>
      </c>
      <c r="BR351" s="356">
        <v>62017.205270215352</v>
      </c>
      <c r="BS351" s="356">
        <v>2487.2313054400374</v>
      </c>
      <c r="BT351" s="356">
        <v>0</v>
      </c>
      <c r="BU351" s="356">
        <v>0</v>
      </c>
      <c r="BV351" s="356">
        <v>0</v>
      </c>
      <c r="BW351" s="356">
        <v>74125.523696826538</v>
      </c>
      <c r="BY351" s="356">
        <v>3833.0292425273005</v>
      </c>
      <c r="BZ351" s="356">
        <v>26424.445236436975</v>
      </c>
      <c r="CA351" s="356">
        <v>4323.9579499578149</v>
      </c>
      <c r="CB351" s="356">
        <v>0</v>
      </c>
      <c r="CC351" s="356">
        <v>0</v>
      </c>
      <c r="CD351" s="356">
        <v>0</v>
      </c>
      <c r="CE351" s="356">
        <v>34581.432428922089</v>
      </c>
      <c r="CG351" s="356">
        <v>1433.6463391454033</v>
      </c>
      <c r="CH351" s="356">
        <v>7467.640361396504</v>
      </c>
      <c r="CI351" s="356">
        <v>46531.757112742089</v>
      </c>
      <c r="CJ351" s="356">
        <v>0</v>
      </c>
      <c r="CK351" s="356">
        <v>0</v>
      </c>
      <c r="CL351" s="356">
        <v>0</v>
      </c>
      <c r="CM351" s="356">
        <v>55433.043813283992</v>
      </c>
      <c r="CN351" s="162">
        <v>0</v>
      </c>
      <c r="CO351" s="356">
        <v>777.52789770360994</v>
      </c>
      <c r="CP351" s="356">
        <v>730.84868679586509</v>
      </c>
      <c r="CQ351" s="356">
        <v>14.10105196395746</v>
      </c>
      <c r="CR351" s="356">
        <v>0</v>
      </c>
      <c r="CS351" s="356">
        <v>0</v>
      </c>
      <c r="CT351" s="356">
        <v>0</v>
      </c>
      <c r="CU351" s="356">
        <v>1522.4776364634324</v>
      </c>
      <c r="CW351" s="356">
        <v>0</v>
      </c>
      <c r="CX351" s="356">
        <v>0</v>
      </c>
      <c r="CY351" s="356">
        <v>0</v>
      </c>
      <c r="CZ351" s="356">
        <v>0</v>
      </c>
      <c r="DA351" s="356">
        <v>0</v>
      </c>
      <c r="DB351" s="356">
        <v>0</v>
      </c>
      <c r="DC351" s="356">
        <v>0</v>
      </c>
      <c r="DE351" s="356">
        <v>0</v>
      </c>
      <c r="DF351" s="356">
        <v>0</v>
      </c>
      <c r="DG351" s="356">
        <v>0</v>
      </c>
      <c r="DH351" s="356">
        <v>0</v>
      </c>
      <c r="DI351" s="356">
        <v>0</v>
      </c>
      <c r="DJ351" s="356">
        <v>0</v>
      </c>
      <c r="DK351" s="356">
        <v>0</v>
      </c>
      <c r="DM351" s="356">
        <v>0</v>
      </c>
      <c r="DN351" s="356">
        <v>0</v>
      </c>
      <c r="DO351" s="356">
        <v>0</v>
      </c>
      <c r="DP351" s="356">
        <v>0</v>
      </c>
      <c r="DQ351" s="356">
        <v>0</v>
      </c>
      <c r="DR351" s="356">
        <v>0</v>
      </c>
      <c r="DS351" s="356">
        <v>0</v>
      </c>
      <c r="DU351" s="356">
        <v>0</v>
      </c>
      <c r="DV351" s="356">
        <v>0</v>
      </c>
      <c r="DW351" s="356">
        <v>0</v>
      </c>
      <c r="DX351" s="356">
        <v>0</v>
      </c>
      <c r="DY351" s="356">
        <v>0</v>
      </c>
      <c r="DZ351" s="356">
        <v>0</v>
      </c>
      <c r="EA351" s="356">
        <v>0</v>
      </c>
      <c r="EC351" s="356">
        <v>0</v>
      </c>
      <c r="ED351" s="356">
        <v>0</v>
      </c>
      <c r="EE351" s="356">
        <v>0</v>
      </c>
      <c r="EF351" s="356">
        <v>0</v>
      </c>
      <c r="EG351" s="356">
        <v>0</v>
      </c>
      <c r="EH351" s="356">
        <v>0</v>
      </c>
      <c r="EI351" s="356">
        <v>0</v>
      </c>
      <c r="EK351" s="356">
        <v>0</v>
      </c>
      <c r="EL351" s="356">
        <v>0</v>
      </c>
      <c r="EM351" s="356">
        <v>0</v>
      </c>
      <c r="EN351" s="356">
        <v>0</v>
      </c>
      <c r="EO351" s="356">
        <v>0</v>
      </c>
      <c r="EP351" s="356">
        <v>0</v>
      </c>
      <c r="EQ351" s="356">
        <v>0</v>
      </c>
      <c r="ES351" s="356">
        <v>0</v>
      </c>
      <c r="ET351" s="356">
        <v>0</v>
      </c>
      <c r="EU351" s="356">
        <v>0</v>
      </c>
      <c r="EV351" s="356">
        <v>0</v>
      </c>
      <c r="EW351" s="356">
        <v>0</v>
      </c>
      <c r="EX351" s="356">
        <v>0</v>
      </c>
      <c r="EY351" s="356">
        <v>0</v>
      </c>
      <c r="FA351" s="356">
        <v>0</v>
      </c>
      <c r="FB351" s="356">
        <v>0</v>
      </c>
      <c r="FC351" s="356">
        <v>0</v>
      </c>
      <c r="FD351" s="356">
        <v>0</v>
      </c>
      <c r="FE351" s="356">
        <v>0</v>
      </c>
      <c r="FF351" s="356">
        <v>0</v>
      </c>
      <c r="FG351" s="356">
        <v>0</v>
      </c>
    </row>
    <row r="352" spans="1:163">
      <c r="A352" s="355" t="s">
        <v>45</v>
      </c>
      <c r="B352" s="162" t="s">
        <v>45</v>
      </c>
      <c r="C352" s="619">
        <v>0</v>
      </c>
      <c r="D352" s="167"/>
      <c r="E352" s="356">
        <v>0</v>
      </c>
      <c r="F352" s="356">
        <v>0</v>
      </c>
      <c r="G352" s="356">
        <v>0</v>
      </c>
      <c r="H352" s="356">
        <v>0</v>
      </c>
      <c r="I352" s="356">
        <v>0</v>
      </c>
      <c r="J352" s="356">
        <v>0</v>
      </c>
      <c r="K352" s="356">
        <v>0</v>
      </c>
      <c r="M352" s="356">
        <v>0</v>
      </c>
      <c r="N352" s="356">
        <v>0</v>
      </c>
      <c r="O352" s="356">
        <v>0</v>
      </c>
      <c r="P352" s="356">
        <v>0</v>
      </c>
      <c r="Q352" s="356">
        <v>0</v>
      </c>
      <c r="R352" s="356">
        <v>0</v>
      </c>
      <c r="S352" s="356">
        <v>0</v>
      </c>
      <c r="U352" s="356">
        <v>0</v>
      </c>
      <c r="V352" s="356">
        <v>0</v>
      </c>
      <c r="W352" s="356">
        <v>0</v>
      </c>
      <c r="X352" s="356">
        <v>0</v>
      </c>
      <c r="Y352" s="356">
        <v>0</v>
      </c>
      <c r="Z352" s="356">
        <v>0</v>
      </c>
      <c r="AA352" s="356">
        <v>0</v>
      </c>
      <c r="AC352" s="356">
        <v>0</v>
      </c>
      <c r="AD352" s="356">
        <v>0</v>
      </c>
      <c r="AE352" s="356">
        <v>0</v>
      </c>
      <c r="AF352" s="356">
        <v>0</v>
      </c>
      <c r="AG352" s="356">
        <v>0</v>
      </c>
      <c r="AH352" s="356">
        <v>0</v>
      </c>
      <c r="AI352" s="356">
        <v>0</v>
      </c>
      <c r="AK352" s="356">
        <v>0</v>
      </c>
      <c r="AL352" s="356">
        <v>0</v>
      </c>
      <c r="AM352" s="356">
        <v>0</v>
      </c>
      <c r="AN352" s="356">
        <v>0</v>
      </c>
      <c r="AO352" s="356">
        <v>0</v>
      </c>
      <c r="AP352" s="356">
        <v>0</v>
      </c>
      <c r="AQ352" s="356">
        <v>0</v>
      </c>
      <c r="AS352" s="356">
        <v>0</v>
      </c>
      <c r="AT352" s="356">
        <v>0</v>
      </c>
      <c r="AU352" s="356">
        <v>0</v>
      </c>
      <c r="AV352" s="356">
        <v>0</v>
      </c>
      <c r="AW352" s="356">
        <v>0</v>
      </c>
      <c r="AX352" s="356">
        <v>0</v>
      </c>
      <c r="AY352" s="356">
        <v>0</v>
      </c>
      <c r="BA352" s="356">
        <v>0</v>
      </c>
      <c r="BB352" s="356">
        <v>0</v>
      </c>
      <c r="BC352" s="356">
        <v>0</v>
      </c>
      <c r="BD352" s="356">
        <v>0</v>
      </c>
      <c r="BE352" s="356">
        <v>0</v>
      </c>
      <c r="BF352" s="356">
        <v>0</v>
      </c>
      <c r="BG352" s="356">
        <v>0</v>
      </c>
      <c r="BI352" s="356">
        <v>0</v>
      </c>
      <c r="BJ352" s="356">
        <v>0</v>
      </c>
      <c r="BK352" s="356">
        <v>0</v>
      </c>
      <c r="BL352" s="356">
        <v>0</v>
      </c>
      <c r="BM352" s="356">
        <v>0</v>
      </c>
      <c r="BN352" s="356">
        <v>0</v>
      </c>
      <c r="BO352" s="356">
        <v>0</v>
      </c>
      <c r="BQ352" s="356">
        <v>0</v>
      </c>
      <c r="BR352" s="356">
        <v>0</v>
      </c>
      <c r="BS352" s="356">
        <v>0</v>
      </c>
      <c r="BT352" s="356">
        <v>0</v>
      </c>
      <c r="BU352" s="356">
        <v>0</v>
      </c>
      <c r="BV352" s="356">
        <v>0</v>
      </c>
      <c r="BW352" s="356">
        <v>0</v>
      </c>
      <c r="BY352" s="356">
        <v>0</v>
      </c>
      <c r="BZ352" s="356">
        <v>0</v>
      </c>
      <c r="CA352" s="356">
        <v>0</v>
      </c>
      <c r="CB352" s="356">
        <v>0</v>
      </c>
      <c r="CC352" s="356">
        <v>0</v>
      </c>
      <c r="CD352" s="356">
        <v>0</v>
      </c>
      <c r="CE352" s="356">
        <v>0</v>
      </c>
      <c r="CG352" s="356">
        <v>0</v>
      </c>
      <c r="CH352" s="356">
        <v>0</v>
      </c>
      <c r="CI352" s="356">
        <v>0</v>
      </c>
      <c r="CJ352" s="356">
        <v>0</v>
      </c>
      <c r="CK352" s="356">
        <v>0</v>
      </c>
      <c r="CL352" s="356">
        <v>0</v>
      </c>
      <c r="CM352" s="356">
        <v>0</v>
      </c>
      <c r="CN352" s="162">
        <v>0</v>
      </c>
      <c r="CO352" s="356">
        <v>0</v>
      </c>
      <c r="CP352" s="356">
        <v>0</v>
      </c>
      <c r="CQ352" s="356">
        <v>0</v>
      </c>
      <c r="CR352" s="356">
        <v>0</v>
      </c>
      <c r="CS352" s="356">
        <v>0</v>
      </c>
      <c r="CT352" s="356">
        <v>0</v>
      </c>
      <c r="CU352" s="356">
        <v>0</v>
      </c>
      <c r="CW352" s="356">
        <v>0</v>
      </c>
      <c r="CX352" s="356">
        <v>0</v>
      </c>
      <c r="CY352" s="356">
        <v>0</v>
      </c>
      <c r="CZ352" s="356">
        <v>0</v>
      </c>
      <c r="DA352" s="356">
        <v>0</v>
      </c>
      <c r="DB352" s="356">
        <v>0</v>
      </c>
      <c r="DC352" s="356">
        <v>0</v>
      </c>
      <c r="DE352" s="356">
        <v>0</v>
      </c>
      <c r="DF352" s="356">
        <v>0</v>
      </c>
      <c r="DG352" s="356">
        <v>0</v>
      </c>
      <c r="DH352" s="356">
        <v>0</v>
      </c>
      <c r="DI352" s="356">
        <v>0</v>
      </c>
      <c r="DJ352" s="356">
        <v>0</v>
      </c>
      <c r="DK352" s="356">
        <v>0</v>
      </c>
      <c r="DM352" s="356">
        <v>0</v>
      </c>
      <c r="DN352" s="356">
        <v>0</v>
      </c>
      <c r="DO352" s="356">
        <v>0</v>
      </c>
      <c r="DP352" s="356">
        <v>0</v>
      </c>
      <c r="DQ352" s="356">
        <v>0</v>
      </c>
      <c r="DR352" s="356">
        <v>0</v>
      </c>
      <c r="DS352" s="356">
        <v>0</v>
      </c>
      <c r="DU352" s="356">
        <v>0</v>
      </c>
      <c r="DV352" s="356">
        <v>0</v>
      </c>
      <c r="DW352" s="356">
        <v>0</v>
      </c>
      <c r="DX352" s="356">
        <v>0</v>
      </c>
      <c r="DY352" s="356">
        <v>0</v>
      </c>
      <c r="DZ352" s="356">
        <v>0</v>
      </c>
      <c r="EA352" s="356">
        <v>0</v>
      </c>
      <c r="EC352" s="356">
        <v>0</v>
      </c>
      <c r="ED352" s="356">
        <v>0</v>
      </c>
      <c r="EE352" s="356">
        <v>0</v>
      </c>
      <c r="EF352" s="356">
        <v>0</v>
      </c>
      <c r="EG352" s="356">
        <v>0</v>
      </c>
      <c r="EH352" s="356">
        <v>0</v>
      </c>
      <c r="EI352" s="356">
        <v>0</v>
      </c>
      <c r="EK352" s="356">
        <v>0</v>
      </c>
      <c r="EL352" s="356">
        <v>0</v>
      </c>
      <c r="EM352" s="356">
        <v>0</v>
      </c>
      <c r="EN352" s="356">
        <v>0</v>
      </c>
      <c r="EO352" s="356">
        <v>0</v>
      </c>
      <c r="EP352" s="356">
        <v>0</v>
      </c>
      <c r="EQ352" s="356">
        <v>0</v>
      </c>
      <c r="ES352" s="356">
        <v>0</v>
      </c>
      <c r="ET352" s="356">
        <v>0</v>
      </c>
      <c r="EU352" s="356">
        <v>0</v>
      </c>
      <c r="EV352" s="356">
        <v>0</v>
      </c>
      <c r="EW352" s="356">
        <v>0</v>
      </c>
      <c r="EX352" s="356">
        <v>0</v>
      </c>
      <c r="EY352" s="356">
        <v>0</v>
      </c>
      <c r="FA352" s="356">
        <v>0</v>
      </c>
      <c r="FB352" s="356">
        <v>0</v>
      </c>
      <c r="FC352" s="356">
        <v>0</v>
      </c>
      <c r="FD352" s="356">
        <v>0</v>
      </c>
      <c r="FE352" s="356">
        <v>0</v>
      </c>
      <c r="FF352" s="356">
        <v>0</v>
      </c>
      <c r="FG352" s="356">
        <v>0</v>
      </c>
    </row>
    <row r="353" spans="1:163">
      <c r="A353" s="355" t="s">
        <v>45</v>
      </c>
      <c r="B353" s="162" t="s">
        <v>45</v>
      </c>
      <c r="C353" s="619">
        <v>0</v>
      </c>
      <c r="D353" s="167"/>
      <c r="E353" s="356">
        <v>0</v>
      </c>
      <c r="F353" s="356">
        <v>0</v>
      </c>
      <c r="G353" s="356">
        <v>0</v>
      </c>
      <c r="H353" s="356">
        <v>0</v>
      </c>
      <c r="I353" s="356">
        <v>0</v>
      </c>
      <c r="J353" s="356">
        <v>0</v>
      </c>
      <c r="K353" s="356">
        <v>0</v>
      </c>
      <c r="M353" s="356">
        <v>0</v>
      </c>
      <c r="N353" s="356">
        <v>0</v>
      </c>
      <c r="O353" s="356">
        <v>0</v>
      </c>
      <c r="P353" s="356">
        <v>0</v>
      </c>
      <c r="Q353" s="356">
        <v>0</v>
      </c>
      <c r="R353" s="356">
        <v>0</v>
      </c>
      <c r="S353" s="356">
        <v>0</v>
      </c>
      <c r="U353" s="356">
        <v>0</v>
      </c>
      <c r="V353" s="356">
        <v>0</v>
      </c>
      <c r="W353" s="356">
        <v>0</v>
      </c>
      <c r="X353" s="356">
        <v>0</v>
      </c>
      <c r="Y353" s="356">
        <v>0</v>
      </c>
      <c r="Z353" s="356">
        <v>0</v>
      </c>
      <c r="AA353" s="356">
        <v>0</v>
      </c>
      <c r="AC353" s="356">
        <v>0</v>
      </c>
      <c r="AD353" s="356">
        <v>0</v>
      </c>
      <c r="AE353" s="356">
        <v>0</v>
      </c>
      <c r="AF353" s="356">
        <v>0</v>
      </c>
      <c r="AG353" s="356">
        <v>0</v>
      </c>
      <c r="AH353" s="356">
        <v>0</v>
      </c>
      <c r="AI353" s="356">
        <v>0</v>
      </c>
      <c r="AK353" s="356">
        <v>0</v>
      </c>
      <c r="AL353" s="356">
        <v>0</v>
      </c>
      <c r="AM353" s="356">
        <v>0</v>
      </c>
      <c r="AN353" s="356">
        <v>0</v>
      </c>
      <c r="AO353" s="356">
        <v>0</v>
      </c>
      <c r="AP353" s="356">
        <v>0</v>
      </c>
      <c r="AQ353" s="356">
        <v>0</v>
      </c>
      <c r="AS353" s="356">
        <v>0</v>
      </c>
      <c r="AT353" s="356">
        <v>0</v>
      </c>
      <c r="AU353" s="356">
        <v>0</v>
      </c>
      <c r="AV353" s="356">
        <v>0</v>
      </c>
      <c r="AW353" s="356">
        <v>0</v>
      </c>
      <c r="AX353" s="356">
        <v>0</v>
      </c>
      <c r="AY353" s="356">
        <v>0</v>
      </c>
      <c r="BA353" s="356">
        <v>0</v>
      </c>
      <c r="BB353" s="356">
        <v>0</v>
      </c>
      <c r="BC353" s="356">
        <v>0</v>
      </c>
      <c r="BD353" s="356">
        <v>0</v>
      </c>
      <c r="BE353" s="356">
        <v>0</v>
      </c>
      <c r="BF353" s="356">
        <v>0</v>
      </c>
      <c r="BG353" s="356">
        <v>0</v>
      </c>
      <c r="BI353" s="356">
        <v>0</v>
      </c>
      <c r="BJ353" s="356">
        <v>0</v>
      </c>
      <c r="BK353" s="356">
        <v>0</v>
      </c>
      <c r="BL353" s="356">
        <v>0</v>
      </c>
      <c r="BM353" s="356">
        <v>0</v>
      </c>
      <c r="BN353" s="356">
        <v>0</v>
      </c>
      <c r="BO353" s="356">
        <v>0</v>
      </c>
      <c r="BQ353" s="356">
        <v>0</v>
      </c>
      <c r="BR353" s="356">
        <v>0</v>
      </c>
      <c r="BS353" s="356">
        <v>0</v>
      </c>
      <c r="BT353" s="356">
        <v>0</v>
      </c>
      <c r="BU353" s="356">
        <v>0</v>
      </c>
      <c r="BV353" s="356">
        <v>0</v>
      </c>
      <c r="BW353" s="356">
        <v>0</v>
      </c>
      <c r="BY353" s="356">
        <v>0</v>
      </c>
      <c r="BZ353" s="356">
        <v>0</v>
      </c>
      <c r="CA353" s="356">
        <v>0</v>
      </c>
      <c r="CB353" s="356">
        <v>0</v>
      </c>
      <c r="CC353" s="356">
        <v>0</v>
      </c>
      <c r="CD353" s="356">
        <v>0</v>
      </c>
      <c r="CE353" s="356">
        <v>0</v>
      </c>
      <c r="CG353" s="356">
        <v>0</v>
      </c>
      <c r="CH353" s="356">
        <v>0</v>
      </c>
      <c r="CI353" s="356">
        <v>0</v>
      </c>
      <c r="CJ353" s="356">
        <v>0</v>
      </c>
      <c r="CK353" s="356">
        <v>0</v>
      </c>
      <c r="CL353" s="356">
        <v>0</v>
      </c>
      <c r="CM353" s="356">
        <v>0</v>
      </c>
      <c r="CN353" s="162">
        <v>0</v>
      </c>
      <c r="CO353" s="356">
        <v>0</v>
      </c>
      <c r="CP353" s="356">
        <v>0</v>
      </c>
      <c r="CQ353" s="356">
        <v>0</v>
      </c>
      <c r="CR353" s="356">
        <v>0</v>
      </c>
      <c r="CS353" s="356">
        <v>0</v>
      </c>
      <c r="CT353" s="356">
        <v>0</v>
      </c>
      <c r="CU353" s="356">
        <v>0</v>
      </c>
      <c r="CW353" s="356">
        <v>0</v>
      </c>
      <c r="CX353" s="356">
        <v>0</v>
      </c>
      <c r="CY353" s="356">
        <v>0</v>
      </c>
      <c r="CZ353" s="356">
        <v>0</v>
      </c>
      <c r="DA353" s="356">
        <v>0</v>
      </c>
      <c r="DB353" s="356">
        <v>0</v>
      </c>
      <c r="DC353" s="356">
        <v>0</v>
      </c>
      <c r="DE353" s="356">
        <v>0</v>
      </c>
      <c r="DF353" s="356">
        <v>0</v>
      </c>
      <c r="DG353" s="356">
        <v>0</v>
      </c>
      <c r="DH353" s="356">
        <v>0</v>
      </c>
      <c r="DI353" s="356">
        <v>0</v>
      </c>
      <c r="DJ353" s="356">
        <v>0</v>
      </c>
      <c r="DK353" s="356">
        <v>0</v>
      </c>
      <c r="DM353" s="356">
        <v>0</v>
      </c>
      <c r="DN353" s="356">
        <v>0</v>
      </c>
      <c r="DO353" s="356">
        <v>0</v>
      </c>
      <c r="DP353" s="356">
        <v>0</v>
      </c>
      <c r="DQ353" s="356">
        <v>0</v>
      </c>
      <c r="DR353" s="356">
        <v>0</v>
      </c>
      <c r="DS353" s="356">
        <v>0</v>
      </c>
      <c r="DU353" s="356">
        <v>0</v>
      </c>
      <c r="DV353" s="356">
        <v>0</v>
      </c>
      <c r="DW353" s="356">
        <v>0</v>
      </c>
      <c r="DX353" s="356">
        <v>0</v>
      </c>
      <c r="DY353" s="356">
        <v>0</v>
      </c>
      <c r="DZ353" s="356">
        <v>0</v>
      </c>
      <c r="EA353" s="356">
        <v>0</v>
      </c>
      <c r="EC353" s="356">
        <v>0</v>
      </c>
      <c r="ED353" s="356">
        <v>0</v>
      </c>
      <c r="EE353" s="356">
        <v>0</v>
      </c>
      <c r="EF353" s="356">
        <v>0</v>
      </c>
      <c r="EG353" s="356">
        <v>0</v>
      </c>
      <c r="EH353" s="356">
        <v>0</v>
      </c>
      <c r="EI353" s="356">
        <v>0</v>
      </c>
      <c r="EK353" s="356">
        <v>0</v>
      </c>
      <c r="EL353" s="356">
        <v>0</v>
      </c>
      <c r="EM353" s="356">
        <v>0</v>
      </c>
      <c r="EN353" s="356">
        <v>0</v>
      </c>
      <c r="EO353" s="356">
        <v>0</v>
      </c>
      <c r="EP353" s="356">
        <v>0</v>
      </c>
      <c r="EQ353" s="356">
        <v>0</v>
      </c>
      <c r="ES353" s="356">
        <v>0</v>
      </c>
      <c r="ET353" s="356">
        <v>0</v>
      </c>
      <c r="EU353" s="356">
        <v>0</v>
      </c>
      <c r="EV353" s="356">
        <v>0</v>
      </c>
      <c r="EW353" s="356">
        <v>0</v>
      </c>
      <c r="EX353" s="356">
        <v>0</v>
      </c>
      <c r="EY353" s="356">
        <v>0</v>
      </c>
      <c r="FA353" s="356">
        <v>0</v>
      </c>
      <c r="FB353" s="356">
        <v>0</v>
      </c>
      <c r="FC353" s="356">
        <v>0</v>
      </c>
      <c r="FD353" s="356">
        <v>0</v>
      </c>
      <c r="FE353" s="356">
        <v>0</v>
      </c>
      <c r="FF353" s="356">
        <v>0</v>
      </c>
      <c r="FG353" s="356">
        <v>0</v>
      </c>
    </row>
    <row r="354" spans="1:163">
      <c r="A354" s="355" t="s">
        <v>45</v>
      </c>
      <c r="B354" s="162" t="s">
        <v>45</v>
      </c>
      <c r="C354" s="619">
        <v>0</v>
      </c>
      <c r="D354" s="167"/>
      <c r="E354" s="356">
        <v>0</v>
      </c>
      <c r="F354" s="356">
        <v>0</v>
      </c>
      <c r="G354" s="356">
        <v>0</v>
      </c>
      <c r="H354" s="356">
        <v>0</v>
      </c>
      <c r="I354" s="356">
        <v>0</v>
      </c>
      <c r="J354" s="356">
        <v>0</v>
      </c>
      <c r="K354" s="356">
        <v>0</v>
      </c>
      <c r="M354" s="356">
        <v>0</v>
      </c>
      <c r="N354" s="356">
        <v>0</v>
      </c>
      <c r="O354" s="356">
        <v>0</v>
      </c>
      <c r="P354" s="356">
        <v>0</v>
      </c>
      <c r="Q354" s="356">
        <v>0</v>
      </c>
      <c r="R354" s="356">
        <v>0</v>
      </c>
      <c r="S354" s="356">
        <v>0</v>
      </c>
      <c r="U354" s="356">
        <v>0</v>
      </c>
      <c r="V354" s="356">
        <v>0</v>
      </c>
      <c r="W354" s="356">
        <v>0</v>
      </c>
      <c r="X354" s="356">
        <v>0</v>
      </c>
      <c r="Y354" s="356">
        <v>0</v>
      </c>
      <c r="Z354" s="356">
        <v>0</v>
      </c>
      <c r="AA354" s="356">
        <v>0</v>
      </c>
      <c r="AC354" s="356">
        <v>0</v>
      </c>
      <c r="AD354" s="356">
        <v>0</v>
      </c>
      <c r="AE354" s="356">
        <v>0</v>
      </c>
      <c r="AF354" s="356">
        <v>0</v>
      </c>
      <c r="AG354" s="356">
        <v>0</v>
      </c>
      <c r="AH354" s="356">
        <v>0</v>
      </c>
      <c r="AI354" s="356">
        <v>0</v>
      </c>
      <c r="AK354" s="356">
        <v>0</v>
      </c>
      <c r="AL354" s="356">
        <v>0</v>
      </c>
      <c r="AM354" s="356">
        <v>0</v>
      </c>
      <c r="AN354" s="356">
        <v>0</v>
      </c>
      <c r="AO354" s="356">
        <v>0</v>
      </c>
      <c r="AP354" s="356">
        <v>0</v>
      </c>
      <c r="AQ354" s="356">
        <v>0</v>
      </c>
      <c r="AS354" s="356">
        <v>0</v>
      </c>
      <c r="AT354" s="356">
        <v>0</v>
      </c>
      <c r="AU354" s="356">
        <v>0</v>
      </c>
      <c r="AV354" s="356">
        <v>0</v>
      </c>
      <c r="AW354" s="356">
        <v>0</v>
      </c>
      <c r="AX354" s="356">
        <v>0</v>
      </c>
      <c r="AY354" s="356">
        <v>0</v>
      </c>
      <c r="BA354" s="356">
        <v>0</v>
      </c>
      <c r="BB354" s="356">
        <v>0</v>
      </c>
      <c r="BC354" s="356">
        <v>0</v>
      </c>
      <c r="BD354" s="356">
        <v>0</v>
      </c>
      <c r="BE354" s="356">
        <v>0</v>
      </c>
      <c r="BF354" s="356">
        <v>0</v>
      </c>
      <c r="BG354" s="356">
        <v>0</v>
      </c>
      <c r="BI354" s="356">
        <v>0</v>
      </c>
      <c r="BJ354" s="356">
        <v>0</v>
      </c>
      <c r="BK354" s="356">
        <v>0</v>
      </c>
      <c r="BL354" s="356">
        <v>0</v>
      </c>
      <c r="BM354" s="356">
        <v>0</v>
      </c>
      <c r="BN354" s="356">
        <v>0</v>
      </c>
      <c r="BO354" s="356">
        <v>0</v>
      </c>
      <c r="BQ354" s="356">
        <v>0</v>
      </c>
      <c r="BR354" s="356">
        <v>0</v>
      </c>
      <c r="BS354" s="356">
        <v>0</v>
      </c>
      <c r="BT354" s="356">
        <v>0</v>
      </c>
      <c r="BU354" s="356">
        <v>0</v>
      </c>
      <c r="BV354" s="356">
        <v>0</v>
      </c>
      <c r="BW354" s="356">
        <v>0</v>
      </c>
      <c r="BY354" s="356">
        <v>0</v>
      </c>
      <c r="BZ354" s="356">
        <v>0</v>
      </c>
      <c r="CA354" s="356">
        <v>0</v>
      </c>
      <c r="CB354" s="356">
        <v>0</v>
      </c>
      <c r="CC354" s="356">
        <v>0</v>
      </c>
      <c r="CD354" s="356">
        <v>0</v>
      </c>
      <c r="CE354" s="356">
        <v>0</v>
      </c>
      <c r="CG354" s="356">
        <v>0</v>
      </c>
      <c r="CH354" s="356">
        <v>0</v>
      </c>
      <c r="CI354" s="356">
        <v>0</v>
      </c>
      <c r="CJ354" s="356">
        <v>0</v>
      </c>
      <c r="CK354" s="356">
        <v>0</v>
      </c>
      <c r="CL354" s="356">
        <v>0</v>
      </c>
      <c r="CM354" s="356">
        <v>0</v>
      </c>
      <c r="CN354" s="162">
        <v>0</v>
      </c>
      <c r="CO354" s="356">
        <v>0</v>
      </c>
      <c r="CP354" s="356">
        <v>0</v>
      </c>
      <c r="CQ354" s="356">
        <v>0</v>
      </c>
      <c r="CR354" s="356">
        <v>0</v>
      </c>
      <c r="CS354" s="356">
        <v>0</v>
      </c>
      <c r="CT354" s="356">
        <v>0</v>
      </c>
      <c r="CU354" s="356">
        <v>0</v>
      </c>
      <c r="CW354" s="356">
        <v>0</v>
      </c>
      <c r="CX354" s="356">
        <v>0</v>
      </c>
      <c r="CY354" s="356">
        <v>0</v>
      </c>
      <c r="CZ354" s="356">
        <v>0</v>
      </c>
      <c r="DA354" s="356">
        <v>0</v>
      </c>
      <c r="DB354" s="356">
        <v>0</v>
      </c>
      <c r="DC354" s="356">
        <v>0</v>
      </c>
      <c r="DE354" s="356">
        <v>0</v>
      </c>
      <c r="DF354" s="356">
        <v>0</v>
      </c>
      <c r="DG354" s="356">
        <v>0</v>
      </c>
      <c r="DH354" s="356">
        <v>0</v>
      </c>
      <c r="DI354" s="356">
        <v>0</v>
      </c>
      <c r="DJ354" s="356">
        <v>0</v>
      </c>
      <c r="DK354" s="356">
        <v>0</v>
      </c>
      <c r="DM354" s="356">
        <v>0</v>
      </c>
      <c r="DN354" s="356">
        <v>0</v>
      </c>
      <c r="DO354" s="356">
        <v>0</v>
      </c>
      <c r="DP354" s="356">
        <v>0</v>
      </c>
      <c r="DQ354" s="356">
        <v>0</v>
      </c>
      <c r="DR354" s="356">
        <v>0</v>
      </c>
      <c r="DS354" s="356">
        <v>0</v>
      </c>
      <c r="DU354" s="356">
        <v>0</v>
      </c>
      <c r="DV354" s="356">
        <v>0</v>
      </c>
      <c r="DW354" s="356">
        <v>0</v>
      </c>
      <c r="DX354" s="356">
        <v>0</v>
      </c>
      <c r="DY354" s="356">
        <v>0</v>
      </c>
      <c r="DZ354" s="356">
        <v>0</v>
      </c>
      <c r="EA354" s="356">
        <v>0</v>
      </c>
      <c r="EC354" s="356">
        <v>0</v>
      </c>
      <c r="ED354" s="356">
        <v>0</v>
      </c>
      <c r="EE354" s="356">
        <v>0</v>
      </c>
      <c r="EF354" s="356">
        <v>0</v>
      </c>
      <c r="EG354" s="356">
        <v>0</v>
      </c>
      <c r="EH354" s="356">
        <v>0</v>
      </c>
      <c r="EI354" s="356">
        <v>0</v>
      </c>
      <c r="EK354" s="356">
        <v>0</v>
      </c>
      <c r="EL354" s="356">
        <v>0</v>
      </c>
      <c r="EM354" s="356">
        <v>0</v>
      </c>
      <c r="EN354" s="356">
        <v>0</v>
      </c>
      <c r="EO354" s="356">
        <v>0</v>
      </c>
      <c r="EP354" s="356">
        <v>0</v>
      </c>
      <c r="EQ354" s="356">
        <v>0</v>
      </c>
      <c r="ES354" s="356">
        <v>0</v>
      </c>
      <c r="ET354" s="356">
        <v>0</v>
      </c>
      <c r="EU354" s="356">
        <v>0</v>
      </c>
      <c r="EV354" s="356">
        <v>0</v>
      </c>
      <c r="EW354" s="356">
        <v>0</v>
      </c>
      <c r="EX354" s="356">
        <v>0</v>
      </c>
      <c r="EY354" s="356">
        <v>0</v>
      </c>
      <c r="FA354" s="356">
        <v>0</v>
      </c>
      <c r="FB354" s="356">
        <v>0</v>
      </c>
      <c r="FC354" s="356">
        <v>0</v>
      </c>
      <c r="FD354" s="356">
        <v>0</v>
      </c>
      <c r="FE354" s="356">
        <v>0</v>
      </c>
      <c r="FF354" s="356">
        <v>0</v>
      </c>
      <c r="FG354" s="356">
        <v>0</v>
      </c>
    </row>
    <row r="355" spans="1:163">
      <c r="A355" s="355" t="s">
        <v>45</v>
      </c>
      <c r="B355" s="162" t="s">
        <v>45</v>
      </c>
      <c r="C355" s="619">
        <v>0</v>
      </c>
      <c r="D355" s="167"/>
      <c r="E355" s="356">
        <v>0</v>
      </c>
      <c r="F355" s="356">
        <v>0</v>
      </c>
      <c r="G355" s="356">
        <v>0</v>
      </c>
      <c r="H355" s="356">
        <v>0</v>
      </c>
      <c r="I355" s="356">
        <v>0</v>
      </c>
      <c r="J355" s="356">
        <v>0</v>
      </c>
      <c r="K355" s="356">
        <v>0</v>
      </c>
      <c r="M355" s="356">
        <v>0</v>
      </c>
      <c r="N355" s="356">
        <v>0</v>
      </c>
      <c r="O355" s="356">
        <v>0</v>
      </c>
      <c r="P355" s="356">
        <v>0</v>
      </c>
      <c r="Q355" s="356">
        <v>0</v>
      </c>
      <c r="R355" s="356">
        <v>0</v>
      </c>
      <c r="S355" s="356">
        <v>0</v>
      </c>
      <c r="U355" s="356">
        <v>0</v>
      </c>
      <c r="V355" s="356">
        <v>0</v>
      </c>
      <c r="W355" s="356">
        <v>0</v>
      </c>
      <c r="X355" s="356">
        <v>0</v>
      </c>
      <c r="Y355" s="356">
        <v>0</v>
      </c>
      <c r="Z355" s="356">
        <v>0</v>
      </c>
      <c r="AA355" s="356">
        <v>0</v>
      </c>
      <c r="AC355" s="356">
        <v>0</v>
      </c>
      <c r="AD355" s="356">
        <v>0</v>
      </c>
      <c r="AE355" s="356">
        <v>0</v>
      </c>
      <c r="AF355" s="356">
        <v>0</v>
      </c>
      <c r="AG355" s="356">
        <v>0</v>
      </c>
      <c r="AH355" s="356">
        <v>0</v>
      </c>
      <c r="AI355" s="356">
        <v>0</v>
      </c>
      <c r="AK355" s="356">
        <v>0</v>
      </c>
      <c r="AL355" s="356">
        <v>0</v>
      </c>
      <c r="AM355" s="356">
        <v>0</v>
      </c>
      <c r="AN355" s="356">
        <v>0</v>
      </c>
      <c r="AO355" s="356">
        <v>0</v>
      </c>
      <c r="AP355" s="356">
        <v>0</v>
      </c>
      <c r="AQ355" s="356">
        <v>0</v>
      </c>
      <c r="AS355" s="356">
        <v>0</v>
      </c>
      <c r="AT355" s="356">
        <v>0</v>
      </c>
      <c r="AU355" s="356">
        <v>0</v>
      </c>
      <c r="AV355" s="356">
        <v>0</v>
      </c>
      <c r="AW355" s="356">
        <v>0</v>
      </c>
      <c r="AX355" s="356">
        <v>0</v>
      </c>
      <c r="AY355" s="356">
        <v>0</v>
      </c>
      <c r="BA355" s="356">
        <v>0</v>
      </c>
      <c r="BB355" s="356">
        <v>0</v>
      </c>
      <c r="BC355" s="356">
        <v>0</v>
      </c>
      <c r="BD355" s="356">
        <v>0</v>
      </c>
      <c r="BE355" s="356">
        <v>0</v>
      </c>
      <c r="BF355" s="356">
        <v>0</v>
      </c>
      <c r="BG355" s="356">
        <v>0</v>
      </c>
      <c r="BI355" s="356">
        <v>0</v>
      </c>
      <c r="BJ355" s="356">
        <v>0</v>
      </c>
      <c r="BK355" s="356">
        <v>0</v>
      </c>
      <c r="BL355" s="356">
        <v>0</v>
      </c>
      <c r="BM355" s="356">
        <v>0</v>
      </c>
      <c r="BN355" s="356">
        <v>0</v>
      </c>
      <c r="BO355" s="356">
        <v>0</v>
      </c>
      <c r="BQ355" s="356">
        <v>0</v>
      </c>
      <c r="BR355" s="356">
        <v>0</v>
      </c>
      <c r="BS355" s="356">
        <v>0</v>
      </c>
      <c r="BT355" s="356">
        <v>0</v>
      </c>
      <c r="BU355" s="356">
        <v>0</v>
      </c>
      <c r="BV355" s="356">
        <v>0</v>
      </c>
      <c r="BW355" s="356">
        <v>0</v>
      </c>
      <c r="BY355" s="356">
        <v>0</v>
      </c>
      <c r="BZ355" s="356">
        <v>0</v>
      </c>
      <c r="CA355" s="356">
        <v>0</v>
      </c>
      <c r="CB355" s="356">
        <v>0</v>
      </c>
      <c r="CC355" s="356">
        <v>0</v>
      </c>
      <c r="CD355" s="356">
        <v>0</v>
      </c>
      <c r="CE355" s="356">
        <v>0</v>
      </c>
      <c r="CG355" s="356">
        <v>0</v>
      </c>
      <c r="CH355" s="356">
        <v>0</v>
      </c>
      <c r="CI355" s="356">
        <v>0</v>
      </c>
      <c r="CJ355" s="356">
        <v>0</v>
      </c>
      <c r="CK355" s="356">
        <v>0</v>
      </c>
      <c r="CL355" s="356">
        <v>0</v>
      </c>
      <c r="CM355" s="356">
        <v>0</v>
      </c>
      <c r="CN355" s="162">
        <v>0</v>
      </c>
      <c r="CO355" s="356">
        <v>0</v>
      </c>
      <c r="CP355" s="356">
        <v>0</v>
      </c>
      <c r="CQ355" s="356">
        <v>0</v>
      </c>
      <c r="CR355" s="356">
        <v>0</v>
      </c>
      <c r="CS355" s="356">
        <v>0</v>
      </c>
      <c r="CT355" s="356">
        <v>0</v>
      </c>
      <c r="CU355" s="356">
        <v>0</v>
      </c>
      <c r="CW355" s="356">
        <v>0</v>
      </c>
      <c r="CX355" s="356">
        <v>0</v>
      </c>
      <c r="CY355" s="356">
        <v>0</v>
      </c>
      <c r="CZ355" s="356">
        <v>0</v>
      </c>
      <c r="DA355" s="356">
        <v>0</v>
      </c>
      <c r="DB355" s="356">
        <v>0</v>
      </c>
      <c r="DC355" s="356">
        <v>0</v>
      </c>
      <c r="DE355" s="356">
        <v>0</v>
      </c>
      <c r="DF355" s="356">
        <v>0</v>
      </c>
      <c r="DG355" s="356">
        <v>0</v>
      </c>
      <c r="DH355" s="356">
        <v>0</v>
      </c>
      <c r="DI355" s="356">
        <v>0</v>
      </c>
      <c r="DJ355" s="356">
        <v>0</v>
      </c>
      <c r="DK355" s="356">
        <v>0</v>
      </c>
      <c r="DM355" s="356">
        <v>0</v>
      </c>
      <c r="DN355" s="356">
        <v>0</v>
      </c>
      <c r="DO355" s="356">
        <v>0</v>
      </c>
      <c r="DP355" s="356">
        <v>0</v>
      </c>
      <c r="DQ355" s="356">
        <v>0</v>
      </c>
      <c r="DR355" s="356">
        <v>0</v>
      </c>
      <c r="DS355" s="356">
        <v>0</v>
      </c>
      <c r="DU355" s="356">
        <v>0</v>
      </c>
      <c r="DV355" s="356">
        <v>0</v>
      </c>
      <c r="DW355" s="356">
        <v>0</v>
      </c>
      <c r="DX355" s="356">
        <v>0</v>
      </c>
      <c r="DY355" s="356">
        <v>0</v>
      </c>
      <c r="DZ355" s="356">
        <v>0</v>
      </c>
      <c r="EA355" s="356">
        <v>0</v>
      </c>
      <c r="EC355" s="356">
        <v>0</v>
      </c>
      <c r="ED355" s="356">
        <v>0</v>
      </c>
      <c r="EE355" s="356">
        <v>0</v>
      </c>
      <c r="EF355" s="356">
        <v>0</v>
      </c>
      <c r="EG355" s="356">
        <v>0</v>
      </c>
      <c r="EH355" s="356">
        <v>0</v>
      </c>
      <c r="EI355" s="356">
        <v>0</v>
      </c>
      <c r="EK355" s="356">
        <v>0</v>
      </c>
      <c r="EL355" s="356">
        <v>0</v>
      </c>
      <c r="EM355" s="356">
        <v>0</v>
      </c>
      <c r="EN355" s="356">
        <v>0</v>
      </c>
      <c r="EO355" s="356">
        <v>0</v>
      </c>
      <c r="EP355" s="356">
        <v>0</v>
      </c>
      <c r="EQ355" s="356">
        <v>0</v>
      </c>
      <c r="ES355" s="356">
        <v>0</v>
      </c>
      <c r="ET355" s="356">
        <v>0</v>
      </c>
      <c r="EU355" s="356">
        <v>0</v>
      </c>
      <c r="EV355" s="356">
        <v>0</v>
      </c>
      <c r="EW355" s="356">
        <v>0</v>
      </c>
      <c r="EX355" s="356">
        <v>0</v>
      </c>
      <c r="EY355" s="356">
        <v>0</v>
      </c>
      <c r="FA355" s="356">
        <v>0</v>
      </c>
      <c r="FB355" s="356">
        <v>0</v>
      </c>
      <c r="FC355" s="356">
        <v>0</v>
      </c>
      <c r="FD355" s="356">
        <v>0</v>
      </c>
      <c r="FE355" s="356">
        <v>0</v>
      </c>
      <c r="FF355" s="356">
        <v>0</v>
      </c>
      <c r="FG355" s="356">
        <v>0</v>
      </c>
    </row>
    <row r="356" spans="1:163">
      <c r="B356" s="172" t="s">
        <v>70</v>
      </c>
      <c r="C356" s="357">
        <v>111076612.6054917</v>
      </c>
      <c r="D356" s="167"/>
      <c r="E356" s="357">
        <v>24062076.082572654</v>
      </c>
      <c r="F356" s="357">
        <v>26705704.871014662</v>
      </c>
      <c r="G356" s="357">
        <v>17519120.918424904</v>
      </c>
      <c r="H356" s="357">
        <v>0</v>
      </c>
      <c r="I356" s="357">
        <v>0</v>
      </c>
      <c r="J356" s="357">
        <v>0</v>
      </c>
      <c r="K356" s="357">
        <v>68286901.872012228</v>
      </c>
      <c r="L356" s="357"/>
      <c r="M356" s="357">
        <v>4605996.125909091</v>
      </c>
      <c r="N356" s="357">
        <v>6785606.2466535931</v>
      </c>
      <c r="O356" s="357">
        <v>2211236.7024889174</v>
      </c>
      <c r="P356" s="357">
        <v>0</v>
      </c>
      <c r="Q356" s="357">
        <v>0</v>
      </c>
      <c r="R356" s="357">
        <v>0</v>
      </c>
      <c r="S356" s="357">
        <v>13602839.075051602</v>
      </c>
      <c r="T356" s="357"/>
      <c r="U356" s="357">
        <v>4095824.9213275462</v>
      </c>
      <c r="V356" s="357">
        <v>7546113.786865578</v>
      </c>
      <c r="W356" s="357">
        <v>346665.60939507216</v>
      </c>
      <c r="X356" s="357">
        <v>0</v>
      </c>
      <c r="Y356" s="357">
        <v>0</v>
      </c>
      <c r="Z356" s="357">
        <v>0</v>
      </c>
      <c r="AA356" s="357">
        <v>11988604.317588195</v>
      </c>
      <c r="AB356" s="357"/>
      <c r="AC356" s="357">
        <v>1844127.9775508326</v>
      </c>
      <c r="AD356" s="357">
        <v>4870003.8972357027</v>
      </c>
      <c r="AE356" s="357">
        <v>170486.13465924363</v>
      </c>
      <c r="AF356" s="357">
        <v>0</v>
      </c>
      <c r="AG356" s="357">
        <v>0</v>
      </c>
      <c r="AH356" s="357">
        <v>0</v>
      </c>
      <c r="AI356" s="357">
        <v>6884618.009445779</v>
      </c>
      <c r="AJ356" s="357"/>
      <c r="AK356" s="357">
        <v>1467120.6914885689</v>
      </c>
      <c r="AL356" s="357">
        <v>3388270.0944966711</v>
      </c>
      <c r="AM356" s="357">
        <v>425720.88854099985</v>
      </c>
      <c r="AN356" s="357">
        <v>0</v>
      </c>
      <c r="AO356" s="357">
        <v>0</v>
      </c>
      <c r="AP356" s="357">
        <v>0</v>
      </c>
      <c r="AQ356" s="357">
        <v>5281111.6745262397</v>
      </c>
      <c r="AR356" s="357"/>
      <c r="AS356" s="357">
        <v>17417.240701396258</v>
      </c>
      <c r="AT356" s="357">
        <v>10698.829987393801</v>
      </c>
      <c r="AU356" s="357">
        <v>877.94734351637953</v>
      </c>
      <c r="AV356" s="357">
        <v>0</v>
      </c>
      <c r="AW356" s="357">
        <v>0</v>
      </c>
      <c r="AX356" s="357">
        <v>0</v>
      </c>
      <c r="AY356" s="357">
        <v>28994.018032306438</v>
      </c>
      <c r="AZ356" s="357"/>
      <c r="BA356" s="357">
        <v>282287.73104124429</v>
      </c>
      <c r="BB356" s="357">
        <v>295282.51622824621</v>
      </c>
      <c r="BC356" s="357">
        <v>90571.824951359144</v>
      </c>
      <c r="BD356" s="357">
        <v>0</v>
      </c>
      <c r="BE356" s="357">
        <v>0</v>
      </c>
      <c r="BF356" s="357">
        <v>0</v>
      </c>
      <c r="BG356" s="357">
        <v>668142.07222084969</v>
      </c>
      <c r="BH356" s="357"/>
      <c r="BI356" s="357">
        <v>264624.29703224241</v>
      </c>
      <c r="BJ356" s="357">
        <v>113060.46732819398</v>
      </c>
      <c r="BK356" s="357">
        <v>35551.642618442253</v>
      </c>
      <c r="BL356" s="357">
        <v>0</v>
      </c>
      <c r="BM356" s="357">
        <v>0</v>
      </c>
      <c r="BN356" s="357">
        <v>0</v>
      </c>
      <c r="BO356" s="357">
        <v>413236.4069788786</v>
      </c>
      <c r="BP356" s="357"/>
      <c r="BQ356" s="357">
        <v>259367.60605399584</v>
      </c>
      <c r="BR356" s="357">
        <v>1466581.0592810407</v>
      </c>
      <c r="BS356" s="357">
        <v>39633.646152352288</v>
      </c>
      <c r="BT356" s="357">
        <v>0</v>
      </c>
      <c r="BU356" s="357">
        <v>0</v>
      </c>
      <c r="BV356" s="357">
        <v>0</v>
      </c>
      <c r="BW356" s="357">
        <v>1765582.3114873888</v>
      </c>
      <c r="BX356" s="357"/>
      <c r="BY356" s="357">
        <v>105031.42061771163</v>
      </c>
      <c r="BZ356" s="357">
        <v>667273.54923335218</v>
      </c>
      <c r="CA356" s="357">
        <v>68839.791663326425</v>
      </c>
      <c r="CB356" s="357">
        <v>0</v>
      </c>
      <c r="CC356" s="357">
        <v>0</v>
      </c>
      <c r="CD356" s="357">
        <v>0</v>
      </c>
      <c r="CE356" s="357">
        <v>841144.76151439024</v>
      </c>
      <c r="CF356" s="357"/>
      <c r="CG356" s="357">
        <v>114781.37525087757</v>
      </c>
      <c r="CH356" s="357">
        <v>176594.54120559254</v>
      </c>
      <c r="CI356" s="357">
        <v>990938.70890164725</v>
      </c>
      <c r="CJ356" s="357">
        <v>0</v>
      </c>
      <c r="CK356" s="357">
        <v>0</v>
      </c>
      <c r="CL356" s="357">
        <v>0</v>
      </c>
      <c r="CM356" s="357">
        <v>1282314.6253581173</v>
      </c>
      <c r="CN356" s="357">
        <v>0</v>
      </c>
      <c r="CO356" s="357">
        <v>15608.820630009772</v>
      </c>
      <c r="CP356" s="357">
        <v>17283.088404017584</v>
      </c>
      <c r="CQ356" s="357">
        <v>231.55224169620053</v>
      </c>
      <c r="CR356" s="357">
        <v>0</v>
      </c>
      <c r="CS356" s="357">
        <v>0</v>
      </c>
      <c r="CT356" s="357">
        <v>0</v>
      </c>
      <c r="CU356" s="357">
        <v>33123.461275723552</v>
      </c>
      <c r="CV356" s="357"/>
      <c r="CW356" s="357">
        <v>0</v>
      </c>
      <c r="CX356" s="357">
        <v>0</v>
      </c>
      <c r="CY356" s="357">
        <v>0</v>
      </c>
      <c r="CZ356" s="357">
        <v>0</v>
      </c>
      <c r="DA356" s="357">
        <v>0</v>
      </c>
      <c r="DB356" s="357">
        <v>0</v>
      </c>
      <c r="DC356" s="357">
        <v>0</v>
      </c>
      <c r="DD356" s="357"/>
      <c r="DE356" s="357">
        <v>0</v>
      </c>
      <c r="DF356" s="357">
        <v>0</v>
      </c>
      <c r="DG356" s="357">
        <v>0</v>
      </c>
      <c r="DH356" s="357">
        <v>0</v>
      </c>
      <c r="DI356" s="357">
        <v>0</v>
      </c>
      <c r="DJ356" s="357">
        <v>0</v>
      </c>
      <c r="DK356" s="357">
        <v>0</v>
      </c>
      <c r="DL356" s="357"/>
      <c r="DM356" s="357">
        <v>0</v>
      </c>
      <c r="DN356" s="357">
        <v>0</v>
      </c>
      <c r="DO356" s="357">
        <v>0</v>
      </c>
      <c r="DP356" s="357">
        <v>0</v>
      </c>
      <c r="DQ356" s="357">
        <v>0</v>
      </c>
      <c r="DR356" s="357">
        <v>0</v>
      </c>
      <c r="DS356" s="357">
        <v>0</v>
      </c>
      <c r="DT356" s="357"/>
      <c r="DU356" s="357">
        <v>0</v>
      </c>
      <c r="DV356" s="357">
        <v>0</v>
      </c>
      <c r="DW356" s="357">
        <v>0</v>
      </c>
      <c r="DX356" s="357">
        <v>0</v>
      </c>
      <c r="DY356" s="357">
        <v>0</v>
      </c>
      <c r="DZ356" s="357">
        <v>0</v>
      </c>
      <c r="EA356" s="357">
        <v>0</v>
      </c>
      <c r="EB356" s="357"/>
      <c r="EC356" s="357">
        <v>0</v>
      </c>
      <c r="ED356" s="357">
        <v>0</v>
      </c>
      <c r="EE356" s="357">
        <v>0</v>
      </c>
      <c r="EF356" s="357">
        <v>0</v>
      </c>
      <c r="EG356" s="357">
        <v>0</v>
      </c>
      <c r="EH356" s="357">
        <v>0</v>
      </c>
      <c r="EI356" s="357">
        <v>0</v>
      </c>
      <c r="EJ356" s="357"/>
      <c r="EK356" s="357">
        <v>0</v>
      </c>
      <c r="EL356" s="357">
        <v>0</v>
      </c>
      <c r="EM356" s="357">
        <v>0</v>
      </c>
      <c r="EN356" s="357">
        <v>0</v>
      </c>
      <c r="EO356" s="357">
        <v>0</v>
      </c>
      <c r="EP356" s="357">
        <v>0</v>
      </c>
      <c r="EQ356" s="357">
        <v>0</v>
      </c>
      <c r="ER356" s="357"/>
      <c r="ES356" s="357">
        <v>0</v>
      </c>
      <c r="ET356" s="357">
        <v>0</v>
      </c>
      <c r="EU356" s="357">
        <v>0</v>
      </c>
      <c r="EV356" s="357">
        <v>0</v>
      </c>
      <c r="EW356" s="357">
        <v>0</v>
      </c>
      <c r="EX356" s="357">
        <v>0</v>
      </c>
      <c r="EY356" s="357">
        <v>0</v>
      </c>
      <c r="EZ356" s="357"/>
      <c r="FA356" s="357">
        <v>0</v>
      </c>
      <c r="FB356" s="357">
        <v>0</v>
      </c>
      <c r="FC356" s="357">
        <v>0</v>
      </c>
      <c r="FD356" s="357">
        <v>0</v>
      </c>
      <c r="FE356" s="357">
        <v>0</v>
      </c>
      <c r="FF356" s="357">
        <v>0</v>
      </c>
      <c r="FG356" s="357">
        <v>0</v>
      </c>
    </row>
    <row r="357" spans="1:163">
      <c r="D357" s="167"/>
      <c r="CW357" s="162">
        <v>0</v>
      </c>
      <c r="CX357" s="162">
        <v>0</v>
      </c>
      <c r="CY357" s="162">
        <v>0</v>
      </c>
      <c r="CZ357" s="162">
        <v>0</v>
      </c>
      <c r="DA357" s="162">
        <v>0</v>
      </c>
      <c r="DB357" s="162">
        <v>0</v>
      </c>
      <c r="DC357" s="162">
        <v>0</v>
      </c>
    </row>
    <row r="358" spans="1:163">
      <c r="B358" s="172" t="s">
        <v>969</v>
      </c>
      <c r="C358" s="357">
        <v>1109966157.6417329</v>
      </c>
      <c r="D358" s="167"/>
      <c r="E358" s="357">
        <v>95039603.754329324</v>
      </c>
      <c r="F358" s="357">
        <v>447771144.01178241</v>
      </c>
      <c r="G358" s="357">
        <v>73977505.768443272</v>
      </c>
      <c r="H358" s="357">
        <v>0</v>
      </c>
      <c r="I358" s="357">
        <v>0</v>
      </c>
      <c r="J358" s="357">
        <v>0</v>
      </c>
      <c r="K358" s="357">
        <v>616788253.53455496</v>
      </c>
      <c r="L358" s="357"/>
      <c r="M358" s="357">
        <v>20425357.657741804</v>
      </c>
      <c r="N358" s="357">
        <v>113773393.60831986</v>
      </c>
      <c r="O358" s="357">
        <v>9480825.2037282586</v>
      </c>
      <c r="P358" s="357">
        <v>0</v>
      </c>
      <c r="Q358" s="357">
        <v>0</v>
      </c>
      <c r="R358" s="357">
        <v>0</v>
      </c>
      <c r="S358" s="357">
        <v>143679576.46978992</v>
      </c>
      <c r="T358" s="357"/>
      <c r="U358" s="357">
        <v>20647682.466662794</v>
      </c>
      <c r="V358" s="357">
        <v>126524726.43982691</v>
      </c>
      <c r="W358" s="357">
        <v>1475483.8596319153</v>
      </c>
      <c r="X358" s="357">
        <v>0</v>
      </c>
      <c r="Y358" s="357">
        <v>0</v>
      </c>
      <c r="Z358" s="357">
        <v>0</v>
      </c>
      <c r="AA358" s="357">
        <v>148647892.76612163</v>
      </c>
      <c r="AB358" s="357"/>
      <c r="AC358" s="357">
        <v>10360790.832187677</v>
      </c>
      <c r="AD358" s="357">
        <v>81654733.583679318</v>
      </c>
      <c r="AE358" s="357">
        <v>750558.6301622052</v>
      </c>
      <c r="AF358" s="357">
        <v>0</v>
      </c>
      <c r="AG358" s="357">
        <v>0</v>
      </c>
      <c r="AH358" s="357">
        <v>0</v>
      </c>
      <c r="AI358" s="357">
        <v>92766083.046029195</v>
      </c>
      <c r="AJ358" s="357"/>
      <c r="AK358" s="357">
        <v>7602298.2730835415</v>
      </c>
      <c r="AL358" s="357">
        <v>56810692.088504344</v>
      </c>
      <c r="AM358" s="357">
        <v>1814770.6511199549</v>
      </c>
      <c r="AN358" s="357">
        <v>0</v>
      </c>
      <c r="AO358" s="357">
        <v>0</v>
      </c>
      <c r="AP358" s="357">
        <v>0</v>
      </c>
      <c r="AQ358" s="357">
        <v>66227761.012707837</v>
      </c>
      <c r="AR358" s="357"/>
      <c r="AS358" s="357">
        <v>28366.177920959537</v>
      </c>
      <c r="AT358" s="357">
        <v>179385.91646170881</v>
      </c>
      <c r="AU358" s="357">
        <v>3651.5453360374213</v>
      </c>
      <c r="AV358" s="357">
        <v>0</v>
      </c>
      <c r="AW358" s="357">
        <v>0</v>
      </c>
      <c r="AX358" s="357">
        <v>0</v>
      </c>
      <c r="AY358" s="357">
        <v>211403.63971870576</v>
      </c>
      <c r="AZ358" s="357"/>
      <c r="BA358" s="357">
        <v>485016.56760680903</v>
      </c>
      <c r="BB358" s="357">
        <v>4950964.2504027244</v>
      </c>
      <c r="BC358" s="357">
        <v>377602.65324608801</v>
      </c>
      <c r="BD358" s="357">
        <v>0</v>
      </c>
      <c r="BE358" s="357">
        <v>0</v>
      </c>
      <c r="BF358" s="357">
        <v>0</v>
      </c>
      <c r="BG358" s="357">
        <v>5813583.4712556228</v>
      </c>
      <c r="BH358" s="357"/>
      <c r="BI358" s="357">
        <v>507079.31036188384</v>
      </c>
      <c r="BJ358" s="357">
        <v>355957.71425221249</v>
      </c>
      <c r="BK358" s="357">
        <v>152907.1482464119</v>
      </c>
      <c r="BL358" s="357">
        <v>0</v>
      </c>
      <c r="BM358" s="357">
        <v>0</v>
      </c>
      <c r="BN358" s="357">
        <v>0</v>
      </c>
      <c r="BO358" s="357">
        <v>1015944.1728605081</v>
      </c>
      <c r="BP358" s="357"/>
      <c r="BQ358" s="357">
        <v>2218703.3364149132</v>
      </c>
      <c r="BR358" s="357">
        <v>24589977.380190104</v>
      </c>
      <c r="BS358" s="357">
        <v>172984.48898056085</v>
      </c>
      <c r="BT358" s="357">
        <v>0</v>
      </c>
      <c r="BU358" s="357">
        <v>0</v>
      </c>
      <c r="BV358" s="357">
        <v>0</v>
      </c>
      <c r="BW358" s="357">
        <v>26981665.205585577</v>
      </c>
      <c r="BX358" s="357"/>
      <c r="BY358" s="357">
        <v>292241.17955229757</v>
      </c>
      <c r="BZ358" s="357">
        <v>2100833.0584428282</v>
      </c>
      <c r="CA358" s="357">
        <v>300868.78408364923</v>
      </c>
      <c r="CB358" s="357">
        <v>0</v>
      </c>
      <c r="CC358" s="357">
        <v>0</v>
      </c>
      <c r="CD358" s="357">
        <v>0</v>
      </c>
      <c r="CE358" s="357">
        <v>2693943.0220787749</v>
      </c>
      <c r="CF358" s="357"/>
      <c r="CG358" s="357">
        <v>334053.73544175422</v>
      </c>
      <c r="CH358" s="357">
        <v>2960938.1262835646</v>
      </c>
      <c r="CI358" s="357">
        <v>1493810.5360682518</v>
      </c>
      <c r="CJ358" s="357">
        <v>0</v>
      </c>
      <c r="CK358" s="357">
        <v>0</v>
      </c>
      <c r="CL358" s="357">
        <v>0</v>
      </c>
      <c r="CM358" s="357">
        <v>4788802.3977935696</v>
      </c>
      <c r="CN358" s="357">
        <v>0</v>
      </c>
      <c r="CO358" s="357">
        <v>60497.459822284531</v>
      </c>
      <c r="CP358" s="357">
        <v>289783.33671032178</v>
      </c>
      <c r="CQ358" s="357">
        <v>968.10670424745956</v>
      </c>
      <c r="CR358" s="357">
        <v>0</v>
      </c>
      <c r="CS358" s="357">
        <v>0</v>
      </c>
      <c r="CT358" s="357">
        <v>0</v>
      </c>
      <c r="CU358" s="357">
        <v>351248.90323685377</v>
      </c>
      <c r="CV358" s="357">
        <v>0</v>
      </c>
      <c r="CW358" s="357">
        <v>0</v>
      </c>
      <c r="CX358" s="357">
        <v>0</v>
      </c>
      <c r="CY358" s="357">
        <v>0</v>
      </c>
      <c r="CZ358" s="357">
        <v>0</v>
      </c>
      <c r="DA358" s="357">
        <v>0</v>
      </c>
      <c r="DB358" s="357">
        <v>0</v>
      </c>
      <c r="DC358" s="357">
        <v>0</v>
      </c>
      <c r="DD358" s="357">
        <v>0</v>
      </c>
      <c r="DE358" s="357">
        <v>0</v>
      </c>
      <c r="DF358" s="357">
        <v>0</v>
      </c>
      <c r="DG358" s="357">
        <v>0</v>
      </c>
      <c r="DH358" s="357">
        <v>0</v>
      </c>
      <c r="DI358" s="357">
        <v>0</v>
      </c>
      <c r="DJ358" s="357">
        <v>0</v>
      </c>
      <c r="DK358" s="357">
        <v>0</v>
      </c>
      <c r="DL358" s="357">
        <v>0</v>
      </c>
      <c r="DM358" s="357">
        <v>0</v>
      </c>
      <c r="DN358" s="357">
        <v>0</v>
      </c>
      <c r="DO358" s="357">
        <v>0</v>
      </c>
      <c r="DP358" s="357">
        <v>0</v>
      </c>
      <c r="DQ358" s="357">
        <v>0</v>
      </c>
      <c r="DR358" s="357">
        <v>0</v>
      </c>
      <c r="DS358" s="357">
        <v>0</v>
      </c>
      <c r="DT358" s="357">
        <v>0</v>
      </c>
      <c r="DU358" s="357">
        <v>0</v>
      </c>
      <c r="DV358" s="357">
        <v>0</v>
      </c>
      <c r="DW358" s="357">
        <v>0</v>
      </c>
      <c r="DX358" s="357">
        <v>0</v>
      </c>
      <c r="DY358" s="357">
        <v>0</v>
      </c>
      <c r="DZ358" s="357">
        <v>0</v>
      </c>
      <c r="EA358" s="357">
        <v>0</v>
      </c>
      <c r="EB358" s="357">
        <v>0</v>
      </c>
      <c r="EC358" s="357">
        <v>0</v>
      </c>
      <c r="ED358" s="357">
        <v>0</v>
      </c>
      <c r="EE358" s="357">
        <v>0</v>
      </c>
      <c r="EF358" s="357">
        <v>0</v>
      </c>
      <c r="EG358" s="357">
        <v>0</v>
      </c>
      <c r="EH358" s="357">
        <v>0</v>
      </c>
      <c r="EI358" s="357">
        <v>0</v>
      </c>
      <c r="EJ358" s="357">
        <v>0</v>
      </c>
      <c r="EK358" s="357">
        <v>0</v>
      </c>
      <c r="EL358" s="357">
        <v>0</v>
      </c>
      <c r="EM358" s="357">
        <v>0</v>
      </c>
      <c r="EN358" s="357">
        <v>0</v>
      </c>
      <c r="EO358" s="357">
        <v>0</v>
      </c>
      <c r="EP358" s="357">
        <v>0</v>
      </c>
      <c r="EQ358" s="357">
        <v>0</v>
      </c>
      <c r="ER358" s="357">
        <v>0</v>
      </c>
      <c r="ES358" s="357">
        <v>0</v>
      </c>
      <c r="ET358" s="357">
        <v>0</v>
      </c>
      <c r="EU358" s="357">
        <v>0</v>
      </c>
      <c r="EV358" s="357">
        <v>0</v>
      </c>
      <c r="EW358" s="357">
        <v>0</v>
      </c>
      <c r="EX358" s="357">
        <v>0</v>
      </c>
      <c r="EY358" s="357">
        <v>0</v>
      </c>
      <c r="EZ358" s="357">
        <v>0</v>
      </c>
      <c r="FA358" s="357">
        <v>0</v>
      </c>
      <c r="FB358" s="357">
        <v>0</v>
      </c>
      <c r="FC358" s="357">
        <v>0</v>
      </c>
      <c r="FD358" s="357">
        <v>0</v>
      </c>
      <c r="FE358" s="357">
        <v>0</v>
      </c>
      <c r="FF358" s="357">
        <v>0</v>
      </c>
      <c r="FG358" s="357">
        <v>0</v>
      </c>
    </row>
    <row r="359" spans="1:163">
      <c r="D359" s="167"/>
      <c r="CW359" s="162">
        <v>0</v>
      </c>
      <c r="CX359" s="162">
        <v>0</v>
      </c>
      <c r="CY359" s="162">
        <v>0</v>
      </c>
      <c r="CZ359" s="162">
        <v>0</v>
      </c>
      <c r="DA359" s="162">
        <v>0</v>
      </c>
      <c r="DB359" s="162">
        <v>0</v>
      </c>
      <c r="DC359" s="162">
        <v>0</v>
      </c>
    </row>
    <row r="360" spans="1:163">
      <c r="B360" s="172" t="s">
        <v>250</v>
      </c>
      <c r="D360" s="167"/>
      <c r="CW360" s="162">
        <v>0</v>
      </c>
      <c r="CX360" s="162">
        <v>0</v>
      </c>
      <c r="CY360" s="162">
        <v>0</v>
      </c>
      <c r="CZ360" s="162">
        <v>0</v>
      </c>
      <c r="DA360" s="162">
        <v>0</v>
      </c>
      <c r="DB360" s="162">
        <v>0</v>
      </c>
      <c r="DC360" s="162">
        <v>0</v>
      </c>
    </row>
    <row r="361" spans="1:163">
      <c r="A361" s="355" t="s">
        <v>45</v>
      </c>
      <c r="B361" s="162" t="s">
        <v>45</v>
      </c>
      <c r="C361" s="619">
        <v>0</v>
      </c>
      <c r="D361" s="167"/>
      <c r="E361" s="356">
        <v>0</v>
      </c>
      <c r="F361" s="356">
        <v>0</v>
      </c>
      <c r="G361" s="356">
        <v>0</v>
      </c>
      <c r="H361" s="356">
        <v>0</v>
      </c>
      <c r="I361" s="356">
        <v>0</v>
      </c>
      <c r="J361" s="356">
        <v>0</v>
      </c>
      <c r="K361" s="356">
        <v>0</v>
      </c>
      <c r="M361" s="356">
        <v>0</v>
      </c>
      <c r="N361" s="356">
        <v>0</v>
      </c>
      <c r="O361" s="356">
        <v>0</v>
      </c>
      <c r="P361" s="356">
        <v>0</v>
      </c>
      <c r="Q361" s="356">
        <v>0</v>
      </c>
      <c r="R361" s="356">
        <v>0</v>
      </c>
      <c r="S361" s="356">
        <v>0</v>
      </c>
      <c r="U361" s="356">
        <v>0</v>
      </c>
      <c r="V361" s="356">
        <v>0</v>
      </c>
      <c r="W361" s="356">
        <v>0</v>
      </c>
      <c r="X361" s="356">
        <v>0</v>
      </c>
      <c r="Y361" s="356">
        <v>0</v>
      </c>
      <c r="Z361" s="356">
        <v>0</v>
      </c>
      <c r="AA361" s="356">
        <v>0</v>
      </c>
      <c r="AC361" s="356">
        <v>0</v>
      </c>
      <c r="AD361" s="356">
        <v>0</v>
      </c>
      <c r="AE361" s="356">
        <v>0</v>
      </c>
      <c r="AF361" s="356">
        <v>0</v>
      </c>
      <c r="AG361" s="356">
        <v>0</v>
      </c>
      <c r="AH361" s="356">
        <v>0</v>
      </c>
      <c r="AI361" s="356">
        <v>0</v>
      </c>
      <c r="AK361" s="356">
        <v>0</v>
      </c>
      <c r="AL361" s="356">
        <v>0</v>
      </c>
      <c r="AM361" s="356">
        <v>0</v>
      </c>
      <c r="AN361" s="356">
        <v>0</v>
      </c>
      <c r="AO361" s="356">
        <v>0</v>
      </c>
      <c r="AP361" s="356">
        <v>0</v>
      </c>
      <c r="AQ361" s="356">
        <v>0</v>
      </c>
      <c r="AS361" s="356">
        <v>0</v>
      </c>
      <c r="AT361" s="356">
        <v>0</v>
      </c>
      <c r="AU361" s="356">
        <v>0</v>
      </c>
      <c r="AV361" s="356">
        <v>0</v>
      </c>
      <c r="AW361" s="356">
        <v>0</v>
      </c>
      <c r="AX361" s="356">
        <v>0</v>
      </c>
      <c r="AY361" s="356">
        <v>0</v>
      </c>
      <c r="BA361" s="356">
        <v>0</v>
      </c>
      <c r="BB361" s="356">
        <v>0</v>
      </c>
      <c r="BC361" s="356">
        <v>0</v>
      </c>
      <c r="BD361" s="356">
        <v>0</v>
      </c>
      <c r="BE361" s="356">
        <v>0</v>
      </c>
      <c r="BF361" s="356">
        <v>0</v>
      </c>
      <c r="BG361" s="356">
        <v>0</v>
      </c>
      <c r="BI361" s="356">
        <v>0</v>
      </c>
      <c r="BJ361" s="356">
        <v>0</v>
      </c>
      <c r="BK361" s="356">
        <v>0</v>
      </c>
      <c r="BL361" s="356">
        <v>0</v>
      </c>
      <c r="BM361" s="356">
        <v>0</v>
      </c>
      <c r="BN361" s="356">
        <v>0</v>
      </c>
      <c r="BO361" s="356">
        <v>0</v>
      </c>
      <c r="BQ361" s="356">
        <v>0</v>
      </c>
      <c r="BR361" s="356">
        <v>0</v>
      </c>
      <c r="BS361" s="356">
        <v>0</v>
      </c>
      <c r="BT361" s="356">
        <v>0</v>
      </c>
      <c r="BU361" s="356">
        <v>0</v>
      </c>
      <c r="BV361" s="356">
        <v>0</v>
      </c>
      <c r="BW361" s="356">
        <v>0</v>
      </c>
      <c r="BY361" s="356">
        <v>0</v>
      </c>
      <c r="BZ361" s="356">
        <v>0</v>
      </c>
      <c r="CA361" s="356">
        <v>0</v>
      </c>
      <c r="CB361" s="356">
        <v>0</v>
      </c>
      <c r="CC361" s="356">
        <v>0</v>
      </c>
      <c r="CD361" s="356">
        <v>0</v>
      </c>
      <c r="CE361" s="356">
        <v>0</v>
      </c>
      <c r="CG361" s="356">
        <v>0</v>
      </c>
      <c r="CH361" s="356">
        <v>0</v>
      </c>
      <c r="CI361" s="356">
        <v>0</v>
      </c>
      <c r="CJ361" s="356">
        <v>0</v>
      </c>
      <c r="CK361" s="356">
        <v>0</v>
      </c>
      <c r="CL361" s="356">
        <v>0</v>
      </c>
      <c r="CM361" s="356">
        <v>0</v>
      </c>
      <c r="CN361" s="162">
        <v>0</v>
      </c>
      <c r="CO361" s="356">
        <v>0</v>
      </c>
      <c r="CP361" s="356">
        <v>0</v>
      </c>
      <c r="CQ361" s="356">
        <v>0</v>
      </c>
      <c r="CR361" s="356">
        <v>0</v>
      </c>
      <c r="CS361" s="356">
        <v>0</v>
      </c>
      <c r="CT361" s="356">
        <v>0</v>
      </c>
      <c r="CU361" s="356">
        <v>0</v>
      </c>
      <c r="CW361" s="356">
        <v>0</v>
      </c>
      <c r="CX361" s="356">
        <v>0</v>
      </c>
      <c r="CY361" s="356">
        <v>0</v>
      </c>
      <c r="CZ361" s="356">
        <v>0</v>
      </c>
      <c r="DA361" s="356">
        <v>0</v>
      </c>
      <c r="DB361" s="356">
        <v>0</v>
      </c>
      <c r="DC361" s="356">
        <v>0</v>
      </c>
      <c r="DE361" s="356">
        <v>0</v>
      </c>
      <c r="DF361" s="356">
        <v>0</v>
      </c>
      <c r="DG361" s="356">
        <v>0</v>
      </c>
      <c r="DH361" s="356">
        <v>0</v>
      </c>
      <c r="DI361" s="356">
        <v>0</v>
      </c>
      <c r="DJ361" s="356">
        <v>0</v>
      </c>
      <c r="DK361" s="356">
        <v>0</v>
      </c>
      <c r="DM361" s="356">
        <v>0</v>
      </c>
      <c r="DN361" s="356">
        <v>0</v>
      </c>
      <c r="DO361" s="356">
        <v>0</v>
      </c>
      <c r="DP361" s="356">
        <v>0</v>
      </c>
      <c r="DQ361" s="356">
        <v>0</v>
      </c>
      <c r="DR361" s="356">
        <v>0</v>
      </c>
      <c r="DS361" s="356">
        <v>0</v>
      </c>
      <c r="DU361" s="356">
        <v>0</v>
      </c>
      <c r="DV361" s="356">
        <v>0</v>
      </c>
      <c r="DW361" s="356">
        <v>0</v>
      </c>
      <c r="DX361" s="356">
        <v>0</v>
      </c>
      <c r="DY361" s="356">
        <v>0</v>
      </c>
      <c r="DZ361" s="356">
        <v>0</v>
      </c>
      <c r="EA361" s="356">
        <v>0</v>
      </c>
      <c r="EC361" s="356">
        <v>0</v>
      </c>
      <c r="ED361" s="356">
        <v>0</v>
      </c>
      <c r="EE361" s="356">
        <v>0</v>
      </c>
      <c r="EF361" s="356">
        <v>0</v>
      </c>
      <c r="EG361" s="356">
        <v>0</v>
      </c>
      <c r="EH361" s="356">
        <v>0</v>
      </c>
      <c r="EI361" s="356">
        <v>0</v>
      </c>
      <c r="EK361" s="356">
        <v>0</v>
      </c>
      <c r="EL361" s="356">
        <v>0</v>
      </c>
      <c r="EM361" s="356">
        <v>0</v>
      </c>
      <c r="EN361" s="356">
        <v>0</v>
      </c>
      <c r="EO361" s="356">
        <v>0</v>
      </c>
      <c r="EP361" s="356">
        <v>0</v>
      </c>
      <c r="EQ361" s="356">
        <v>0</v>
      </c>
      <c r="ES361" s="356">
        <v>0</v>
      </c>
      <c r="ET361" s="356">
        <v>0</v>
      </c>
      <c r="EU361" s="356">
        <v>0</v>
      </c>
      <c r="EV361" s="356">
        <v>0</v>
      </c>
      <c r="EW361" s="356">
        <v>0</v>
      </c>
      <c r="EX361" s="356">
        <v>0</v>
      </c>
      <c r="EY361" s="356">
        <v>0</v>
      </c>
      <c r="FA361" s="356">
        <v>0</v>
      </c>
      <c r="FB361" s="356">
        <v>0</v>
      </c>
      <c r="FC361" s="356">
        <v>0</v>
      </c>
      <c r="FD361" s="356">
        <v>0</v>
      </c>
      <c r="FE361" s="356">
        <v>0</v>
      </c>
      <c r="FF361" s="356">
        <v>0</v>
      </c>
      <c r="FG361" s="356">
        <v>0</v>
      </c>
    </row>
    <row r="362" spans="1:163">
      <c r="A362" s="355" t="s">
        <v>45</v>
      </c>
      <c r="B362" s="162" t="s">
        <v>45</v>
      </c>
      <c r="C362" s="619">
        <v>0</v>
      </c>
      <c r="D362" s="167"/>
      <c r="E362" s="356">
        <v>0</v>
      </c>
      <c r="F362" s="356">
        <v>0</v>
      </c>
      <c r="G362" s="356">
        <v>0</v>
      </c>
      <c r="H362" s="356">
        <v>0</v>
      </c>
      <c r="I362" s="356">
        <v>0</v>
      </c>
      <c r="J362" s="356">
        <v>0</v>
      </c>
      <c r="K362" s="356">
        <v>0</v>
      </c>
      <c r="M362" s="356">
        <v>0</v>
      </c>
      <c r="N362" s="356">
        <v>0</v>
      </c>
      <c r="O362" s="356">
        <v>0</v>
      </c>
      <c r="P362" s="356">
        <v>0</v>
      </c>
      <c r="Q362" s="356">
        <v>0</v>
      </c>
      <c r="R362" s="356">
        <v>0</v>
      </c>
      <c r="S362" s="356">
        <v>0</v>
      </c>
      <c r="U362" s="356">
        <v>0</v>
      </c>
      <c r="V362" s="356">
        <v>0</v>
      </c>
      <c r="W362" s="356">
        <v>0</v>
      </c>
      <c r="X362" s="356">
        <v>0</v>
      </c>
      <c r="Y362" s="356">
        <v>0</v>
      </c>
      <c r="Z362" s="356">
        <v>0</v>
      </c>
      <c r="AA362" s="356">
        <v>0</v>
      </c>
      <c r="AC362" s="356">
        <v>0</v>
      </c>
      <c r="AD362" s="356">
        <v>0</v>
      </c>
      <c r="AE362" s="356">
        <v>0</v>
      </c>
      <c r="AF362" s="356">
        <v>0</v>
      </c>
      <c r="AG362" s="356">
        <v>0</v>
      </c>
      <c r="AH362" s="356">
        <v>0</v>
      </c>
      <c r="AI362" s="356">
        <v>0</v>
      </c>
      <c r="AK362" s="356">
        <v>0</v>
      </c>
      <c r="AL362" s="356">
        <v>0</v>
      </c>
      <c r="AM362" s="356">
        <v>0</v>
      </c>
      <c r="AN362" s="356">
        <v>0</v>
      </c>
      <c r="AO362" s="356">
        <v>0</v>
      </c>
      <c r="AP362" s="356">
        <v>0</v>
      </c>
      <c r="AQ362" s="356">
        <v>0</v>
      </c>
      <c r="AS362" s="356">
        <v>0</v>
      </c>
      <c r="AT362" s="356">
        <v>0</v>
      </c>
      <c r="AU362" s="356">
        <v>0</v>
      </c>
      <c r="AV362" s="356">
        <v>0</v>
      </c>
      <c r="AW362" s="356">
        <v>0</v>
      </c>
      <c r="AX362" s="356">
        <v>0</v>
      </c>
      <c r="AY362" s="356">
        <v>0</v>
      </c>
      <c r="BA362" s="356">
        <v>0</v>
      </c>
      <c r="BB362" s="356">
        <v>0</v>
      </c>
      <c r="BC362" s="356">
        <v>0</v>
      </c>
      <c r="BD362" s="356">
        <v>0</v>
      </c>
      <c r="BE362" s="356">
        <v>0</v>
      </c>
      <c r="BF362" s="356">
        <v>0</v>
      </c>
      <c r="BG362" s="356">
        <v>0</v>
      </c>
      <c r="BI362" s="356">
        <v>0</v>
      </c>
      <c r="BJ362" s="356">
        <v>0</v>
      </c>
      <c r="BK362" s="356">
        <v>0</v>
      </c>
      <c r="BL362" s="356">
        <v>0</v>
      </c>
      <c r="BM362" s="356">
        <v>0</v>
      </c>
      <c r="BN362" s="356">
        <v>0</v>
      </c>
      <c r="BO362" s="356">
        <v>0</v>
      </c>
      <c r="BQ362" s="356">
        <v>0</v>
      </c>
      <c r="BR362" s="356">
        <v>0</v>
      </c>
      <c r="BS362" s="356">
        <v>0</v>
      </c>
      <c r="BT362" s="356">
        <v>0</v>
      </c>
      <c r="BU362" s="356">
        <v>0</v>
      </c>
      <c r="BV362" s="356">
        <v>0</v>
      </c>
      <c r="BW362" s="356">
        <v>0</v>
      </c>
      <c r="BY362" s="356">
        <v>0</v>
      </c>
      <c r="BZ362" s="356">
        <v>0</v>
      </c>
      <c r="CA362" s="356">
        <v>0</v>
      </c>
      <c r="CB362" s="356">
        <v>0</v>
      </c>
      <c r="CC362" s="356">
        <v>0</v>
      </c>
      <c r="CD362" s="356">
        <v>0</v>
      </c>
      <c r="CE362" s="356">
        <v>0</v>
      </c>
      <c r="CG362" s="356">
        <v>0</v>
      </c>
      <c r="CH362" s="356">
        <v>0</v>
      </c>
      <c r="CI362" s="356">
        <v>0</v>
      </c>
      <c r="CJ362" s="356">
        <v>0</v>
      </c>
      <c r="CK362" s="356">
        <v>0</v>
      </c>
      <c r="CL362" s="356">
        <v>0</v>
      </c>
      <c r="CM362" s="356">
        <v>0</v>
      </c>
      <c r="CN362" s="162">
        <v>0</v>
      </c>
      <c r="CO362" s="356">
        <v>0</v>
      </c>
      <c r="CP362" s="356">
        <v>0</v>
      </c>
      <c r="CQ362" s="356">
        <v>0</v>
      </c>
      <c r="CR362" s="356">
        <v>0</v>
      </c>
      <c r="CS362" s="356">
        <v>0</v>
      </c>
      <c r="CT362" s="356">
        <v>0</v>
      </c>
      <c r="CU362" s="356">
        <v>0</v>
      </c>
      <c r="CW362" s="356">
        <v>0</v>
      </c>
      <c r="CX362" s="356">
        <v>0</v>
      </c>
      <c r="CY362" s="356">
        <v>0</v>
      </c>
      <c r="CZ362" s="356">
        <v>0</v>
      </c>
      <c r="DA362" s="356">
        <v>0</v>
      </c>
      <c r="DB362" s="356">
        <v>0</v>
      </c>
      <c r="DC362" s="356">
        <v>0</v>
      </c>
      <c r="DE362" s="356">
        <v>0</v>
      </c>
      <c r="DF362" s="356">
        <v>0</v>
      </c>
      <c r="DG362" s="356">
        <v>0</v>
      </c>
      <c r="DH362" s="356">
        <v>0</v>
      </c>
      <c r="DI362" s="356">
        <v>0</v>
      </c>
      <c r="DJ362" s="356">
        <v>0</v>
      </c>
      <c r="DK362" s="356">
        <v>0</v>
      </c>
      <c r="DM362" s="356">
        <v>0</v>
      </c>
      <c r="DN362" s="356">
        <v>0</v>
      </c>
      <c r="DO362" s="356">
        <v>0</v>
      </c>
      <c r="DP362" s="356">
        <v>0</v>
      </c>
      <c r="DQ362" s="356">
        <v>0</v>
      </c>
      <c r="DR362" s="356">
        <v>0</v>
      </c>
      <c r="DS362" s="356">
        <v>0</v>
      </c>
      <c r="DU362" s="356">
        <v>0</v>
      </c>
      <c r="DV362" s="356">
        <v>0</v>
      </c>
      <c r="DW362" s="356">
        <v>0</v>
      </c>
      <c r="DX362" s="356">
        <v>0</v>
      </c>
      <c r="DY362" s="356">
        <v>0</v>
      </c>
      <c r="DZ362" s="356">
        <v>0</v>
      </c>
      <c r="EA362" s="356">
        <v>0</v>
      </c>
      <c r="EC362" s="356">
        <v>0</v>
      </c>
      <c r="ED362" s="356">
        <v>0</v>
      </c>
      <c r="EE362" s="356">
        <v>0</v>
      </c>
      <c r="EF362" s="356">
        <v>0</v>
      </c>
      <c r="EG362" s="356">
        <v>0</v>
      </c>
      <c r="EH362" s="356">
        <v>0</v>
      </c>
      <c r="EI362" s="356">
        <v>0</v>
      </c>
      <c r="EK362" s="356">
        <v>0</v>
      </c>
      <c r="EL362" s="356">
        <v>0</v>
      </c>
      <c r="EM362" s="356">
        <v>0</v>
      </c>
      <c r="EN362" s="356">
        <v>0</v>
      </c>
      <c r="EO362" s="356">
        <v>0</v>
      </c>
      <c r="EP362" s="356">
        <v>0</v>
      </c>
      <c r="EQ362" s="356">
        <v>0</v>
      </c>
      <c r="ES362" s="356">
        <v>0</v>
      </c>
      <c r="ET362" s="356">
        <v>0</v>
      </c>
      <c r="EU362" s="356">
        <v>0</v>
      </c>
      <c r="EV362" s="356">
        <v>0</v>
      </c>
      <c r="EW362" s="356">
        <v>0</v>
      </c>
      <c r="EX362" s="356">
        <v>0</v>
      </c>
      <c r="EY362" s="356">
        <v>0</v>
      </c>
      <c r="FA362" s="356">
        <v>0</v>
      </c>
      <c r="FB362" s="356">
        <v>0</v>
      </c>
      <c r="FC362" s="356">
        <v>0</v>
      </c>
      <c r="FD362" s="356">
        <v>0</v>
      </c>
      <c r="FE362" s="356">
        <v>0</v>
      </c>
      <c r="FF362" s="356">
        <v>0</v>
      </c>
      <c r="FG362" s="356">
        <v>0</v>
      </c>
    </row>
    <row r="363" spans="1:163">
      <c r="A363" s="355" t="s">
        <v>45</v>
      </c>
      <c r="B363" s="162" t="s">
        <v>45</v>
      </c>
      <c r="C363" s="619">
        <v>0</v>
      </c>
      <c r="D363" s="167"/>
      <c r="E363" s="356">
        <v>0</v>
      </c>
      <c r="F363" s="356">
        <v>0</v>
      </c>
      <c r="G363" s="356">
        <v>0</v>
      </c>
      <c r="H363" s="356">
        <v>0</v>
      </c>
      <c r="I363" s="356">
        <v>0</v>
      </c>
      <c r="J363" s="356">
        <v>0</v>
      </c>
      <c r="K363" s="356">
        <v>0</v>
      </c>
      <c r="M363" s="356">
        <v>0</v>
      </c>
      <c r="N363" s="356">
        <v>0</v>
      </c>
      <c r="O363" s="356">
        <v>0</v>
      </c>
      <c r="P363" s="356">
        <v>0</v>
      </c>
      <c r="Q363" s="356">
        <v>0</v>
      </c>
      <c r="R363" s="356">
        <v>0</v>
      </c>
      <c r="S363" s="356">
        <v>0</v>
      </c>
      <c r="U363" s="356">
        <v>0</v>
      </c>
      <c r="V363" s="356">
        <v>0</v>
      </c>
      <c r="W363" s="356">
        <v>0</v>
      </c>
      <c r="X363" s="356">
        <v>0</v>
      </c>
      <c r="Y363" s="356">
        <v>0</v>
      </c>
      <c r="Z363" s="356">
        <v>0</v>
      </c>
      <c r="AA363" s="356">
        <v>0</v>
      </c>
      <c r="AC363" s="356">
        <v>0</v>
      </c>
      <c r="AD363" s="356">
        <v>0</v>
      </c>
      <c r="AE363" s="356">
        <v>0</v>
      </c>
      <c r="AF363" s="356">
        <v>0</v>
      </c>
      <c r="AG363" s="356">
        <v>0</v>
      </c>
      <c r="AH363" s="356">
        <v>0</v>
      </c>
      <c r="AI363" s="356">
        <v>0</v>
      </c>
      <c r="AK363" s="356">
        <v>0</v>
      </c>
      <c r="AL363" s="356">
        <v>0</v>
      </c>
      <c r="AM363" s="356">
        <v>0</v>
      </c>
      <c r="AN363" s="356">
        <v>0</v>
      </c>
      <c r="AO363" s="356">
        <v>0</v>
      </c>
      <c r="AP363" s="356">
        <v>0</v>
      </c>
      <c r="AQ363" s="356">
        <v>0</v>
      </c>
      <c r="AS363" s="356">
        <v>0</v>
      </c>
      <c r="AT363" s="356">
        <v>0</v>
      </c>
      <c r="AU363" s="356">
        <v>0</v>
      </c>
      <c r="AV363" s="356">
        <v>0</v>
      </c>
      <c r="AW363" s="356">
        <v>0</v>
      </c>
      <c r="AX363" s="356">
        <v>0</v>
      </c>
      <c r="AY363" s="356">
        <v>0</v>
      </c>
      <c r="BA363" s="356">
        <v>0</v>
      </c>
      <c r="BB363" s="356">
        <v>0</v>
      </c>
      <c r="BC363" s="356">
        <v>0</v>
      </c>
      <c r="BD363" s="356">
        <v>0</v>
      </c>
      <c r="BE363" s="356">
        <v>0</v>
      </c>
      <c r="BF363" s="356">
        <v>0</v>
      </c>
      <c r="BG363" s="356">
        <v>0</v>
      </c>
      <c r="BI363" s="356">
        <v>0</v>
      </c>
      <c r="BJ363" s="356">
        <v>0</v>
      </c>
      <c r="BK363" s="356">
        <v>0</v>
      </c>
      <c r="BL363" s="356">
        <v>0</v>
      </c>
      <c r="BM363" s="356">
        <v>0</v>
      </c>
      <c r="BN363" s="356">
        <v>0</v>
      </c>
      <c r="BO363" s="356">
        <v>0</v>
      </c>
      <c r="BQ363" s="356">
        <v>0</v>
      </c>
      <c r="BR363" s="356">
        <v>0</v>
      </c>
      <c r="BS363" s="356">
        <v>0</v>
      </c>
      <c r="BT363" s="356">
        <v>0</v>
      </c>
      <c r="BU363" s="356">
        <v>0</v>
      </c>
      <c r="BV363" s="356">
        <v>0</v>
      </c>
      <c r="BW363" s="356">
        <v>0</v>
      </c>
      <c r="BY363" s="356">
        <v>0</v>
      </c>
      <c r="BZ363" s="356">
        <v>0</v>
      </c>
      <c r="CA363" s="356">
        <v>0</v>
      </c>
      <c r="CB363" s="356">
        <v>0</v>
      </c>
      <c r="CC363" s="356">
        <v>0</v>
      </c>
      <c r="CD363" s="356">
        <v>0</v>
      </c>
      <c r="CE363" s="356">
        <v>0</v>
      </c>
      <c r="CG363" s="356">
        <v>0</v>
      </c>
      <c r="CH363" s="356">
        <v>0</v>
      </c>
      <c r="CI363" s="356">
        <v>0</v>
      </c>
      <c r="CJ363" s="356">
        <v>0</v>
      </c>
      <c r="CK363" s="356">
        <v>0</v>
      </c>
      <c r="CL363" s="356">
        <v>0</v>
      </c>
      <c r="CM363" s="356">
        <v>0</v>
      </c>
      <c r="CN363" s="162">
        <v>0</v>
      </c>
      <c r="CO363" s="356">
        <v>0</v>
      </c>
      <c r="CP363" s="356">
        <v>0</v>
      </c>
      <c r="CQ363" s="356">
        <v>0</v>
      </c>
      <c r="CR363" s="356">
        <v>0</v>
      </c>
      <c r="CS363" s="356">
        <v>0</v>
      </c>
      <c r="CT363" s="356">
        <v>0</v>
      </c>
      <c r="CU363" s="356">
        <v>0</v>
      </c>
      <c r="CW363" s="356">
        <v>0</v>
      </c>
      <c r="CX363" s="356">
        <v>0</v>
      </c>
      <c r="CY363" s="356">
        <v>0</v>
      </c>
      <c r="CZ363" s="356">
        <v>0</v>
      </c>
      <c r="DA363" s="356">
        <v>0</v>
      </c>
      <c r="DB363" s="356">
        <v>0</v>
      </c>
      <c r="DC363" s="356">
        <v>0</v>
      </c>
      <c r="DE363" s="356">
        <v>0</v>
      </c>
      <c r="DF363" s="356">
        <v>0</v>
      </c>
      <c r="DG363" s="356">
        <v>0</v>
      </c>
      <c r="DH363" s="356">
        <v>0</v>
      </c>
      <c r="DI363" s="356">
        <v>0</v>
      </c>
      <c r="DJ363" s="356">
        <v>0</v>
      </c>
      <c r="DK363" s="356">
        <v>0</v>
      </c>
      <c r="DM363" s="356">
        <v>0</v>
      </c>
      <c r="DN363" s="356">
        <v>0</v>
      </c>
      <c r="DO363" s="356">
        <v>0</v>
      </c>
      <c r="DP363" s="356">
        <v>0</v>
      </c>
      <c r="DQ363" s="356">
        <v>0</v>
      </c>
      <c r="DR363" s="356">
        <v>0</v>
      </c>
      <c r="DS363" s="356">
        <v>0</v>
      </c>
      <c r="DU363" s="356">
        <v>0</v>
      </c>
      <c r="DV363" s="356">
        <v>0</v>
      </c>
      <c r="DW363" s="356">
        <v>0</v>
      </c>
      <c r="DX363" s="356">
        <v>0</v>
      </c>
      <c r="DY363" s="356">
        <v>0</v>
      </c>
      <c r="DZ363" s="356">
        <v>0</v>
      </c>
      <c r="EA363" s="356">
        <v>0</v>
      </c>
      <c r="EC363" s="356">
        <v>0</v>
      </c>
      <c r="ED363" s="356">
        <v>0</v>
      </c>
      <c r="EE363" s="356">
        <v>0</v>
      </c>
      <c r="EF363" s="356">
        <v>0</v>
      </c>
      <c r="EG363" s="356">
        <v>0</v>
      </c>
      <c r="EH363" s="356">
        <v>0</v>
      </c>
      <c r="EI363" s="356">
        <v>0</v>
      </c>
      <c r="EK363" s="356">
        <v>0</v>
      </c>
      <c r="EL363" s="356">
        <v>0</v>
      </c>
      <c r="EM363" s="356">
        <v>0</v>
      </c>
      <c r="EN363" s="356">
        <v>0</v>
      </c>
      <c r="EO363" s="356">
        <v>0</v>
      </c>
      <c r="EP363" s="356">
        <v>0</v>
      </c>
      <c r="EQ363" s="356">
        <v>0</v>
      </c>
      <c r="ES363" s="356">
        <v>0</v>
      </c>
      <c r="ET363" s="356">
        <v>0</v>
      </c>
      <c r="EU363" s="356">
        <v>0</v>
      </c>
      <c r="EV363" s="356">
        <v>0</v>
      </c>
      <c r="EW363" s="356">
        <v>0</v>
      </c>
      <c r="EX363" s="356">
        <v>0</v>
      </c>
      <c r="EY363" s="356">
        <v>0</v>
      </c>
      <c r="FA363" s="356">
        <v>0</v>
      </c>
      <c r="FB363" s="356">
        <v>0</v>
      </c>
      <c r="FC363" s="356">
        <v>0</v>
      </c>
      <c r="FD363" s="356">
        <v>0</v>
      </c>
      <c r="FE363" s="356">
        <v>0</v>
      </c>
      <c r="FF363" s="356">
        <v>0</v>
      </c>
      <c r="FG363" s="356">
        <v>0</v>
      </c>
    </row>
    <row r="364" spans="1:163">
      <c r="A364" s="355" t="s">
        <v>45</v>
      </c>
      <c r="B364" s="162" t="s">
        <v>45</v>
      </c>
      <c r="C364" s="619">
        <v>0</v>
      </c>
      <c r="D364" s="167"/>
      <c r="E364" s="356">
        <v>0</v>
      </c>
      <c r="F364" s="356">
        <v>0</v>
      </c>
      <c r="G364" s="356">
        <v>0</v>
      </c>
      <c r="H364" s="356">
        <v>0</v>
      </c>
      <c r="I364" s="356">
        <v>0</v>
      </c>
      <c r="J364" s="356">
        <v>0</v>
      </c>
      <c r="K364" s="356">
        <v>0</v>
      </c>
      <c r="M364" s="356">
        <v>0</v>
      </c>
      <c r="N364" s="356">
        <v>0</v>
      </c>
      <c r="O364" s="356">
        <v>0</v>
      </c>
      <c r="P364" s="356">
        <v>0</v>
      </c>
      <c r="Q364" s="356">
        <v>0</v>
      </c>
      <c r="R364" s="356">
        <v>0</v>
      </c>
      <c r="S364" s="356">
        <v>0</v>
      </c>
      <c r="U364" s="356">
        <v>0</v>
      </c>
      <c r="V364" s="356">
        <v>0</v>
      </c>
      <c r="W364" s="356">
        <v>0</v>
      </c>
      <c r="X364" s="356">
        <v>0</v>
      </c>
      <c r="Y364" s="356">
        <v>0</v>
      </c>
      <c r="Z364" s="356">
        <v>0</v>
      </c>
      <c r="AA364" s="356">
        <v>0</v>
      </c>
      <c r="AC364" s="356">
        <v>0</v>
      </c>
      <c r="AD364" s="356">
        <v>0</v>
      </c>
      <c r="AE364" s="356">
        <v>0</v>
      </c>
      <c r="AF364" s="356">
        <v>0</v>
      </c>
      <c r="AG364" s="356">
        <v>0</v>
      </c>
      <c r="AH364" s="356">
        <v>0</v>
      </c>
      <c r="AI364" s="356">
        <v>0</v>
      </c>
      <c r="AK364" s="356">
        <v>0</v>
      </c>
      <c r="AL364" s="356">
        <v>0</v>
      </c>
      <c r="AM364" s="356">
        <v>0</v>
      </c>
      <c r="AN364" s="356">
        <v>0</v>
      </c>
      <c r="AO364" s="356">
        <v>0</v>
      </c>
      <c r="AP364" s="356">
        <v>0</v>
      </c>
      <c r="AQ364" s="356">
        <v>0</v>
      </c>
      <c r="AS364" s="356">
        <v>0</v>
      </c>
      <c r="AT364" s="356">
        <v>0</v>
      </c>
      <c r="AU364" s="356">
        <v>0</v>
      </c>
      <c r="AV364" s="356">
        <v>0</v>
      </c>
      <c r="AW364" s="356">
        <v>0</v>
      </c>
      <c r="AX364" s="356">
        <v>0</v>
      </c>
      <c r="AY364" s="356">
        <v>0</v>
      </c>
      <c r="BA364" s="356">
        <v>0</v>
      </c>
      <c r="BB364" s="356">
        <v>0</v>
      </c>
      <c r="BC364" s="356">
        <v>0</v>
      </c>
      <c r="BD364" s="356">
        <v>0</v>
      </c>
      <c r="BE364" s="356">
        <v>0</v>
      </c>
      <c r="BF364" s="356">
        <v>0</v>
      </c>
      <c r="BG364" s="356">
        <v>0</v>
      </c>
      <c r="BI364" s="356">
        <v>0</v>
      </c>
      <c r="BJ364" s="356">
        <v>0</v>
      </c>
      <c r="BK364" s="356">
        <v>0</v>
      </c>
      <c r="BL364" s="356">
        <v>0</v>
      </c>
      <c r="BM364" s="356">
        <v>0</v>
      </c>
      <c r="BN364" s="356">
        <v>0</v>
      </c>
      <c r="BO364" s="356">
        <v>0</v>
      </c>
      <c r="BQ364" s="356">
        <v>0</v>
      </c>
      <c r="BR364" s="356">
        <v>0</v>
      </c>
      <c r="BS364" s="356">
        <v>0</v>
      </c>
      <c r="BT364" s="356">
        <v>0</v>
      </c>
      <c r="BU364" s="356">
        <v>0</v>
      </c>
      <c r="BV364" s="356">
        <v>0</v>
      </c>
      <c r="BW364" s="356">
        <v>0</v>
      </c>
      <c r="BY364" s="356">
        <v>0</v>
      </c>
      <c r="BZ364" s="356">
        <v>0</v>
      </c>
      <c r="CA364" s="356">
        <v>0</v>
      </c>
      <c r="CB364" s="356">
        <v>0</v>
      </c>
      <c r="CC364" s="356">
        <v>0</v>
      </c>
      <c r="CD364" s="356">
        <v>0</v>
      </c>
      <c r="CE364" s="356">
        <v>0</v>
      </c>
      <c r="CG364" s="356">
        <v>0</v>
      </c>
      <c r="CH364" s="356">
        <v>0</v>
      </c>
      <c r="CI364" s="356">
        <v>0</v>
      </c>
      <c r="CJ364" s="356">
        <v>0</v>
      </c>
      <c r="CK364" s="356">
        <v>0</v>
      </c>
      <c r="CL364" s="356">
        <v>0</v>
      </c>
      <c r="CM364" s="356">
        <v>0</v>
      </c>
      <c r="CN364" s="162">
        <v>0</v>
      </c>
      <c r="CO364" s="356">
        <v>0</v>
      </c>
      <c r="CP364" s="356">
        <v>0</v>
      </c>
      <c r="CQ364" s="356">
        <v>0</v>
      </c>
      <c r="CR364" s="356">
        <v>0</v>
      </c>
      <c r="CS364" s="356">
        <v>0</v>
      </c>
      <c r="CT364" s="356">
        <v>0</v>
      </c>
      <c r="CU364" s="356">
        <v>0</v>
      </c>
      <c r="CW364" s="356">
        <v>0</v>
      </c>
      <c r="CX364" s="356">
        <v>0</v>
      </c>
      <c r="CY364" s="356">
        <v>0</v>
      </c>
      <c r="CZ364" s="356">
        <v>0</v>
      </c>
      <c r="DA364" s="356">
        <v>0</v>
      </c>
      <c r="DB364" s="356">
        <v>0</v>
      </c>
      <c r="DC364" s="356">
        <v>0</v>
      </c>
      <c r="DE364" s="356">
        <v>0</v>
      </c>
      <c r="DF364" s="356">
        <v>0</v>
      </c>
      <c r="DG364" s="356">
        <v>0</v>
      </c>
      <c r="DH364" s="356">
        <v>0</v>
      </c>
      <c r="DI364" s="356">
        <v>0</v>
      </c>
      <c r="DJ364" s="356">
        <v>0</v>
      </c>
      <c r="DK364" s="356">
        <v>0</v>
      </c>
      <c r="DM364" s="356">
        <v>0</v>
      </c>
      <c r="DN364" s="356">
        <v>0</v>
      </c>
      <c r="DO364" s="356">
        <v>0</v>
      </c>
      <c r="DP364" s="356">
        <v>0</v>
      </c>
      <c r="DQ364" s="356">
        <v>0</v>
      </c>
      <c r="DR364" s="356">
        <v>0</v>
      </c>
      <c r="DS364" s="356">
        <v>0</v>
      </c>
      <c r="DU364" s="356">
        <v>0</v>
      </c>
      <c r="DV364" s="356">
        <v>0</v>
      </c>
      <c r="DW364" s="356">
        <v>0</v>
      </c>
      <c r="DX364" s="356">
        <v>0</v>
      </c>
      <c r="DY364" s="356">
        <v>0</v>
      </c>
      <c r="DZ364" s="356">
        <v>0</v>
      </c>
      <c r="EA364" s="356">
        <v>0</v>
      </c>
      <c r="EC364" s="356">
        <v>0</v>
      </c>
      <c r="ED364" s="356">
        <v>0</v>
      </c>
      <c r="EE364" s="356">
        <v>0</v>
      </c>
      <c r="EF364" s="356">
        <v>0</v>
      </c>
      <c r="EG364" s="356">
        <v>0</v>
      </c>
      <c r="EH364" s="356">
        <v>0</v>
      </c>
      <c r="EI364" s="356">
        <v>0</v>
      </c>
      <c r="EK364" s="356">
        <v>0</v>
      </c>
      <c r="EL364" s="356">
        <v>0</v>
      </c>
      <c r="EM364" s="356">
        <v>0</v>
      </c>
      <c r="EN364" s="356">
        <v>0</v>
      </c>
      <c r="EO364" s="356">
        <v>0</v>
      </c>
      <c r="EP364" s="356">
        <v>0</v>
      </c>
      <c r="EQ364" s="356">
        <v>0</v>
      </c>
      <c r="ES364" s="356">
        <v>0</v>
      </c>
      <c r="ET364" s="356">
        <v>0</v>
      </c>
      <c r="EU364" s="356">
        <v>0</v>
      </c>
      <c r="EV364" s="356">
        <v>0</v>
      </c>
      <c r="EW364" s="356">
        <v>0</v>
      </c>
      <c r="EX364" s="356">
        <v>0</v>
      </c>
      <c r="EY364" s="356">
        <v>0</v>
      </c>
      <c r="FA364" s="356">
        <v>0</v>
      </c>
      <c r="FB364" s="356">
        <v>0</v>
      </c>
      <c r="FC364" s="356">
        <v>0</v>
      </c>
      <c r="FD364" s="356">
        <v>0</v>
      </c>
      <c r="FE364" s="356">
        <v>0</v>
      </c>
      <c r="FF364" s="356">
        <v>0</v>
      </c>
      <c r="FG364" s="356">
        <v>0</v>
      </c>
    </row>
    <row r="365" spans="1:163">
      <c r="A365" s="355" t="s">
        <v>45</v>
      </c>
      <c r="B365" s="162" t="s">
        <v>45</v>
      </c>
      <c r="C365" s="619">
        <v>0</v>
      </c>
      <c r="D365" s="167"/>
      <c r="E365" s="356">
        <v>0</v>
      </c>
      <c r="F365" s="356">
        <v>0</v>
      </c>
      <c r="G365" s="356">
        <v>0</v>
      </c>
      <c r="H365" s="356">
        <v>0</v>
      </c>
      <c r="I365" s="356">
        <v>0</v>
      </c>
      <c r="J365" s="356">
        <v>0</v>
      </c>
      <c r="K365" s="356">
        <v>0</v>
      </c>
      <c r="M365" s="356">
        <v>0</v>
      </c>
      <c r="N365" s="356">
        <v>0</v>
      </c>
      <c r="O365" s="356">
        <v>0</v>
      </c>
      <c r="P365" s="356">
        <v>0</v>
      </c>
      <c r="Q365" s="356">
        <v>0</v>
      </c>
      <c r="R365" s="356">
        <v>0</v>
      </c>
      <c r="S365" s="356">
        <v>0</v>
      </c>
      <c r="U365" s="356">
        <v>0</v>
      </c>
      <c r="V365" s="356">
        <v>0</v>
      </c>
      <c r="W365" s="356">
        <v>0</v>
      </c>
      <c r="X365" s="356">
        <v>0</v>
      </c>
      <c r="Y365" s="356">
        <v>0</v>
      </c>
      <c r="Z365" s="356">
        <v>0</v>
      </c>
      <c r="AA365" s="356">
        <v>0</v>
      </c>
      <c r="AC365" s="356">
        <v>0</v>
      </c>
      <c r="AD365" s="356">
        <v>0</v>
      </c>
      <c r="AE365" s="356">
        <v>0</v>
      </c>
      <c r="AF365" s="356">
        <v>0</v>
      </c>
      <c r="AG365" s="356">
        <v>0</v>
      </c>
      <c r="AH365" s="356">
        <v>0</v>
      </c>
      <c r="AI365" s="356">
        <v>0</v>
      </c>
      <c r="AK365" s="356">
        <v>0</v>
      </c>
      <c r="AL365" s="356">
        <v>0</v>
      </c>
      <c r="AM365" s="356">
        <v>0</v>
      </c>
      <c r="AN365" s="356">
        <v>0</v>
      </c>
      <c r="AO365" s="356">
        <v>0</v>
      </c>
      <c r="AP365" s="356">
        <v>0</v>
      </c>
      <c r="AQ365" s="356">
        <v>0</v>
      </c>
      <c r="AS365" s="356">
        <v>0</v>
      </c>
      <c r="AT365" s="356">
        <v>0</v>
      </c>
      <c r="AU365" s="356">
        <v>0</v>
      </c>
      <c r="AV365" s="356">
        <v>0</v>
      </c>
      <c r="AW365" s="356">
        <v>0</v>
      </c>
      <c r="AX365" s="356">
        <v>0</v>
      </c>
      <c r="AY365" s="356">
        <v>0</v>
      </c>
      <c r="BA365" s="356">
        <v>0</v>
      </c>
      <c r="BB365" s="356">
        <v>0</v>
      </c>
      <c r="BC365" s="356">
        <v>0</v>
      </c>
      <c r="BD365" s="356">
        <v>0</v>
      </c>
      <c r="BE365" s="356">
        <v>0</v>
      </c>
      <c r="BF365" s="356">
        <v>0</v>
      </c>
      <c r="BG365" s="356">
        <v>0</v>
      </c>
      <c r="BI365" s="356">
        <v>0</v>
      </c>
      <c r="BJ365" s="356">
        <v>0</v>
      </c>
      <c r="BK365" s="356">
        <v>0</v>
      </c>
      <c r="BL365" s="356">
        <v>0</v>
      </c>
      <c r="BM365" s="356">
        <v>0</v>
      </c>
      <c r="BN365" s="356">
        <v>0</v>
      </c>
      <c r="BO365" s="356">
        <v>0</v>
      </c>
      <c r="BQ365" s="356">
        <v>0</v>
      </c>
      <c r="BR365" s="356">
        <v>0</v>
      </c>
      <c r="BS365" s="356">
        <v>0</v>
      </c>
      <c r="BT365" s="356">
        <v>0</v>
      </c>
      <c r="BU365" s="356">
        <v>0</v>
      </c>
      <c r="BV365" s="356">
        <v>0</v>
      </c>
      <c r="BW365" s="356">
        <v>0</v>
      </c>
      <c r="BY365" s="356">
        <v>0</v>
      </c>
      <c r="BZ365" s="356">
        <v>0</v>
      </c>
      <c r="CA365" s="356">
        <v>0</v>
      </c>
      <c r="CB365" s="356">
        <v>0</v>
      </c>
      <c r="CC365" s="356">
        <v>0</v>
      </c>
      <c r="CD365" s="356">
        <v>0</v>
      </c>
      <c r="CE365" s="356">
        <v>0</v>
      </c>
      <c r="CG365" s="356">
        <v>0</v>
      </c>
      <c r="CH365" s="356">
        <v>0</v>
      </c>
      <c r="CI365" s="356">
        <v>0</v>
      </c>
      <c r="CJ365" s="356">
        <v>0</v>
      </c>
      <c r="CK365" s="356">
        <v>0</v>
      </c>
      <c r="CL365" s="356">
        <v>0</v>
      </c>
      <c r="CM365" s="356">
        <v>0</v>
      </c>
      <c r="CN365" s="162">
        <v>0</v>
      </c>
      <c r="CO365" s="356">
        <v>0</v>
      </c>
      <c r="CP365" s="356">
        <v>0</v>
      </c>
      <c r="CQ365" s="356">
        <v>0</v>
      </c>
      <c r="CR365" s="356">
        <v>0</v>
      </c>
      <c r="CS365" s="356">
        <v>0</v>
      </c>
      <c r="CT365" s="356">
        <v>0</v>
      </c>
      <c r="CU365" s="356">
        <v>0</v>
      </c>
      <c r="CW365" s="356">
        <v>0</v>
      </c>
      <c r="CX365" s="356">
        <v>0</v>
      </c>
      <c r="CY365" s="356">
        <v>0</v>
      </c>
      <c r="CZ365" s="356">
        <v>0</v>
      </c>
      <c r="DA365" s="356">
        <v>0</v>
      </c>
      <c r="DB365" s="356">
        <v>0</v>
      </c>
      <c r="DC365" s="356">
        <v>0</v>
      </c>
      <c r="DE365" s="356">
        <v>0</v>
      </c>
      <c r="DF365" s="356">
        <v>0</v>
      </c>
      <c r="DG365" s="356">
        <v>0</v>
      </c>
      <c r="DH365" s="356">
        <v>0</v>
      </c>
      <c r="DI365" s="356">
        <v>0</v>
      </c>
      <c r="DJ365" s="356">
        <v>0</v>
      </c>
      <c r="DK365" s="356">
        <v>0</v>
      </c>
      <c r="DM365" s="356">
        <v>0</v>
      </c>
      <c r="DN365" s="356">
        <v>0</v>
      </c>
      <c r="DO365" s="356">
        <v>0</v>
      </c>
      <c r="DP365" s="356">
        <v>0</v>
      </c>
      <c r="DQ365" s="356">
        <v>0</v>
      </c>
      <c r="DR365" s="356">
        <v>0</v>
      </c>
      <c r="DS365" s="356">
        <v>0</v>
      </c>
      <c r="DU365" s="356">
        <v>0</v>
      </c>
      <c r="DV365" s="356">
        <v>0</v>
      </c>
      <c r="DW365" s="356">
        <v>0</v>
      </c>
      <c r="DX365" s="356">
        <v>0</v>
      </c>
      <c r="DY365" s="356">
        <v>0</v>
      </c>
      <c r="DZ365" s="356">
        <v>0</v>
      </c>
      <c r="EA365" s="356">
        <v>0</v>
      </c>
      <c r="EC365" s="356">
        <v>0</v>
      </c>
      <c r="ED365" s="356">
        <v>0</v>
      </c>
      <c r="EE365" s="356">
        <v>0</v>
      </c>
      <c r="EF365" s="356">
        <v>0</v>
      </c>
      <c r="EG365" s="356">
        <v>0</v>
      </c>
      <c r="EH365" s="356">
        <v>0</v>
      </c>
      <c r="EI365" s="356">
        <v>0</v>
      </c>
      <c r="EK365" s="356">
        <v>0</v>
      </c>
      <c r="EL365" s="356">
        <v>0</v>
      </c>
      <c r="EM365" s="356">
        <v>0</v>
      </c>
      <c r="EN365" s="356">
        <v>0</v>
      </c>
      <c r="EO365" s="356">
        <v>0</v>
      </c>
      <c r="EP365" s="356">
        <v>0</v>
      </c>
      <c r="EQ365" s="356">
        <v>0</v>
      </c>
      <c r="ES365" s="356">
        <v>0</v>
      </c>
      <c r="ET365" s="356">
        <v>0</v>
      </c>
      <c r="EU365" s="356">
        <v>0</v>
      </c>
      <c r="EV365" s="356">
        <v>0</v>
      </c>
      <c r="EW365" s="356">
        <v>0</v>
      </c>
      <c r="EX365" s="356">
        <v>0</v>
      </c>
      <c r="EY365" s="356">
        <v>0</v>
      </c>
      <c r="FA365" s="356">
        <v>0</v>
      </c>
      <c r="FB365" s="356">
        <v>0</v>
      </c>
      <c r="FC365" s="356">
        <v>0</v>
      </c>
      <c r="FD365" s="356">
        <v>0</v>
      </c>
      <c r="FE365" s="356">
        <v>0</v>
      </c>
      <c r="FF365" s="356">
        <v>0</v>
      </c>
      <c r="FG365" s="356">
        <v>0</v>
      </c>
    </row>
    <row r="366" spans="1:163">
      <c r="B366" s="172" t="s">
        <v>70</v>
      </c>
      <c r="C366" s="357">
        <v>0</v>
      </c>
      <c r="D366" s="167"/>
      <c r="E366" s="357">
        <v>0</v>
      </c>
      <c r="F366" s="357">
        <v>0</v>
      </c>
      <c r="G366" s="357">
        <v>0</v>
      </c>
      <c r="H366" s="357">
        <v>0</v>
      </c>
      <c r="I366" s="357">
        <v>0</v>
      </c>
      <c r="J366" s="357">
        <v>0</v>
      </c>
      <c r="K366" s="357">
        <v>0</v>
      </c>
      <c r="L366" s="357"/>
      <c r="M366" s="357">
        <v>0</v>
      </c>
      <c r="N366" s="357">
        <v>0</v>
      </c>
      <c r="O366" s="357">
        <v>0</v>
      </c>
      <c r="P366" s="357">
        <v>0</v>
      </c>
      <c r="Q366" s="357">
        <v>0</v>
      </c>
      <c r="R366" s="357">
        <v>0</v>
      </c>
      <c r="S366" s="357">
        <v>0</v>
      </c>
      <c r="T366" s="357"/>
      <c r="U366" s="357">
        <v>0</v>
      </c>
      <c r="V366" s="357">
        <v>0</v>
      </c>
      <c r="W366" s="357">
        <v>0</v>
      </c>
      <c r="X366" s="357">
        <v>0</v>
      </c>
      <c r="Y366" s="357">
        <v>0</v>
      </c>
      <c r="Z366" s="357">
        <v>0</v>
      </c>
      <c r="AA366" s="357">
        <v>0</v>
      </c>
      <c r="AB366" s="357"/>
      <c r="AC366" s="357">
        <v>0</v>
      </c>
      <c r="AD366" s="357">
        <v>0</v>
      </c>
      <c r="AE366" s="357">
        <v>0</v>
      </c>
      <c r="AF366" s="357">
        <v>0</v>
      </c>
      <c r="AG366" s="357">
        <v>0</v>
      </c>
      <c r="AH366" s="357">
        <v>0</v>
      </c>
      <c r="AI366" s="357">
        <v>0</v>
      </c>
      <c r="AJ366" s="357"/>
      <c r="AK366" s="357">
        <v>0</v>
      </c>
      <c r="AL366" s="357">
        <v>0</v>
      </c>
      <c r="AM366" s="357">
        <v>0</v>
      </c>
      <c r="AN366" s="357">
        <v>0</v>
      </c>
      <c r="AO366" s="357">
        <v>0</v>
      </c>
      <c r="AP366" s="357">
        <v>0</v>
      </c>
      <c r="AQ366" s="357">
        <v>0</v>
      </c>
      <c r="AR366" s="357"/>
      <c r="AS366" s="357">
        <v>0</v>
      </c>
      <c r="AT366" s="357">
        <v>0</v>
      </c>
      <c r="AU366" s="357">
        <v>0</v>
      </c>
      <c r="AV366" s="357">
        <v>0</v>
      </c>
      <c r="AW366" s="357">
        <v>0</v>
      </c>
      <c r="AX366" s="357">
        <v>0</v>
      </c>
      <c r="AY366" s="357">
        <v>0</v>
      </c>
      <c r="AZ366" s="357"/>
      <c r="BA366" s="357">
        <v>0</v>
      </c>
      <c r="BB366" s="357">
        <v>0</v>
      </c>
      <c r="BC366" s="357">
        <v>0</v>
      </c>
      <c r="BD366" s="357">
        <v>0</v>
      </c>
      <c r="BE366" s="357">
        <v>0</v>
      </c>
      <c r="BF366" s="357">
        <v>0</v>
      </c>
      <c r="BG366" s="357">
        <v>0</v>
      </c>
      <c r="BH366" s="357"/>
      <c r="BI366" s="357">
        <v>0</v>
      </c>
      <c r="BJ366" s="357">
        <v>0</v>
      </c>
      <c r="BK366" s="357">
        <v>0</v>
      </c>
      <c r="BL366" s="357">
        <v>0</v>
      </c>
      <c r="BM366" s="357">
        <v>0</v>
      </c>
      <c r="BN366" s="357">
        <v>0</v>
      </c>
      <c r="BO366" s="357">
        <v>0</v>
      </c>
      <c r="BP366" s="357"/>
      <c r="BQ366" s="357">
        <v>0</v>
      </c>
      <c r="BR366" s="357">
        <v>0</v>
      </c>
      <c r="BS366" s="357">
        <v>0</v>
      </c>
      <c r="BT366" s="357">
        <v>0</v>
      </c>
      <c r="BU366" s="357">
        <v>0</v>
      </c>
      <c r="BV366" s="357">
        <v>0</v>
      </c>
      <c r="BW366" s="357">
        <v>0</v>
      </c>
      <c r="BX366" s="357"/>
      <c r="BY366" s="357">
        <v>0</v>
      </c>
      <c r="BZ366" s="357">
        <v>0</v>
      </c>
      <c r="CA366" s="357">
        <v>0</v>
      </c>
      <c r="CB366" s="357">
        <v>0</v>
      </c>
      <c r="CC366" s="357">
        <v>0</v>
      </c>
      <c r="CD366" s="357">
        <v>0</v>
      </c>
      <c r="CE366" s="357">
        <v>0</v>
      </c>
      <c r="CF366" s="357"/>
      <c r="CG366" s="357">
        <v>0</v>
      </c>
      <c r="CH366" s="357">
        <v>0</v>
      </c>
      <c r="CI366" s="357">
        <v>0</v>
      </c>
      <c r="CJ366" s="357">
        <v>0</v>
      </c>
      <c r="CK366" s="357">
        <v>0</v>
      </c>
      <c r="CL366" s="357">
        <v>0</v>
      </c>
      <c r="CM366" s="357">
        <v>0</v>
      </c>
      <c r="CN366" s="357">
        <v>0</v>
      </c>
      <c r="CO366" s="357">
        <v>0</v>
      </c>
      <c r="CP366" s="357">
        <v>0</v>
      </c>
      <c r="CQ366" s="357">
        <v>0</v>
      </c>
      <c r="CR366" s="357">
        <v>0</v>
      </c>
      <c r="CS366" s="357">
        <v>0</v>
      </c>
      <c r="CT366" s="357">
        <v>0</v>
      </c>
      <c r="CU366" s="357">
        <v>0</v>
      </c>
      <c r="CV366" s="357"/>
      <c r="CW366" s="357">
        <v>0</v>
      </c>
      <c r="CX366" s="357">
        <v>0</v>
      </c>
      <c r="CY366" s="357">
        <v>0</v>
      </c>
      <c r="CZ366" s="357">
        <v>0</v>
      </c>
      <c r="DA366" s="357">
        <v>0</v>
      </c>
      <c r="DB366" s="357">
        <v>0</v>
      </c>
      <c r="DC366" s="357">
        <v>0</v>
      </c>
      <c r="DD366" s="357"/>
      <c r="DE366" s="357">
        <v>0</v>
      </c>
      <c r="DF366" s="357">
        <v>0</v>
      </c>
      <c r="DG366" s="357">
        <v>0</v>
      </c>
      <c r="DH366" s="357">
        <v>0</v>
      </c>
      <c r="DI366" s="357">
        <v>0</v>
      </c>
      <c r="DJ366" s="357">
        <v>0</v>
      </c>
      <c r="DK366" s="357">
        <v>0</v>
      </c>
      <c r="DL366" s="357"/>
      <c r="DM366" s="357">
        <v>0</v>
      </c>
      <c r="DN366" s="357">
        <v>0</v>
      </c>
      <c r="DO366" s="357">
        <v>0</v>
      </c>
      <c r="DP366" s="357">
        <v>0</v>
      </c>
      <c r="DQ366" s="357">
        <v>0</v>
      </c>
      <c r="DR366" s="357">
        <v>0</v>
      </c>
      <c r="DS366" s="357">
        <v>0</v>
      </c>
      <c r="DT366" s="357"/>
      <c r="DU366" s="357">
        <v>0</v>
      </c>
      <c r="DV366" s="357">
        <v>0</v>
      </c>
      <c r="DW366" s="357">
        <v>0</v>
      </c>
      <c r="DX366" s="357">
        <v>0</v>
      </c>
      <c r="DY366" s="357">
        <v>0</v>
      </c>
      <c r="DZ366" s="357">
        <v>0</v>
      </c>
      <c r="EA366" s="357">
        <v>0</v>
      </c>
      <c r="EB366" s="357"/>
      <c r="EC366" s="357">
        <v>0</v>
      </c>
      <c r="ED366" s="357">
        <v>0</v>
      </c>
      <c r="EE366" s="357">
        <v>0</v>
      </c>
      <c r="EF366" s="357">
        <v>0</v>
      </c>
      <c r="EG366" s="357">
        <v>0</v>
      </c>
      <c r="EH366" s="357">
        <v>0</v>
      </c>
      <c r="EI366" s="357">
        <v>0</v>
      </c>
      <c r="EJ366" s="357"/>
      <c r="EK366" s="357">
        <v>0</v>
      </c>
      <c r="EL366" s="357">
        <v>0</v>
      </c>
      <c r="EM366" s="357">
        <v>0</v>
      </c>
      <c r="EN366" s="357">
        <v>0</v>
      </c>
      <c r="EO366" s="357">
        <v>0</v>
      </c>
      <c r="EP366" s="357">
        <v>0</v>
      </c>
      <c r="EQ366" s="357">
        <v>0</v>
      </c>
      <c r="ER366" s="357"/>
      <c r="ES366" s="357">
        <v>0</v>
      </c>
      <c r="ET366" s="357">
        <v>0</v>
      </c>
      <c r="EU366" s="357">
        <v>0</v>
      </c>
      <c r="EV366" s="357">
        <v>0</v>
      </c>
      <c r="EW366" s="357">
        <v>0</v>
      </c>
      <c r="EX366" s="357">
        <v>0</v>
      </c>
      <c r="EY366" s="357">
        <v>0</v>
      </c>
      <c r="EZ366" s="357"/>
      <c r="FA366" s="357">
        <v>0</v>
      </c>
      <c r="FB366" s="357">
        <v>0</v>
      </c>
      <c r="FC366" s="357">
        <v>0</v>
      </c>
      <c r="FD366" s="357">
        <v>0</v>
      </c>
      <c r="FE366" s="357">
        <v>0</v>
      </c>
      <c r="FF366" s="357">
        <v>0</v>
      </c>
      <c r="FG366" s="357">
        <v>0</v>
      </c>
    </row>
    <row r="367" spans="1:163">
      <c r="D367" s="167"/>
    </row>
    <row r="368" spans="1:163">
      <c r="B368" s="172" t="s">
        <v>250</v>
      </c>
      <c r="D368" s="167"/>
      <c r="CW368" s="162">
        <v>0</v>
      </c>
      <c r="CX368" s="162">
        <v>0</v>
      </c>
      <c r="CY368" s="162">
        <v>0</v>
      </c>
      <c r="CZ368" s="162">
        <v>0</v>
      </c>
      <c r="DA368" s="162">
        <v>0</v>
      </c>
      <c r="DB368" s="162">
        <v>0</v>
      </c>
      <c r="DC368" s="162">
        <v>0</v>
      </c>
    </row>
    <row r="369" spans="1:163">
      <c r="A369" s="355" t="s">
        <v>45</v>
      </c>
      <c r="B369" s="162" t="s">
        <v>45</v>
      </c>
      <c r="C369" s="619">
        <v>0</v>
      </c>
      <c r="D369" s="167"/>
      <c r="E369" s="356">
        <v>0</v>
      </c>
      <c r="F369" s="356">
        <v>0</v>
      </c>
      <c r="G369" s="356">
        <v>0</v>
      </c>
      <c r="H369" s="356">
        <v>0</v>
      </c>
      <c r="I369" s="356">
        <v>0</v>
      </c>
      <c r="J369" s="356">
        <v>0</v>
      </c>
      <c r="K369" s="356">
        <v>0</v>
      </c>
      <c r="M369" s="356">
        <v>0</v>
      </c>
      <c r="N369" s="356">
        <v>0</v>
      </c>
      <c r="O369" s="356">
        <v>0</v>
      </c>
      <c r="P369" s="356">
        <v>0</v>
      </c>
      <c r="Q369" s="356">
        <v>0</v>
      </c>
      <c r="R369" s="356">
        <v>0</v>
      </c>
      <c r="S369" s="356">
        <v>0</v>
      </c>
      <c r="U369" s="356">
        <v>0</v>
      </c>
      <c r="V369" s="356">
        <v>0</v>
      </c>
      <c r="W369" s="356">
        <v>0</v>
      </c>
      <c r="X369" s="356">
        <v>0</v>
      </c>
      <c r="Y369" s="356">
        <v>0</v>
      </c>
      <c r="Z369" s="356">
        <v>0</v>
      </c>
      <c r="AA369" s="356">
        <v>0</v>
      </c>
      <c r="AC369" s="356">
        <v>0</v>
      </c>
      <c r="AD369" s="356">
        <v>0</v>
      </c>
      <c r="AE369" s="356">
        <v>0</v>
      </c>
      <c r="AF369" s="356">
        <v>0</v>
      </c>
      <c r="AG369" s="356">
        <v>0</v>
      </c>
      <c r="AH369" s="356">
        <v>0</v>
      </c>
      <c r="AI369" s="356">
        <v>0</v>
      </c>
      <c r="AK369" s="356">
        <v>0</v>
      </c>
      <c r="AL369" s="356">
        <v>0</v>
      </c>
      <c r="AM369" s="356">
        <v>0</v>
      </c>
      <c r="AN369" s="356">
        <v>0</v>
      </c>
      <c r="AO369" s="356">
        <v>0</v>
      </c>
      <c r="AP369" s="356">
        <v>0</v>
      </c>
      <c r="AQ369" s="356">
        <v>0</v>
      </c>
      <c r="AS369" s="356">
        <v>0</v>
      </c>
      <c r="AT369" s="356">
        <v>0</v>
      </c>
      <c r="AU369" s="356">
        <v>0</v>
      </c>
      <c r="AV369" s="356">
        <v>0</v>
      </c>
      <c r="AW369" s="356">
        <v>0</v>
      </c>
      <c r="AX369" s="356">
        <v>0</v>
      </c>
      <c r="AY369" s="356">
        <v>0</v>
      </c>
      <c r="BA369" s="356">
        <v>0</v>
      </c>
      <c r="BB369" s="356">
        <v>0</v>
      </c>
      <c r="BC369" s="356">
        <v>0</v>
      </c>
      <c r="BD369" s="356">
        <v>0</v>
      </c>
      <c r="BE369" s="356">
        <v>0</v>
      </c>
      <c r="BF369" s="356">
        <v>0</v>
      </c>
      <c r="BG369" s="356">
        <v>0</v>
      </c>
      <c r="BI369" s="356">
        <v>0</v>
      </c>
      <c r="BJ369" s="356">
        <v>0</v>
      </c>
      <c r="BK369" s="356">
        <v>0</v>
      </c>
      <c r="BL369" s="356">
        <v>0</v>
      </c>
      <c r="BM369" s="356">
        <v>0</v>
      </c>
      <c r="BN369" s="356">
        <v>0</v>
      </c>
      <c r="BO369" s="356">
        <v>0</v>
      </c>
      <c r="BQ369" s="356">
        <v>0</v>
      </c>
      <c r="BR369" s="356">
        <v>0</v>
      </c>
      <c r="BS369" s="356">
        <v>0</v>
      </c>
      <c r="BT369" s="356">
        <v>0</v>
      </c>
      <c r="BU369" s="356">
        <v>0</v>
      </c>
      <c r="BV369" s="356">
        <v>0</v>
      </c>
      <c r="BW369" s="356">
        <v>0</v>
      </c>
      <c r="BY369" s="356">
        <v>0</v>
      </c>
      <c r="BZ369" s="356">
        <v>0</v>
      </c>
      <c r="CA369" s="356">
        <v>0</v>
      </c>
      <c r="CB369" s="356">
        <v>0</v>
      </c>
      <c r="CC369" s="356">
        <v>0</v>
      </c>
      <c r="CD369" s="356">
        <v>0</v>
      </c>
      <c r="CE369" s="356">
        <v>0</v>
      </c>
      <c r="CG369" s="356">
        <v>0</v>
      </c>
      <c r="CH369" s="356">
        <v>0</v>
      </c>
      <c r="CI369" s="356">
        <v>0</v>
      </c>
      <c r="CJ369" s="356">
        <v>0</v>
      </c>
      <c r="CK369" s="356">
        <v>0</v>
      </c>
      <c r="CL369" s="356">
        <v>0</v>
      </c>
      <c r="CM369" s="356">
        <v>0</v>
      </c>
      <c r="CN369" s="162">
        <v>0</v>
      </c>
      <c r="CO369" s="356">
        <v>0</v>
      </c>
      <c r="CP369" s="356">
        <v>0</v>
      </c>
      <c r="CQ369" s="356">
        <v>0</v>
      </c>
      <c r="CR369" s="356">
        <v>0</v>
      </c>
      <c r="CS369" s="356">
        <v>0</v>
      </c>
      <c r="CT369" s="356">
        <v>0</v>
      </c>
      <c r="CU369" s="356">
        <v>0</v>
      </c>
      <c r="CW369" s="356">
        <v>0</v>
      </c>
      <c r="CX369" s="356">
        <v>0</v>
      </c>
      <c r="CY369" s="356">
        <v>0</v>
      </c>
      <c r="CZ369" s="356">
        <v>0</v>
      </c>
      <c r="DA369" s="356">
        <v>0</v>
      </c>
      <c r="DB369" s="356">
        <v>0</v>
      </c>
      <c r="DC369" s="356">
        <v>0</v>
      </c>
      <c r="DE369" s="356">
        <v>0</v>
      </c>
      <c r="DF369" s="356">
        <v>0</v>
      </c>
      <c r="DG369" s="356">
        <v>0</v>
      </c>
      <c r="DH369" s="356">
        <v>0</v>
      </c>
      <c r="DI369" s="356">
        <v>0</v>
      </c>
      <c r="DJ369" s="356">
        <v>0</v>
      </c>
      <c r="DK369" s="356">
        <v>0</v>
      </c>
      <c r="DM369" s="356">
        <v>0</v>
      </c>
      <c r="DN369" s="356">
        <v>0</v>
      </c>
      <c r="DO369" s="356">
        <v>0</v>
      </c>
      <c r="DP369" s="356">
        <v>0</v>
      </c>
      <c r="DQ369" s="356">
        <v>0</v>
      </c>
      <c r="DR369" s="356">
        <v>0</v>
      </c>
      <c r="DS369" s="356">
        <v>0</v>
      </c>
      <c r="DU369" s="356">
        <v>0</v>
      </c>
      <c r="DV369" s="356">
        <v>0</v>
      </c>
      <c r="DW369" s="356">
        <v>0</v>
      </c>
      <c r="DX369" s="356">
        <v>0</v>
      </c>
      <c r="DY369" s="356">
        <v>0</v>
      </c>
      <c r="DZ369" s="356">
        <v>0</v>
      </c>
      <c r="EA369" s="356">
        <v>0</v>
      </c>
      <c r="EC369" s="356">
        <v>0</v>
      </c>
      <c r="ED369" s="356">
        <v>0</v>
      </c>
      <c r="EE369" s="356">
        <v>0</v>
      </c>
      <c r="EF369" s="356">
        <v>0</v>
      </c>
      <c r="EG369" s="356">
        <v>0</v>
      </c>
      <c r="EH369" s="356">
        <v>0</v>
      </c>
      <c r="EI369" s="356">
        <v>0</v>
      </c>
      <c r="EK369" s="356">
        <v>0</v>
      </c>
      <c r="EL369" s="356">
        <v>0</v>
      </c>
      <c r="EM369" s="356">
        <v>0</v>
      </c>
      <c r="EN369" s="356">
        <v>0</v>
      </c>
      <c r="EO369" s="356">
        <v>0</v>
      </c>
      <c r="EP369" s="356">
        <v>0</v>
      </c>
      <c r="EQ369" s="356">
        <v>0</v>
      </c>
      <c r="ES369" s="356">
        <v>0</v>
      </c>
      <c r="ET369" s="356">
        <v>0</v>
      </c>
      <c r="EU369" s="356">
        <v>0</v>
      </c>
      <c r="EV369" s="356">
        <v>0</v>
      </c>
      <c r="EW369" s="356">
        <v>0</v>
      </c>
      <c r="EX369" s="356">
        <v>0</v>
      </c>
      <c r="EY369" s="356">
        <v>0</v>
      </c>
      <c r="FA369" s="356">
        <v>0</v>
      </c>
      <c r="FB369" s="356">
        <v>0</v>
      </c>
      <c r="FC369" s="356">
        <v>0</v>
      </c>
      <c r="FD369" s="356">
        <v>0</v>
      </c>
      <c r="FE369" s="356">
        <v>0</v>
      </c>
      <c r="FF369" s="356">
        <v>0</v>
      </c>
      <c r="FG369" s="356">
        <v>0</v>
      </c>
    </row>
    <row r="370" spans="1:163">
      <c r="A370" s="355" t="s">
        <v>45</v>
      </c>
      <c r="B370" s="162" t="s">
        <v>45</v>
      </c>
      <c r="C370" s="619">
        <v>0</v>
      </c>
      <c r="D370" s="167"/>
      <c r="E370" s="356">
        <v>0</v>
      </c>
      <c r="F370" s="356">
        <v>0</v>
      </c>
      <c r="G370" s="356">
        <v>0</v>
      </c>
      <c r="H370" s="356">
        <v>0</v>
      </c>
      <c r="I370" s="356">
        <v>0</v>
      </c>
      <c r="J370" s="356">
        <v>0</v>
      </c>
      <c r="K370" s="356">
        <v>0</v>
      </c>
      <c r="M370" s="356">
        <v>0</v>
      </c>
      <c r="N370" s="356">
        <v>0</v>
      </c>
      <c r="O370" s="356">
        <v>0</v>
      </c>
      <c r="P370" s="356">
        <v>0</v>
      </c>
      <c r="Q370" s="356">
        <v>0</v>
      </c>
      <c r="R370" s="356">
        <v>0</v>
      </c>
      <c r="S370" s="356">
        <v>0</v>
      </c>
      <c r="U370" s="356">
        <v>0</v>
      </c>
      <c r="V370" s="356">
        <v>0</v>
      </c>
      <c r="W370" s="356">
        <v>0</v>
      </c>
      <c r="X370" s="356">
        <v>0</v>
      </c>
      <c r="Y370" s="356">
        <v>0</v>
      </c>
      <c r="Z370" s="356">
        <v>0</v>
      </c>
      <c r="AA370" s="356">
        <v>0</v>
      </c>
      <c r="AC370" s="356">
        <v>0</v>
      </c>
      <c r="AD370" s="356">
        <v>0</v>
      </c>
      <c r="AE370" s="356">
        <v>0</v>
      </c>
      <c r="AF370" s="356">
        <v>0</v>
      </c>
      <c r="AG370" s="356">
        <v>0</v>
      </c>
      <c r="AH370" s="356">
        <v>0</v>
      </c>
      <c r="AI370" s="356">
        <v>0</v>
      </c>
      <c r="AK370" s="356">
        <v>0</v>
      </c>
      <c r="AL370" s="356">
        <v>0</v>
      </c>
      <c r="AM370" s="356">
        <v>0</v>
      </c>
      <c r="AN370" s="356">
        <v>0</v>
      </c>
      <c r="AO370" s="356">
        <v>0</v>
      </c>
      <c r="AP370" s="356">
        <v>0</v>
      </c>
      <c r="AQ370" s="356">
        <v>0</v>
      </c>
      <c r="AS370" s="356">
        <v>0</v>
      </c>
      <c r="AT370" s="356">
        <v>0</v>
      </c>
      <c r="AU370" s="356">
        <v>0</v>
      </c>
      <c r="AV370" s="356">
        <v>0</v>
      </c>
      <c r="AW370" s="356">
        <v>0</v>
      </c>
      <c r="AX370" s="356">
        <v>0</v>
      </c>
      <c r="AY370" s="356">
        <v>0</v>
      </c>
      <c r="BA370" s="356">
        <v>0</v>
      </c>
      <c r="BB370" s="356">
        <v>0</v>
      </c>
      <c r="BC370" s="356">
        <v>0</v>
      </c>
      <c r="BD370" s="356">
        <v>0</v>
      </c>
      <c r="BE370" s="356">
        <v>0</v>
      </c>
      <c r="BF370" s="356">
        <v>0</v>
      </c>
      <c r="BG370" s="356">
        <v>0</v>
      </c>
      <c r="BI370" s="356">
        <v>0</v>
      </c>
      <c r="BJ370" s="356">
        <v>0</v>
      </c>
      <c r="BK370" s="356">
        <v>0</v>
      </c>
      <c r="BL370" s="356">
        <v>0</v>
      </c>
      <c r="BM370" s="356">
        <v>0</v>
      </c>
      <c r="BN370" s="356">
        <v>0</v>
      </c>
      <c r="BO370" s="356">
        <v>0</v>
      </c>
      <c r="BQ370" s="356">
        <v>0</v>
      </c>
      <c r="BR370" s="356">
        <v>0</v>
      </c>
      <c r="BS370" s="356">
        <v>0</v>
      </c>
      <c r="BT370" s="356">
        <v>0</v>
      </c>
      <c r="BU370" s="356">
        <v>0</v>
      </c>
      <c r="BV370" s="356">
        <v>0</v>
      </c>
      <c r="BW370" s="356">
        <v>0</v>
      </c>
      <c r="BY370" s="356">
        <v>0</v>
      </c>
      <c r="BZ370" s="356">
        <v>0</v>
      </c>
      <c r="CA370" s="356">
        <v>0</v>
      </c>
      <c r="CB370" s="356">
        <v>0</v>
      </c>
      <c r="CC370" s="356">
        <v>0</v>
      </c>
      <c r="CD370" s="356">
        <v>0</v>
      </c>
      <c r="CE370" s="356">
        <v>0</v>
      </c>
      <c r="CG370" s="356">
        <v>0</v>
      </c>
      <c r="CH370" s="356">
        <v>0</v>
      </c>
      <c r="CI370" s="356">
        <v>0</v>
      </c>
      <c r="CJ370" s="356">
        <v>0</v>
      </c>
      <c r="CK370" s="356">
        <v>0</v>
      </c>
      <c r="CL370" s="356">
        <v>0</v>
      </c>
      <c r="CM370" s="356">
        <v>0</v>
      </c>
      <c r="CN370" s="162">
        <v>0</v>
      </c>
      <c r="CO370" s="356">
        <v>0</v>
      </c>
      <c r="CP370" s="356">
        <v>0</v>
      </c>
      <c r="CQ370" s="356">
        <v>0</v>
      </c>
      <c r="CR370" s="356">
        <v>0</v>
      </c>
      <c r="CS370" s="356">
        <v>0</v>
      </c>
      <c r="CT370" s="356">
        <v>0</v>
      </c>
      <c r="CU370" s="356">
        <v>0</v>
      </c>
      <c r="CW370" s="356">
        <v>0</v>
      </c>
      <c r="CX370" s="356">
        <v>0</v>
      </c>
      <c r="CY370" s="356">
        <v>0</v>
      </c>
      <c r="CZ370" s="356">
        <v>0</v>
      </c>
      <c r="DA370" s="356">
        <v>0</v>
      </c>
      <c r="DB370" s="356">
        <v>0</v>
      </c>
      <c r="DC370" s="356">
        <v>0</v>
      </c>
      <c r="DE370" s="356">
        <v>0</v>
      </c>
      <c r="DF370" s="356">
        <v>0</v>
      </c>
      <c r="DG370" s="356">
        <v>0</v>
      </c>
      <c r="DH370" s="356">
        <v>0</v>
      </c>
      <c r="DI370" s="356">
        <v>0</v>
      </c>
      <c r="DJ370" s="356">
        <v>0</v>
      </c>
      <c r="DK370" s="356">
        <v>0</v>
      </c>
      <c r="DM370" s="356">
        <v>0</v>
      </c>
      <c r="DN370" s="356">
        <v>0</v>
      </c>
      <c r="DO370" s="356">
        <v>0</v>
      </c>
      <c r="DP370" s="356">
        <v>0</v>
      </c>
      <c r="DQ370" s="356">
        <v>0</v>
      </c>
      <c r="DR370" s="356">
        <v>0</v>
      </c>
      <c r="DS370" s="356">
        <v>0</v>
      </c>
      <c r="DU370" s="356">
        <v>0</v>
      </c>
      <c r="DV370" s="356">
        <v>0</v>
      </c>
      <c r="DW370" s="356">
        <v>0</v>
      </c>
      <c r="DX370" s="356">
        <v>0</v>
      </c>
      <c r="DY370" s="356">
        <v>0</v>
      </c>
      <c r="DZ370" s="356">
        <v>0</v>
      </c>
      <c r="EA370" s="356">
        <v>0</v>
      </c>
      <c r="EC370" s="356">
        <v>0</v>
      </c>
      <c r="ED370" s="356">
        <v>0</v>
      </c>
      <c r="EE370" s="356">
        <v>0</v>
      </c>
      <c r="EF370" s="356">
        <v>0</v>
      </c>
      <c r="EG370" s="356">
        <v>0</v>
      </c>
      <c r="EH370" s="356">
        <v>0</v>
      </c>
      <c r="EI370" s="356">
        <v>0</v>
      </c>
      <c r="EK370" s="356">
        <v>0</v>
      </c>
      <c r="EL370" s="356">
        <v>0</v>
      </c>
      <c r="EM370" s="356">
        <v>0</v>
      </c>
      <c r="EN370" s="356">
        <v>0</v>
      </c>
      <c r="EO370" s="356">
        <v>0</v>
      </c>
      <c r="EP370" s="356">
        <v>0</v>
      </c>
      <c r="EQ370" s="356">
        <v>0</v>
      </c>
      <c r="ES370" s="356">
        <v>0</v>
      </c>
      <c r="ET370" s="356">
        <v>0</v>
      </c>
      <c r="EU370" s="356">
        <v>0</v>
      </c>
      <c r="EV370" s="356">
        <v>0</v>
      </c>
      <c r="EW370" s="356">
        <v>0</v>
      </c>
      <c r="EX370" s="356">
        <v>0</v>
      </c>
      <c r="EY370" s="356">
        <v>0</v>
      </c>
      <c r="FA370" s="356">
        <v>0</v>
      </c>
      <c r="FB370" s="356">
        <v>0</v>
      </c>
      <c r="FC370" s="356">
        <v>0</v>
      </c>
      <c r="FD370" s="356">
        <v>0</v>
      </c>
      <c r="FE370" s="356">
        <v>0</v>
      </c>
      <c r="FF370" s="356">
        <v>0</v>
      </c>
      <c r="FG370" s="356">
        <v>0</v>
      </c>
    </row>
    <row r="371" spans="1:163">
      <c r="B371" s="172" t="s">
        <v>70</v>
      </c>
      <c r="C371" s="357">
        <v>0</v>
      </c>
      <c r="D371" s="167"/>
      <c r="E371" s="357">
        <v>0</v>
      </c>
      <c r="F371" s="357">
        <v>0</v>
      </c>
      <c r="G371" s="357">
        <v>0</v>
      </c>
      <c r="H371" s="357">
        <v>0</v>
      </c>
      <c r="I371" s="357">
        <v>0</v>
      </c>
      <c r="J371" s="357">
        <v>0</v>
      </c>
      <c r="K371" s="357">
        <v>0</v>
      </c>
      <c r="L371" s="357"/>
      <c r="M371" s="357">
        <v>0</v>
      </c>
      <c r="N371" s="357">
        <v>0</v>
      </c>
      <c r="O371" s="357">
        <v>0</v>
      </c>
      <c r="P371" s="357">
        <v>0</v>
      </c>
      <c r="Q371" s="357">
        <v>0</v>
      </c>
      <c r="R371" s="357">
        <v>0</v>
      </c>
      <c r="S371" s="357">
        <v>0</v>
      </c>
      <c r="T371" s="357"/>
      <c r="U371" s="357">
        <v>0</v>
      </c>
      <c r="V371" s="357">
        <v>0</v>
      </c>
      <c r="W371" s="357">
        <v>0</v>
      </c>
      <c r="X371" s="357">
        <v>0</v>
      </c>
      <c r="Y371" s="357">
        <v>0</v>
      </c>
      <c r="Z371" s="357">
        <v>0</v>
      </c>
      <c r="AA371" s="357">
        <v>0</v>
      </c>
      <c r="AB371" s="357"/>
      <c r="AC371" s="357">
        <v>0</v>
      </c>
      <c r="AD371" s="357">
        <v>0</v>
      </c>
      <c r="AE371" s="357">
        <v>0</v>
      </c>
      <c r="AF371" s="357">
        <v>0</v>
      </c>
      <c r="AG371" s="357">
        <v>0</v>
      </c>
      <c r="AH371" s="357">
        <v>0</v>
      </c>
      <c r="AI371" s="357">
        <v>0</v>
      </c>
      <c r="AJ371" s="357"/>
      <c r="AK371" s="357">
        <v>0</v>
      </c>
      <c r="AL371" s="357">
        <v>0</v>
      </c>
      <c r="AM371" s="357">
        <v>0</v>
      </c>
      <c r="AN371" s="357">
        <v>0</v>
      </c>
      <c r="AO371" s="357">
        <v>0</v>
      </c>
      <c r="AP371" s="357">
        <v>0</v>
      </c>
      <c r="AQ371" s="357">
        <v>0</v>
      </c>
      <c r="AR371" s="357"/>
      <c r="AS371" s="357">
        <v>0</v>
      </c>
      <c r="AT371" s="357">
        <v>0</v>
      </c>
      <c r="AU371" s="357">
        <v>0</v>
      </c>
      <c r="AV371" s="357">
        <v>0</v>
      </c>
      <c r="AW371" s="357">
        <v>0</v>
      </c>
      <c r="AX371" s="357">
        <v>0</v>
      </c>
      <c r="AY371" s="357">
        <v>0</v>
      </c>
      <c r="AZ371" s="357"/>
      <c r="BA371" s="357">
        <v>0</v>
      </c>
      <c r="BB371" s="357">
        <v>0</v>
      </c>
      <c r="BC371" s="357">
        <v>0</v>
      </c>
      <c r="BD371" s="357">
        <v>0</v>
      </c>
      <c r="BE371" s="357">
        <v>0</v>
      </c>
      <c r="BF371" s="357">
        <v>0</v>
      </c>
      <c r="BG371" s="357">
        <v>0</v>
      </c>
      <c r="BH371" s="357"/>
      <c r="BI371" s="357">
        <v>0</v>
      </c>
      <c r="BJ371" s="357">
        <v>0</v>
      </c>
      <c r="BK371" s="357">
        <v>0</v>
      </c>
      <c r="BL371" s="357">
        <v>0</v>
      </c>
      <c r="BM371" s="357">
        <v>0</v>
      </c>
      <c r="BN371" s="357">
        <v>0</v>
      </c>
      <c r="BO371" s="357">
        <v>0</v>
      </c>
      <c r="BP371" s="357"/>
      <c r="BQ371" s="357">
        <v>0</v>
      </c>
      <c r="BR371" s="357">
        <v>0</v>
      </c>
      <c r="BS371" s="357">
        <v>0</v>
      </c>
      <c r="BT371" s="357">
        <v>0</v>
      </c>
      <c r="BU371" s="357">
        <v>0</v>
      </c>
      <c r="BV371" s="357">
        <v>0</v>
      </c>
      <c r="BW371" s="357">
        <v>0</v>
      </c>
      <c r="BX371" s="357"/>
      <c r="BY371" s="357">
        <v>0</v>
      </c>
      <c r="BZ371" s="357">
        <v>0</v>
      </c>
      <c r="CA371" s="357">
        <v>0</v>
      </c>
      <c r="CB371" s="357">
        <v>0</v>
      </c>
      <c r="CC371" s="357">
        <v>0</v>
      </c>
      <c r="CD371" s="357">
        <v>0</v>
      </c>
      <c r="CE371" s="357">
        <v>0</v>
      </c>
      <c r="CF371" s="357"/>
      <c r="CG371" s="357">
        <v>0</v>
      </c>
      <c r="CH371" s="357">
        <v>0</v>
      </c>
      <c r="CI371" s="357">
        <v>0</v>
      </c>
      <c r="CJ371" s="357">
        <v>0</v>
      </c>
      <c r="CK371" s="357">
        <v>0</v>
      </c>
      <c r="CL371" s="357">
        <v>0</v>
      </c>
      <c r="CM371" s="357">
        <v>0</v>
      </c>
      <c r="CN371" s="357">
        <v>0</v>
      </c>
      <c r="CO371" s="357">
        <v>0</v>
      </c>
      <c r="CP371" s="357">
        <v>0</v>
      </c>
      <c r="CQ371" s="357">
        <v>0</v>
      </c>
      <c r="CR371" s="357">
        <v>0</v>
      </c>
      <c r="CS371" s="357">
        <v>0</v>
      </c>
      <c r="CT371" s="357">
        <v>0</v>
      </c>
      <c r="CU371" s="357">
        <v>0</v>
      </c>
      <c r="CV371" s="357"/>
      <c r="CW371" s="357">
        <v>0</v>
      </c>
      <c r="CX371" s="357">
        <v>0</v>
      </c>
      <c r="CY371" s="357">
        <v>0</v>
      </c>
      <c r="CZ371" s="357">
        <v>0</v>
      </c>
      <c r="DA371" s="357">
        <v>0</v>
      </c>
      <c r="DB371" s="357">
        <v>0</v>
      </c>
      <c r="DC371" s="357">
        <v>0</v>
      </c>
      <c r="DD371" s="357"/>
      <c r="DE371" s="357">
        <v>0</v>
      </c>
      <c r="DF371" s="357">
        <v>0</v>
      </c>
      <c r="DG371" s="357">
        <v>0</v>
      </c>
      <c r="DH371" s="357">
        <v>0</v>
      </c>
      <c r="DI371" s="357">
        <v>0</v>
      </c>
      <c r="DJ371" s="357">
        <v>0</v>
      </c>
      <c r="DK371" s="357">
        <v>0</v>
      </c>
      <c r="DL371" s="357"/>
      <c r="DM371" s="357">
        <v>0</v>
      </c>
      <c r="DN371" s="357">
        <v>0</v>
      </c>
      <c r="DO371" s="357">
        <v>0</v>
      </c>
      <c r="DP371" s="357">
        <v>0</v>
      </c>
      <c r="DQ371" s="357">
        <v>0</v>
      </c>
      <c r="DR371" s="357">
        <v>0</v>
      </c>
      <c r="DS371" s="357">
        <v>0</v>
      </c>
      <c r="DT371" s="357"/>
      <c r="DU371" s="357">
        <v>0</v>
      </c>
      <c r="DV371" s="357">
        <v>0</v>
      </c>
      <c r="DW371" s="357">
        <v>0</v>
      </c>
      <c r="DX371" s="357">
        <v>0</v>
      </c>
      <c r="DY371" s="357">
        <v>0</v>
      </c>
      <c r="DZ371" s="357">
        <v>0</v>
      </c>
      <c r="EA371" s="357">
        <v>0</v>
      </c>
      <c r="EB371" s="357"/>
      <c r="EC371" s="357">
        <v>0</v>
      </c>
      <c r="ED371" s="357">
        <v>0</v>
      </c>
      <c r="EE371" s="357">
        <v>0</v>
      </c>
      <c r="EF371" s="357">
        <v>0</v>
      </c>
      <c r="EG371" s="357">
        <v>0</v>
      </c>
      <c r="EH371" s="357">
        <v>0</v>
      </c>
      <c r="EI371" s="357">
        <v>0</v>
      </c>
      <c r="EJ371" s="357"/>
      <c r="EK371" s="357">
        <v>0</v>
      </c>
      <c r="EL371" s="357">
        <v>0</v>
      </c>
      <c r="EM371" s="357">
        <v>0</v>
      </c>
      <c r="EN371" s="357">
        <v>0</v>
      </c>
      <c r="EO371" s="357">
        <v>0</v>
      </c>
      <c r="EP371" s="357">
        <v>0</v>
      </c>
      <c r="EQ371" s="357">
        <v>0</v>
      </c>
      <c r="ER371" s="357"/>
      <c r="ES371" s="357">
        <v>0</v>
      </c>
      <c r="ET371" s="357">
        <v>0</v>
      </c>
      <c r="EU371" s="357">
        <v>0</v>
      </c>
      <c r="EV371" s="357">
        <v>0</v>
      </c>
      <c r="EW371" s="357">
        <v>0</v>
      </c>
      <c r="EX371" s="357">
        <v>0</v>
      </c>
      <c r="EY371" s="357">
        <v>0</v>
      </c>
      <c r="EZ371" s="357"/>
      <c r="FA371" s="357">
        <v>0</v>
      </c>
      <c r="FB371" s="357">
        <v>0</v>
      </c>
      <c r="FC371" s="357">
        <v>0</v>
      </c>
      <c r="FD371" s="357">
        <v>0</v>
      </c>
      <c r="FE371" s="357">
        <v>0</v>
      </c>
      <c r="FF371" s="357">
        <v>0</v>
      </c>
      <c r="FG371" s="357">
        <v>0</v>
      </c>
    </row>
    <row r="372" spans="1:163">
      <c r="D372" s="167"/>
    </row>
    <row r="373" spans="1:163">
      <c r="B373" s="172" t="s">
        <v>250</v>
      </c>
      <c r="D373" s="167"/>
      <c r="CW373" s="162">
        <v>0</v>
      </c>
      <c r="CX373" s="162">
        <v>0</v>
      </c>
      <c r="CY373" s="162">
        <v>0</v>
      </c>
      <c r="CZ373" s="162">
        <v>0</v>
      </c>
      <c r="DA373" s="162">
        <v>0</v>
      </c>
      <c r="DB373" s="162">
        <v>0</v>
      </c>
      <c r="DC373" s="162">
        <v>0</v>
      </c>
    </row>
    <row r="374" spans="1:163">
      <c r="A374" s="355" t="s">
        <v>45</v>
      </c>
      <c r="B374" s="162" t="s">
        <v>45</v>
      </c>
      <c r="C374" s="619">
        <v>0</v>
      </c>
      <c r="D374" s="167"/>
      <c r="E374" s="356">
        <v>0</v>
      </c>
      <c r="F374" s="356">
        <v>0</v>
      </c>
      <c r="G374" s="356">
        <v>0</v>
      </c>
      <c r="H374" s="356">
        <v>0</v>
      </c>
      <c r="I374" s="356">
        <v>0</v>
      </c>
      <c r="J374" s="356">
        <v>0</v>
      </c>
      <c r="K374" s="356">
        <v>0</v>
      </c>
      <c r="M374" s="356">
        <v>0</v>
      </c>
      <c r="N374" s="356">
        <v>0</v>
      </c>
      <c r="O374" s="356">
        <v>0</v>
      </c>
      <c r="P374" s="356">
        <v>0</v>
      </c>
      <c r="Q374" s="356">
        <v>0</v>
      </c>
      <c r="R374" s="356">
        <v>0</v>
      </c>
      <c r="S374" s="356">
        <v>0</v>
      </c>
      <c r="U374" s="356">
        <v>0</v>
      </c>
      <c r="V374" s="356">
        <v>0</v>
      </c>
      <c r="W374" s="356">
        <v>0</v>
      </c>
      <c r="X374" s="356">
        <v>0</v>
      </c>
      <c r="Y374" s="356">
        <v>0</v>
      </c>
      <c r="Z374" s="356">
        <v>0</v>
      </c>
      <c r="AA374" s="356">
        <v>0</v>
      </c>
      <c r="AC374" s="356">
        <v>0</v>
      </c>
      <c r="AD374" s="356">
        <v>0</v>
      </c>
      <c r="AE374" s="356">
        <v>0</v>
      </c>
      <c r="AF374" s="356">
        <v>0</v>
      </c>
      <c r="AG374" s="356">
        <v>0</v>
      </c>
      <c r="AH374" s="356">
        <v>0</v>
      </c>
      <c r="AI374" s="356">
        <v>0</v>
      </c>
      <c r="AK374" s="356">
        <v>0</v>
      </c>
      <c r="AL374" s="356">
        <v>0</v>
      </c>
      <c r="AM374" s="356">
        <v>0</v>
      </c>
      <c r="AN374" s="356">
        <v>0</v>
      </c>
      <c r="AO374" s="356">
        <v>0</v>
      </c>
      <c r="AP374" s="356">
        <v>0</v>
      </c>
      <c r="AQ374" s="356">
        <v>0</v>
      </c>
      <c r="AS374" s="356">
        <v>0</v>
      </c>
      <c r="AT374" s="356">
        <v>0</v>
      </c>
      <c r="AU374" s="356">
        <v>0</v>
      </c>
      <c r="AV374" s="356">
        <v>0</v>
      </c>
      <c r="AW374" s="356">
        <v>0</v>
      </c>
      <c r="AX374" s="356">
        <v>0</v>
      </c>
      <c r="AY374" s="356">
        <v>0</v>
      </c>
      <c r="BA374" s="356">
        <v>0</v>
      </c>
      <c r="BB374" s="356">
        <v>0</v>
      </c>
      <c r="BC374" s="356">
        <v>0</v>
      </c>
      <c r="BD374" s="356">
        <v>0</v>
      </c>
      <c r="BE374" s="356">
        <v>0</v>
      </c>
      <c r="BF374" s="356">
        <v>0</v>
      </c>
      <c r="BG374" s="356">
        <v>0</v>
      </c>
      <c r="BI374" s="356">
        <v>0</v>
      </c>
      <c r="BJ374" s="356">
        <v>0</v>
      </c>
      <c r="BK374" s="356">
        <v>0</v>
      </c>
      <c r="BL374" s="356">
        <v>0</v>
      </c>
      <c r="BM374" s="356">
        <v>0</v>
      </c>
      <c r="BN374" s="356">
        <v>0</v>
      </c>
      <c r="BO374" s="356">
        <v>0</v>
      </c>
      <c r="BQ374" s="356">
        <v>0</v>
      </c>
      <c r="BR374" s="356">
        <v>0</v>
      </c>
      <c r="BS374" s="356">
        <v>0</v>
      </c>
      <c r="BT374" s="356">
        <v>0</v>
      </c>
      <c r="BU374" s="356">
        <v>0</v>
      </c>
      <c r="BV374" s="356">
        <v>0</v>
      </c>
      <c r="BW374" s="356">
        <v>0</v>
      </c>
      <c r="BY374" s="356">
        <v>0</v>
      </c>
      <c r="BZ374" s="356">
        <v>0</v>
      </c>
      <c r="CA374" s="356">
        <v>0</v>
      </c>
      <c r="CB374" s="356">
        <v>0</v>
      </c>
      <c r="CC374" s="356">
        <v>0</v>
      </c>
      <c r="CD374" s="356">
        <v>0</v>
      </c>
      <c r="CE374" s="356">
        <v>0</v>
      </c>
      <c r="CG374" s="356">
        <v>0</v>
      </c>
      <c r="CH374" s="356">
        <v>0</v>
      </c>
      <c r="CI374" s="356">
        <v>0</v>
      </c>
      <c r="CJ374" s="356">
        <v>0</v>
      </c>
      <c r="CK374" s="356">
        <v>0</v>
      </c>
      <c r="CL374" s="356">
        <v>0</v>
      </c>
      <c r="CM374" s="356">
        <v>0</v>
      </c>
      <c r="CN374" s="162">
        <v>0</v>
      </c>
      <c r="CO374" s="356">
        <v>0</v>
      </c>
      <c r="CP374" s="356">
        <v>0</v>
      </c>
      <c r="CQ374" s="356">
        <v>0</v>
      </c>
      <c r="CR374" s="356">
        <v>0</v>
      </c>
      <c r="CS374" s="356">
        <v>0</v>
      </c>
      <c r="CT374" s="356">
        <v>0</v>
      </c>
      <c r="CU374" s="356">
        <v>0</v>
      </c>
      <c r="CW374" s="356">
        <v>0</v>
      </c>
      <c r="CX374" s="356">
        <v>0</v>
      </c>
      <c r="CY374" s="356">
        <v>0</v>
      </c>
      <c r="CZ374" s="356">
        <v>0</v>
      </c>
      <c r="DA374" s="356">
        <v>0</v>
      </c>
      <c r="DB374" s="356">
        <v>0</v>
      </c>
      <c r="DC374" s="356">
        <v>0</v>
      </c>
      <c r="DE374" s="356">
        <v>0</v>
      </c>
      <c r="DF374" s="356">
        <v>0</v>
      </c>
      <c r="DG374" s="356">
        <v>0</v>
      </c>
      <c r="DH374" s="356">
        <v>0</v>
      </c>
      <c r="DI374" s="356">
        <v>0</v>
      </c>
      <c r="DJ374" s="356">
        <v>0</v>
      </c>
      <c r="DK374" s="356">
        <v>0</v>
      </c>
      <c r="DM374" s="356">
        <v>0</v>
      </c>
      <c r="DN374" s="356">
        <v>0</v>
      </c>
      <c r="DO374" s="356">
        <v>0</v>
      </c>
      <c r="DP374" s="356">
        <v>0</v>
      </c>
      <c r="DQ374" s="356">
        <v>0</v>
      </c>
      <c r="DR374" s="356">
        <v>0</v>
      </c>
      <c r="DS374" s="356">
        <v>0</v>
      </c>
      <c r="DU374" s="356">
        <v>0</v>
      </c>
      <c r="DV374" s="356">
        <v>0</v>
      </c>
      <c r="DW374" s="356">
        <v>0</v>
      </c>
      <c r="DX374" s="356">
        <v>0</v>
      </c>
      <c r="DY374" s="356">
        <v>0</v>
      </c>
      <c r="DZ374" s="356">
        <v>0</v>
      </c>
      <c r="EA374" s="356">
        <v>0</v>
      </c>
      <c r="EC374" s="356">
        <v>0</v>
      </c>
      <c r="ED374" s="356">
        <v>0</v>
      </c>
      <c r="EE374" s="356">
        <v>0</v>
      </c>
      <c r="EF374" s="356">
        <v>0</v>
      </c>
      <c r="EG374" s="356">
        <v>0</v>
      </c>
      <c r="EH374" s="356">
        <v>0</v>
      </c>
      <c r="EI374" s="356">
        <v>0</v>
      </c>
      <c r="EK374" s="356">
        <v>0</v>
      </c>
      <c r="EL374" s="356">
        <v>0</v>
      </c>
      <c r="EM374" s="356">
        <v>0</v>
      </c>
      <c r="EN374" s="356">
        <v>0</v>
      </c>
      <c r="EO374" s="356">
        <v>0</v>
      </c>
      <c r="EP374" s="356">
        <v>0</v>
      </c>
      <c r="EQ374" s="356">
        <v>0</v>
      </c>
      <c r="ES374" s="356">
        <v>0</v>
      </c>
      <c r="ET374" s="356">
        <v>0</v>
      </c>
      <c r="EU374" s="356">
        <v>0</v>
      </c>
      <c r="EV374" s="356">
        <v>0</v>
      </c>
      <c r="EW374" s="356">
        <v>0</v>
      </c>
      <c r="EX374" s="356">
        <v>0</v>
      </c>
      <c r="EY374" s="356">
        <v>0</v>
      </c>
      <c r="FA374" s="356">
        <v>0</v>
      </c>
      <c r="FB374" s="356">
        <v>0</v>
      </c>
      <c r="FC374" s="356">
        <v>0</v>
      </c>
      <c r="FD374" s="356">
        <v>0</v>
      </c>
      <c r="FE374" s="356">
        <v>0</v>
      </c>
      <c r="FF374" s="356">
        <v>0</v>
      </c>
      <c r="FG374" s="356">
        <v>0</v>
      </c>
    </row>
    <row r="375" spans="1:163">
      <c r="A375" s="355" t="s">
        <v>45</v>
      </c>
      <c r="B375" s="162" t="s">
        <v>45</v>
      </c>
      <c r="C375" s="619">
        <v>0</v>
      </c>
      <c r="D375" s="167"/>
      <c r="E375" s="356">
        <v>0</v>
      </c>
      <c r="F375" s="356">
        <v>0</v>
      </c>
      <c r="G375" s="356">
        <v>0</v>
      </c>
      <c r="H375" s="356">
        <v>0</v>
      </c>
      <c r="I375" s="356">
        <v>0</v>
      </c>
      <c r="J375" s="356">
        <v>0</v>
      </c>
      <c r="K375" s="356">
        <v>0</v>
      </c>
      <c r="M375" s="356">
        <v>0</v>
      </c>
      <c r="N375" s="356">
        <v>0</v>
      </c>
      <c r="O375" s="356">
        <v>0</v>
      </c>
      <c r="P375" s="356">
        <v>0</v>
      </c>
      <c r="Q375" s="356">
        <v>0</v>
      </c>
      <c r="R375" s="356">
        <v>0</v>
      </c>
      <c r="S375" s="356">
        <v>0</v>
      </c>
      <c r="U375" s="356">
        <v>0</v>
      </c>
      <c r="V375" s="356">
        <v>0</v>
      </c>
      <c r="W375" s="356">
        <v>0</v>
      </c>
      <c r="X375" s="356">
        <v>0</v>
      </c>
      <c r="Y375" s="356">
        <v>0</v>
      </c>
      <c r="Z375" s="356">
        <v>0</v>
      </c>
      <c r="AA375" s="356">
        <v>0</v>
      </c>
      <c r="AC375" s="356">
        <v>0</v>
      </c>
      <c r="AD375" s="356">
        <v>0</v>
      </c>
      <c r="AE375" s="356">
        <v>0</v>
      </c>
      <c r="AF375" s="356">
        <v>0</v>
      </c>
      <c r="AG375" s="356">
        <v>0</v>
      </c>
      <c r="AH375" s="356">
        <v>0</v>
      </c>
      <c r="AI375" s="356">
        <v>0</v>
      </c>
      <c r="AK375" s="356">
        <v>0</v>
      </c>
      <c r="AL375" s="356">
        <v>0</v>
      </c>
      <c r="AM375" s="356">
        <v>0</v>
      </c>
      <c r="AN375" s="356">
        <v>0</v>
      </c>
      <c r="AO375" s="356">
        <v>0</v>
      </c>
      <c r="AP375" s="356">
        <v>0</v>
      </c>
      <c r="AQ375" s="356">
        <v>0</v>
      </c>
      <c r="AS375" s="356">
        <v>0</v>
      </c>
      <c r="AT375" s="356">
        <v>0</v>
      </c>
      <c r="AU375" s="356">
        <v>0</v>
      </c>
      <c r="AV375" s="356">
        <v>0</v>
      </c>
      <c r="AW375" s="356">
        <v>0</v>
      </c>
      <c r="AX375" s="356">
        <v>0</v>
      </c>
      <c r="AY375" s="356">
        <v>0</v>
      </c>
      <c r="BA375" s="356">
        <v>0</v>
      </c>
      <c r="BB375" s="356">
        <v>0</v>
      </c>
      <c r="BC375" s="356">
        <v>0</v>
      </c>
      <c r="BD375" s="356">
        <v>0</v>
      </c>
      <c r="BE375" s="356">
        <v>0</v>
      </c>
      <c r="BF375" s="356">
        <v>0</v>
      </c>
      <c r="BG375" s="356">
        <v>0</v>
      </c>
      <c r="BI375" s="356">
        <v>0</v>
      </c>
      <c r="BJ375" s="356">
        <v>0</v>
      </c>
      <c r="BK375" s="356">
        <v>0</v>
      </c>
      <c r="BL375" s="356">
        <v>0</v>
      </c>
      <c r="BM375" s="356">
        <v>0</v>
      </c>
      <c r="BN375" s="356">
        <v>0</v>
      </c>
      <c r="BO375" s="356">
        <v>0</v>
      </c>
      <c r="BQ375" s="356">
        <v>0</v>
      </c>
      <c r="BR375" s="356">
        <v>0</v>
      </c>
      <c r="BS375" s="356">
        <v>0</v>
      </c>
      <c r="BT375" s="356">
        <v>0</v>
      </c>
      <c r="BU375" s="356">
        <v>0</v>
      </c>
      <c r="BV375" s="356">
        <v>0</v>
      </c>
      <c r="BW375" s="356">
        <v>0</v>
      </c>
      <c r="BY375" s="356">
        <v>0</v>
      </c>
      <c r="BZ375" s="356">
        <v>0</v>
      </c>
      <c r="CA375" s="356">
        <v>0</v>
      </c>
      <c r="CB375" s="356">
        <v>0</v>
      </c>
      <c r="CC375" s="356">
        <v>0</v>
      </c>
      <c r="CD375" s="356">
        <v>0</v>
      </c>
      <c r="CE375" s="356">
        <v>0</v>
      </c>
      <c r="CG375" s="356">
        <v>0</v>
      </c>
      <c r="CH375" s="356">
        <v>0</v>
      </c>
      <c r="CI375" s="356">
        <v>0</v>
      </c>
      <c r="CJ375" s="356">
        <v>0</v>
      </c>
      <c r="CK375" s="356">
        <v>0</v>
      </c>
      <c r="CL375" s="356">
        <v>0</v>
      </c>
      <c r="CM375" s="356">
        <v>0</v>
      </c>
      <c r="CN375" s="162">
        <v>0</v>
      </c>
      <c r="CO375" s="356">
        <v>0</v>
      </c>
      <c r="CP375" s="356">
        <v>0</v>
      </c>
      <c r="CQ375" s="356">
        <v>0</v>
      </c>
      <c r="CR375" s="356">
        <v>0</v>
      </c>
      <c r="CS375" s="356">
        <v>0</v>
      </c>
      <c r="CT375" s="356">
        <v>0</v>
      </c>
      <c r="CU375" s="356">
        <v>0</v>
      </c>
      <c r="CW375" s="356">
        <v>0</v>
      </c>
      <c r="CX375" s="356">
        <v>0</v>
      </c>
      <c r="CY375" s="356">
        <v>0</v>
      </c>
      <c r="CZ375" s="356">
        <v>0</v>
      </c>
      <c r="DA375" s="356">
        <v>0</v>
      </c>
      <c r="DB375" s="356">
        <v>0</v>
      </c>
      <c r="DC375" s="356">
        <v>0</v>
      </c>
      <c r="DE375" s="356">
        <v>0</v>
      </c>
      <c r="DF375" s="356">
        <v>0</v>
      </c>
      <c r="DG375" s="356">
        <v>0</v>
      </c>
      <c r="DH375" s="356">
        <v>0</v>
      </c>
      <c r="DI375" s="356">
        <v>0</v>
      </c>
      <c r="DJ375" s="356">
        <v>0</v>
      </c>
      <c r="DK375" s="356">
        <v>0</v>
      </c>
      <c r="DM375" s="356">
        <v>0</v>
      </c>
      <c r="DN375" s="356">
        <v>0</v>
      </c>
      <c r="DO375" s="356">
        <v>0</v>
      </c>
      <c r="DP375" s="356">
        <v>0</v>
      </c>
      <c r="DQ375" s="356">
        <v>0</v>
      </c>
      <c r="DR375" s="356">
        <v>0</v>
      </c>
      <c r="DS375" s="356">
        <v>0</v>
      </c>
      <c r="DU375" s="356">
        <v>0</v>
      </c>
      <c r="DV375" s="356">
        <v>0</v>
      </c>
      <c r="DW375" s="356">
        <v>0</v>
      </c>
      <c r="DX375" s="356">
        <v>0</v>
      </c>
      <c r="DY375" s="356">
        <v>0</v>
      </c>
      <c r="DZ375" s="356">
        <v>0</v>
      </c>
      <c r="EA375" s="356">
        <v>0</v>
      </c>
      <c r="EC375" s="356">
        <v>0</v>
      </c>
      <c r="ED375" s="356">
        <v>0</v>
      </c>
      <c r="EE375" s="356">
        <v>0</v>
      </c>
      <c r="EF375" s="356">
        <v>0</v>
      </c>
      <c r="EG375" s="356">
        <v>0</v>
      </c>
      <c r="EH375" s="356">
        <v>0</v>
      </c>
      <c r="EI375" s="356">
        <v>0</v>
      </c>
      <c r="EK375" s="356">
        <v>0</v>
      </c>
      <c r="EL375" s="356">
        <v>0</v>
      </c>
      <c r="EM375" s="356">
        <v>0</v>
      </c>
      <c r="EN375" s="356">
        <v>0</v>
      </c>
      <c r="EO375" s="356">
        <v>0</v>
      </c>
      <c r="EP375" s="356">
        <v>0</v>
      </c>
      <c r="EQ375" s="356">
        <v>0</v>
      </c>
      <c r="ES375" s="356">
        <v>0</v>
      </c>
      <c r="ET375" s="356">
        <v>0</v>
      </c>
      <c r="EU375" s="356">
        <v>0</v>
      </c>
      <c r="EV375" s="356">
        <v>0</v>
      </c>
      <c r="EW375" s="356">
        <v>0</v>
      </c>
      <c r="EX375" s="356">
        <v>0</v>
      </c>
      <c r="EY375" s="356">
        <v>0</v>
      </c>
      <c r="FA375" s="356">
        <v>0</v>
      </c>
      <c r="FB375" s="356">
        <v>0</v>
      </c>
      <c r="FC375" s="356">
        <v>0</v>
      </c>
      <c r="FD375" s="356">
        <v>0</v>
      </c>
      <c r="FE375" s="356">
        <v>0</v>
      </c>
      <c r="FF375" s="356">
        <v>0</v>
      </c>
      <c r="FG375" s="356">
        <v>0</v>
      </c>
    </row>
    <row r="376" spans="1:163">
      <c r="A376" s="355" t="s">
        <v>45</v>
      </c>
      <c r="B376" s="162" t="s">
        <v>45</v>
      </c>
      <c r="C376" s="619">
        <v>0</v>
      </c>
      <c r="D376" s="167"/>
      <c r="E376" s="356">
        <v>0</v>
      </c>
      <c r="F376" s="356">
        <v>0</v>
      </c>
      <c r="G376" s="356">
        <v>0</v>
      </c>
      <c r="H376" s="356">
        <v>0</v>
      </c>
      <c r="I376" s="356">
        <v>0</v>
      </c>
      <c r="J376" s="356">
        <v>0</v>
      </c>
      <c r="K376" s="356">
        <v>0</v>
      </c>
      <c r="M376" s="356">
        <v>0</v>
      </c>
      <c r="N376" s="356">
        <v>0</v>
      </c>
      <c r="O376" s="356">
        <v>0</v>
      </c>
      <c r="P376" s="356">
        <v>0</v>
      </c>
      <c r="Q376" s="356">
        <v>0</v>
      </c>
      <c r="R376" s="356">
        <v>0</v>
      </c>
      <c r="S376" s="356">
        <v>0</v>
      </c>
      <c r="U376" s="356">
        <v>0</v>
      </c>
      <c r="V376" s="356">
        <v>0</v>
      </c>
      <c r="W376" s="356">
        <v>0</v>
      </c>
      <c r="X376" s="356">
        <v>0</v>
      </c>
      <c r="Y376" s="356">
        <v>0</v>
      </c>
      <c r="Z376" s="356">
        <v>0</v>
      </c>
      <c r="AA376" s="356">
        <v>0</v>
      </c>
      <c r="AC376" s="356">
        <v>0</v>
      </c>
      <c r="AD376" s="356">
        <v>0</v>
      </c>
      <c r="AE376" s="356">
        <v>0</v>
      </c>
      <c r="AF376" s="356">
        <v>0</v>
      </c>
      <c r="AG376" s="356">
        <v>0</v>
      </c>
      <c r="AH376" s="356">
        <v>0</v>
      </c>
      <c r="AI376" s="356">
        <v>0</v>
      </c>
      <c r="AK376" s="356">
        <v>0</v>
      </c>
      <c r="AL376" s="356">
        <v>0</v>
      </c>
      <c r="AM376" s="356">
        <v>0</v>
      </c>
      <c r="AN376" s="356">
        <v>0</v>
      </c>
      <c r="AO376" s="356">
        <v>0</v>
      </c>
      <c r="AP376" s="356">
        <v>0</v>
      </c>
      <c r="AQ376" s="356">
        <v>0</v>
      </c>
      <c r="AS376" s="356">
        <v>0</v>
      </c>
      <c r="AT376" s="356">
        <v>0</v>
      </c>
      <c r="AU376" s="356">
        <v>0</v>
      </c>
      <c r="AV376" s="356">
        <v>0</v>
      </c>
      <c r="AW376" s="356">
        <v>0</v>
      </c>
      <c r="AX376" s="356">
        <v>0</v>
      </c>
      <c r="AY376" s="356">
        <v>0</v>
      </c>
      <c r="BA376" s="356">
        <v>0</v>
      </c>
      <c r="BB376" s="356">
        <v>0</v>
      </c>
      <c r="BC376" s="356">
        <v>0</v>
      </c>
      <c r="BD376" s="356">
        <v>0</v>
      </c>
      <c r="BE376" s="356">
        <v>0</v>
      </c>
      <c r="BF376" s="356">
        <v>0</v>
      </c>
      <c r="BG376" s="356">
        <v>0</v>
      </c>
      <c r="BI376" s="356">
        <v>0</v>
      </c>
      <c r="BJ376" s="356">
        <v>0</v>
      </c>
      <c r="BK376" s="356">
        <v>0</v>
      </c>
      <c r="BL376" s="356">
        <v>0</v>
      </c>
      <c r="BM376" s="356">
        <v>0</v>
      </c>
      <c r="BN376" s="356">
        <v>0</v>
      </c>
      <c r="BO376" s="356">
        <v>0</v>
      </c>
      <c r="BQ376" s="356">
        <v>0</v>
      </c>
      <c r="BR376" s="356">
        <v>0</v>
      </c>
      <c r="BS376" s="356">
        <v>0</v>
      </c>
      <c r="BT376" s="356">
        <v>0</v>
      </c>
      <c r="BU376" s="356">
        <v>0</v>
      </c>
      <c r="BV376" s="356">
        <v>0</v>
      </c>
      <c r="BW376" s="356">
        <v>0</v>
      </c>
      <c r="BY376" s="356">
        <v>0</v>
      </c>
      <c r="BZ376" s="356">
        <v>0</v>
      </c>
      <c r="CA376" s="356">
        <v>0</v>
      </c>
      <c r="CB376" s="356">
        <v>0</v>
      </c>
      <c r="CC376" s="356">
        <v>0</v>
      </c>
      <c r="CD376" s="356">
        <v>0</v>
      </c>
      <c r="CE376" s="356">
        <v>0</v>
      </c>
      <c r="CG376" s="356">
        <v>0</v>
      </c>
      <c r="CH376" s="356">
        <v>0</v>
      </c>
      <c r="CI376" s="356">
        <v>0</v>
      </c>
      <c r="CJ376" s="356">
        <v>0</v>
      </c>
      <c r="CK376" s="356">
        <v>0</v>
      </c>
      <c r="CL376" s="356">
        <v>0</v>
      </c>
      <c r="CM376" s="356">
        <v>0</v>
      </c>
      <c r="CN376" s="162">
        <v>0</v>
      </c>
      <c r="CO376" s="356">
        <v>0</v>
      </c>
      <c r="CP376" s="356">
        <v>0</v>
      </c>
      <c r="CQ376" s="356">
        <v>0</v>
      </c>
      <c r="CR376" s="356">
        <v>0</v>
      </c>
      <c r="CS376" s="356">
        <v>0</v>
      </c>
      <c r="CT376" s="356">
        <v>0</v>
      </c>
      <c r="CU376" s="356">
        <v>0</v>
      </c>
      <c r="CW376" s="356">
        <v>0</v>
      </c>
      <c r="CX376" s="356">
        <v>0</v>
      </c>
      <c r="CY376" s="356">
        <v>0</v>
      </c>
      <c r="CZ376" s="356">
        <v>0</v>
      </c>
      <c r="DA376" s="356">
        <v>0</v>
      </c>
      <c r="DB376" s="356">
        <v>0</v>
      </c>
      <c r="DC376" s="356">
        <v>0</v>
      </c>
      <c r="DE376" s="356">
        <v>0</v>
      </c>
      <c r="DF376" s="356">
        <v>0</v>
      </c>
      <c r="DG376" s="356">
        <v>0</v>
      </c>
      <c r="DH376" s="356">
        <v>0</v>
      </c>
      <c r="DI376" s="356">
        <v>0</v>
      </c>
      <c r="DJ376" s="356">
        <v>0</v>
      </c>
      <c r="DK376" s="356">
        <v>0</v>
      </c>
      <c r="DM376" s="356">
        <v>0</v>
      </c>
      <c r="DN376" s="356">
        <v>0</v>
      </c>
      <c r="DO376" s="356">
        <v>0</v>
      </c>
      <c r="DP376" s="356">
        <v>0</v>
      </c>
      <c r="DQ376" s="356">
        <v>0</v>
      </c>
      <c r="DR376" s="356">
        <v>0</v>
      </c>
      <c r="DS376" s="356">
        <v>0</v>
      </c>
      <c r="DU376" s="356">
        <v>0</v>
      </c>
      <c r="DV376" s="356">
        <v>0</v>
      </c>
      <c r="DW376" s="356">
        <v>0</v>
      </c>
      <c r="DX376" s="356">
        <v>0</v>
      </c>
      <c r="DY376" s="356">
        <v>0</v>
      </c>
      <c r="DZ376" s="356">
        <v>0</v>
      </c>
      <c r="EA376" s="356">
        <v>0</v>
      </c>
      <c r="EC376" s="356">
        <v>0</v>
      </c>
      <c r="ED376" s="356">
        <v>0</v>
      </c>
      <c r="EE376" s="356">
        <v>0</v>
      </c>
      <c r="EF376" s="356">
        <v>0</v>
      </c>
      <c r="EG376" s="356">
        <v>0</v>
      </c>
      <c r="EH376" s="356">
        <v>0</v>
      </c>
      <c r="EI376" s="356">
        <v>0</v>
      </c>
      <c r="EK376" s="356">
        <v>0</v>
      </c>
      <c r="EL376" s="356">
        <v>0</v>
      </c>
      <c r="EM376" s="356">
        <v>0</v>
      </c>
      <c r="EN376" s="356">
        <v>0</v>
      </c>
      <c r="EO376" s="356">
        <v>0</v>
      </c>
      <c r="EP376" s="356">
        <v>0</v>
      </c>
      <c r="EQ376" s="356">
        <v>0</v>
      </c>
      <c r="ES376" s="356">
        <v>0</v>
      </c>
      <c r="ET376" s="356">
        <v>0</v>
      </c>
      <c r="EU376" s="356">
        <v>0</v>
      </c>
      <c r="EV376" s="356">
        <v>0</v>
      </c>
      <c r="EW376" s="356">
        <v>0</v>
      </c>
      <c r="EX376" s="356">
        <v>0</v>
      </c>
      <c r="EY376" s="356">
        <v>0</v>
      </c>
      <c r="FA376" s="356">
        <v>0</v>
      </c>
      <c r="FB376" s="356">
        <v>0</v>
      </c>
      <c r="FC376" s="356">
        <v>0</v>
      </c>
      <c r="FD376" s="356">
        <v>0</v>
      </c>
      <c r="FE376" s="356">
        <v>0</v>
      </c>
      <c r="FF376" s="356">
        <v>0</v>
      </c>
      <c r="FG376" s="356">
        <v>0</v>
      </c>
    </row>
    <row r="377" spans="1:163">
      <c r="A377" s="355" t="s">
        <v>45</v>
      </c>
      <c r="B377" s="162" t="s">
        <v>45</v>
      </c>
      <c r="C377" s="619">
        <v>0</v>
      </c>
      <c r="D377" s="167"/>
      <c r="E377" s="356">
        <v>0</v>
      </c>
      <c r="F377" s="356">
        <v>0</v>
      </c>
      <c r="G377" s="356">
        <v>0</v>
      </c>
      <c r="H377" s="356">
        <v>0</v>
      </c>
      <c r="I377" s="356">
        <v>0</v>
      </c>
      <c r="J377" s="356">
        <v>0</v>
      </c>
      <c r="K377" s="356">
        <v>0</v>
      </c>
      <c r="M377" s="356">
        <v>0</v>
      </c>
      <c r="N377" s="356">
        <v>0</v>
      </c>
      <c r="O377" s="356">
        <v>0</v>
      </c>
      <c r="P377" s="356">
        <v>0</v>
      </c>
      <c r="Q377" s="356">
        <v>0</v>
      </c>
      <c r="R377" s="356">
        <v>0</v>
      </c>
      <c r="S377" s="356">
        <v>0</v>
      </c>
      <c r="U377" s="356">
        <v>0</v>
      </c>
      <c r="V377" s="356">
        <v>0</v>
      </c>
      <c r="W377" s="356">
        <v>0</v>
      </c>
      <c r="X377" s="356">
        <v>0</v>
      </c>
      <c r="Y377" s="356">
        <v>0</v>
      </c>
      <c r="Z377" s="356">
        <v>0</v>
      </c>
      <c r="AA377" s="356">
        <v>0</v>
      </c>
      <c r="AC377" s="356">
        <v>0</v>
      </c>
      <c r="AD377" s="356">
        <v>0</v>
      </c>
      <c r="AE377" s="356">
        <v>0</v>
      </c>
      <c r="AF377" s="356">
        <v>0</v>
      </c>
      <c r="AG377" s="356">
        <v>0</v>
      </c>
      <c r="AH377" s="356">
        <v>0</v>
      </c>
      <c r="AI377" s="356">
        <v>0</v>
      </c>
      <c r="AK377" s="356">
        <v>0</v>
      </c>
      <c r="AL377" s="356">
        <v>0</v>
      </c>
      <c r="AM377" s="356">
        <v>0</v>
      </c>
      <c r="AN377" s="356">
        <v>0</v>
      </c>
      <c r="AO377" s="356">
        <v>0</v>
      </c>
      <c r="AP377" s="356">
        <v>0</v>
      </c>
      <c r="AQ377" s="356">
        <v>0</v>
      </c>
      <c r="AS377" s="356">
        <v>0</v>
      </c>
      <c r="AT377" s="356">
        <v>0</v>
      </c>
      <c r="AU377" s="356">
        <v>0</v>
      </c>
      <c r="AV377" s="356">
        <v>0</v>
      </c>
      <c r="AW377" s="356">
        <v>0</v>
      </c>
      <c r="AX377" s="356">
        <v>0</v>
      </c>
      <c r="AY377" s="356">
        <v>0</v>
      </c>
      <c r="BA377" s="356">
        <v>0</v>
      </c>
      <c r="BB377" s="356">
        <v>0</v>
      </c>
      <c r="BC377" s="356">
        <v>0</v>
      </c>
      <c r="BD377" s="356">
        <v>0</v>
      </c>
      <c r="BE377" s="356">
        <v>0</v>
      </c>
      <c r="BF377" s="356">
        <v>0</v>
      </c>
      <c r="BG377" s="356">
        <v>0</v>
      </c>
      <c r="BI377" s="356">
        <v>0</v>
      </c>
      <c r="BJ377" s="356">
        <v>0</v>
      </c>
      <c r="BK377" s="356">
        <v>0</v>
      </c>
      <c r="BL377" s="356">
        <v>0</v>
      </c>
      <c r="BM377" s="356">
        <v>0</v>
      </c>
      <c r="BN377" s="356">
        <v>0</v>
      </c>
      <c r="BO377" s="356">
        <v>0</v>
      </c>
      <c r="BQ377" s="356">
        <v>0</v>
      </c>
      <c r="BR377" s="356">
        <v>0</v>
      </c>
      <c r="BS377" s="356">
        <v>0</v>
      </c>
      <c r="BT377" s="356">
        <v>0</v>
      </c>
      <c r="BU377" s="356">
        <v>0</v>
      </c>
      <c r="BV377" s="356">
        <v>0</v>
      </c>
      <c r="BW377" s="356">
        <v>0</v>
      </c>
      <c r="BY377" s="356">
        <v>0</v>
      </c>
      <c r="BZ377" s="356">
        <v>0</v>
      </c>
      <c r="CA377" s="356">
        <v>0</v>
      </c>
      <c r="CB377" s="356">
        <v>0</v>
      </c>
      <c r="CC377" s="356">
        <v>0</v>
      </c>
      <c r="CD377" s="356">
        <v>0</v>
      </c>
      <c r="CE377" s="356">
        <v>0</v>
      </c>
      <c r="CG377" s="356">
        <v>0</v>
      </c>
      <c r="CH377" s="356">
        <v>0</v>
      </c>
      <c r="CI377" s="356">
        <v>0</v>
      </c>
      <c r="CJ377" s="356">
        <v>0</v>
      </c>
      <c r="CK377" s="356">
        <v>0</v>
      </c>
      <c r="CL377" s="356">
        <v>0</v>
      </c>
      <c r="CM377" s="356">
        <v>0</v>
      </c>
      <c r="CN377" s="162">
        <v>0</v>
      </c>
      <c r="CO377" s="356">
        <v>0</v>
      </c>
      <c r="CP377" s="356">
        <v>0</v>
      </c>
      <c r="CQ377" s="356">
        <v>0</v>
      </c>
      <c r="CR377" s="356">
        <v>0</v>
      </c>
      <c r="CS377" s="356">
        <v>0</v>
      </c>
      <c r="CT377" s="356">
        <v>0</v>
      </c>
      <c r="CU377" s="356">
        <v>0</v>
      </c>
      <c r="CW377" s="356">
        <v>0</v>
      </c>
      <c r="CX377" s="356">
        <v>0</v>
      </c>
      <c r="CY377" s="356">
        <v>0</v>
      </c>
      <c r="CZ377" s="356">
        <v>0</v>
      </c>
      <c r="DA377" s="356">
        <v>0</v>
      </c>
      <c r="DB377" s="356">
        <v>0</v>
      </c>
      <c r="DC377" s="356">
        <v>0</v>
      </c>
      <c r="DE377" s="356">
        <v>0</v>
      </c>
      <c r="DF377" s="356">
        <v>0</v>
      </c>
      <c r="DG377" s="356">
        <v>0</v>
      </c>
      <c r="DH377" s="356">
        <v>0</v>
      </c>
      <c r="DI377" s="356">
        <v>0</v>
      </c>
      <c r="DJ377" s="356">
        <v>0</v>
      </c>
      <c r="DK377" s="356">
        <v>0</v>
      </c>
      <c r="DM377" s="356">
        <v>0</v>
      </c>
      <c r="DN377" s="356">
        <v>0</v>
      </c>
      <c r="DO377" s="356">
        <v>0</v>
      </c>
      <c r="DP377" s="356">
        <v>0</v>
      </c>
      <c r="DQ377" s="356">
        <v>0</v>
      </c>
      <c r="DR377" s="356">
        <v>0</v>
      </c>
      <c r="DS377" s="356">
        <v>0</v>
      </c>
      <c r="DU377" s="356">
        <v>0</v>
      </c>
      <c r="DV377" s="356">
        <v>0</v>
      </c>
      <c r="DW377" s="356">
        <v>0</v>
      </c>
      <c r="DX377" s="356">
        <v>0</v>
      </c>
      <c r="DY377" s="356">
        <v>0</v>
      </c>
      <c r="DZ377" s="356">
        <v>0</v>
      </c>
      <c r="EA377" s="356">
        <v>0</v>
      </c>
      <c r="EC377" s="356">
        <v>0</v>
      </c>
      <c r="ED377" s="356">
        <v>0</v>
      </c>
      <c r="EE377" s="356">
        <v>0</v>
      </c>
      <c r="EF377" s="356">
        <v>0</v>
      </c>
      <c r="EG377" s="356">
        <v>0</v>
      </c>
      <c r="EH377" s="356">
        <v>0</v>
      </c>
      <c r="EI377" s="356">
        <v>0</v>
      </c>
      <c r="EK377" s="356">
        <v>0</v>
      </c>
      <c r="EL377" s="356">
        <v>0</v>
      </c>
      <c r="EM377" s="356">
        <v>0</v>
      </c>
      <c r="EN377" s="356">
        <v>0</v>
      </c>
      <c r="EO377" s="356">
        <v>0</v>
      </c>
      <c r="EP377" s="356">
        <v>0</v>
      </c>
      <c r="EQ377" s="356">
        <v>0</v>
      </c>
      <c r="ES377" s="356">
        <v>0</v>
      </c>
      <c r="ET377" s="356">
        <v>0</v>
      </c>
      <c r="EU377" s="356">
        <v>0</v>
      </c>
      <c r="EV377" s="356">
        <v>0</v>
      </c>
      <c r="EW377" s="356">
        <v>0</v>
      </c>
      <c r="EX377" s="356">
        <v>0</v>
      </c>
      <c r="EY377" s="356">
        <v>0</v>
      </c>
      <c r="FA377" s="356">
        <v>0</v>
      </c>
      <c r="FB377" s="356">
        <v>0</v>
      </c>
      <c r="FC377" s="356">
        <v>0</v>
      </c>
      <c r="FD377" s="356">
        <v>0</v>
      </c>
      <c r="FE377" s="356">
        <v>0</v>
      </c>
      <c r="FF377" s="356">
        <v>0</v>
      </c>
      <c r="FG377" s="356">
        <v>0</v>
      </c>
    </row>
    <row r="378" spans="1:163">
      <c r="A378" s="355" t="s">
        <v>45</v>
      </c>
      <c r="B378" s="162" t="s">
        <v>45</v>
      </c>
      <c r="C378" s="619">
        <v>0</v>
      </c>
      <c r="D378" s="167"/>
      <c r="E378" s="356">
        <v>0</v>
      </c>
      <c r="F378" s="356">
        <v>0</v>
      </c>
      <c r="G378" s="356">
        <v>0</v>
      </c>
      <c r="H378" s="356">
        <v>0</v>
      </c>
      <c r="I378" s="356">
        <v>0</v>
      </c>
      <c r="J378" s="356">
        <v>0</v>
      </c>
      <c r="K378" s="356">
        <v>0</v>
      </c>
      <c r="M378" s="356">
        <v>0</v>
      </c>
      <c r="N378" s="356">
        <v>0</v>
      </c>
      <c r="O378" s="356">
        <v>0</v>
      </c>
      <c r="P378" s="356">
        <v>0</v>
      </c>
      <c r="Q378" s="356">
        <v>0</v>
      </c>
      <c r="R378" s="356">
        <v>0</v>
      </c>
      <c r="S378" s="356">
        <v>0</v>
      </c>
      <c r="U378" s="356">
        <v>0</v>
      </c>
      <c r="V378" s="356">
        <v>0</v>
      </c>
      <c r="W378" s="356">
        <v>0</v>
      </c>
      <c r="X378" s="356">
        <v>0</v>
      </c>
      <c r="Y378" s="356">
        <v>0</v>
      </c>
      <c r="Z378" s="356">
        <v>0</v>
      </c>
      <c r="AA378" s="356">
        <v>0</v>
      </c>
      <c r="AC378" s="356">
        <v>0</v>
      </c>
      <c r="AD378" s="356">
        <v>0</v>
      </c>
      <c r="AE378" s="356">
        <v>0</v>
      </c>
      <c r="AF378" s="356">
        <v>0</v>
      </c>
      <c r="AG378" s="356">
        <v>0</v>
      </c>
      <c r="AH378" s="356">
        <v>0</v>
      </c>
      <c r="AI378" s="356">
        <v>0</v>
      </c>
      <c r="AK378" s="356">
        <v>0</v>
      </c>
      <c r="AL378" s="356">
        <v>0</v>
      </c>
      <c r="AM378" s="356">
        <v>0</v>
      </c>
      <c r="AN378" s="356">
        <v>0</v>
      </c>
      <c r="AO378" s="356">
        <v>0</v>
      </c>
      <c r="AP378" s="356">
        <v>0</v>
      </c>
      <c r="AQ378" s="356">
        <v>0</v>
      </c>
      <c r="AS378" s="356">
        <v>0</v>
      </c>
      <c r="AT378" s="356">
        <v>0</v>
      </c>
      <c r="AU378" s="356">
        <v>0</v>
      </c>
      <c r="AV378" s="356">
        <v>0</v>
      </c>
      <c r="AW378" s="356">
        <v>0</v>
      </c>
      <c r="AX378" s="356">
        <v>0</v>
      </c>
      <c r="AY378" s="356">
        <v>0</v>
      </c>
      <c r="BA378" s="356">
        <v>0</v>
      </c>
      <c r="BB378" s="356">
        <v>0</v>
      </c>
      <c r="BC378" s="356">
        <v>0</v>
      </c>
      <c r="BD378" s="356">
        <v>0</v>
      </c>
      <c r="BE378" s="356">
        <v>0</v>
      </c>
      <c r="BF378" s="356">
        <v>0</v>
      </c>
      <c r="BG378" s="356">
        <v>0</v>
      </c>
      <c r="BI378" s="356">
        <v>0</v>
      </c>
      <c r="BJ378" s="356">
        <v>0</v>
      </c>
      <c r="BK378" s="356">
        <v>0</v>
      </c>
      <c r="BL378" s="356">
        <v>0</v>
      </c>
      <c r="BM378" s="356">
        <v>0</v>
      </c>
      <c r="BN378" s="356">
        <v>0</v>
      </c>
      <c r="BO378" s="356">
        <v>0</v>
      </c>
      <c r="BQ378" s="356">
        <v>0</v>
      </c>
      <c r="BR378" s="356">
        <v>0</v>
      </c>
      <c r="BS378" s="356">
        <v>0</v>
      </c>
      <c r="BT378" s="356">
        <v>0</v>
      </c>
      <c r="BU378" s="356">
        <v>0</v>
      </c>
      <c r="BV378" s="356">
        <v>0</v>
      </c>
      <c r="BW378" s="356">
        <v>0</v>
      </c>
      <c r="BY378" s="356">
        <v>0</v>
      </c>
      <c r="BZ378" s="356">
        <v>0</v>
      </c>
      <c r="CA378" s="356">
        <v>0</v>
      </c>
      <c r="CB378" s="356">
        <v>0</v>
      </c>
      <c r="CC378" s="356">
        <v>0</v>
      </c>
      <c r="CD378" s="356">
        <v>0</v>
      </c>
      <c r="CE378" s="356">
        <v>0</v>
      </c>
      <c r="CG378" s="356">
        <v>0</v>
      </c>
      <c r="CH378" s="356">
        <v>0</v>
      </c>
      <c r="CI378" s="356">
        <v>0</v>
      </c>
      <c r="CJ378" s="356">
        <v>0</v>
      </c>
      <c r="CK378" s="356">
        <v>0</v>
      </c>
      <c r="CL378" s="356">
        <v>0</v>
      </c>
      <c r="CM378" s="356">
        <v>0</v>
      </c>
      <c r="CN378" s="162">
        <v>0</v>
      </c>
      <c r="CO378" s="356">
        <v>0</v>
      </c>
      <c r="CP378" s="356">
        <v>0</v>
      </c>
      <c r="CQ378" s="356">
        <v>0</v>
      </c>
      <c r="CR378" s="356">
        <v>0</v>
      </c>
      <c r="CS378" s="356">
        <v>0</v>
      </c>
      <c r="CT378" s="356">
        <v>0</v>
      </c>
      <c r="CU378" s="356">
        <v>0</v>
      </c>
      <c r="CW378" s="356">
        <v>0</v>
      </c>
      <c r="CX378" s="356">
        <v>0</v>
      </c>
      <c r="CY378" s="356">
        <v>0</v>
      </c>
      <c r="CZ378" s="356">
        <v>0</v>
      </c>
      <c r="DA378" s="356">
        <v>0</v>
      </c>
      <c r="DB378" s="356">
        <v>0</v>
      </c>
      <c r="DC378" s="356">
        <v>0</v>
      </c>
      <c r="DE378" s="356">
        <v>0</v>
      </c>
      <c r="DF378" s="356">
        <v>0</v>
      </c>
      <c r="DG378" s="356">
        <v>0</v>
      </c>
      <c r="DH378" s="356">
        <v>0</v>
      </c>
      <c r="DI378" s="356">
        <v>0</v>
      </c>
      <c r="DJ378" s="356">
        <v>0</v>
      </c>
      <c r="DK378" s="356">
        <v>0</v>
      </c>
      <c r="DM378" s="356">
        <v>0</v>
      </c>
      <c r="DN378" s="356">
        <v>0</v>
      </c>
      <c r="DO378" s="356">
        <v>0</v>
      </c>
      <c r="DP378" s="356">
        <v>0</v>
      </c>
      <c r="DQ378" s="356">
        <v>0</v>
      </c>
      <c r="DR378" s="356">
        <v>0</v>
      </c>
      <c r="DS378" s="356">
        <v>0</v>
      </c>
      <c r="DU378" s="356">
        <v>0</v>
      </c>
      <c r="DV378" s="356">
        <v>0</v>
      </c>
      <c r="DW378" s="356">
        <v>0</v>
      </c>
      <c r="DX378" s="356">
        <v>0</v>
      </c>
      <c r="DY378" s="356">
        <v>0</v>
      </c>
      <c r="DZ378" s="356">
        <v>0</v>
      </c>
      <c r="EA378" s="356">
        <v>0</v>
      </c>
      <c r="EC378" s="356">
        <v>0</v>
      </c>
      <c r="ED378" s="356">
        <v>0</v>
      </c>
      <c r="EE378" s="356">
        <v>0</v>
      </c>
      <c r="EF378" s="356">
        <v>0</v>
      </c>
      <c r="EG378" s="356">
        <v>0</v>
      </c>
      <c r="EH378" s="356">
        <v>0</v>
      </c>
      <c r="EI378" s="356">
        <v>0</v>
      </c>
      <c r="EK378" s="356">
        <v>0</v>
      </c>
      <c r="EL378" s="356">
        <v>0</v>
      </c>
      <c r="EM378" s="356">
        <v>0</v>
      </c>
      <c r="EN378" s="356">
        <v>0</v>
      </c>
      <c r="EO378" s="356">
        <v>0</v>
      </c>
      <c r="EP378" s="356">
        <v>0</v>
      </c>
      <c r="EQ378" s="356">
        <v>0</v>
      </c>
      <c r="ES378" s="356">
        <v>0</v>
      </c>
      <c r="ET378" s="356">
        <v>0</v>
      </c>
      <c r="EU378" s="356">
        <v>0</v>
      </c>
      <c r="EV378" s="356">
        <v>0</v>
      </c>
      <c r="EW378" s="356">
        <v>0</v>
      </c>
      <c r="EX378" s="356">
        <v>0</v>
      </c>
      <c r="EY378" s="356">
        <v>0</v>
      </c>
      <c r="FA378" s="356">
        <v>0</v>
      </c>
      <c r="FB378" s="356">
        <v>0</v>
      </c>
      <c r="FC378" s="356">
        <v>0</v>
      </c>
      <c r="FD378" s="356">
        <v>0</v>
      </c>
      <c r="FE378" s="356">
        <v>0</v>
      </c>
      <c r="FF378" s="356">
        <v>0</v>
      </c>
      <c r="FG378" s="356">
        <v>0</v>
      </c>
    </row>
    <row r="379" spans="1:163">
      <c r="B379" s="172" t="s">
        <v>70</v>
      </c>
      <c r="C379" s="357">
        <v>0</v>
      </c>
      <c r="D379" s="167"/>
      <c r="E379" s="357">
        <v>0</v>
      </c>
      <c r="F379" s="357">
        <v>0</v>
      </c>
      <c r="G379" s="357">
        <v>0</v>
      </c>
      <c r="H379" s="357">
        <v>0</v>
      </c>
      <c r="I379" s="357">
        <v>0</v>
      </c>
      <c r="J379" s="357">
        <v>0</v>
      </c>
      <c r="K379" s="357">
        <v>0</v>
      </c>
      <c r="L379" s="357"/>
      <c r="M379" s="357">
        <v>0</v>
      </c>
      <c r="N379" s="357">
        <v>0</v>
      </c>
      <c r="O379" s="357">
        <v>0</v>
      </c>
      <c r="P379" s="357">
        <v>0</v>
      </c>
      <c r="Q379" s="357">
        <v>0</v>
      </c>
      <c r="R379" s="357">
        <v>0</v>
      </c>
      <c r="S379" s="357">
        <v>0</v>
      </c>
      <c r="T379" s="357"/>
      <c r="U379" s="357">
        <v>0</v>
      </c>
      <c r="V379" s="357">
        <v>0</v>
      </c>
      <c r="W379" s="357">
        <v>0</v>
      </c>
      <c r="X379" s="357">
        <v>0</v>
      </c>
      <c r="Y379" s="357">
        <v>0</v>
      </c>
      <c r="Z379" s="357">
        <v>0</v>
      </c>
      <c r="AA379" s="357">
        <v>0</v>
      </c>
      <c r="AB379" s="357"/>
      <c r="AC379" s="357">
        <v>0</v>
      </c>
      <c r="AD379" s="357">
        <v>0</v>
      </c>
      <c r="AE379" s="357">
        <v>0</v>
      </c>
      <c r="AF379" s="357">
        <v>0</v>
      </c>
      <c r="AG379" s="357">
        <v>0</v>
      </c>
      <c r="AH379" s="357">
        <v>0</v>
      </c>
      <c r="AI379" s="357">
        <v>0</v>
      </c>
      <c r="AJ379" s="357"/>
      <c r="AK379" s="357">
        <v>0</v>
      </c>
      <c r="AL379" s="357">
        <v>0</v>
      </c>
      <c r="AM379" s="357">
        <v>0</v>
      </c>
      <c r="AN379" s="357">
        <v>0</v>
      </c>
      <c r="AO379" s="357">
        <v>0</v>
      </c>
      <c r="AP379" s="357">
        <v>0</v>
      </c>
      <c r="AQ379" s="357">
        <v>0</v>
      </c>
      <c r="AR379" s="357"/>
      <c r="AS379" s="357">
        <v>0</v>
      </c>
      <c r="AT379" s="357">
        <v>0</v>
      </c>
      <c r="AU379" s="357">
        <v>0</v>
      </c>
      <c r="AV379" s="357">
        <v>0</v>
      </c>
      <c r="AW379" s="357">
        <v>0</v>
      </c>
      <c r="AX379" s="357">
        <v>0</v>
      </c>
      <c r="AY379" s="357">
        <v>0</v>
      </c>
      <c r="AZ379" s="357"/>
      <c r="BA379" s="357">
        <v>0</v>
      </c>
      <c r="BB379" s="357">
        <v>0</v>
      </c>
      <c r="BC379" s="357">
        <v>0</v>
      </c>
      <c r="BD379" s="357">
        <v>0</v>
      </c>
      <c r="BE379" s="357">
        <v>0</v>
      </c>
      <c r="BF379" s="357">
        <v>0</v>
      </c>
      <c r="BG379" s="357">
        <v>0</v>
      </c>
      <c r="BH379" s="357"/>
      <c r="BI379" s="357">
        <v>0</v>
      </c>
      <c r="BJ379" s="357">
        <v>0</v>
      </c>
      <c r="BK379" s="357">
        <v>0</v>
      </c>
      <c r="BL379" s="357">
        <v>0</v>
      </c>
      <c r="BM379" s="357">
        <v>0</v>
      </c>
      <c r="BN379" s="357">
        <v>0</v>
      </c>
      <c r="BO379" s="357">
        <v>0</v>
      </c>
      <c r="BP379" s="357"/>
      <c r="BQ379" s="357">
        <v>0</v>
      </c>
      <c r="BR379" s="357">
        <v>0</v>
      </c>
      <c r="BS379" s="357">
        <v>0</v>
      </c>
      <c r="BT379" s="357">
        <v>0</v>
      </c>
      <c r="BU379" s="357">
        <v>0</v>
      </c>
      <c r="BV379" s="357">
        <v>0</v>
      </c>
      <c r="BW379" s="357">
        <v>0</v>
      </c>
      <c r="BX379" s="357"/>
      <c r="BY379" s="357">
        <v>0</v>
      </c>
      <c r="BZ379" s="357">
        <v>0</v>
      </c>
      <c r="CA379" s="357">
        <v>0</v>
      </c>
      <c r="CB379" s="357">
        <v>0</v>
      </c>
      <c r="CC379" s="357">
        <v>0</v>
      </c>
      <c r="CD379" s="357">
        <v>0</v>
      </c>
      <c r="CE379" s="357">
        <v>0</v>
      </c>
      <c r="CF379" s="357"/>
      <c r="CG379" s="357">
        <v>0</v>
      </c>
      <c r="CH379" s="357">
        <v>0</v>
      </c>
      <c r="CI379" s="357">
        <v>0</v>
      </c>
      <c r="CJ379" s="357">
        <v>0</v>
      </c>
      <c r="CK379" s="357">
        <v>0</v>
      </c>
      <c r="CL379" s="357">
        <v>0</v>
      </c>
      <c r="CM379" s="357">
        <v>0</v>
      </c>
      <c r="CN379" s="357">
        <v>0</v>
      </c>
      <c r="CO379" s="357">
        <v>0</v>
      </c>
      <c r="CP379" s="357">
        <v>0</v>
      </c>
      <c r="CQ379" s="357">
        <v>0</v>
      </c>
      <c r="CR379" s="357">
        <v>0</v>
      </c>
      <c r="CS379" s="357">
        <v>0</v>
      </c>
      <c r="CT379" s="357">
        <v>0</v>
      </c>
      <c r="CU379" s="357">
        <v>0</v>
      </c>
      <c r="CV379" s="357"/>
      <c r="CW379" s="357">
        <v>0</v>
      </c>
      <c r="CX379" s="357">
        <v>0</v>
      </c>
      <c r="CY379" s="357">
        <v>0</v>
      </c>
      <c r="CZ379" s="357">
        <v>0</v>
      </c>
      <c r="DA379" s="357">
        <v>0</v>
      </c>
      <c r="DB379" s="357">
        <v>0</v>
      </c>
      <c r="DC379" s="357">
        <v>0</v>
      </c>
      <c r="DD379" s="357"/>
      <c r="DE379" s="357">
        <v>0</v>
      </c>
      <c r="DF379" s="357">
        <v>0</v>
      </c>
      <c r="DG379" s="357">
        <v>0</v>
      </c>
      <c r="DH379" s="357">
        <v>0</v>
      </c>
      <c r="DI379" s="357">
        <v>0</v>
      </c>
      <c r="DJ379" s="357">
        <v>0</v>
      </c>
      <c r="DK379" s="357">
        <v>0</v>
      </c>
      <c r="DL379" s="357"/>
      <c r="DM379" s="357">
        <v>0</v>
      </c>
      <c r="DN379" s="357">
        <v>0</v>
      </c>
      <c r="DO379" s="357">
        <v>0</v>
      </c>
      <c r="DP379" s="357">
        <v>0</v>
      </c>
      <c r="DQ379" s="357">
        <v>0</v>
      </c>
      <c r="DR379" s="357">
        <v>0</v>
      </c>
      <c r="DS379" s="357">
        <v>0</v>
      </c>
      <c r="DT379" s="357"/>
      <c r="DU379" s="357">
        <v>0</v>
      </c>
      <c r="DV379" s="357">
        <v>0</v>
      </c>
      <c r="DW379" s="357">
        <v>0</v>
      </c>
      <c r="DX379" s="357">
        <v>0</v>
      </c>
      <c r="DY379" s="357">
        <v>0</v>
      </c>
      <c r="DZ379" s="357">
        <v>0</v>
      </c>
      <c r="EA379" s="357">
        <v>0</v>
      </c>
      <c r="EB379" s="357"/>
      <c r="EC379" s="357">
        <v>0</v>
      </c>
      <c r="ED379" s="357">
        <v>0</v>
      </c>
      <c r="EE379" s="357">
        <v>0</v>
      </c>
      <c r="EF379" s="357">
        <v>0</v>
      </c>
      <c r="EG379" s="357">
        <v>0</v>
      </c>
      <c r="EH379" s="357">
        <v>0</v>
      </c>
      <c r="EI379" s="357">
        <v>0</v>
      </c>
      <c r="EJ379" s="357"/>
      <c r="EK379" s="357">
        <v>0</v>
      </c>
      <c r="EL379" s="357">
        <v>0</v>
      </c>
      <c r="EM379" s="357">
        <v>0</v>
      </c>
      <c r="EN379" s="357">
        <v>0</v>
      </c>
      <c r="EO379" s="357">
        <v>0</v>
      </c>
      <c r="EP379" s="357">
        <v>0</v>
      </c>
      <c r="EQ379" s="357">
        <v>0</v>
      </c>
      <c r="ER379" s="357"/>
      <c r="ES379" s="357">
        <v>0</v>
      </c>
      <c r="ET379" s="357">
        <v>0</v>
      </c>
      <c r="EU379" s="357">
        <v>0</v>
      </c>
      <c r="EV379" s="357">
        <v>0</v>
      </c>
      <c r="EW379" s="357">
        <v>0</v>
      </c>
      <c r="EX379" s="357">
        <v>0</v>
      </c>
      <c r="EY379" s="357">
        <v>0</v>
      </c>
      <c r="EZ379" s="357"/>
      <c r="FA379" s="357">
        <v>0</v>
      </c>
      <c r="FB379" s="357">
        <v>0</v>
      </c>
      <c r="FC379" s="357">
        <v>0</v>
      </c>
      <c r="FD379" s="357">
        <v>0</v>
      </c>
      <c r="FE379" s="357">
        <v>0</v>
      </c>
      <c r="FF379" s="357">
        <v>0</v>
      </c>
      <c r="FG379" s="357">
        <v>0</v>
      </c>
    </row>
    <row r="380" spans="1:163">
      <c r="D380" s="167"/>
      <c r="CW380" s="162">
        <v>0</v>
      </c>
      <c r="CX380" s="162">
        <v>0</v>
      </c>
      <c r="CY380" s="162">
        <v>0</v>
      </c>
      <c r="CZ380" s="162">
        <v>0</v>
      </c>
      <c r="DA380" s="162">
        <v>0</v>
      </c>
      <c r="DB380" s="162">
        <v>0</v>
      </c>
      <c r="DC380" s="162">
        <v>0</v>
      </c>
    </row>
    <row r="381" spans="1:163">
      <c r="B381" s="172" t="s">
        <v>81</v>
      </c>
      <c r="D381" s="167"/>
      <c r="CW381" s="162">
        <v>0</v>
      </c>
      <c r="CX381" s="162">
        <v>0</v>
      </c>
      <c r="CY381" s="162">
        <v>0</v>
      </c>
      <c r="CZ381" s="162">
        <v>0</v>
      </c>
      <c r="DA381" s="162">
        <v>0</v>
      </c>
      <c r="DB381" s="162">
        <v>0</v>
      </c>
      <c r="DC381" s="162">
        <v>0</v>
      </c>
    </row>
    <row r="382" spans="1:163">
      <c r="A382" s="355">
        <v>591</v>
      </c>
      <c r="B382" s="162" t="s">
        <v>970</v>
      </c>
      <c r="C382" s="619">
        <v>-4.9500000000000401</v>
      </c>
      <c r="D382" s="167"/>
      <c r="E382" s="356">
        <v>-2.3338474788526353</v>
      </c>
      <c r="F382" s="356">
        <v>0</v>
      </c>
      <c r="G382" s="356">
        <v>0</v>
      </c>
      <c r="H382" s="356">
        <v>0</v>
      </c>
      <c r="I382" s="356">
        <v>0</v>
      </c>
      <c r="J382" s="356">
        <v>0</v>
      </c>
      <c r="K382" s="356">
        <v>-2.3338474788526353</v>
      </c>
      <c r="M382" s="356">
        <v>-0.64247149675678294</v>
      </c>
      <c r="N382" s="356">
        <v>0</v>
      </c>
      <c r="O382" s="356">
        <v>0</v>
      </c>
      <c r="P382" s="356">
        <v>0</v>
      </c>
      <c r="Q382" s="356">
        <v>0</v>
      </c>
      <c r="R382" s="356">
        <v>0</v>
      </c>
      <c r="S382" s="356">
        <v>-0.64247149675678294</v>
      </c>
      <c r="U382" s="356">
        <v>-0.79793617380970827</v>
      </c>
      <c r="V382" s="356">
        <v>0</v>
      </c>
      <c r="W382" s="356">
        <v>0</v>
      </c>
      <c r="X382" s="356">
        <v>0</v>
      </c>
      <c r="Y382" s="356">
        <v>0</v>
      </c>
      <c r="Z382" s="356">
        <v>0</v>
      </c>
      <c r="AA382" s="356">
        <v>-0.79793617380970827</v>
      </c>
      <c r="AC382" s="356">
        <v>-0.46406750215901515</v>
      </c>
      <c r="AD382" s="356">
        <v>0</v>
      </c>
      <c r="AE382" s="356">
        <v>0</v>
      </c>
      <c r="AF382" s="356">
        <v>0</v>
      </c>
      <c r="AG382" s="356">
        <v>0</v>
      </c>
      <c r="AH382" s="356">
        <v>0</v>
      </c>
      <c r="AI382" s="356">
        <v>-0.46406750215901515</v>
      </c>
      <c r="AK382" s="356">
        <v>-0.30466034730085678</v>
      </c>
      <c r="AL382" s="356">
        <v>0</v>
      </c>
      <c r="AM382" s="356">
        <v>0</v>
      </c>
      <c r="AN382" s="356">
        <v>0</v>
      </c>
      <c r="AO382" s="356">
        <v>0</v>
      </c>
      <c r="AP382" s="356">
        <v>0</v>
      </c>
      <c r="AQ382" s="356">
        <v>-0.30466034730085678</v>
      </c>
      <c r="AS382" s="356">
        <v>-6.625456357000406E-7</v>
      </c>
      <c r="AT382" s="356">
        <v>0</v>
      </c>
      <c r="AU382" s="356">
        <v>0</v>
      </c>
      <c r="AV382" s="356">
        <v>0</v>
      </c>
      <c r="AW382" s="356">
        <v>0</v>
      </c>
      <c r="AX382" s="356">
        <v>0</v>
      </c>
      <c r="AY382" s="356">
        <v>-6.625456357000406E-7</v>
      </c>
      <c r="BA382" s="356">
        <v>-3.7456023695848252E-2</v>
      </c>
      <c r="BB382" s="356">
        <v>0</v>
      </c>
      <c r="BC382" s="356">
        <v>0</v>
      </c>
      <c r="BD382" s="356">
        <v>0</v>
      </c>
      <c r="BE382" s="356">
        <v>0</v>
      </c>
      <c r="BF382" s="356">
        <v>0</v>
      </c>
      <c r="BG382" s="356">
        <v>-3.7456023695848252E-2</v>
      </c>
      <c r="BI382" s="356">
        <v>-0.14807260199338126</v>
      </c>
      <c r="BJ382" s="356">
        <v>0</v>
      </c>
      <c r="BK382" s="356">
        <v>0</v>
      </c>
      <c r="BL382" s="356">
        <v>0</v>
      </c>
      <c r="BM382" s="356">
        <v>0</v>
      </c>
      <c r="BN382" s="356">
        <v>0</v>
      </c>
      <c r="BO382" s="356">
        <v>-0.14807260199338126</v>
      </c>
      <c r="BQ382" s="356">
        <v>-9.9492466096528037E-2</v>
      </c>
      <c r="BR382" s="356">
        <v>0</v>
      </c>
      <c r="BS382" s="356">
        <v>0</v>
      </c>
      <c r="BT382" s="356">
        <v>0</v>
      </c>
      <c r="BU382" s="356">
        <v>0</v>
      </c>
      <c r="BV382" s="356">
        <v>0</v>
      </c>
      <c r="BW382" s="356">
        <v>-9.9492466096528037E-2</v>
      </c>
      <c r="BY382" s="356">
        <v>-0.11792721658645043</v>
      </c>
      <c r="BZ382" s="356">
        <v>0</v>
      </c>
      <c r="CA382" s="356">
        <v>0</v>
      </c>
      <c r="CB382" s="356">
        <v>0</v>
      </c>
      <c r="CC382" s="356">
        <v>0</v>
      </c>
      <c r="CD382" s="356">
        <v>0</v>
      </c>
      <c r="CE382" s="356">
        <v>-0.11792721658645043</v>
      </c>
      <c r="CG382" s="356">
        <v>-3.5462755150844675E-3</v>
      </c>
      <c r="CH382" s="356">
        <v>0</v>
      </c>
      <c r="CI382" s="356">
        <v>0</v>
      </c>
      <c r="CJ382" s="356">
        <v>0</v>
      </c>
      <c r="CK382" s="356">
        <v>0</v>
      </c>
      <c r="CL382" s="356">
        <v>0</v>
      </c>
      <c r="CM382" s="356">
        <v>-3.5462755150844675E-3</v>
      </c>
      <c r="CN382" s="162">
        <v>0</v>
      </c>
      <c r="CO382" s="356">
        <v>-5.2175468811378202E-4</v>
      </c>
      <c r="CP382" s="356">
        <v>0</v>
      </c>
      <c r="CQ382" s="356">
        <v>0</v>
      </c>
      <c r="CR382" s="356">
        <v>0</v>
      </c>
      <c r="CS382" s="356">
        <v>0</v>
      </c>
      <c r="CT382" s="356">
        <v>0</v>
      </c>
      <c r="CU382" s="356">
        <v>-5.2175468811378202E-4</v>
      </c>
      <c r="CW382" s="356">
        <v>0</v>
      </c>
      <c r="CX382" s="356">
        <v>0</v>
      </c>
      <c r="CY382" s="356">
        <v>0</v>
      </c>
      <c r="CZ382" s="356">
        <v>0</v>
      </c>
      <c r="DA382" s="356">
        <v>0</v>
      </c>
      <c r="DB382" s="356">
        <v>0</v>
      </c>
      <c r="DC382" s="356">
        <v>0</v>
      </c>
      <c r="DE382" s="356">
        <v>0</v>
      </c>
      <c r="DF382" s="356">
        <v>0</v>
      </c>
      <c r="DG382" s="356">
        <v>0</v>
      </c>
      <c r="DH382" s="356">
        <v>0</v>
      </c>
      <c r="DI382" s="356">
        <v>0</v>
      </c>
      <c r="DJ382" s="356">
        <v>0</v>
      </c>
      <c r="DK382" s="356">
        <v>0</v>
      </c>
      <c r="DM382" s="356">
        <v>0</v>
      </c>
      <c r="DN382" s="356">
        <v>0</v>
      </c>
      <c r="DO382" s="356">
        <v>0</v>
      </c>
      <c r="DP382" s="356">
        <v>0</v>
      </c>
      <c r="DQ382" s="356">
        <v>0</v>
      </c>
      <c r="DR382" s="356">
        <v>0</v>
      </c>
      <c r="DS382" s="356">
        <v>0</v>
      </c>
      <c r="DU382" s="356">
        <v>0</v>
      </c>
      <c r="DV382" s="356">
        <v>0</v>
      </c>
      <c r="DW382" s="356">
        <v>0</v>
      </c>
      <c r="DX382" s="356">
        <v>0</v>
      </c>
      <c r="DY382" s="356">
        <v>0</v>
      </c>
      <c r="DZ382" s="356">
        <v>0</v>
      </c>
      <c r="EA382" s="356">
        <v>0</v>
      </c>
      <c r="EC382" s="356">
        <v>0</v>
      </c>
      <c r="ED382" s="356">
        <v>0</v>
      </c>
      <c r="EE382" s="356">
        <v>0</v>
      </c>
      <c r="EF382" s="356">
        <v>0</v>
      </c>
      <c r="EG382" s="356">
        <v>0</v>
      </c>
      <c r="EH382" s="356">
        <v>0</v>
      </c>
      <c r="EI382" s="356">
        <v>0</v>
      </c>
      <c r="EK382" s="356">
        <v>0</v>
      </c>
      <c r="EL382" s="356">
        <v>0</v>
      </c>
      <c r="EM382" s="356">
        <v>0</v>
      </c>
      <c r="EN382" s="356">
        <v>0</v>
      </c>
      <c r="EO382" s="356">
        <v>0</v>
      </c>
      <c r="EP382" s="356">
        <v>0</v>
      </c>
      <c r="EQ382" s="356">
        <v>0</v>
      </c>
      <c r="ES382" s="356">
        <v>0</v>
      </c>
      <c r="ET382" s="356">
        <v>0</v>
      </c>
      <c r="EU382" s="356">
        <v>0</v>
      </c>
      <c r="EV382" s="356">
        <v>0</v>
      </c>
      <c r="EW382" s="356">
        <v>0</v>
      </c>
      <c r="EX382" s="356">
        <v>0</v>
      </c>
      <c r="EY382" s="356">
        <v>0</v>
      </c>
      <c r="FA382" s="356">
        <v>0</v>
      </c>
      <c r="FB382" s="356">
        <v>0</v>
      </c>
      <c r="FC382" s="356">
        <v>0</v>
      </c>
      <c r="FD382" s="356">
        <v>0</v>
      </c>
      <c r="FE382" s="356">
        <v>0</v>
      </c>
      <c r="FF382" s="356">
        <v>0</v>
      </c>
      <c r="FG382" s="356">
        <v>0</v>
      </c>
    </row>
    <row r="383" spans="1:163">
      <c r="A383" s="355">
        <v>592</v>
      </c>
      <c r="B383" s="162" t="s">
        <v>972</v>
      </c>
      <c r="C383" s="619">
        <v>1517580.5299129421</v>
      </c>
      <c r="D383" s="167"/>
      <c r="E383" s="356">
        <v>789642.03657942673</v>
      </c>
      <c r="F383" s="356">
        <v>0</v>
      </c>
      <c r="G383" s="356">
        <v>0</v>
      </c>
      <c r="H383" s="356">
        <v>0</v>
      </c>
      <c r="I383" s="356">
        <v>0</v>
      </c>
      <c r="J383" s="356">
        <v>0</v>
      </c>
      <c r="K383" s="356">
        <v>789642.03657942673</v>
      </c>
      <c r="M383" s="356">
        <v>190914.87438498481</v>
      </c>
      <c r="N383" s="356">
        <v>0</v>
      </c>
      <c r="O383" s="356">
        <v>0</v>
      </c>
      <c r="P383" s="356">
        <v>0</v>
      </c>
      <c r="Q383" s="356">
        <v>0</v>
      </c>
      <c r="R383" s="356">
        <v>0</v>
      </c>
      <c r="S383" s="356">
        <v>190914.87438498481</v>
      </c>
      <c r="U383" s="356">
        <v>209775.28538135753</v>
      </c>
      <c r="V383" s="356">
        <v>0</v>
      </c>
      <c r="W383" s="356">
        <v>0</v>
      </c>
      <c r="X383" s="356">
        <v>0</v>
      </c>
      <c r="Y383" s="356">
        <v>0</v>
      </c>
      <c r="Z383" s="356">
        <v>0</v>
      </c>
      <c r="AA383" s="356">
        <v>209775.28538135753</v>
      </c>
      <c r="AC383" s="356">
        <v>111619.68277729175</v>
      </c>
      <c r="AD383" s="356">
        <v>0</v>
      </c>
      <c r="AE383" s="356">
        <v>0</v>
      </c>
      <c r="AF383" s="356">
        <v>0</v>
      </c>
      <c r="AG383" s="356">
        <v>0</v>
      </c>
      <c r="AH383" s="356">
        <v>0</v>
      </c>
      <c r="AI383" s="356">
        <v>111619.68277729175</v>
      </c>
      <c r="AK383" s="356">
        <v>101872.36364730052</v>
      </c>
      <c r="AL383" s="356">
        <v>0</v>
      </c>
      <c r="AM383" s="356">
        <v>0</v>
      </c>
      <c r="AN383" s="356">
        <v>0</v>
      </c>
      <c r="AO383" s="356">
        <v>0</v>
      </c>
      <c r="AP383" s="356">
        <v>0</v>
      </c>
      <c r="AQ383" s="356">
        <v>101872.36364730052</v>
      </c>
      <c r="AS383" s="356">
        <v>365.39560287612039</v>
      </c>
      <c r="AT383" s="356">
        <v>0</v>
      </c>
      <c r="AU383" s="356">
        <v>0</v>
      </c>
      <c r="AV383" s="356">
        <v>0</v>
      </c>
      <c r="AW383" s="356">
        <v>0</v>
      </c>
      <c r="AX383" s="356">
        <v>0</v>
      </c>
      <c r="AY383" s="356">
        <v>365.39560287612039</v>
      </c>
      <c r="BA383" s="356">
        <v>11411.934039144982</v>
      </c>
      <c r="BB383" s="356">
        <v>0</v>
      </c>
      <c r="BC383" s="356">
        <v>0</v>
      </c>
      <c r="BD383" s="356">
        <v>0</v>
      </c>
      <c r="BE383" s="356">
        <v>0</v>
      </c>
      <c r="BF383" s="356">
        <v>0</v>
      </c>
      <c r="BG383" s="356">
        <v>11411.934039144982</v>
      </c>
      <c r="BI383" s="356">
        <v>33206.030747227604</v>
      </c>
      <c r="BJ383" s="356">
        <v>0</v>
      </c>
      <c r="BK383" s="356">
        <v>0</v>
      </c>
      <c r="BL383" s="356">
        <v>0</v>
      </c>
      <c r="BM383" s="356">
        <v>0</v>
      </c>
      <c r="BN383" s="356">
        <v>0</v>
      </c>
      <c r="BO383" s="356">
        <v>33206.030747227604</v>
      </c>
      <c r="BQ383" s="356">
        <v>46995.467958467198</v>
      </c>
      <c r="BR383" s="356">
        <v>0</v>
      </c>
      <c r="BS383" s="356">
        <v>0</v>
      </c>
      <c r="BT383" s="356">
        <v>0</v>
      </c>
      <c r="BU383" s="356">
        <v>0</v>
      </c>
      <c r="BV383" s="356">
        <v>0</v>
      </c>
      <c r="BW383" s="356">
        <v>46995.467958467198</v>
      </c>
      <c r="BY383" s="356">
        <v>20247.232435241956</v>
      </c>
      <c r="BZ383" s="356">
        <v>0</v>
      </c>
      <c r="CA383" s="356">
        <v>0</v>
      </c>
      <c r="CB383" s="356">
        <v>0</v>
      </c>
      <c r="CC383" s="356">
        <v>0</v>
      </c>
      <c r="CD383" s="356">
        <v>0</v>
      </c>
      <c r="CE383" s="356">
        <v>20247.232435241956</v>
      </c>
      <c r="CG383" s="356">
        <v>1141.2168994110621</v>
      </c>
      <c r="CH383" s="356">
        <v>0</v>
      </c>
      <c r="CI383" s="356">
        <v>0</v>
      </c>
      <c r="CJ383" s="356">
        <v>0</v>
      </c>
      <c r="CK383" s="356">
        <v>0</v>
      </c>
      <c r="CL383" s="356">
        <v>0</v>
      </c>
      <c r="CM383" s="356">
        <v>1141.2168994110621</v>
      </c>
      <c r="CN383" s="162">
        <v>0</v>
      </c>
      <c r="CO383" s="356">
        <v>389.00946021203106</v>
      </c>
      <c r="CP383" s="356">
        <v>0</v>
      </c>
      <c r="CQ383" s="356">
        <v>0</v>
      </c>
      <c r="CR383" s="356">
        <v>0</v>
      </c>
      <c r="CS383" s="356">
        <v>0</v>
      </c>
      <c r="CT383" s="356">
        <v>0</v>
      </c>
      <c r="CU383" s="356">
        <v>389.00946021203106</v>
      </c>
      <c r="CW383" s="356">
        <v>0</v>
      </c>
      <c r="CX383" s="356">
        <v>0</v>
      </c>
      <c r="CY383" s="356">
        <v>0</v>
      </c>
      <c r="CZ383" s="356">
        <v>0</v>
      </c>
      <c r="DA383" s="356">
        <v>0</v>
      </c>
      <c r="DB383" s="356">
        <v>0</v>
      </c>
      <c r="DC383" s="356">
        <v>0</v>
      </c>
      <c r="DE383" s="356">
        <v>0</v>
      </c>
      <c r="DF383" s="356">
        <v>0</v>
      </c>
      <c r="DG383" s="356">
        <v>0</v>
      </c>
      <c r="DH383" s="356">
        <v>0</v>
      </c>
      <c r="DI383" s="356">
        <v>0</v>
      </c>
      <c r="DJ383" s="356">
        <v>0</v>
      </c>
      <c r="DK383" s="356">
        <v>0</v>
      </c>
      <c r="DM383" s="356">
        <v>0</v>
      </c>
      <c r="DN383" s="356">
        <v>0</v>
      </c>
      <c r="DO383" s="356">
        <v>0</v>
      </c>
      <c r="DP383" s="356">
        <v>0</v>
      </c>
      <c r="DQ383" s="356">
        <v>0</v>
      </c>
      <c r="DR383" s="356">
        <v>0</v>
      </c>
      <c r="DS383" s="356">
        <v>0</v>
      </c>
      <c r="DU383" s="356">
        <v>0</v>
      </c>
      <c r="DV383" s="356">
        <v>0</v>
      </c>
      <c r="DW383" s="356">
        <v>0</v>
      </c>
      <c r="DX383" s="356">
        <v>0</v>
      </c>
      <c r="DY383" s="356">
        <v>0</v>
      </c>
      <c r="DZ383" s="356">
        <v>0</v>
      </c>
      <c r="EA383" s="356">
        <v>0</v>
      </c>
      <c r="EC383" s="356">
        <v>0</v>
      </c>
      <c r="ED383" s="356">
        <v>0</v>
      </c>
      <c r="EE383" s="356">
        <v>0</v>
      </c>
      <c r="EF383" s="356">
        <v>0</v>
      </c>
      <c r="EG383" s="356">
        <v>0</v>
      </c>
      <c r="EH383" s="356">
        <v>0</v>
      </c>
      <c r="EI383" s="356">
        <v>0</v>
      </c>
      <c r="EK383" s="356">
        <v>0</v>
      </c>
      <c r="EL383" s="356">
        <v>0</v>
      </c>
      <c r="EM383" s="356">
        <v>0</v>
      </c>
      <c r="EN383" s="356">
        <v>0</v>
      </c>
      <c r="EO383" s="356">
        <v>0</v>
      </c>
      <c r="EP383" s="356">
        <v>0</v>
      </c>
      <c r="EQ383" s="356">
        <v>0</v>
      </c>
      <c r="ES383" s="356">
        <v>0</v>
      </c>
      <c r="ET383" s="356">
        <v>0</v>
      </c>
      <c r="EU383" s="356">
        <v>0</v>
      </c>
      <c r="EV383" s="356">
        <v>0</v>
      </c>
      <c r="EW383" s="356">
        <v>0</v>
      </c>
      <c r="EX383" s="356">
        <v>0</v>
      </c>
      <c r="EY383" s="356">
        <v>0</v>
      </c>
      <c r="FA383" s="356">
        <v>0</v>
      </c>
      <c r="FB383" s="356">
        <v>0</v>
      </c>
      <c r="FC383" s="356">
        <v>0</v>
      </c>
      <c r="FD383" s="356">
        <v>0</v>
      </c>
      <c r="FE383" s="356">
        <v>0</v>
      </c>
      <c r="FF383" s="356">
        <v>0</v>
      </c>
      <c r="FG383" s="356">
        <v>0</v>
      </c>
    </row>
    <row r="384" spans="1:163">
      <c r="A384" s="355">
        <v>593</v>
      </c>
      <c r="B384" s="162" t="s">
        <v>925</v>
      </c>
      <c r="C384" s="619">
        <v>35807045.891251087</v>
      </c>
      <c r="D384" s="167"/>
      <c r="E384" s="356">
        <v>24676772.315047693</v>
      </c>
      <c r="F384" s="356">
        <v>0</v>
      </c>
      <c r="G384" s="356">
        <v>0</v>
      </c>
      <c r="H384" s="356">
        <v>0</v>
      </c>
      <c r="I384" s="356">
        <v>0</v>
      </c>
      <c r="J384" s="356">
        <v>0</v>
      </c>
      <c r="K384" s="356">
        <v>24676772.315047693</v>
      </c>
      <c r="M384" s="356">
        <v>4508871.6519421712</v>
      </c>
      <c r="N384" s="356">
        <v>0</v>
      </c>
      <c r="O384" s="356">
        <v>0</v>
      </c>
      <c r="P384" s="356">
        <v>0</v>
      </c>
      <c r="Q384" s="356">
        <v>0</v>
      </c>
      <c r="R384" s="356">
        <v>0</v>
      </c>
      <c r="S384" s="356">
        <v>4508871.6519421712</v>
      </c>
      <c r="U384" s="356">
        <v>3505329.7982584815</v>
      </c>
      <c r="V384" s="356">
        <v>0</v>
      </c>
      <c r="W384" s="356">
        <v>0</v>
      </c>
      <c r="X384" s="356">
        <v>0</v>
      </c>
      <c r="Y384" s="356">
        <v>0</v>
      </c>
      <c r="Z384" s="356">
        <v>0</v>
      </c>
      <c r="AA384" s="356">
        <v>3505329.7982584815</v>
      </c>
      <c r="AC384" s="356">
        <v>1386653.5314221722</v>
      </c>
      <c r="AD384" s="356">
        <v>0</v>
      </c>
      <c r="AE384" s="356">
        <v>0</v>
      </c>
      <c r="AF384" s="356">
        <v>0</v>
      </c>
      <c r="AG384" s="356">
        <v>0</v>
      </c>
      <c r="AH384" s="356">
        <v>0</v>
      </c>
      <c r="AI384" s="356">
        <v>1386653.5314221722</v>
      </c>
      <c r="AK384" s="356">
        <v>1297969.2737198255</v>
      </c>
      <c r="AL384" s="356">
        <v>0</v>
      </c>
      <c r="AM384" s="356">
        <v>0</v>
      </c>
      <c r="AN384" s="356">
        <v>0</v>
      </c>
      <c r="AO384" s="356">
        <v>0</v>
      </c>
      <c r="AP384" s="356">
        <v>0</v>
      </c>
      <c r="AQ384" s="356">
        <v>1297969.2737198255</v>
      </c>
      <c r="AS384" s="356">
        <v>32510.36859810269</v>
      </c>
      <c r="AT384" s="356">
        <v>0</v>
      </c>
      <c r="AU384" s="356">
        <v>0</v>
      </c>
      <c r="AV384" s="356">
        <v>0</v>
      </c>
      <c r="AW384" s="356">
        <v>0</v>
      </c>
      <c r="AX384" s="356">
        <v>0</v>
      </c>
      <c r="AY384" s="356">
        <v>32510.36859810269</v>
      </c>
      <c r="BA384" s="356">
        <v>349774.16480657831</v>
      </c>
      <c r="BB384" s="356">
        <v>0</v>
      </c>
      <c r="BC384" s="356">
        <v>0</v>
      </c>
      <c r="BD384" s="356">
        <v>0</v>
      </c>
      <c r="BE384" s="356">
        <v>0</v>
      </c>
      <c r="BF384" s="356">
        <v>0</v>
      </c>
      <c r="BG384" s="356">
        <v>349774.16480657831</v>
      </c>
      <c r="BI384" s="356">
        <v>2772.7791689466567</v>
      </c>
      <c r="BJ384" s="356">
        <v>0</v>
      </c>
      <c r="BK384" s="356">
        <v>0</v>
      </c>
      <c r="BL384" s="356">
        <v>0</v>
      </c>
      <c r="BM384" s="356">
        <v>0</v>
      </c>
      <c r="BN384" s="356">
        <v>0</v>
      </c>
      <c r="BO384" s="356">
        <v>2772.7791689466567</v>
      </c>
      <c r="BQ384" s="356">
        <v>0</v>
      </c>
      <c r="BR384" s="356">
        <v>0</v>
      </c>
      <c r="BS384" s="356">
        <v>0</v>
      </c>
      <c r="BT384" s="356">
        <v>0</v>
      </c>
      <c r="BU384" s="356">
        <v>0</v>
      </c>
      <c r="BV384" s="356">
        <v>0</v>
      </c>
      <c r="BW384" s="356">
        <v>0</v>
      </c>
      <c r="BY384" s="356">
        <v>0</v>
      </c>
      <c r="BZ384" s="356">
        <v>0</v>
      </c>
      <c r="CA384" s="356">
        <v>0</v>
      </c>
      <c r="CB384" s="356">
        <v>0</v>
      </c>
      <c r="CC384" s="356">
        <v>0</v>
      </c>
      <c r="CD384" s="356">
        <v>0</v>
      </c>
      <c r="CE384" s="356">
        <v>0</v>
      </c>
      <c r="CG384" s="356">
        <v>21685.566664442395</v>
      </c>
      <c r="CH384" s="356">
        <v>0</v>
      </c>
      <c r="CI384" s="356">
        <v>0</v>
      </c>
      <c r="CJ384" s="356">
        <v>0</v>
      </c>
      <c r="CK384" s="356">
        <v>0</v>
      </c>
      <c r="CL384" s="356">
        <v>0</v>
      </c>
      <c r="CM384" s="356">
        <v>21685.566664442395</v>
      </c>
      <c r="CN384" s="162">
        <v>0</v>
      </c>
      <c r="CO384" s="356">
        <v>24706.441622673174</v>
      </c>
      <c r="CP384" s="356">
        <v>0</v>
      </c>
      <c r="CQ384" s="356">
        <v>0</v>
      </c>
      <c r="CR384" s="356">
        <v>0</v>
      </c>
      <c r="CS384" s="356">
        <v>0</v>
      </c>
      <c r="CT384" s="356">
        <v>0</v>
      </c>
      <c r="CU384" s="356">
        <v>24706.441622673174</v>
      </c>
      <c r="CW384" s="356">
        <v>0</v>
      </c>
      <c r="CX384" s="356">
        <v>0</v>
      </c>
      <c r="CY384" s="356">
        <v>0</v>
      </c>
      <c r="CZ384" s="356">
        <v>0</v>
      </c>
      <c r="DA384" s="356">
        <v>0</v>
      </c>
      <c r="DB384" s="356">
        <v>0</v>
      </c>
      <c r="DC384" s="356">
        <v>0</v>
      </c>
      <c r="DE384" s="356">
        <v>0</v>
      </c>
      <c r="DF384" s="356">
        <v>0</v>
      </c>
      <c r="DG384" s="356">
        <v>0</v>
      </c>
      <c r="DH384" s="356">
        <v>0</v>
      </c>
      <c r="DI384" s="356">
        <v>0</v>
      </c>
      <c r="DJ384" s="356">
        <v>0</v>
      </c>
      <c r="DK384" s="356">
        <v>0</v>
      </c>
      <c r="DM384" s="356">
        <v>0</v>
      </c>
      <c r="DN384" s="356">
        <v>0</v>
      </c>
      <c r="DO384" s="356">
        <v>0</v>
      </c>
      <c r="DP384" s="356">
        <v>0</v>
      </c>
      <c r="DQ384" s="356">
        <v>0</v>
      </c>
      <c r="DR384" s="356">
        <v>0</v>
      </c>
      <c r="DS384" s="356">
        <v>0</v>
      </c>
      <c r="DU384" s="356">
        <v>0</v>
      </c>
      <c r="DV384" s="356">
        <v>0</v>
      </c>
      <c r="DW384" s="356">
        <v>0</v>
      </c>
      <c r="DX384" s="356">
        <v>0</v>
      </c>
      <c r="DY384" s="356">
        <v>0</v>
      </c>
      <c r="DZ384" s="356">
        <v>0</v>
      </c>
      <c r="EA384" s="356">
        <v>0</v>
      </c>
      <c r="EC384" s="356">
        <v>0</v>
      </c>
      <c r="ED384" s="356">
        <v>0</v>
      </c>
      <c r="EE384" s="356">
        <v>0</v>
      </c>
      <c r="EF384" s="356">
        <v>0</v>
      </c>
      <c r="EG384" s="356">
        <v>0</v>
      </c>
      <c r="EH384" s="356">
        <v>0</v>
      </c>
      <c r="EI384" s="356">
        <v>0</v>
      </c>
      <c r="EK384" s="356">
        <v>0</v>
      </c>
      <c r="EL384" s="356">
        <v>0</v>
      </c>
      <c r="EM384" s="356">
        <v>0</v>
      </c>
      <c r="EN384" s="356">
        <v>0</v>
      </c>
      <c r="EO384" s="356">
        <v>0</v>
      </c>
      <c r="EP384" s="356">
        <v>0</v>
      </c>
      <c r="EQ384" s="356">
        <v>0</v>
      </c>
      <c r="ES384" s="356">
        <v>0</v>
      </c>
      <c r="ET384" s="356">
        <v>0</v>
      </c>
      <c r="EU384" s="356">
        <v>0</v>
      </c>
      <c r="EV384" s="356">
        <v>0</v>
      </c>
      <c r="EW384" s="356">
        <v>0</v>
      </c>
      <c r="EX384" s="356">
        <v>0</v>
      </c>
      <c r="EY384" s="356">
        <v>0</v>
      </c>
      <c r="FA384" s="356">
        <v>0</v>
      </c>
      <c r="FB384" s="356">
        <v>0</v>
      </c>
      <c r="FC384" s="356">
        <v>0</v>
      </c>
      <c r="FD384" s="356">
        <v>0</v>
      </c>
      <c r="FE384" s="356">
        <v>0</v>
      </c>
      <c r="FF384" s="356">
        <v>0</v>
      </c>
      <c r="FG384" s="356">
        <v>0</v>
      </c>
    </row>
    <row r="385" spans="1:163">
      <c r="A385" s="355">
        <v>594</v>
      </c>
      <c r="B385" s="162" t="s">
        <v>927</v>
      </c>
      <c r="C385" s="619">
        <v>12335802.999784056</v>
      </c>
      <c r="D385" s="167"/>
      <c r="E385" s="356">
        <v>8172231.0555058904</v>
      </c>
      <c r="F385" s="356">
        <v>0</v>
      </c>
      <c r="G385" s="356">
        <v>0</v>
      </c>
      <c r="H385" s="356">
        <v>0</v>
      </c>
      <c r="I385" s="356">
        <v>0</v>
      </c>
      <c r="J385" s="356">
        <v>0</v>
      </c>
      <c r="K385" s="356">
        <v>8172231.0555058904</v>
      </c>
      <c r="M385" s="356">
        <v>1456191.596398185</v>
      </c>
      <c r="N385" s="356">
        <v>0</v>
      </c>
      <c r="O385" s="356">
        <v>0</v>
      </c>
      <c r="P385" s="356">
        <v>0</v>
      </c>
      <c r="Q385" s="356">
        <v>0</v>
      </c>
      <c r="R385" s="356">
        <v>0</v>
      </c>
      <c r="S385" s="356">
        <v>1456191.596398185</v>
      </c>
      <c r="U385" s="356">
        <v>1358887.3613758783</v>
      </c>
      <c r="V385" s="356">
        <v>0</v>
      </c>
      <c r="W385" s="356">
        <v>0</v>
      </c>
      <c r="X385" s="356">
        <v>0</v>
      </c>
      <c r="Y385" s="356">
        <v>0</v>
      </c>
      <c r="Z385" s="356">
        <v>0</v>
      </c>
      <c r="AA385" s="356">
        <v>1358887.3613758783</v>
      </c>
      <c r="AC385" s="356">
        <v>589991.22304614517</v>
      </c>
      <c r="AD385" s="356">
        <v>0</v>
      </c>
      <c r="AE385" s="356">
        <v>0</v>
      </c>
      <c r="AF385" s="356">
        <v>0</v>
      </c>
      <c r="AG385" s="356">
        <v>0</v>
      </c>
      <c r="AH385" s="356">
        <v>0</v>
      </c>
      <c r="AI385" s="356">
        <v>589991.22304614517</v>
      </c>
      <c r="AK385" s="356">
        <v>420828.7738681325</v>
      </c>
      <c r="AL385" s="356">
        <v>0</v>
      </c>
      <c r="AM385" s="356">
        <v>0</v>
      </c>
      <c r="AN385" s="356">
        <v>0</v>
      </c>
      <c r="AO385" s="356">
        <v>0</v>
      </c>
      <c r="AP385" s="356">
        <v>0</v>
      </c>
      <c r="AQ385" s="356">
        <v>420828.7738681325</v>
      </c>
      <c r="AS385" s="356">
        <v>4997.6803879031322</v>
      </c>
      <c r="AT385" s="356">
        <v>0</v>
      </c>
      <c r="AU385" s="356">
        <v>0</v>
      </c>
      <c r="AV385" s="356">
        <v>0</v>
      </c>
      <c r="AW385" s="356">
        <v>0</v>
      </c>
      <c r="AX385" s="356">
        <v>0</v>
      </c>
      <c r="AY385" s="356">
        <v>4997.6803879031322</v>
      </c>
      <c r="BA385" s="356">
        <v>131035.56698981683</v>
      </c>
      <c r="BB385" s="356">
        <v>0</v>
      </c>
      <c r="BC385" s="356">
        <v>0</v>
      </c>
      <c r="BD385" s="356">
        <v>0</v>
      </c>
      <c r="BE385" s="356">
        <v>0</v>
      </c>
      <c r="BF385" s="356">
        <v>0</v>
      </c>
      <c r="BG385" s="356">
        <v>131035.56698981683</v>
      </c>
      <c r="BI385" s="356">
        <v>146240.67659283269</v>
      </c>
      <c r="BJ385" s="356">
        <v>0</v>
      </c>
      <c r="BK385" s="356">
        <v>0</v>
      </c>
      <c r="BL385" s="356">
        <v>0</v>
      </c>
      <c r="BM385" s="356">
        <v>0</v>
      </c>
      <c r="BN385" s="356">
        <v>0</v>
      </c>
      <c r="BO385" s="356">
        <v>146240.67659283269</v>
      </c>
      <c r="BQ385" s="356">
        <v>46197.873643268591</v>
      </c>
      <c r="BR385" s="356">
        <v>0</v>
      </c>
      <c r="BS385" s="356">
        <v>0</v>
      </c>
      <c r="BT385" s="356">
        <v>0</v>
      </c>
      <c r="BU385" s="356">
        <v>0</v>
      </c>
      <c r="BV385" s="356">
        <v>0</v>
      </c>
      <c r="BW385" s="356">
        <v>46197.873643268591</v>
      </c>
      <c r="BY385" s="356">
        <v>277.62289784414435</v>
      </c>
      <c r="BZ385" s="356">
        <v>0</v>
      </c>
      <c r="CA385" s="356">
        <v>0</v>
      </c>
      <c r="CB385" s="356">
        <v>0</v>
      </c>
      <c r="CC385" s="356">
        <v>0</v>
      </c>
      <c r="CD385" s="356">
        <v>0</v>
      </c>
      <c r="CE385" s="356">
        <v>277.62289784414435</v>
      </c>
      <c r="CG385" s="356">
        <v>5599.8105551203771</v>
      </c>
      <c r="CH385" s="356">
        <v>0</v>
      </c>
      <c r="CI385" s="356">
        <v>0</v>
      </c>
      <c r="CJ385" s="356">
        <v>0</v>
      </c>
      <c r="CK385" s="356">
        <v>0</v>
      </c>
      <c r="CL385" s="356">
        <v>0</v>
      </c>
      <c r="CM385" s="356">
        <v>5599.8105551203771</v>
      </c>
      <c r="CN385" s="162">
        <v>0</v>
      </c>
      <c r="CO385" s="356">
        <v>3323.7585230391915</v>
      </c>
      <c r="CP385" s="356">
        <v>0</v>
      </c>
      <c r="CQ385" s="356">
        <v>0</v>
      </c>
      <c r="CR385" s="356">
        <v>0</v>
      </c>
      <c r="CS385" s="356">
        <v>0</v>
      </c>
      <c r="CT385" s="356">
        <v>0</v>
      </c>
      <c r="CU385" s="356">
        <v>3323.7585230391915</v>
      </c>
      <c r="CW385" s="356">
        <v>0</v>
      </c>
      <c r="CX385" s="356">
        <v>0</v>
      </c>
      <c r="CY385" s="356">
        <v>0</v>
      </c>
      <c r="CZ385" s="356">
        <v>0</v>
      </c>
      <c r="DA385" s="356">
        <v>0</v>
      </c>
      <c r="DB385" s="356">
        <v>0</v>
      </c>
      <c r="DC385" s="356">
        <v>0</v>
      </c>
      <c r="DE385" s="356">
        <v>0</v>
      </c>
      <c r="DF385" s="356">
        <v>0</v>
      </c>
      <c r="DG385" s="356">
        <v>0</v>
      </c>
      <c r="DH385" s="356">
        <v>0</v>
      </c>
      <c r="DI385" s="356">
        <v>0</v>
      </c>
      <c r="DJ385" s="356">
        <v>0</v>
      </c>
      <c r="DK385" s="356">
        <v>0</v>
      </c>
      <c r="DM385" s="356">
        <v>0</v>
      </c>
      <c r="DN385" s="356">
        <v>0</v>
      </c>
      <c r="DO385" s="356">
        <v>0</v>
      </c>
      <c r="DP385" s="356">
        <v>0</v>
      </c>
      <c r="DQ385" s="356">
        <v>0</v>
      </c>
      <c r="DR385" s="356">
        <v>0</v>
      </c>
      <c r="DS385" s="356">
        <v>0</v>
      </c>
      <c r="DU385" s="356">
        <v>0</v>
      </c>
      <c r="DV385" s="356">
        <v>0</v>
      </c>
      <c r="DW385" s="356">
        <v>0</v>
      </c>
      <c r="DX385" s="356">
        <v>0</v>
      </c>
      <c r="DY385" s="356">
        <v>0</v>
      </c>
      <c r="DZ385" s="356">
        <v>0</v>
      </c>
      <c r="EA385" s="356">
        <v>0</v>
      </c>
      <c r="EC385" s="356">
        <v>0</v>
      </c>
      <c r="ED385" s="356">
        <v>0</v>
      </c>
      <c r="EE385" s="356">
        <v>0</v>
      </c>
      <c r="EF385" s="356">
        <v>0</v>
      </c>
      <c r="EG385" s="356">
        <v>0</v>
      </c>
      <c r="EH385" s="356">
        <v>0</v>
      </c>
      <c r="EI385" s="356">
        <v>0</v>
      </c>
      <c r="EK385" s="356">
        <v>0</v>
      </c>
      <c r="EL385" s="356">
        <v>0</v>
      </c>
      <c r="EM385" s="356">
        <v>0</v>
      </c>
      <c r="EN385" s="356">
        <v>0</v>
      </c>
      <c r="EO385" s="356">
        <v>0</v>
      </c>
      <c r="EP385" s="356">
        <v>0</v>
      </c>
      <c r="EQ385" s="356">
        <v>0</v>
      </c>
      <c r="ES385" s="356">
        <v>0</v>
      </c>
      <c r="ET385" s="356">
        <v>0</v>
      </c>
      <c r="EU385" s="356">
        <v>0</v>
      </c>
      <c r="EV385" s="356">
        <v>0</v>
      </c>
      <c r="EW385" s="356">
        <v>0</v>
      </c>
      <c r="EX385" s="356">
        <v>0</v>
      </c>
      <c r="EY385" s="356">
        <v>0</v>
      </c>
      <c r="FA385" s="356">
        <v>0</v>
      </c>
      <c r="FB385" s="356">
        <v>0</v>
      </c>
      <c r="FC385" s="356">
        <v>0</v>
      </c>
      <c r="FD385" s="356">
        <v>0</v>
      </c>
      <c r="FE385" s="356">
        <v>0</v>
      </c>
      <c r="FF385" s="356">
        <v>0</v>
      </c>
      <c r="FG385" s="356">
        <v>0</v>
      </c>
    </row>
    <row r="386" spans="1:163">
      <c r="A386" s="355">
        <v>595</v>
      </c>
      <c r="B386" s="162" t="s">
        <v>973</v>
      </c>
      <c r="C386" s="619">
        <v>174095.19128056592</v>
      </c>
      <c r="D386" s="167"/>
      <c r="E386" s="356">
        <v>133808.36020468429</v>
      </c>
      <c r="F386" s="356">
        <v>0</v>
      </c>
      <c r="G386" s="356">
        <v>0</v>
      </c>
      <c r="H386" s="356">
        <v>0</v>
      </c>
      <c r="I386" s="356">
        <v>0</v>
      </c>
      <c r="J386" s="356">
        <v>0</v>
      </c>
      <c r="K386" s="356">
        <v>133808.36020468429</v>
      </c>
      <c r="M386" s="356">
        <v>21100.987709889632</v>
      </c>
      <c r="N386" s="356">
        <v>0</v>
      </c>
      <c r="O386" s="356">
        <v>0</v>
      </c>
      <c r="P386" s="356">
        <v>0</v>
      </c>
      <c r="Q386" s="356">
        <v>0</v>
      </c>
      <c r="R386" s="356">
        <v>0</v>
      </c>
      <c r="S386" s="356">
        <v>21100.987709889632</v>
      </c>
      <c r="U386" s="356">
        <v>7612.4550822296824</v>
      </c>
      <c r="V386" s="356">
        <v>0</v>
      </c>
      <c r="W386" s="356">
        <v>0</v>
      </c>
      <c r="X386" s="356">
        <v>0</v>
      </c>
      <c r="Y386" s="356">
        <v>0</v>
      </c>
      <c r="Z386" s="356">
        <v>0</v>
      </c>
      <c r="AA386" s="356">
        <v>7612.4550822296824</v>
      </c>
      <c r="AC386" s="356">
        <v>1816.8047912255724</v>
      </c>
      <c r="AD386" s="356">
        <v>0</v>
      </c>
      <c r="AE386" s="356">
        <v>0</v>
      </c>
      <c r="AF386" s="356">
        <v>0</v>
      </c>
      <c r="AG386" s="356">
        <v>0</v>
      </c>
      <c r="AH386" s="356">
        <v>0</v>
      </c>
      <c r="AI386" s="356">
        <v>1816.8047912255724</v>
      </c>
      <c r="AK386" s="356">
        <v>949.63048341864101</v>
      </c>
      <c r="AL386" s="356">
        <v>0</v>
      </c>
      <c r="AM386" s="356">
        <v>0</v>
      </c>
      <c r="AN386" s="356">
        <v>0</v>
      </c>
      <c r="AO386" s="356">
        <v>0</v>
      </c>
      <c r="AP386" s="356">
        <v>0</v>
      </c>
      <c r="AQ386" s="356">
        <v>949.63048341864101</v>
      </c>
      <c r="AS386" s="356">
        <v>0</v>
      </c>
      <c r="AT386" s="356">
        <v>0</v>
      </c>
      <c r="AU386" s="356">
        <v>0</v>
      </c>
      <c r="AV386" s="356">
        <v>0</v>
      </c>
      <c r="AW386" s="356">
        <v>0</v>
      </c>
      <c r="AX386" s="356">
        <v>0</v>
      </c>
      <c r="AY386" s="356">
        <v>0</v>
      </c>
      <c r="BA386" s="356">
        <v>54.42471906395037</v>
      </c>
      <c r="BB386" s="356">
        <v>0</v>
      </c>
      <c r="BC386" s="356">
        <v>0</v>
      </c>
      <c r="BD386" s="356">
        <v>0</v>
      </c>
      <c r="BE386" s="356">
        <v>0</v>
      </c>
      <c r="BF386" s="356">
        <v>0</v>
      </c>
      <c r="BG386" s="356">
        <v>54.42471906395037</v>
      </c>
      <c r="BI386" s="356">
        <v>1618.1872617759614</v>
      </c>
      <c r="BJ386" s="356">
        <v>0</v>
      </c>
      <c r="BK386" s="356">
        <v>0</v>
      </c>
      <c r="BL386" s="356">
        <v>0</v>
      </c>
      <c r="BM386" s="356">
        <v>0</v>
      </c>
      <c r="BN386" s="356">
        <v>0</v>
      </c>
      <c r="BO386" s="356">
        <v>1618.1872617759614</v>
      </c>
      <c r="BQ386" s="356">
        <v>0</v>
      </c>
      <c r="BR386" s="356">
        <v>0</v>
      </c>
      <c r="BS386" s="356">
        <v>0</v>
      </c>
      <c r="BT386" s="356">
        <v>0</v>
      </c>
      <c r="BU386" s="356">
        <v>0</v>
      </c>
      <c r="BV386" s="356">
        <v>0</v>
      </c>
      <c r="BW386" s="356">
        <v>0</v>
      </c>
      <c r="BY386" s="356">
        <v>0</v>
      </c>
      <c r="BZ386" s="356">
        <v>0</v>
      </c>
      <c r="CA386" s="356">
        <v>0</v>
      </c>
      <c r="CB386" s="356">
        <v>0</v>
      </c>
      <c r="CC386" s="356">
        <v>0</v>
      </c>
      <c r="CD386" s="356">
        <v>0</v>
      </c>
      <c r="CE386" s="356">
        <v>0</v>
      </c>
      <c r="CG386" s="356">
        <v>7111.9982794274765</v>
      </c>
      <c r="CH386" s="356">
        <v>0</v>
      </c>
      <c r="CI386" s="356">
        <v>0</v>
      </c>
      <c r="CJ386" s="356">
        <v>0</v>
      </c>
      <c r="CK386" s="356">
        <v>0</v>
      </c>
      <c r="CL386" s="356">
        <v>0</v>
      </c>
      <c r="CM386" s="356">
        <v>7111.9982794274765</v>
      </c>
      <c r="CN386" s="162">
        <v>0</v>
      </c>
      <c r="CO386" s="356">
        <v>22.342748850733162</v>
      </c>
      <c r="CP386" s="356">
        <v>0</v>
      </c>
      <c r="CQ386" s="356">
        <v>0</v>
      </c>
      <c r="CR386" s="356">
        <v>0</v>
      </c>
      <c r="CS386" s="356">
        <v>0</v>
      </c>
      <c r="CT386" s="356">
        <v>0</v>
      </c>
      <c r="CU386" s="356">
        <v>22.342748850733162</v>
      </c>
      <c r="CW386" s="356">
        <v>0</v>
      </c>
      <c r="CX386" s="356">
        <v>0</v>
      </c>
      <c r="CY386" s="356">
        <v>0</v>
      </c>
      <c r="CZ386" s="356">
        <v>0</v>
      </c>
      <c r="DA386" s="356">
        <v>0</v>
      </c>
      <c r="DB386" s="356">
        <v>0</v>
      </c>
      <c r="DC386" s="356">
        <v>0</v>
      </c>
      <c r="DE386" s="356">
        <v>0</v>
      </c>
      <c r="DF386" s="356">
        <v>0</v>
      </c>
      <c r="DG386" s="356">
        <v>0</v>
      </c>
      <c r="DH386" s="356">
        <v>0</v>
      </c>
      <c r="DI386" s="356">
        <v>0</v>
      </c>
      <c r="DJ386" s="356">
        <v>0</v>
      </c>
      <c r="DK386" s="356">
        <v>0</v>
      </c>
      <c r="DM386" s="356">
        <v>0</v>
      </c>
      <c r="DN386" s="356">
        <v>0</v>
      </c>
      <c r="DO386" s="356">
        <v>0</v>
      </c>
      <c r="DP386" s="356">
        <v>0</v>
      </c>
      <c r="DQ386" s="356">
        <v>0</v>
      </c>
      <c r="DR386" s="356">
        <v>0</v>
      </c>
      <c r="DS386" s="356">
        <v>0</v>
      </c>
      <c r="DU386" s="356">
        <v>0</v>
      </c>
      <c r="DV386" s="356">
        <v>0</v>
      </c>
      <c r="DW386" s="356">
        <v>0</v>
      </c>
      <c r="DX386" s="356">
        <v>0</v>
      </c>
      <c r="DY386" s="356">
        <v>0</v>
      </c>
      <c r="DZ386" s="356">
        <v>0</v>
      </c>
      <c r="EA386" s="356">
        <v>0</v>
      </c>
      <c r="EC386" s="356">
        <v>0</v>
      </c>
      <c r="ED386" s="356">
        <v>0</v>
      </c>
      <c r="EE386" s="356">
        <v>0</v>
      </c>
      <c r="EF386" s="356">
        <v>0</v>
      </c>
      <c r="EG386" s="356">
        <v>0</v>
      </c>
      <c r="EH386" s="356">
        <v>0</v>
      </c>
      <c r="EI386" s="356">
        <v>0</v>
      </c>
      <c r="EK386" s="356">
        <v>0</v>
      </c>
      <c r="EL386" s="356">
        <v>0</v>
      </c>
      <c r="EM386" s="356">
        <v>0</v>
      </c>
      <c r="EN386" s="356">
        <v>0</v>
      </c>
      <c r="EO386" s="356">
        <v>0</v>
      </c>
      <c r="EP386" s="356">
        <v>0</v>
      </c>
      <c r="EQ386" s="356">
        <v>0</v>
      </c>
      <c r="ES386" s="356">
        <v>0</v>
      </c>
      <c r="ET386" s="356">
        <v>0</v>
      </c>
      <c r="EU386" s="356">
        <v>0</v>
      </c>
      <c r="EV386" s="356">
        <v>0</v>
      </c>
      <c r="EW386" s="356">
        <v>0</v>
      </c>
      <c r="EX386" s="356">
        <v>0</v>
      </c>
      <c r="EY386" s="356">
        <v>0</v>
      </c>
      <c r="FA386" s="356">
        <v>0</v>
      </c>
      <c r="FB386" s="356">
        <v>0</v>
      </c>
      <c r="FC386" s="356">
        <v>0</v>
      </c>
      <c r="FD386" s="356">
        <v>0</v>
      </c>
      <c r="FE386" s="356">
        <v>0</v>
      </c>
      <c r="FF386" s="356">
        <v>0</v>
      </c>
      <c r="FG386" s="356">
        <v>0</v>
      </c>
    </row>
    <row r="387" spans="1:163">
      <c r="A387" s="355">
        <v>596</v>
      </c>
      <c r="B387" s="162" t="s">
        <v>929</v>
      </c>
      <c r="C387" s="619">
        <v>2000850.553615283</v>
      </c>
      <c r="D387" s="167"/>
      <c r="E387" s="356">
        <v>0</v>
      </c>
      <c r="F387" s="356">
        <v>0</v>
      </c>
      <c r="G387" s="356">
        <v>0</v>
      </c>
      <c r="H387" s="356">
        <v>0</v>
      </c>
      <c r="I387" s="356">
        <v>0</v>
      </c>
      <c r="J387" s="356">
        <v>0</v>
      </c>
      <c r="K387" s="356">
        <v>0</v>
      </c>
      <c r="M387" s="356">
        <v>0</v>
      </c>
      <c r="N387" s="356">
        <v>0</v>
      </c>
      <c r="O387" s="356">
        <v>0</v>
      </c>
      <c r="P387" s="356">
        <v>0</v>
      </c>
      <c r="Q387" s="356">
        <v>0</v>
      </c>
      <c r="R387" s="356">
        <v>0</v>
      </c>
      <c r="S387" s="356">
        <v>0</v>
      </c>
      <c r="U387" s="356">
        <v>0</v>
      </c>
      <c r="V387" s="356">
        <v>0</v>
      </c>
      <c r="W387" s="356">
        <v>0</v>
      </c>
      <c r="X387" s="356">
        <v>0</v>
      </c>
      <c r="Y387" s="356">
        <v>0</v>
      </c>
      <c r="Z387" s="356">
        <v>0</v>
      </c>
      <c r="AA387" s="356">
        <v>0</v>
      </c>
      <c r="AC387" s="356">
        <v>0</v>
      </c>
      <c r="AD387" s="356">
        <v>0</v>
      </c>
      <c r="AE387" s="356">
        <v>0</v>
      </c>
      <c r="AF387" s="356">
        <v>0</v>
      </c>
      <c r="AG387" s="356">
        <v>0</v>
      </c>
      <c r="AH387" s="356">
        <v>0</v>
      </c>
      <c r="AI387" s="356">
        <v>0</v>
      </c>
      <c r="AK387" s="356">
        <v>0</v>
      </c>
      <c r="AL387" s="356">
        <v>0</v>
      </c>
      <c r="AM387" s="356">
        <v>0</v>
      </c>
      <c r="AN387" s="356">
        <v>0</v>
      </c>
      <c r="AO387" s="356">
        <v>0</v>
      </c>
      <c r="AP387" s="356">
        <v>0</v>
      </c>
      <c r="AQ387" s="356">
        <v>0</v>
      </c>
      <c r="AS387" s="356">
        <v>0</v>
      </c>
      <c r="AT387" s="356">
        <v>0</v>
      </c>
      <c r="AU387" s="356">
        <v>0</v>
      </c>
      <c r="AV387" s="356">
        <v>0</v>
      </c>
      <c r="AW387" s="356">
        <v>0</v>
      </c>
      <c r="AX387" s="356">
        <v>0</v>
      </c>
      <c r="AY387" s="356">
        <v>0</v>
      </c>
      <c r="BA387" s="356">
        <v>0</v>
      </c>
      <c r="BB387" s="356">
        <v>0</v>
      </c>
      <c r="BC387" s="356">
        <v>0</v>
      </c>
      <c r="BD387" s="356">
        <v>0</v>
      </c>
      <c r="BE387" s="356">
        <v>0</v>
      </c>
      <c r="BF387" s="356">
        <v>0</v>
      </c>
      <c r="BG387" s="356">
        <v>0</v>
      </c>
      <c r="BI387" s="356">
        <v>0</v>
      </c>
      <c r="BJ387" s="356">
        <v>0</v>
      </c>
      <c r="BK387" s="356">
        <v>0</v>
      </c>
      <c r="BL387" s="356">
        <v>0</v>
      </c>
      <c r="BM387" s="356">
        <v>0</v>
      </c>
      <c r="BN387" s="356">
        <v>0</v>
      </c>
      <c r="BO387" s="356">
        <v>0</v>
      </c>
      <c r="BQ387" s="356">
        <v>0</v>
      </c>
      <c r="BR387" s="356">
        <v>0</v>
      </c>
      <c r="BS387" s="356">
        <v>0</v>
      </c>
      <c r="BT387" s="356">
        <v>0</v>
      </c>
      <c r="BU387" s="356">
        <v>0</v>
      </c>
      <c r="BV387" s="356">
        <v>0</v>
      </c>
      <c r="BW387" s="356">
        <v>0</v>
      </c>
      <c r="BY387" s="356">
        <v>0</v>
      </c>
      <c r="BZ387" s="356">
        <v>0</v>
      </c>
      <c r="CA387" s="356">
        <v>0</v>
      </c>
      <c r="CB387" s="356">
        <v>0</v>
      </c>
      <c r="CC387" s="356">
        <v>0</v>
      </c>
      <c r="CD387" s="356">
        <v>0</v>
      </c>
      <c r="CE387" s="356">
        <v>0</v>
      </c>
      <c r="CG387" s="356">
        <v>0</v>
      </c>
      <c r="CH387" s="356">
        <v>0</v>
      </c>
      <c r="CI387" s="356">
        <v>2000850.553615283</v>
      </c>
      <c r="CJ387" s="356">
        <v>0</v>
      </c>
      <c r="CK387" s="356">
        <v>0</v>
      </c>
      <c r="CL387" s="356">
        <v>0</v>
      </c>
      <c r="CM387" s="356">
        <v>2000850.553615283</v>
      </c>
      <c r="CN387" s="162">
        <v>0</v>
      </c>
      <c r="CO387" s="356">
        <v>0</v>
      </c>
      <c r="CP387" s="356">
        <v>0</v>
      </c>
      <c r="CQ387" s="356">
        <v>0</v>
      </c>
      <c r="CR387" s="356">
        <v>0</v>
      </c>
      <c r="CS387" s="356">
        <v>0</v>
      </c>
      <c r="CT387" s="356">
        <v>0</v>
      </c>
      <c r="CU387" s="356">
        <v>0</v>
      </c>
      <c r="CW387" s="356">
        <v>0</v>
      </c>
      <c r="CX387" s="356">
        <v>0</v>
      </c>
      <c r="CY387" s="356">
        <v>0</v>
      </c>
      <c r="CZ387" s="356">
        <v>0</v>
      </c>
      <c r="DA387" s="356">
        <v>0</v>
      </c>
      <c r="DB387" s="356">
        <v>0</v>
      </c>
      <c r="DC387" s="356">
        <v>0</v>
      </c>
      <c r="DE387" s="356">
        <v>0</v>
      </c>
      <c r="DF387" s="356">
        <v>0</v>
      </c>
      <c r="DG387" s="356">
        <v>0</v>
      </c>
      <c r="DH387" s="356">
        <v>0</v>
      </c>
      <c r="DI387" s="356">
        <v>0</v>
      </c>
      <c r="DJ387" s="356">
        <v>0</v>
      </c>
      <c r="DK387" s="356">
        <v>0</v>
      </c>
      <c r="DM387" s="356">
        <v>0</v>
      </c>
      <c r="DN387" s="356">
        <v>0</v>
      </c>
      <c r="DO387" s="356">
        <v>0</v>
      </c>
      <c r="DP387" s="356">
        <v>0</v>
      </c>
      <c r="DQ387" s="356">
        <v>0</v>
      </c>
      <c r="DR387" s="356">
        <v>0</v>
      </c>
      <c r="DS387" s="356">
        <v>0</v>
      </c>
      <c r="DU387" s="356">
        <v>0</v>
      </c>
      <c r="DV387" s="356">
        <v>0</v>
      </c>
      <c r="DW387" s="356">
        <v>0</v>
      </c>
      <c r="DX387" s="356">
        <v>0</v>
      </c>
      <c r="DY387" s="356">
        <v>0</v>
      </c>
      <c r="DZ387" s="356">
        <v>0</v>
      </c>
      <c r="EA387" s="356">
        <v>0</v>
      </c>
      <c r="EC387" s="356">
        <v>0</v>
      </c>
      <c r="ED387" s="356">
        <v>0</v>
      </c>
      <c r="EE387" s="356">
        <v>0</v>
      </c>
      <c r="EF387" s="356">
        <v>0</v>
      </c>
      <c r="EG387" s="356">
        <v>0</v>
      </c>
      <c r="EH387" s="356">
        <v>0</v>
      </c>
      <c r="EI387" s="356">
        <v>0</v>
      </c>
      <c r="EK387" s="356">
        <v>0</v>
      </c>
      <c r="EL387" s="356">
        <v>0</v>
      </c>
      <c r="EM387" s="356">
        <v>0</v>
      </c>
      <c r="EN387" s="356">
        <v>0</v>
      </c>
      <c r="EO387" s="356">
        <v>0</v>
      </c>
      <c r="EP387" s="356">
        <v>0</v>
      </c>
      <c r="EQ387" s="356">
        <v>0</v>
      </c>
      <c r="ES387" s="356">
        <v>0</v>
      </c>
      <c r="ET387" s="356">
        <v>0</v>
      </c>
      <c r="EU387" s="356">
        <v>0</v>
      </c>
      <c r="EV387" s="356">
        <v>0</v>
      </c>
      <c r="EW387" s="356">
        <v>0</v>
      </c>
      <c r="EX387" s="356">
        <v>0</v>
      </c>
      <c r="EY387" s="356">
        <v>0</v>
      </c>
      <c r="FA387" s="356">
        <v>0</v>
      </c>
      <c r="FB387" s="356">
        <v>0</v>
      </c>
      <c r="FC387" s="356">
        <v>0</v>
      </c>
      <c r="FD387" s="356">
        <v>0</v>
      </c>
      <c r="FE387" s="356">
        <v>0</v>
      </c>
      <c r="FF387" s="356">
        <v>0</v>
      </c>
      <c r="FG387" s="356">
        <v>0</v>
      </c>
    </row>
    <row r="388" spans="1:163">
      <c r="A388" s="355">
        <v>597</v>
      </c>
      <c r="B388" s="162" t="s">
        <v>975</v>
      </c>
      <c r="C388" s="619">
        <v>532950.46671577066</v>
      </c>
      <c r="D388" s="167"/>
      <c r="E388" s="356">
        <v>0</v>
      </c>
      <c r="F388" s="356">
        <v>0</v>
      </c>
      <c r="G388" s="356">
        <v>346005.28157058597</v>
      </c>
      <c r="H388" s="356">
        <v>0</v>
      </c>
      <c r="I388" s="356">
        <v>0</v>
      </c>
      <c r="J388" s="356">
        <v>0</v>
      </c>
      <c r="K388" s="356">
        <v>346005.28157058597</v>
      </c>
      <c r="M388" s="356">
        <v>0</v>
      </c>
      <c r="N388" s="356">
        <v>0</v>
      </c>
      <c r="O388" s="356">
        <v>97118.645898711315</v>
      </c>
      <c r="P388" s="356">
        <v>0</v>
      </c>
      <c r="Q388" s="356">
        <v>0</v>
      </c>
      <c r="R388" s="356">
        <v>0</v>
      </c>
      <c r="S388" s="356">
        <v>97118.645898711315</v>
      </c>
      <c r="U388" s="356">
        <v>0</v>
      </c>
      <c r="V388" s="356">
        <v>0</v>
      </c>
      <c r="W388" s="356">
        <v>28702.065652725109</v>
      </c>
      <c r="X388" s="356">
        <v>0</v>
      </c>
      <c r="Y388" s="356">
        <v>0</v>
      </c>
      <c r="Z388" s="356">
        <v>0</v>
      </c>
      <c r="AA388" s="356">
        <v>28702.065652725109</v>
      </c>
      <c r="AC388" s="356">
        <v>0</v>
      </c>
      <c r="AD388" s="356">
        <v>0</v>
      </c>
      <c r="AE388" s="356">
        <v>3225.865986024141</v>
      </c>
      <c r="AF388" s="356">
        <v>0</v>
      </c>
      <c r="AG388" s="356">
        <v>0</v>
      </c>
      <c r="AH388" s="356">
        <v>0</v>
      </c>
      <c r="AI388" s="356">
        <v>3225.865986024141</v>
      </c>
      <c r="AK388" s="356">
        <v>0</v>
      </c>
      <c r="AL388" s="356">
        <v>0</v>
      </c>
      <c r="AM388" s="356">
        <v>38638.781125996007</v>
      </c>
      <c r="AN388" s="356">
        <v>0</v>
      </c>
      <c r="AO388" s="356">
        <v>0</v>
      </c>
      <c r="AP388" s="356">
        <v>0</v>
      </c>
      <c r="AQ388" s="356">
        <v>38638.781125996007</v>
      </c>
      <c r="AS388" s="356">
        <v>0</v>
      </c>
      <c r="AT388" s="356">
        <v>0</v>
      </c>
      <c r="AU388" s="356">
        <v>125.27910277462107</v>
      </c>
      <c r="AV388" s="356">
        <v>0</v>
      </c>
      <c r="AW388" s="356">
        <v>0</v>
      </c>
      <c r="AX388" s="356">
        <v>0</v>
      </c>
      <c r="AY388" s="356">
        <v>125.27910277462107</v>
      </c>
      <c r="BA388" s="356">
        <v>0</v>
      </c>
      <c r="BB388" s="356">
        <v>0</v>
      </c>
      <c r="BC388" s="356">
        <v>12487.346498412075</v>
      </c>
      <c r="BD388" s="356">
        <v>0</v>
      </c>
      <c r="BE388" s="356">
        <v>0</v>
      </c>
      <c r="BF388" s="356">
        <v>0</v>
      </c>
      <c r="BG388" s="356">
        <v>12487.346498412075</v>
      </c>
      <c r="BI388" s="356">
        <v>0</v>
      </c>
      <c r="BJ388" s="356">
        <v>0</v>
      </c>
      <c r="BK388" s="356">
        <v>2525.5839784453915</v>
      </c>
      <c r="BL388" s="356">
        <v>0</v>
      </c>
      <c r="BM388" s="356">
        <v>0</v>
      </c>
      <c r="BN388" s="356">
        <v>0</v>
      </c>
      <c r="BO388" s="356">
        <v>2525.5839784453915</v>
      </c>
      <c r="BQ388" s="356">
        <v>0</v>
      </c>
      <c r="BR388" s="356">
        <v>0</v>
      </c>
      <c r="BS388" s="356">
        <v>1568.3816342540404</v>
      </c>
      <c r="BT388" s="356">
        <v>0</v>
      </c>
      <c r="BU388" s="356">
        <v>0</v>
      </c>
      <c r="BV388" s="356">
        <v>0</v>
      </c>
      <c r="BW388" s="356">
        <v>1568.3816342540404</v>
      </c>
      <c r="BY388" s="356">
        <v>0</v>
      </c>
      <c r="BZ388" s="356">
        <v>0</v>
      </c>
      <c r="CA388" s="356">
        <v>2525.0809129067861</v>
      </c>
      <c r="CB388" s="356">
        <v>0</v>
      </c>
      <c r="CC388" s="356">
        <v>0</v>
      </c>
      <c r="CD388" s="356">
        <v>0</v>
      </c>
      <c r="CE388" s="356">
        <v>2525.0809129067861</v>
      </c>
      <c r="CG388" s="356">
        <v>0</v>
      </c>
      <c r="CH388" s="356">
        <v>0</v>
      </c>
      <c r="CI388" s="356">
        <v>0</v>
      </c>
      <c r="CJ388" s="356">
        <v>0</v>
      </c>
      <c r="CK388" s="356">
        <v>0</v>
      </c>
      <c r="CL388" s="356">
        <v>0</v>
      </c>
      <c r="CM388" s="356">
        <v>0</v>
      </c>
      <c r="CN388" s="162">
        <v>0</v>
      </c>
      <c r="CO388" s="356">
        <v>0</v>
      </c>
      <c r="CP388" s="356">
        <v>0</v>
      </c>
      <c r="CQ388" s="356">
        <v>28.15435493514163</v>
      </c>
      <c r="CR388" s="356">
        <v>0</v>
      </c>
      <c r="CS388" s="356">
        <v>0</v>
      </c>
      <c r="CT388" s="356">
        <v>0</v>
      </c>
      <c r="CU388" s="356">
        <v>28.15435493514163</v>
      </c>
      <c r="CW388" s="356">
        <v>0</v>
      </c>
      <c r="CX388" s="356">
        <v>0</v>
      </c>
      <c r="CY388" s="356">
        <v>0</v>
      </c>
      <c r="CZ388" s="356">
        <v>0</v>
      </c>
      <c r="DA388" s="356">
        <v>0</v>
      </c>
      <c r="DB388" s="356">
        <v>0</v>
      </c>
      <c r="DC388" s="356">
        <v>0</v>
      </c>
      <c r="DE388" s="356">
        <v>0</v>
      </c>
      <c r="DF388" s="356">
        <v>0</v>
      </c>
      <c r="DG388" s="356">
        <v>0</v>
      </c>
      <c r="DH388" s="356">
        <v>0</v>
      </c>
      <c r="DI388" s="356">
        <v>0</v>
      </c>
      <c r="DJ388" s="356">
        <v>0</v>
      </c>
      <c r="DK388" s="356">
        <v>0</v>
      </c>
      <c r="DM388" s="356">
        <v>0</v>
      </c>
      <c r="DN388" s="356">
        <v>0</v>
      </c>
      <c r="DO388" s="356">
        <v>0</v>
      </c>
      <c r="DP388" s="356">
        <v>0</v>
      </c>
      <c r="DQ388" s="356">
        <v>0</v>
      </c>
      <c r="DR388" s="356">
        <v>0</v>
      </c>
      <c r="DS388" s="356">
        <v>0</v>
      </c>
      <c r="DU388" s="356">
        <v>0</v>
      </c>
      <c r="DV388" s="356">
        <v>0</v>
      </c>
      <c r="DW388" s="356">
        <v>0</v>
      </c>
      <c r="DX388" s="356">
        <v>0</v>
      </c>
      <c r="DY388" s="356">
        <v>0</v>
      </c>
      <c r="DZ388" s="356">
        <v>0</v>
      </c>
      <c r="EA388" s="356">
        <v>0</v>
      </c>
      <c r="EC388" s="356">
        <v>0</v>
      </c>
      <c r="ED388" s="356">
        <v>0</v>
      </c>
      <c r="EE388" s="356">
        <v>0</v>
      </c>
      <c r="EF388" s="356">
        <v>0</v>
      </c>
      <c r="EG388" s="356">
        <v>0</v>
      </c>
      <c r="EH388" s="356">
        <v>0</v>
      </c>
      <c r="EI388" s="356">
        <v>0</v>
      </c>
      <c r="EK388" s="356">
        <v>0</v>
      </c>
      <c r="EL388" s="356">
        <v>0</v>
      </c>
      <c r="EM388" s="356">
        <v>0</v>
      </c>
      <c r="EN388" s="356">
        <v>0</v>
      </c>
      <c r="EO388" s="356">
        <v>0</v>
      </c>
      <c r="EP388" s="356">
        <v>0</v>
      </c>
      <c r="EQ388" s="356">
        <v>0</v>
      </c>
      <c r="ES388" s="356">
        <v>0</v>
      </c>
      <c r="ET388" s="356">
        <v>0</v>
      </c>
      <c r="EU388" s="356">
        <v>0</v>
      </c>
      <c r="EV388" s="356">
        <v>0</v>
      </c>
      <c r="EW388" s="356">
        <v>0</v>
      </c>
      <c r="EX388" s="356">
        <v>0</v>
      </c>
      <c r="EY388" s="356">
        <v>0</v>
      </c>
      <c r="FA388" s="356">
        <v>0</v>
      </c>
      <c r="FB388" s="356">
        <v>0</v>
      </c>
      <c r="FC388" s="356">
        <v>0</v>
      </c>
      <c r="FD388" s="356">
        <v>0</v>
      </c>
      <c r="FE388" s="356">
        <v>0</v>
      </c>
      <c r="FF388" s="356">
        <v>0</v>
      </c>
      <c r="FG388" s="356">
        <v>0</v>
      </c>
    </row>
    <row r="389" spans="1:163">
      <c r="A389" s="355">
        <v>590</v>
      </c>
      <c r="B389" s="162" t="s">
        <v>976</v>
      </c>
      <c r="C389" s="619">
        <v>541367.62414587464</v>
      </c>
      <c r="D389" s="167"/>
      <c r="E389" s="356">
        <v>349129.23606923001</v>
      </c>
      <c r="F389" s="356">
        <v>0</v>
      </c>
      <c r="G389" s="356">
        <v>3576.8963904961456</v>
      </c>
      <c r="H389" s="356">
        <v>0</v>
      </c>
      <c r="I389" s="356">
        <v>0</v>
      </c>
      <c r="J389" s="356">
        <v>0</v>
      </c>
      <c r="K389" s="356">
        <v>352706.13245972618</v>
      </c>
      <c r="M389" s="356">
        <v>63856.741075102778</v>
      </c>
      <c r="N389" s="356">
        <v>0</v>
      </c>
      <c r="O389" s="356">
        <v>1003.9827495931062</v>
      </c>
      <c r="P389" s="356">
        <v>0</v>
      </c>
      <c r="Q389" s="356">
        <v>0</v>
      </c>
      <c r="R389" s="356">
        <v>0</v>
      </c>
      <c r="S389" s="356">
        <v>64860.723824695888</v>
      </c>
      <c r="U389" s="356">
        <v>52532.063350150987</v>
      </c>
      <c r="V389" s="356">
        <v>0</v>
      </c>
      <c r="W389" s="356">
        <v>296.71314428208245</v>
      </c>
      <c r="X389" s="356">
        <v>0</v>
      </c>
      <c r="Y389" s="356">
        <v>0</v>
      </c>
      <c r="Z389" s="356">
        <v>0</v>
      </c>
      <c r="AA389" s="356">
        <v>52828.77649443307</v>
      </c>
      <c r="AC389" s="356">
        <v>21606.613507830971</v>
      </c>
      <c r="AD389" s="356">
        <v>0</v>
      </c>
      <c r="AE389" s="356">
        <v>33.348012346106735</v>
      </c>
      <c r="AF389" s="356">
        <v>0</v>
      </c>
      <c r="AG389" s="356">
        <v>0</v>
      </c>
      <c r="AH389" s="356">
        <v>0</v>
      </c>
      <c r="AI389" s="356">
        <v>21639.961520177076</v>
      </c>
      <c r="AK389" s="356">
        <v>18831.345674159165</v>
      </c>
      <c r="AL389" s="356">
        <v>0</v>
      </c>
      <c r="AM389" s="356">
        <v>399.4358586533632</v>
      </c>
      <c r="AN389" s="356">
        <v>0</v>
      </c>
      <c r="AO389" s="356">
        <v>0</v>
      </c>
      <c r="AP389" s="356">
        <v>0</v>
      </c>
      <c r="AQ389" s="356">
        <v>19230.781532812529</v>
      </c>
      <c r="AS389" s="356">
        <v>391.52404445485797</v>
      </c>
      <c r="AT389" s="356">
        <v>0</v>
      </c>
      <c r="AU389" s="356">
        <v>1.2950969085936397</v>
      </c>
      <c r="AV389" s="356">
        <v>0</v>
      </c>
      <c r="AW389" s="356">
        <v>0</v>
      </c>
      <c r="AX389" s="356">
        <v>0</v>
      </c>
      <c r="AY389" s="356">
        <v>392.81914136345159</v>
      </c>
      <c r="BA389" s="356">
        <v>5088.9987270231568</v>
      </c>
      <c r="BB389" s="356">
        <v>0</v>
      </c>
      <c r="BC389" s="356">
        <v>129.09035496307263</v>
      </c>
      <c r="BD389" s="356">
        <v>0</v>
      </c>
      <c r="BE389" s="356">
        <v>0</v>
      </c>
      <c r="BF389" s="356">
        <v>0</v>
      </c>
      <c r="BG389" s="356">
        <v>5218.0890819862298</v>
      </c>
      <c r="BI389" s="356">
        <v>1900.4559095824675</v>
      </c>
      <c r="BJ389" s="356">
        <v>0</v>
      </c>
      <c r="BK389" s="356">
        <v>26.108711911535686</v>
      </c>
      <c r="BL389" s="356">
        <v>0</v>
      </c>
      <c r="BM389" s="356">
        <v>0</v>
      </c>
      <c r="BN389" s="356">
        <v>0</v>
      </c>
      <c r="BO389" s="356">
        <v>1926.5646214940032</v>
      </c>
      <c r="BQ389" s="356">
        <v>963.40313016660525</v>
      </c>
      <c r="BR389" s="356">
        <v>0</v>
      </c>
      <c r="BS389" s="356">
        <v>16.213447901775108</v>
      </c>
      <c r="BT389" s="356">
        <v>0</v>
      </c>
      <c r="BU389" s="356">
        <v>0</v>
      </c>
      <c r="BV389" s="356">
        <v>0</v>
      </c>
      <c r="BW389" s="356">
        <v>979.61657806838036</v>
      </c>
      <c r="BY389" s="356">
        <v>212.17843499293252</v>
      </c>
      <c r="BZ389" s="356">
        <v>0</v>
      </c>
      <c r="CA389" s="356">
        <v>26.103511374419451</v>
      </c>
      <c r="CB389" s="356">
        <v>0</v>
      </c>
      <c r="CC389" s="356">
        <v>0</v>
      </c>
      <c r="CD389" s="356">
        <v>0</v>
      </c>
      <c r="CE389" s="356">
        <v>238.28194636735196</v>
      </c>
      <c r="CG389" s="356">
        <v>367.38702256648344</v>
      </c>
      <c r="CH389" s="356">
        <v>0</v>
      </c>
      <c r="CI389" s="356">
        <v>20684.178838723037</v>
      </c>
      <c r="CJ389" s="356">
        <v>0</v>
      </c>
      <c r="CK389" s="356">
        <v>0</v>
      </c>
      <c r="CL389" s="356">
        <v>0</v>
      </c>
      <c r="CM389" s="356">
        <v>21051.56586128952</v>
      </c>
      <c r="CN389" s="162">
        <v>0</v>
      </c>
      <c r="CO389" s="356">
        <v>294.02003238174893</v>
      </c>
      <c r="CP389" s="356">
        <v>0</v>
      </c>
      <c r="CQ389" s="356">
        <v>0.29105107900993504</v>
      </c>
      <c r="CR389" s="356">
        <v>0</v>
      </c>
      <c r="CS389" s="356">
        <v>0</v>
      </c>
      <c r="CT389" s="356">
        <v>0</v>
      </c>
      <c r="CU389" s="356">
        <v>294.31108346075888</v>
      </c>
      <c r="CW389" s="356">
        <v>0</v>
      </c>
      <c r="CX389" s="356">
        <v>0</v>
      </c>
      <c r="CY389" s="356">
        <v>0</v>
      </c>
      <c r="CZ389" s="356">
        <v>0</v>
      </c>
      <c r="DA389" s="356">
        <v>0</v>
      </c>
      <c r="DB389" s="356">
        <v>0</v>
      </c>
      <c r="DC389" s="356">
        <v>0</v>
      </c>
      <c r="DE389" s="356">
        <v>0</v>
      </c>
      <c r="DF389" s="356">
        <v>0</v>
      </c>
      <c r="DG389" s="356">
        <v>0</v>
      </c>
      <c r="DH389" s="356">
        <v>0</v>
      </c>
      <c r="DI389" s="356">
        <v>0</v>
      </c>
      <c r="DJ389" s="356">
        <v>0</v>
      </c>
      <c r="DK389" s="356">
        <v>0</v>
      </c>
      <c r="DM389" s="356">
        <v>0</v>
      </c>
      <c r="DN389" s="356">
        <v>0</v>
      </c>
      <c r="DO389" s="356">
        <v>0</v>
      </c>
      <c r="DP389" s="356">
        <v>0</v>
      </c>
      <c r="DQ389" s="356">
        <v>0</v>
      </c>
      <c r="DR389" s="356">
        <v>0</v>
      </c>
      <c r="DS389" s="356">
        <v>0</v>
      </c>
      <c r="DU389" s="356">
        <v>0</v>
      </c>
      <c r="DV389" s="356">
        <v>0</v>
      </c>
      <c r="DW389" s="356">
        <v>0</v>
      </c>
      <c r="DX389" s="356">
        <v>0</v>
      </c>
      <c r="DY389" s="356">
        <v>0</v>
      </c>
      <c r="DZ389" s="356">
        <v>0</v>
      </c>
      <c r="EA389" s="356">
        <v>0</v>
      </c>
      <c r="EC389" s="356">
        <v>0</v>
      </c>
      <c r="ED389" s="356">
        <v>0</v>
      </c>
      <c r="EE389" s="356">
        <v>0</v>
      </c>
      <c r="EF389" s="356">
        <v>0</v>
      </c>
      <c r="EG389" s="356">
        <v>0</v>
      </c>
      <c r="EH389" s="356">
        <v>0</v>
      </c>
      <c r="EI389" s="356">
        <v>0</v>
      </c>
      <c r="EK389" s="356">
        <v>0</v>
      </c>
      <c r="EL389" s="356">
        <v>0</v>
      </c>
      <c r="EM389" s="356">
        <v>0</v>
      </c>
      <c r="EN389" s="356">
        <v>0</v>
      </c>
      <c r="EO389" s="356">
        <v>0</v>
      </c>
      <c r="EP389" s="356">
        <v>0</v>
      </c>
      <c r="EQ389" s="356">
        <v>0</v>
      </c>
      <c r="ES389" s="356">
        <v>0</v>
      </c>
      <c r="ET389" s="356">
        <v>0</v>
      </c>
      <c r="EU389" s="356">
        <v>0</v>
      </c>
      <c r="EV389" s="356">
        <v>0</v>
      </c>
      <c r="EW389" s="356">
        <v>0</v>
      </c>
      <c r="EX389" s="356">
        <v>0</v>
      </c>
      <c r="EY389" s="356">
        <v>0</v>
      </c>
      <c r="FA389" s="356">
        <v>0</v>
      </c>
      <c r="FB389" s="356">
        <v>0</v>
      </c>
      <c r="FC389" s="356">
        <v>0</v>
      </c>
      <c r="FD389" s="356">
        <v>0</v>
      </c>
      <c r="FE389" s="356">
        <v>0</v>
      </c>
      <c r="FF389" s="356">
        <v>0</v>
      </c>
      <c r="FG389" s="356">
        <v>0</v>
      </c>
    </row>
    <row r="390" spans="1:163">
      <c r="A390" s="355" t="s">
        <v>45</v>
      </c>
      <c r="B390" s="162" t="s">
        <v>45</v>
      </c>
      <c r="C390" s="619">
        <v>0</v>
      </c>
      <c r="D390" s="167"/>
      <c r="E390" s="356">
        <v>0</v>
      </c>
      <c r="F390" s="356">
        <v>0</v>
      </c>
      <c r="G390" s="356">
        <v>0</v>
      </c>
      <c r="H390" s="356">
        <v>0</v>
      </c>
      <c r="I390" s="356">
        <v>0</v>
      </c>
      <c r="J390" s="356">
        <v>0</v>
      </c>
      <c r="K390" s="356">
        <v>0</v>
      </c>
      <c r="M390" s="356">
        <v>0</v>
      </c>
      <c r="N390" s="356">
        <v>0</v>
      </c>
      <c r="O390" s="356">
        <v>0</v>
      </c>
      <c r="P390" s="356">
        <v>0</v>
      </c>
      <c r="Q390" s="356">
        <v>0</v>
      </c>
      <c r="R390" s="356">
        <v>0</v>
      </c>
      <c r="S390" s="356">
        <v>0</v>
      </c>
      <c r="U390" s="356">
        <v>0</v>
      </c>
      <c r="V390" s="356">
        <v>0</v>
      </c>
      <c r="W390" s="356">
        <v>0</v>
      </c>
      <c r="X390" s="356">
        <v>0</v>
      </c>
      <c r="Y390" s="356">
        <v>0</v>
      </c>
      <c r="Z390" s="356">
        <v>0</v>
      </c>
      <c r="AA390" s="356">
        <v>0</v>
      </c>
      <c r="AC390" s="356">
        <v>0</v>
      </c>
      <c r="AD390" s="356">
        <v>0</v>
      </c>
      <c r="AE390" s="356">
        <v>0</v>
      </c>
      <c r="AF390" s="356">
        <v>0</v>
      </c>
      <c r="AG390" s="356">
        <v>0</v>
      </c>
      <c r="AH390" s="356">
        <v>0</v>
      </c>
      <c r="AI390" s="356">
        <v>0</v>
      </c>
      <c r="AK390" s="356">
        <v>0</v>
      </c>
      <c r="AL390" s="356">
        <v>0</v>
      </c>
      <c r="AM390" s="356">
        <v>0</v>
      </c>
      <c r="AN390" s="356">
        <v>0</v>
      </c>
      <c r="AO390" s="356">
        <v>0</v>
      </c>
      <c r="AP390" s="356">
        <v>0</v>
      </c>
      <c r="AQ390" s="356">
        <v>0</v>
      </c>
      <c r="AS390" s="356">
        <v>0</v>
      </c>
      <c r="AT390" s="356">
        <v>0</v>
      </c>
      <c r="AU390" s="356">
        <v>0</v>
      </c>
      <c r="AV390" s="356">
        <v>0</v>
      </c>
      <c r="AW390" s="356">
        <v>0</v>
      </c>
      <c r="AX390" s="356">
        <v>0</v>
      </c>
      <c r="AY390" s="356">
        <v>0</v>
      </c>
      <c r="BA390" s="356">
        <v>0</v>
      </c>
      <c r="BB390" s="356">
        <v>0</v>
      </c>
      <c r="BC390" s="356">
        <v>0</v>
      </c>
      <c r="BD390" s="356">
        <v>0</v>
      </c>
      <c r="BE390" s="356">
        <v>0</v>
      </c>
      <c r="BF390" s="356">
        <v>0</v>
      </c>
      <c r="BG390" s="356">
        <v>0</v>
      </c>
      <c r="BI390" s="356">
        <v>0</v>
      </c>
      <c r="BJ390" s="356">
        <v>0</v>
      </c>
      <c r="BK390" s="356">
        <v>0</v>
      </c>
      <c r="BL390" s="356">
        <v>0</v>
      </c>
      <c r="BM390" s="356">
        <v>0</v>
      </c>
      <c r="BN390" s="356">
        <v>0</v>
      </c>
      <c r="BO390" s="356">
        <v>0</v>
      </c>
      <c r="BQ390" s="356">
        <v>0</v>
      </c>
      <c r="BR390" s="356">
        <v>0</v>
      </c>
      <c r="BS390" s="356">
        <v>0</v>
      </c>
      <c r="BT390" s="356">
        <v>0</v>
      </c>
      <c r="BU390" s="356">
        <v>0</v>
      </c>
      <c r="BV390" s="356">
        <v>0</v>
      </c>
      <c r="BW390" s="356">
        <v>0</v>
      </c>
      <c r="BY390" s="356">
        <v>0</v>
      </c>
      <c r="BZ390" s="356">
        <v>0</v>
      </c>
      <c r="CA390" s="356">
        <v>0</v>
      </c>
      <c r="CB390" s="356">
        <v>0</v>
      </c>
      <c r="CC390" s="356">
        <v>0</v>
      </c>
      <c r="CD390" s="356">
        <v>0</v>
      </c>
      <c r="CE390" s="356">
        <v>0</v>
      </c>
      <c r="CG390" s="356">
        <v>0</v>
      </c>
      <c r="CH390" s="356">
        <v>0</v>
      </c>
      <c r="CI390" s="356">
        <v>0</v>
      </c>
      <c r="CJ390" s="356">
        <v>0</v>
      </c>
      <c r="CK390" s="356">
        <v>0</v>
      </c>
      <c r="CL390" s="356">
        <v>0</v>
      </c>
      <c r="CM390" s="356">
        <v>0</v>
      </c>
      <c r="CN390" s="162">
        <v>0</v>
      </c>
      <c r="CO390" s="356">
        <v>0</v>
      </c>
      <c r="CP390" s="356">
        <v>0</v>
      </c>
      <c r="CQ390" s="356">
        <v>0</v>
      </c>
      <c r="CR390" s="356">
        <v>0</v>
      </c>
      <c r="CS390" s="356">
        <v>0</v>
      </c>
      <c r="CT390" s="356">
        <v>0</v>
      </c>
      <c r="CU390" s="356">
        <v>0</v>
      </c>
      <c r="CW390" s="356">
        <v>0</v>
      </c>
      <c r="CX390" s="356">
        <v>0</v>
      </c>
      <c r="CY390" s="356">
        <v>0</v>
      </c>
      <c r="CZ390" s="356">
        <v>0</v>
      </c>
      <c r="DA390" s="356">
        <v>0</v>
      </c>
      <c r="DB390" s="356">
        <v>0</v>
      </c>
      <c r="DC390" s="356">
        <v>0</v>
      </c>
      <c r="DE390" s="356">
        <v>0</v>
      </c>
      <c r="DF390" s="356">
        <v>0</v>
      </c>
      <c r="DG390" s="356">
        <v>0</v>
      </c>
      <c r="DH390" s="356">
        <v>0</v>
      </c>
      <c r="DI390" s="356">
        <v>0</v>
      </c>
      <c r="DJ390" s="356">
        <v>0</v>
      </c>
      <c r="DK390" s="356">
        <v>0</v>
      </c>
      <c r="DM390" s="356">
        <v>0</v>
      </c>
      <c r="DN390" s="356">
        <v>0</v>
      </c>
      <c r="DO390" s="356">
        <v>0</v>
      </c>
      <c r="DP390" s="356">
        <v>0</v>
      </c>
      <c r="DQ390" s="356">
        <v>0</v>
      </c>
      <c r="DR390" s="356">
        <v>0</v>
      </c>
      <c r="DS390" s="356">
        <v>0</v>
      </c>
      <c r="DU390" s="356">
        <v>0</v>
      </c>
      <c r="DV390" s="356">
        <v>0</v>
      </c>
      <c r="DW390" s="356">
        <v>0</v>
      </c>
      <c r="DX390" s="356">
        <v>0</v>
      </c>
      <c r="DY390" s="356">
        <v>0</v>
      </c>
      <c r="DZ390" s="356">
        <v>0</v>
      </c>
      <c r="EA390" s="356">
        <v>0</v>
      </c>
      <c r="EC390" s="356">
        <v>0</v>
      </c>
      <c r="ED390" s="356">
        <v>0</v>
      </c>
      <c r="EE390" s="356">
        <v>0</v>
      </c>
      <c r="EF390" s="356">
        <v>0</v>
      </c>
      <c r="EG390" s="356">
        <v>0</v>
      </c>
      <c r="EH390" s="356">
        <v>0</v>
      </c>
      <c r="EI390" s="356">
        <v>0</v>
      </c>
      <c r="EK390" s="356">
        <v>0</v>
      </c>
      <c r="EL390" s="356">
        <v>0</v>
      </c>
      <c r="EM390" s="356">
        <v>0</v>
      </c>
      <c r="EN390" s="356">
        <v>0</v>
      </c>
      <c r="EO390" s="356">
        <v>0</v>
      </c>
      <c r="EP390" s="356">
        <v>0</v>
      </c>
      <c r="EQ390" s="356">
        <v>0</v>
      </c>
      <c r="ES390" s="356">
        <v>0</v>
      </c>
      <c r="ET390" s="356">
        <v>0</v>
      </c>
      <c r="EU390" s="356">
        <v>0</v>
      </c>
      <c r="EV390" s="356">
        <v>0</v>
      </c>
      <c r="EW390" s="356">
        <v>0</v>
      </c>
      <c r="EX390" s="356">
        <v>0</v>
      </c>
      <c r="EY390" s="356">
        <v>0</v>
      </c>
      <c r="FA390" s="356">
        <v>0</v>
      </c>
      <c r="FB390" s="356">
        <v>0</v>
      </c>
      <c r="FC390" s="356">
        <v>0</v>
      </c>
      <c r="FD390" s="356">
        <v>0</v>
      </c>
      <c r="FE390" s="356">
        <v>0</v>
      </c>
      <c r="FF390" s="356">
        <v>0</v>
      </c>
      <c r="FG390" s="356">
        <v>0</v>
      </c>
    </row>
    <row r="391" spans="1:163">
      <c r="A391" s="355" t="s">
        <v>45</v>
      </c>
      <c r="B391" s="162" t="s">
        <v>45</v>
      </c>
      <c r="C391" s="619">
        <v>0</v>
      </c>
      <c r="D391" s="167"/>
      <c r="E391" s="356">
        <v>0</v>
      </c>
      <c r="F391" s="356">
        <v>0</v>
      </c>
      <c r="G391" s="356">
        <v>0</v>
      </c>
      <c r="H391" s="356">
        <v>0</v>
      </c>
      <c r="I391" s="356">
        <v>0</v>
      </c>
      <c r="J391" s="356">
        <v>0</v>
      </c>
      <c r="K391" s="356">
        <v>0</v>
      </c>
      <c r="M391" s="356">
        <v>0</v>
      </c>
      <c r="N391" s="356">
        <v>0</v>
      </c>
      <c r="O391" s="356">
        <v>0</v>
      </c>
      <c r="P391" s="356">
        <v>0</v>
      </c>
      <c r="Q391" s="356">
        <v>0</v>
      </c>
      <c r="R391" s="356">
        <v>0</v>
      </c>
      <c r="S391" s="356">
        <v>0</v>
      </c>
      <c r="U391" s="356">
        <v>0</v>
      </c>
      <c r="V391" s="356">
        <v>0</v>
      </c>
      <c r="W391" s="356">
        <v>0</v>
      </c>
      <c r="X391" s="356">
        <v>0</v>
      </c>
      <c r="Y391" s="356">
        <v>0</v>
      </c>
      <c r="Z391" s="356">
        <v>0</v>
      </c>
      <c r="AA391" s="356">
        <v>0</v>
      </c>
      <c r="AC391" s="356">
        <v>0</v>
      </c>
      <c r="AD391" s="356">
        <v>0</v>
      </c>
      <c r="AE391" s="356">
        <v>0</v>
      </c>
      <c r="AF391" s="356">
        <v>0</v>
      </c>
      <c r="AG391" s="356">
        <v>0</v>
      </c>
      <c r="AH391" s="356">
        <v>0</v>
      </c>
      <c r="AI391" s="356">
        <v>0</v>
      </c>
      <c r="AK391" s="356">
        <v>0</v>
      </c>
      <c r="AL391" s="356">
        <v>0</v>
      </c>
      <c r="AM391" s="356">
        <v>0</v>
      </c>
      <c r="AN391" s="356">
        <v>0</v>
      </c>
      <c r="AO391" s="356">
        <v>0</v>
      </c>
      <c r="AP391" s="356">
        <v>0</v>
      </c>
      <c r="AQ391" s="356">
        <v>0</v>
      </c>
      <c r="AS391" s="356">
        <v>0</v>
      </c>
      <c r="AT391" s="356">
        <v>0</v>
      </c>
      <c r="AU391" s="356">
        <v>0</v>
      </c>
      <c r="AV391" s="356">
        <v>0</v>
      </c>
      <c r="AW391" s="356">
        <v>0</v>
      </c>
      <c r="AX391" s="356">
        <v>0</v>
      </c>
      <c r="AY391" s="356">
        <v>0</v>
      </c>
      <c r="BA391" s="356">
        <v>0</v>
      </c>
      <c r="BB391" s="356">
        <v>0</v>
      </c>
      <c r="BC391" s="356">
        <v>0</v>
      </c>
      <c r="BD391" s="356">
        <v>0</v>
      </c>
      <c r="BE391" s="356">
        <v>0</v>
      </c>
      <c r="BF391" s="356">
        <v>0</v>
      </c>
      <c r="BG391" s="356">
        <v>0</v>
      </c>
      <c r="BI391" s="356">
        <v>0</v>
      </c>
      <c r="BJ391" s="356">
        <v>0</v>
      </c>
      <c r="BK391" s="356">
        <v>0</v>
      </c>
      <c r="BL391" s="356">
        <v>0</v>
      </c>
      <c r="BM391" s="356">
        <v>0</v>
      </c>
      <c r="BN391" s="356">
        <v>0</v>
      </c>
      <c r="BO391" s="356">
        <v>0</v>
      </c>
      <c r="BQ391" s="356">
        <v>0</v>
      </c>
      <c r="BR391" s="356">
        <v>0</v>
      </c>
      <c r="BS391" s="356">
        <v>0</v>
      </c>
      <c r="BT391" s="356">
        <v>0</v>
      </c>
      <c r="BU391" s="356">
        <v>0</v>
      </c>
      <c r="BV391" s="356">
        <v>0</v>
      </c>
      <c r="BW391" s="356">
        <v>0</v>
      </c>
      <c r="BY391" s="356">
        <v>0</v>
      </c>
      <c r="BZ391" s="356">
        <v>0</v>
      </c>
      <c r="CA391" s="356">
        <v>0</v>
      </c>
      <c r="CB391" s="356">
        <v>0</v>
      </c>
      <c r="CC391" s="356">
        <v>0</v>
      </c>
      <c r="CD391" s="356">
        <v>0</v>
      </c>
      <c r="CE391" s="356">
        <v>0</v>
      </c>
      <c r="CG391" s="356">
        <v>0</v>
      </c>
      <c r="CH391" s="356">
        <v>0</v>
      </c>
      <c r="CI391" s="356">
        <v>0</v>
      </c>
      <c r="CJ391" s="356">
        <v>0</v>
      </c>
      <c r="CK391" s="356">
        <v>0</v>
      </c>
      <c r="CL391" s="356">
        <v>0</v>
      </c>
      <c r="CM391" s="356">
        <v>0</v>
      </c>
      <c r="CN391" s="162">
        <v>0</v>
      </c>
      <c r="CO391" s="356">
        <v>0</v>
      </c>
      <c r="CP391" s="356">
        <v>0</v>
      </c>
      <c r="CQ391" s="356">
        <v>0</v>
      </c>
      <c r="CR391" s="356">
        <v>0</v>
      </c>
      <c r="CS391" s="356">
        <v>0</v>
      </c>
      <c r="CT391" s="356">
        <v>0</v>
      </c>
      <c r="CU391" s="356">
        <v>0</v>
      </c>
      <c r="CW391" s="356">
        <v>0</v>
      </c>
      <c r="CX391" s="356">
        <v>0</v>
      </c>
      <c r="CY391" s="356">
        <v>0</v>
      </c>
      <c r="CZ391" s="356">
        <v>0</v>
      </c>
      <c r="DA391" s="356">
        <v>0</v>
      </c>
      <c r="DB391" s="356">
        <v>0</v>
      </c>
      <c r="DC391" s="356">
        <v>0</v>
      </c>
      <c r="DE391" s="356">
        <v>0</v>
      </c>
      <c r="DF391" s="356">
        <v>0</v>
      </c>
      <c r="DG391" s="356">
        <v>0</v>
      </c>
      <c r="DH391" s="356">
        <v>0</v>
      </c>
      <c r="DI391" s="356">
        <v>0</v>
      </c>
      <c r="DJ391" s="356">
        <v>0</v>
      </c>
      <c r="DK391" s="356">
        <v>0</v>
      </c>
      <c r="DM391" s="356">
        <v>0</v>
      </c>
      <c r="DN391" s="356">
        <v>0</v>
      </c>
      <c r="DO391" s="356">
        <v>0</v>
      </c>
      <c r="DP391" s="356">
        <v>0</v>
      </c>
      <c r="DQ391" s="356">
        <v>0</v>
      </c>
      <c r="DR391" s="356">
        <v>0</v>
      </c>
      <c r="DS391" s="356">
        <v>0</v>
      </c>
      <c r="DU391" s="356">
        <v>0</v>
      </c>
      <c r="DV391" s="356">
        <v>0</v>
      </c>
      <c r="DW391" s="356">
        <v>0</v>
      </c>
      <c r="DX391" s="356">
        <v>0</v>
      </c>
      <c r="DY391" s="356">
        <v>0</v>
      </c>
      <c r="DZ391" s="356">
        <v>0</v>
      </c>
      <c r="EA391" s="356">
        <v>0</v>
      </c>
      <c r="EC391" s="356">
        <v>0</v>
      </c>
      <c r="ED391" s="356">
        <v>0</v>
      </c>
      <c r="EE391" s="356">
        <v>0</v>
      </c>
      <c r="EF391" s="356">
        <v>0</v>
      </c>
      <c r="EG391" s="356">
        <v>0</v>
      </c>
      <c r="EH391" s="356">
        <v>0</v>
      </c>
      <c r="EI391" s="356">
        <v>0</v>
      </c>
      <c r="EK391" s="356">
        <v>0</v>
      </c>
      <c r="EL391" s="356">
        <v>0</v>
      </c>
      <c r="EM391" s="356">
        <v>0</v>
      </c>
      <c r="EN391" s="356">
        <v>0</v>
      </c>
      <c r="EO391" s="356">
        <v>0</v>
      </c>
      <c r="EP391" s="356">
        <v>0</v>
      </c>
      <c r="EQ391" s="356">
        <v>0</v>
      </c>
      <c r="ES391" s="356">
        <v>0</v>
      </c>
      <c r="ET391" s="356">
        <v>0</v>
      </c>
      <c r="EU391" s="356">
        <v>0</v>
      </c>
      <c r="EV391" s="356">
        <v>0</v>
      </c>
      <c r="EW391" s="356">
        <v>0</v>
      </c>
      <c r="EX391" s="356">
        <v>0</v>
      </c>
      <c r="EY391" s="356">
        <v>0</v>
      </c>
      <c r="FA391" s="356">
        <v>0</v>
      </c>
      <c r="FB391" s="356">
        <v>0</v>
      </c>
      <c r="FC391" s="356">
        <v>0</v>
      </c>
      <c r="FD391" s="356">
        <v>0</v>
      </c>
      <c r="FE391" s="356">
        <v>0</v>
      </c>
      <c r="FF391" s="356">
        <v>0</v>
      </c>
      <c r="FG391" s="356">
        <v>0</v>
      </c>
    </row>
    <row r="392" spans="1:163">
      <c r="A392" s="355" t="s">
        <v>45</v>
      </c>
      <c r="B392" s="162" t="s">
        <v>45</v>
      </c>
      <c r="C392" s="619">
        <v>0</v>
      </c>
      <c r="D392" s="167"/>
      <c r="E392" s="356">
        <v>0</v>
      </c>
      <c r="F392" s="356">
        <v>0</v>
      </c>
      <c r="G392" s="356">
        <v>0</v>
      </c>
      <c r="H392" s="356">
        <v>0</v>
      </c>
      <c r="I392" s="356">
        <v>0</v>
      </c>
      <c r="J392" s="356">
        <v>0</v>
      </c>
      <c r="K392" s="356">
        <v>0</v>
      </c>
      <c r="M392" s="356">
        <v>0</v>
      </c>
      <c r="N392" s="356">
        <v>0</v>
      </c>
      <c r="O392" s="356">
        <v>0</v>
      </c>
      <c r="P392" s="356">
        <v>0</v>
      </c>
      <c r="Q392" s="356">
        <v>0</v>
      </c>
      <c r="R392" s="356">
        <v>0</v>
      </c>
      <c r="S392" s="356">
        <v>0</v>
      </c>
      <c r="U392" s="356">
        <v>0</v>
      </c>
      <c r="V392" s="356">
        <v>0</v>
      </c>
      <c r="W392" s="356">
        <v>0</v>
      </c>
      <c r="X392" s="356">
        <v>0</v>
      </c>
      <c r="Y392" s="356">
        <v>0</v>
      </c>
      <c r="Z392" s="356">
        <v>0</v>
      </c>
      <c r="AA392" s="356">
        <v>0</v>
      </c>
      <c r="AC392" s="356">
        <v>0</v>
      </c>
      <c r="AD392" s="356">
        <v>0</v>
      </c>
      <c r="AE392" s="356">
        <v>0</v>
      </c>
      <c r="AF392" s="356">
        <v>0</v>
      </c>
      <c r="AG392" s="356">
        <v>0</v>
      </c>
      <c r="AH392" s="356">
        <v>0</v>
      </c>
      <c r="AI392" s="356">
        <v>0</v>
      </c>
      <c r="AK392" s="356">
        <v>0</v>
      </c>
      <c r="AL392" s="356">
        <v>0</v>
      </c>
      <c r="AM392" s="356">
        <v>0</v>
      </c>
      <c r="AN392" s="356">
        <v>0</v>
      </c>
      <c r="AO392" s="356">
        <v>0</v>
      </c>
      <c r="AP392" s="356">
        <v>0</v>
      </c>
      <c r="AQ392" s="356">
        <v>0</v>
      </c>
      <c r="AS392" s="356">
        <v>0</v>
      </c>
      <c r="AT392" s="356">
        <v>0</v>
      </c>
      <c r="AU392" s="356">
        <v>0</v>
      </c>
      <c r="AV392" s="356">
        <v>0</v>
      </c>
      <c r="AW392" s="356">
        <v>0</v>
      </c>
      <c r="AX392" s="356">
        <v>0</v>
      </c>
      <c r="AY392" s="356">
        <v>0</v>
      </c>
      <c r="BA392" s="356">
        <v>0</v>
      </c>
      <c r="BB392" s="356">
        <v>0</v>
      </c>
      <c r="BC392" s="356">
        <v>0</v>
      </c>
      <c r="BD392" s="356">
        <v>0</v>
      </c>
      <c r="BE392" s="356">
        <v>0</v>
      </c>
      <c r="BF392" s="356">
        <v>0</v>
      </c>
      <c r="BG392" s="356">
        <v>0</v>
      </c>
      <c r="BI392" s="356">
        <v>0</v>
      </c>
      <c r="BJ392" s="356">
        <v>0</v>
      </c>
      <c r="BK392" s="356">
        <v>0</v>
      </c>
      <c r="BL392" s="356">
        <v>0</v>
      </c>
      <c r="BM392" s="356">
        <v>0</v>
      </c>
      <c r="BN392" s="356">
        <v>0</v>
      </c>
      <c r="BO392" s="356">
        <v>0</v>
      </c>
      <c r="BQ392" s="356">
        <v>0</v>
      </c>
      <c r="BR392" s="356">
        <v>0</v>
      </c>
      <c r="BS392" s="356">
        <v>0</v>
      </c>
      <c r="BT392" s="356">
        <v>0</v>
      </c>
      <c r="BU392" s="356">
        <v>0</v>
      </c>
      <c r="BV392" s="356">
        <v>0</v>
      </c>
      <c r="BW392" s="356">
        <v>0</v>
      </c>
      <c r="BY392" s="356">
        <v>0</v>
      </c>
      <c r="BZ392" s="356">
        <v>0</v>
      </c>
      <c r="CA392" s="356">
        <v>0</v>
      </c>
      <c r="CB392" s="356">
        <v>0</v>
      </c>
      <c r="CC392" s="356">
        <v>0</v>
      </c>
      <c r="CD392" s="356">
        <v>0</v>
      </c>
      <c r="CE392" s="356">
        <v>0</v>
      </c>
      <c r="CG392" s="356">
        <v>0</v>
      </c>
      <c r="CH392" s="356">
        <v>0</v>
      </c>
      <c r="CI392" s="356">
        <v>0</v>
      </c>
      <c r="CJ392" s="356">
        <v>0</v>
      </c>
      <c r="CK392" s="356">
        <v>0</v>
      </c>
      <c r="CL392" s="356">
        <v>0</v>
      </c>
      <c r="CM392" s="356">
        <v>0</v>
      </c>
      <c r="CN392" s="162">
        <v>0</v>
      </c>
      <c r="CO392" s="356">
        <v>0</v>
      </c>
      <c r="CP392" s="356">
        <v>0</v>
      </c>
      <c r="CQ392" s="356">
        <v>0</v>
      </c>
      <c r="CR392" s="356">
        <v>0</v>
      </c>
      <c r="CS392" s="356">
        <v>0</v>
      </c>
      <c r="CT392" s="356">
        <v>0</v>
      </c>
      <c r="CU392" s="356">
        <v>0</v>
      </c>
      <c r="CW392" s="356">
        <v>0</v>
      </c>
      <c r="CX392" s="356">
        <v>0</v>
      </c>
      <c r="CY392" s="356">
        <v>0</v>
      </c>
      <c r="CZ392" s="356">
        <v>0</v>
      </c>
      <c r="DA392" s="356">
        <v>0</v>
      </c>
      <c r="DB392" s="356">
        <v>0</v>
      </c>
      <c r="DC392" s="356">
        <v>0</v>
      </c>
      <c r="DE392" s="356">
        <v>0</v>
      </c>
      <c r="DF392" s="356">
        <v>0</v>
      </c>
      <c r="DG392" s="356">
        <v>0</v>
      </c>
      <c r="DH392" s="356">
        <v>0</v>
      </c>
      <c r="DI392" s="356">
        <v>0</v>
      </c>
      <c r="DJ392" s="356">
        <v>0</v>
      </c>
      <c r="DK392" s="356">
        <v>0</v>
      </c>
      <c r="DM392" s="356">
        <v>0</v>
      </c>
      <c r="DN392" s="356">
        <v>0</v>
      </c>
      <c r="DO392" s="356">
        <v>0</v>
      </c>
      <c r="DP392" s="356">
        <v>0</v>
      </c>
      <c r="DQ392" s="356">
        <v>0</v>
      </c>
      <c r="DR392" s="356">
        <v>0</v>
      </c>
      <c r="DS392" s="356">
        <v>0</v>
      </c>
      <c r="DU392" s="356">
        <v>0</v>
      </c>
      <c r="DV392" s="356">
        <v>0</v>
      </c>
      <c r="DW392" s="356">
        <v>0</v>
      </c>
      <c r="DX392" s="356">
        <v>0</v>
      </c>
      <c r="DY392" s="356">
        <v>0</v>
      </c>
      <c r="DZ392" s="356">
        <v>0</v>
      </c>
      <c r="EA392" s="356">
        <v>0</v>
      </c>
      <c r="EC392" s="356">
        <v>0</v>
      </c>
      <c r="ED392" s="356">
        <v>0</v>
      </c>
      <c r="EE392" s="356">
        <v>0</v>
      </c>
      <c r="EF392" s="356">
        <v>0</v>
      </c>
      <c r="EG392" s="356">
        <v>0</v>
      </c>
      <c r="EH392" s="356">
        <v>0</v>
      </c>
      <c r="EI392" s="356">
        <v>0</v>
      </c>
      <c r="EK392" s="356">
        <v>0</v>
      </c>
      <c r="EL392" s="356">
        <v>0</v>
      </c>
      <c r="EM392" s="356">
        <v>0</v>
      </c>
      <c r="EN392" s="356">
        <v>0</v>
      </c>
      <c r="EO392" s="356">
        <v>0</v>
      </c>
      <c r="EP392" s="356">
        <v>0</v>
      </c>
      <c r="EQ392" s="356">
        <v>0</v>
      </c>
      <c r="ES392" s="356">
        <v>0</v>
      </c>
      <c r="ET392" s="356">
        <v>0</v>
      </c>
      <c r="EU392" s="356">
        <v>0</v>
      </c>
      <c r="EV392" s="356">
        <v>0</v>
      </c>
      <c r="EW392" s="356">
        <v>0</v>
      </c>
      <c r="EX392" s="356">
        <v>0</v>
      </c>
      <c r="EY392" s="356">
        <v>0</v>
      </c>
      <c r="FA392" s="356">
        <v>0</v>
      </c>
      <c r="FB392" s="356">
        <v>0</v>
      </c>
      <c r="FC392" s="356">
        <v>0</v>
      </c>
      <c r="FD392" s="356">
        <v>0</v>
      </c>
      <c r="FE392" s="356">
        <v>0</v>
      </c>
      <c r="FF392" s="356">
        <v>0</v>
      </c>
      <c r="FG392" s="356">
        <v>0</v>
      </c>
    </row>
    <row r="393" spans="1:163">
      <c r="B393" s="172" t="s">
        <v>70</v>
      </c>
      <c r="C393" s="357">
        <v>52909688.306705572</v>
      </c>
      <c r="D393" s="167"/>
      <c r="E393" s="357">
        <v>34121580.669559449</v>
      </c>
      <c r="F393" s="357">
        <v>0</v>
      </c>
      <c r="G393" s="357">
        <v>349582.17796108214</v>
      </c>
      <c r="H393" s="357">
        <v>0</v>
      </c>
      <c r="I393" s="357">
        <v>0</v>
      </c>
      <c r="J393" s="357">
        <v>0</v>
      </c>
      <c r="K393" s="357">
        <v>34471162.84752053</v>
      </c>
      <c r="L393" s="357"/>
      <c r="M393" s="357">
        <v>6240935.2090388378</v>
      </c>
      <c r="N393" s="357">
        <v>0</v>
      </c>
      <c r="O393" s="357">
        <v>98122.628648304439</v>
      </c>
      <c r="P393" s="357">
        <v>0</v>
      </c>
      <c r="Q393" s="357">
        <v>0</v>
      </c>
      <c r="R393" s="357">
        <v>0</v>
      </c>
      <c r="S393" s="357">
        <v>6339057.8376871422</v>
      </c>
      <c r="T393" s="357"/>
      <c r="U393" s="357">
        <v>5134136.1655119248</v>
      </c>
      <c r="V393" s="357">
        <v>0</v>
      </c>
      <c r="W393" s="357">
        <v>28998.778797007195</v>
      </c>
      <c r="X393" s="357">
        <v>0</v>
      </c>
      <c r="Y393" s="357">
        <v>0</v>
      </c>
      <c r="Z393" s="357">
        <v>0</v>
      </c>
      <c r="AA393" s="357">
        <v>5163134.9443089319</v>
      </c>
      <c r="AB393" s="357"/>
      <c r="AC393" s="357">
        <v>2111687.3914771639</v>
      </c>
      <c r="AD393" s="357">
        <v>0</v>
      </c>
      <c r="AE393" s="357">
        <v>3259.2139983702477</v>
      </c>
      <c r="AF393" s="357">
        <v>0</v>
      </c>
      <c r="AG393" s="357">
        <v>0</v>
      </c>
      <c r="AH393" s="357">
        <v>0</v>
      </c>
      <c r="AI393" s="357">
        <v>2114946.6054755342</v>
      </c>
      <c r="AJ393" s="357"/>
      <c r="AK393" s="357">
        <v>1840451.0827324891</v>
      </c>
      <c r="AL393" s="357">
        <v>0</v>
      </c>
      <c r="AM393" s="357">
        <v>39038.216984649371</v>
      </c>
      <c r="AN393" s="357">
        <v>0</v>
      </c>
      <c r="AO393" s="357">
        <v>0</v>
      </c>
      <c r="AP393" s="357">
        <v>0</v>
      </c>
      <c r="AQ393" s="357">
        <v>1879489.2997171385</v>
      </c>
      <c r="AR393" s="357"/>
      <c r="AS393" s="357">
        <v>38264.968632674252</v>
      </c>
      <c r="AT393" s="357">
        <v>0</v>
      </c>
      <c r="AU393" s="357">
        <v>126.57419968321473</v>
      </c>
      <c r="AV393" s="357">
        <v>0</v>
      </c>
      <c r="AW393" s="357">
        <v>0</v>
      </c>
      <c r="AX393" s="357">
        <v>0</v>
      </c>
      <c r="AY393" s="357">
        <v>38391.542832357467</v>
      </c>
      <c r="AZ393" s="357"/>
      <c r="BA393" s="357">
        <v>497365.05182560359</v>
      </c>
      <c r="BB393" s="357">
        <v>0</v>
      </c>
      <c r="BC393" s="357">
        <v>12616.436853375149</v>
      </c>
      <c r="BD393" s="357">
        <v>0</v>
      </c>
      <c r="BE393" s="357">
        <v>0</v>
      </c>
      <c r="BF393" s="357">
        <v>0</v>
      </c>
      <c r="BG393" s="357">
        <v>509981.48867897876</v>
      </c>
      <c r="BH393" s="357"/>
      <c r="BI393" s="357">
        <v>185737.98160776339</v>
      </c>
      <c r="BJ393" s="357">
        <v>0</v>
      </c>
      <c r="BK393" s="357">
        <v>2551.6926903569274</v>
      </c>
      <c r="BL393" s="357">
        <v>0</v>
      </c>
      <c r="BM393" s="357">
        <v>0</v>
      </c>
      <c r="BN393" s="357">
        <v>0</v>
      </c>
      <c r="BO393" s="357">
        <v>188289.67429812031</v>
      </c>
      <c r="BP393" s="357"/>
      <c r="BQ393" s="357">
        <v>94156.6452394363</v>
      </c>
      <c r="BR393" s="357">
        <v>0</v>
      </c>
      <c r="BS393" s="357">
        <v>1584.5950821558156</v>
      </c>
      <c r="BT393" s="357">
        <v>0</v>
      </c>
      <c r="BU393" s="357">
        <v>0</v>
      </c>
      <c r="BV393" s="357">
        <v>0</v>
      </c>
      <c r="BW393" s="357">
        <v>95741.240321592122</v>
      </c>
      <c r="BX393" s="357"/>
      <c r="BY393" s="357">
        <v>20736.91584086245</v>
      </c>
      <c r="BZ393" s="357">
        <v>0</v>
      </c>
      <c r="CA393" s="357">
        <v>2551.1844242812058</v>
      </c>
      <c r="CB393" s="357">
        <v>0</v>
      </c>
      <c r="CC393" s="357">
        <v>0</v>
      </c>
      <c r="CD393" s="357">
        <v>0</v>
      </c>
      <c r="CE393" s="357">
        <v>23288.100265143657</v>
      </c>
      <c r="CF393" s="357"/>
      <c r="CG393" s="357">
        <v>35905.975874692282</v>
      </c>
      <c r="CH393" s="357">
        <v>0</v>
      </c>
      <c r="CI393" s="357">
        <v>2021534.7324540061</v>
      </c>
      <c r="CJ393" s="357">
        <v>0</v>
      </c>
      <c r="CK393" s="357">
        <v>0</v>
      </c>
      <c r="CL393" s="357">
        <v>0</v>
      </c>
      <c r="CM393" s="357">
        <v>2057440.7083286983</v>
      </c>
      <c r="CN393" s="357">
        <v>0</v>
      </c>
      <c r="CO393" s="357">
        <v>28735.571865402191</v>
      </c>
      <c r="CP393" s="357">
        <v>0</v>
      </c>
      <c r="CQ393" s="357">
        <v>28.445406014151569</v>
      </c>
      <c r="CR393" s="357">
        <v>0</v>
      </c>
      <c r="CS393" s="357">
        <v>0</v>
      </c>
      <c r="CT393" s="357">
        <v>0</v>
      </c>
      <c r="CU393" s="357">
        <v>28764.017271416342</v>
      </c>
      <c r="CV393" s="357"/>
      <c r="CW393" s="357">
        <v>0</v>
      </c>
      <c r="CX393" s="357">
        <v>0</v>
      </c>
      <c r="CY393" s="357">
        <v>0</v>
      </c>
      <c r="CZ393" s="357">
        <v>0</v>
      </c>
      <c r="DA393" s="357">
        <v>0</v>
      </c>
      <c r="DB393" s="357">
        <v>0</v>
      </c>
      <c r="DC393" s="357">
        <v>0</v>
      </c>
      <c r="DD393" s="357"/>
      <c r="DE393" s="357">
        <v>0</v>
      </c>
      <c r="DF393" s="357">
        <v>0</v>
      </c>
      <c r="DG393" s="357">
        <v>0</v>
      </c>
      <c r="DH393" s="357">
        <v>0</v>
      </c>
      <c r="DI393" s="357">
        <v>0</v>
      </c>
      <c r="DJ393" s="357">
        <v>0</v>
      </c>
      <c r="DK393" s="357">
        <v>0</v>
      </c>
      <c r="DL393" s="357"/>
      <c r="DM393" s="357">
        <v>0</v>
      </c>
      <c r="DN393" s="357">
        <v>0</v>
      </c>
      <c r="DO393" s="357">
        <v>0</v>
      </c>
      <c r="DP393" s="357">
        <v>0</v>
      </c>
      <c r="DQ393" s="357">
        <v>0</v>
      </c>
      <c r="DR393" s="357">
        <v>0</v>
      </c>
      <c r="DS393" s="357">
        <v>0</v>
      </c>
      <c r="DT393" s="357"/>
      <c r="DU393" s="357">
        <v>0</v>
      </c>
      <c r="DV393" s="357">
        <v>0</v>
      </c>
      <c r="DW393" s="357">
        <v>0</v>
      </c>
      <c r="DX393" s="357">
        <v>0</v>
      </c>
      <c r="DY393" s="357">
        <v>0</v>
      </c>
      <c r="DZ393" s="357">
        <v>0</v>
      </c>
      <c r="EA393" s="357">
        <v>0</v>
      </c>
      <c r="EB393" s="357"/>
      <c r="EC393" s="357">
        <v>0</v>
      </c>
      <c r="ED393" s="357">
        <v>0</v>
      </c>
      <c r="EE393" s="357">
        <v>0</v>
      </c>
      <c r="EF393" s="357">
        <v>0</v>
      </c>
      <c r="EG393" s="357">
        <v>0</v>
      </c>
      <c r="EH393" s="357">
        <v>0</v>
      </c>
      <c r="EI393" s="357">
        <v>0</v>
      </c>
      <c r="EJ393" s="357"/>
      <c r="EK393" s="357">
        <v>0</v>
      </c>
      <c r="EL393" s="357">
        <v>0</v>
      </c>
      <c r="EM393" s="357">
        <v>0</v>
      </c>
      <c r="EN393" s="357">
        <v>0</v>
      </c>
      <c r="EO393" s="357">
        <v>0</v>
      </c>
      <c r="EP393" s="357">
        <v>0</v>
      </c>
      <c r="EQ393" s="357">
        <v>0</v>
      </c>
      <c r="ER393" s="357"/>
      <c r="ES393" s="357">
        <v>0</v>
      </c>
      <c r="ET393" s="357">
        <v>0</v>
      </c>
      <c r="EU393" s="357">
        <v>0</v>
      </c>
      <c r="EV393" s="357">
        <v>0</v>
      </c>
      <c r="EW393" s="357">
        <v>0</v>
      </c>
      <c r="EX393" s="357">
        <v>0</v>
      </c>
      <c r="EY393" s="357">
        <v>0</v>
      </c>
      <c r="EZ393" s="357"/>
      <c r="FA393" s="357">
        <v>0</v>
      </c>
      <c r="FB393" s="357">
        <v>0</v>
      </c>
      <c r="FC393" s="357">
        <v>0</v>
      </c>
      <c r="FD393" s="357">
        <v>0</v>
      </c>
      <c r="FE393" s="357">
        <v>0</v>
      </c>
      <c r="FF393" s="357">
        <v>0</v>
      </c>
      <c r="FG393" s="357">
        <v>0</v>
      </c>
    </row>
    <row r="394" spans="1:163">
      <c r="D394" s="167"/>
      <c r="CW394" s="162">
        <v>0</v>
      </c>
      <c r="CX394" s="162">
        <v>0</v>
      </c>
      <c r="CY394" s="162">
        <v>0</v>
      </c>
      <c r="CZ394" s="162">
        <v>0</v>
      </c>
      <c r="DA394" s="162">
        <v>0</v>
      </c>
      <c r="DB394" s="162">
        <v>0</v>
      </c>
      <c r="DC394" s="162">
        <v>0</v>
      </c>
    </row>
    <row r="395" spans="1:163">
      <c r="B395" s="172" t="s">
        <v>82</v>
      </c>
      <c r="D395" s="167"/>
      <c r="CW395" s="162">
        <v>0</v>
      </c>
      <c r="CX395" s="162">
        <v>0</v>
      </c>
      <c r="CY395" s="162">
        <v>0</v>
      </c>
      <c r="CZ395" s="162">
        <v>0</v>
      </c>
      <c r="DA395" s="162">
        <v>0</v>
      </c>
      <c r="DB395" s="162">
        <v>0</v>
      </c>
      <c r="DC395" s="162">
        <v>0</v>
      </c>
    </row>
    <row r="396" spans="1:163">
      <c r="A396" s="355">
        <v>935</v>
      </c>
      <c r="B396" s="162" t="s">
        <v>978</v>
      </c>
      <c r="C396" s="619">
        <v>16720545.192083759</v>
      </c>
      <c r="D396" s="167"/>
      <c r="E396" s="356">
        <v>4213986.5378039759</v>
      </c>
      <c r="F396" s="356">
        <v>3867696.973815131</v>
      </c>
      <c r="G396" s="356">
        <v>2105047.221466355</v>
      </c>
      <c r="H396" s="356">
        <v>0</v>
      </c>
      <c r="I396" s="356">
        <v>0</v>
      </c>
      <c r="J396" s="356">
        <v>0</v>
      </c>
      <c r="K396" s="356">
        <v>10186730.733085461</v>
      </c>
      <c r="M396" s="356">
        <v>799901.58499186824</v>
      </c>
      <c r="N396" s="356">
        <v>982736.41802160768</v>
      </c>
      <c r="O396" s="356">
        <v>245094.33033568217</v>
      </c>
      <c r="P396" s="356">
        <v>0</v>
      </c>
      <c r="Q396" s="356">
        <v>0</v>
      </c>
      <c r="R396" s="356">
        <v>0</v>
      </c>
      <c r="S396" s="356">
        <v>2027732.3333491581</v>
      </c>
      <c r="U396" s="356">
        <v>704349.5861727444</v>
      </c>
      <c r="V396" s="356">
        <v>1092878.1546298775</v>
      </c>
      <c r="W396" s="356">
        <v>36744.444443948625</v>
      </c>
      <c r="X396" s="356">
        <v>0</v>
      </c>
      <c r="Y396" s="356">
        <v>0</v>
      </c>
      <c r="Z396" s="356">
        <v>0</v>
      </c>
      <c r="AA396" s="356">
        <v>1833972.1852465705</v>
      </c>
      <c r="AC396" s="356">
        <v>318460.73592945223</v>
      </c>
      <c r="AD396" s="356">
        <v>705306.20430281025</v>
      </c>
      <c r="AE396" s="356">
        <v>18154.861281097103</v>
      </c>
      <c r="AF396" s="356">
        <v>0</v>
      </c>
      <c r="AG396" s="356">
        <v>0</v>
      </c>
      <c r="AH396" s="356">
        <v>0</v>
      </c>
      <c r="AI396" s="356">
        <v>1041921.8015133595</v>
      </c>
      <c r="AK396" s="356">
        <v>247813.21031920423</v>
      </c>
      <c r="AL396" s="356">
        <v>490711.70576652809</v>
      </c>
      <c r="AM396" s="356">
        <v>44252.704308587505</v>
      </c>
      <c r="AN396" s="356">
        <v>0</v>
      </c>
      <c r="AO396" s="356">
        <v>0</v>
      </c>
      <c r="AP396" s="356">
        <v>0</v>
      </c>
      <c r="AQ396" s="356">
        <v>782777.62039431976</v>
      </c>
      <c r="AS396" s="356">
        <v>2458.3093158431084</v>
      </c>
      <c r="AT396" s="356">
        <v>1549.4753860819321</v>
      </c>
      <c r="AU396" s="356">
        <v>89.840227982695723</v>
      </c>
      <c r="AV396" s="356">
        <v>0</v>
      </c>
      <c r="AW396" s="356">
        <v>0</v>
      </c>
      <c r="AX396" s="356">
        <v>0</v>
      </c>
      <c r="AY396" s="356">
        <v>4097.6249299077363</v>
      </c>
      <c r="BA396" s="356">
        <v>47491.670102861033</v>
      </c>
      <c r="BB396" s="356">
        <v>42764.768799495585</v>
      </c>
      <c r="BC396" s="356">
        <v>9279.6679287973184</v>
      </c>
      <c r="BD396" s="356">
        <v>0</v>
      </c>
      <c r="BE396" s="356">
        <v>0</v>
      </c>
      <c r="BF396" s="356">
        <v>0</v>
      </c>
      <c r="BG396" s="356">
        <v>99536.106831153942</v>
      </c>
      <c r="BI396" s="356">
        <v>62831.800093290338</v>
      </c>
      <c r="BJ396" s="356">
        <v>21769.94820620718</v>
      </c>
      <c r="BK396" s="356">
        <v>3720.8197454091178</v>
      </c>
      <c r="BL396" s="356">
        <v>0</v>
      </c>
      <c r="BM396" s="356">
        <v>0</v>
      </c>
      <c r="BN396" s="356">
        <v>0</v>
      </c>
      <c r="BO396" s="356">
        <v>88322.568044906628</v>
      </c>
      <c r="BQ396" s="356">
        <v>49026.589258859349</v>
      </c>
      <c r="BR396" s="356">
        <v>212399.97791604276</v>
      </c>
      <c r="BS396" s="356">
        <v>4184.2546181103862</v>
      </c>
      <c r="BT396" s="356">
        <v>0</v>
      </c>
      <c r="BU396" s="356">
        <v>0</v>
      </c>
      <c r="BV396" s="356">
        <v>0</v>
      </c>
      <c r="BW396" s="356">
        <v>265610.8217930125</v>
      </c>
      <c r="BY396" s="356">
        <v>21749.524114605982</v>
      </c>
      <c r="BZ396" s="356">
        <v>128484.43801328271</v>
      </c>
      <c r="CA396" s="356">
        <v>7272.6610887146826</v>
      </c>
      <c r="CB396" s="356">
        <v>0</v>
      </c>
      <c r="CC396" s="356">
        <v>0</v>
      </c>
      <c r="CD396" s="356">
        <v>0</v>
      </c>
      <c r="CE396" s="356">
        <v>157506.62321660339</v>
      </c>
      <c r="CG396" s="356">
        <v>35441.106889589406</v>
      </c>
      <c r="CH396" s="356">
        <v>25575.590530638226</v>
      </c>
      <c r="CI396" s="356">
        <v>166535.42929648387</v>
      </c>
      <c r="CJ396" s="356">
        <v>0</v>
      </c>
      <c r="CK396" s="356">
        <v>0</v>
      </c>
      <c r="CL396" s="356">
        <v>0</v>
      </c>
      <c r="CM396" s="356">
        <v>227552.1267167115</v>
      </c>
      <c r="CN396" s="162">
        <v>0</v>
      </c>
      <c r="CO396" s="356">
        <v>2257.3601560833094</v>
      </c>
      <c r="CP396" s="356">
        <v>2503.0512784161701</v>
      </c>
      <c r="CQ396" s="356">
        <v>24.235528096473331</v>
      </c>
      <c r="CR396" s="356">
        <v>0</v>
      </c>
      <c r="CS396" s="356">
        <v>0</v>
      </c>
      <c r="CT396" s="356">
        <v>0</v>
      </c>
      <c r="CU396" s="356">
        <v>4784.6469625959526</v>
      </c>
      <c r="CW396" s="356">
        <v>0</v>
      </c>
      <c r="CX396" s="356">
        <v>0</v>
      </c>
      <c r="CY396" s="356">
        <v>0</v>
      </c>
      <c r="CZ396" s="356">
        <v>0</v>
      </c>
      <c r="DA396" s="356">
        <v>0</v>
      </c>
      <c r="DB396" s="356">
        <v>0</v>
      </c>
      <c r="DC396" s="356">
        <v>0</v>
      </c>
      <c r="DE396" s="356">
        <v>0</v>
      </c>
      <c r="DF396" s="356">
        <v>0</v>
      </c>
      <c r="DG396" s="356">
        <v>0</v>
      </c>
      <c r="DH396" s="356">
        <v>0</v>
      </c>
      <c r="DI396" s="356">
        <v>0</v>
      </c>
      <c r="DJ396" s="356">
        <v>0</v>
      </c>
      <c r="DK396" s="356">
        <v>0</v>
      </c>
      <c r="DM396" s="356">
        <v>0</v>
      </c>
      <c r="DN396" s="356">
        <v>0</v>
      </c>
      <c r="DO396" s="356">
        <v>0</v>
      </c>
      <c r="DP396" s="356">
        <v>0</v>
      </c>
      <c r="DQ396" s="356">
        <v>0</v>
      </c>
      <c r="DR396" s="356">
        <v>0</v>
      </c>
      <c r="DS396" s="356">
        <v>0</v>
      </c>
      <c r="DU396" s="356">
        <v>0</v>
      </c>
      <c r="DV396" s="356">
        <v>0</v>
      </c>
      <c r="DW396" s="356">
        <v>0</v>
      </c>
      <c r="DX396" s="356">
        <v>0</v>
      </c>
      <c r="DY396" s="356">
        <v>0</v>
      </c>
      <c r="DZ396" s="356">
        <v>0</v>
      </c>
      <c r="EA396" s="356">
        <v>0</v>
      </c>
      <c r="EC396" s="356">
        <v>0</v>
      </c>
      <c r="ED396" s="356">
        <v>0</v>
      </c>
      <c r="EE396" s="356">
        <v>0</v>
      </c>
      <c r="EF396" s="356">
        <v>0</v>
      </c>
      <c r="EG396" s="356">
        <v>0</v>
      </c>
      <c r="EH396" s="356">
        <v>0</v>
      </c>
      <c r="EI396" s="356">
        <v>0</v>
      </c>
      <c r="EK396" s="356">
        <v>0</v>
      </c>
      <c r="EL396" s="356">
        <v>0</v>
      </c>
      <c r="EM396" s="356">
        <v>0</v>
      </c>
      <c r="EN396" s="356">
        <v>0</v>
      </c>
      <c r="EO396" s="356">
        <v>0</v>
      </c>
      <c r="EP396" s="356">
        <v>0</v>
      </c>
      <c r="EQ396" s="356">
        <v>0</v>
      </c>
      <c r="ES396" s="356">
        <v>0</v>
      </c>
      <c r="ET396" s="356">
        <v>0</v>
      </c>
      <c r="EU396" s="356">
        <v>0</v>
      </c>
      <c r="EV396" s="356">
        <v>0</v>
      </c>
      <c r="EW396" s="356">
        <v>0</v>
      </c>
      <c r="EX396" s="356">
        <v>0</v>
      </c>
      <c r="EY396" s="356">
        <v>0</v>
      </c>
      <c r="FA396" s="356">
        <v>0</v>
      </c>
      <c r="FB396" s="356">
        <v>0</v>
      </c>
      <c r="FC396" s="356">
        <v>0</v>
      </c>
      <c r="FD396" s="356">
        <v>0</v>
      </c>
      <c r="FE396" s="356">
        <v>0</v>
      </c>
      <c r="FF396" s="356">
        <v>0</v>
      </c>
      <c r="FG396" s="356">
        <v>0</v>
      </c>
    </row>
    <row r="397" spans="1:163">
      <c r="A397" s="355" t="s">
        <v>45</v>
      </c>
      <c r="B397" s="162" t="s">
        <v>45</v>
      </c>
      <c r="C397" s="619">
        <v>0</v>
      </c>
      <c r="D397" s="167"/>
      <c r="E397" s="356">
        <v>0</v>
      </c>
      <c r="F397" s="356">
        <v>0</v>
      </c>
      <c r="G397" s="356">
        <v>0</v>
      </c>
      <c r="H397" s="356">
        <v>0</v>
      </c>
      <c r="I397" s="356">
        <v>0</v>
      </c>
      <c r="J397" s="356">
        <v>0</v>
      </c>
      <c r="K397" s="356">
        <v>0</v>
      </c>
      <c r="M397" s="356">
        <v>0</v>
      </c>
      <c r="N397" s="356">
        <v>0</v>
      </c>
      <c r="O397" s="356">
        <v>0</v>
      </c>
      <c r="P397" s="356">
        <v>0</v>
      </c>
      <c r="Q397" s="356">
        <v>0</v>
      </c>
      <c r="R397" s="356">
        <v>0</v>
      </c>
      <c r="S397" s="356">
        <v>0</v>
      </c>
      <c r="U397" s="356">
        <v>0</v>
      </c>
      <c r="V397" s="356">
        <v>0</v>
      </c>
      <c r="W397" s="356">
        <v>0</v>
      </c>
      <c r="X397" s="356">
        <v>0</v>
      </c>
      <c r="Y397" s="356">
        <v>0</v>
      </c>
      <c r="Z397" s="356">
        <v>0</v>
      </c>
      <c r="AA397" s="356">
        <v>0</v>
      </c>
      <c r="AC397" s="356">
        <v>0</v>
      </c>
      <c r="AD397" s="356">
        <v>0</v>
      </c>
      <c r="AE397" s="356">
        <v>0</v>
      </c>
      <c r="AF397" s="356">
        <v>0</v>
      </c>
      <c r="AG397" s="356">
        <v>0</v>
      </c>
      <c r="AH397" s="356">
        <v>0</v>
      </c>
      <c r="AI397" s="356">
        <v>0</v>
      </c>
      <c r="AK397" s="356">
        <v>0</v>
      </c>
      <c r="AL397" s="356">
        <v>0</v>
      </c>
      <c r="AM397" s="356">
        <v>0</v>
      </c>
      <c r="AN397" s="356">
        <v>0</v>
      </c>
      <c r="AO397" s="356">
        <v>0</v>
      </c>
      <c r="AP397" s="356">
        <v>0</v>
      </c>
      <c r="AQ397" s="356">
        <v>0</v>
      </c>
      <c r="AS397" s="356">
        <v>0</v>
      </c>
      <c r="AT397" s="356">
        <v>0</v>
      </c>
      <c r="AU397" s="356">
        <v>0</v>
      </c>
      <c r="AV397" s="356">
        <v>0</v>
      </c>
      <c r="AW397" s="356">
        <v>0</v>
      </c>
      <c r="AX397" s="356">
        <v>0</v>
      </c>
      <c r="AY397" s="356">
        <v>0</v>
      </c>
      <c r="BA397" s="356">
        <v>0</v>
      </c>
      <c r="BB397" s="356">
        <v>0</v>
      </c>
      <c r="BC397" s="356">
        <v>0</v>
      </c>
      <c r="BD397" s="356">
        <v>0</v>
      </c>
      <c r="BE397" s="356">
        <v>0</v>
      </c>
      <c r="BF397" s="356">
        <v>0</v>
      </c>
      <c r="BG397" s="356">
        <v>0</v>
      </c>
      <c r="BI397" s="356">
        <v>0</v>
      </c>
      <c r="BJ397" s="356">
        <v>0</v>
      </c>
      <c r="BK397" s="356">
        <v>0</v>
      </c>
      <c r="BL397" s="356">
        <v>0</v>
      </c>
      <c r="BM397" s="356">
        <v>0</v>
      </c>
      <c r="BN397" s="356">
        <v>0</v>
      </c>
      <c r="BO397" s="356">
        <v>0</v>
      </c>
      <c r="BQ397" s="356">
        <v>0</v>
      </c>
      <c r="BR397" s="356">
        <v>0</v>
      </c>
      <c r="BS397" s="356">
        <v>0</v>
      </c>
      <c r="BT397" s="356">
        <v>0</v>
      </c>
      <c r="BU397" s="356">
        <v>0</v>
      </c>
      <c r="BV397" s="356">
        <v>0</v>
      </c>
      <c r="BW397" s="356">
        <v>0</v>
      </c>
      <c r="BY397" s="356">
        <v>0</v>
      </c>
      <c r="BZ397" s="356">
        <v>0</v>
      </c>
      <c r="CA397" s="356">
        <v>0</v>
      </c>
      <c r="CB397" s="356">
        <v>0</v>
      </c>
      <c r="CC397" s="356">
        <v>0</v>
      </c>
      <c r="CD397" s="356">
        <v>0</v>
      </c>
      <c r="CE397" s="356">
        <v>0</v>
      </c>
      <c r="CG397" s="356">
        <v>0</v>
      </c>
      <c r="CH397" s="356">
        <v>0</v>
      </c>
      <c r="CI397" s="356">
        <v>0</v>
      </c>
      <c r="CJ397" s="356">
        <v>0</v>
      </c>
      <c r="CK397" s="356">
        <v>0</v>
      </c>
      <c r="CL397" s="356">
        <v>0</v>
      </c>
      <c r="CM397" s="356">
        <v>0</v>
      </c>
      <c r="CN397" s="162">
        <v>0</v>
      </c>
      <c r="CO397" s="356">
        <v>0</v>
      </c>
      <c r="CP397" s="356">
        <v>0</v>
      </c>
      <c r="CQ397" s="356">
        <v>0</v>
      </c>
      <c r="CR397" s="356">
        <v>0</v>
      </c>
      <c r="CS397" s="356">
        <v>0</v>
      </c>
      <c r="CT397" s="356">
        <v>0</v>
      </c>
      <c r="CU397" s="356">
        <v>0</v>
      </c>
      <c r="CW397" s="356">
        <v>0</v>
      </c>
      <c r="CX397" s="356">
        <v>0</v>
      </c>
      <c r="CY397" s="356">
        <v>0</v>
      </c>
      <c r="CZ397" s="356">
        <v>0</v>
      </c>
      <c r="DA397" s="356">
        <v>0</v>
      </c>
      <c r="DB397" s="356">
        <v>0</v>
      </c>
      <c r="DC397" s="356">
        <v>0</v>
      </c>
      <c r="DE397" s="356">
        <v>0</v>
      </c>
      <c r="DF397" s="356">
        <v>0</v>
      </c>
      <c r="DG397" s="356">
        <v>0</v>
      </c>
      <c r="DH397" s="356">
        <v>0</v>
      </c>
      <c r="DI397" s="356">
        <v>0</v>
      </c>
      <c r="DJ397" s="356">
        <v>0</v>
      </c>
      <c r="DK397" s="356">
        <v>0</v>
      </c>
      <c r="DM397" s="356">
        <v>0</v>
      </c>
      <c r="DN397" s="356">
        <v>0</v>
      </c>
      <c r="DO397" s="356">
        <v>0</v>
      </c>
      <c r="DP397" s="356">
        <v>0</v>
      </c>
      <c r="DQ397" s="356">
        <v>0</v>
      </c>
      <c r="DR397" s="356">
        <v>0</v>
      </c>
      <c r="DS397" s="356">
        <v>0</v>
      </c>
      <c r="DU397" s="356">
        <v>0</v>
      </c>
      <c r="DV397" s="356">
        <v>0</v>
      </c>
      <c r="DW397" s="356">
        <v>0</v>
      </c>
      <c r="DX397" s="356">
        <v>0</v>
      </c>
      <c r="DY397" s="356">
        <v>0</v>
      </c>
      <c r="DZ397" s="356">
        <v>0</v>
      </c>
      <c r="EA397" s="356">
        <v>0</v>
      </c>
      <c r="EC397" s="356">
        <v>0</v>
      </c>
      <c r="ED397" s="356">
        <v>0</v>
      </c>
      <c r="EE397" s="356">
        <v>0</v>
      </c>
      <c r="EF397" s="356">
        <v>0</v>
      </c>
      <c r="EG397" s="356">
        <v>0</v>
      </c>
      <c r="EH397" s="356">
        <v>0</v>
      </c>
      <c r="EI397" s="356">
        <v>0</v>
      </c>
      <c r="EK397" s="356">
        <v>0</v>
      </c>
      <c r="EL397" s="356">
        <v>0</v>
      </c>
      <c r="EM397" s="356">
        <v>0</v>
      </c>
      <c r="EN397" s="356">
        <v>0</v>
      </c>
      <c r="EO397" s="356">
        <v>0</v>
      </c>
      <c r="EP397" s="356">
        <v>0</v>
      </c>
      <c r="EQ397" s="356">
        <v>0</v>
      </c>
      <c r="ES397" s="356">
        <v>0</v>
      </c>
      <c r="ET397" s="356">
        <v>0</v>
      </c>
      <c r="EU397" s="356">
        <v>0</v>
      </c>
      <c r="EV397" s="356">
        <v>0</v>
      </c>
      <c r="EW397" s="356">
        <v>0</v>
      </c>
      <c r="EX397" s="356">
        <v>0</v>
      </c>
      <c r="EY397" s="356">
        <v>0</v>
      </c>
      <c r="FA397" s="356">
        <v>0</v>
      </c>
      <c r="FB397" s="356">
        <v>0</v>
      </c>
      <c r="FC397" s="356">
        <v>0</v>
      </c>
      <c r="FD397" s="356">
        <v>0</v>
      </c>
      <c r="FE397" s="356">
        <v>0</v>
      </c>
      <c r="FF397" s="356">
        <v>0</v>
      </c>
      <c r="FG397" s="356">
        <v>0</v>
      </c>
    </row>
    <row r="398" spans="1:163">
      <c r="A398" s="355" t="s">
        <v>45</v>
      </c>
      <c r="B398" s="162" t="s">
        <v>45</v>
      </c>
      <c r="C398" s="619">
        <v>0</v>
      </c>
      <c r="D398" s="167"/>
      <c r="E398" s="356">
        <v>0</v>
      </c>
      <c r="F398" s="356">
        <v>0</v>
      </c>
      <c r="G398" s="356">
        <v>0</v>
      </c>
      <c r="H398" s="356">
        <v>0</v>
      </c>
      <c r="I398" s="356">
        <v>0</v>
      </c>
      <c r="J398" s="356">
        <v>0</v>
      </c>
      <c r="K398" s="356">
        <v>0</v>
      </c>
      <c r="M398" s="356">
        <v>0</v>
      </c>
      <c r="N398" s="356">
        <v>0</v>
      </c>
      <c r="O398" s="356">
        <v>0</v>
      </c>
      <c r="P398" s="356">
        <v>0</v>
      </c>
      <c r="Q398" s="356">
        <v>0</v>
      </c>
      <c r="R398" s="356">
        <v>0</v>
      </c>
      <c r="S398" s="356">
        <v>0</v>
      </c>
      <c r="U398" s="356">
        <v>0</v>
      </c>
      <c r="V398" s="356">
        <v>0</v>
      </c>
      <c r="W398" s="356">
        <v>0</v>
      </c>
      <c r="X398" s="356">
        <v>0</v>
      </c>
      <c r="Y398" s="356">
        <v>0</v>
      </c>
      <c r="Z398" s="356">
        <v>0</v>
      </c>
      <c r="AA398" s="356">
        <v>0</v>
      </c>
      <c r="AC398" s="356">
        <v>0</v>
      </c>
      <c r="AD398" s="356">
        <v>0</v>
      </c>
      <c r="AE398" s="356">
        <v>0</v>
      </c>
      <c r="AF398" s="356">
        <v>0</v>
      </c>
      <c r="AG398" s="356">
        <v>0</v>
      </c>
      <c r="AH398" s="356">
        <v>0</v>
      </c>
      <c r="AI398" s="356">
        <v>0</v>
      </c>
      <c r="AK398" s="356">
        <v>0</v>
      </c>
      <c r="AL398" s="356">
        <v>0</v>
      </c>
      <c r="AM398" s="356">
        <v>0</v>
      </c>
      <c r="AN398" s="356">
        <v>0</v>
      </c>
      <c r="AO398" s="356">
        <v>0</v>
      </c>
      <c r="AP398" s="356">
        <v>0</v>
      </c>
      <c r="AQ398" s="356">
        <v>0</v>
      </c>
      <c r="AS398" s="356">
        <v>0</v>
      </c>
      <c r="AT398" s="356">
        <v>0</v>
      </c>
      <c r="AU398" s="356">
        <v>0</v>
      </c>
      <c r="AV398" s="356">
        <v>0</v>
      </c>
      <c r="AW398" s="356">
        <v>0</v>
      </c>
      <c r="AX398" s="356">
        <v>0</v>
      </c>
      <c r="AY398" s="356">
        <v>0</v>
      </c>
      <c r="BA398" s="356">
        <v>0</v>
      </c>
      <c r="BB398" s="356">
        <v>0</v>
      </c>
      <c r="BC398" s="356">
        <v>0</v>
      </c>
      <c r="BD398" s="356">
        <v>0</v>
      </c>
      <c r="BE398" s="356">
        <v>0</v>
      </c>
      <c r="BF398" s="356">
        <v>0</v>
      </c>
      <c r="BG398" s="356">
        <v>0</v>
      </c>
      <c r="BI398" s="356">
        <v>0</v>
      </c>
      <c r="BJ398" s="356">
        <v>0</v>
      </c>
      <c r="BK398" s="356">
        <v>0</v>
      </c>
      <c r="BL398" s="356">
        <v>0</v>
      </c>
      <c r="BM398" s="356">
        <v>0</v>
      </c>
      <c r="BN398" s="356">
        <v>0</v>
      </c>
      <c r="BO398" s="356">
        <v>0</v>
      </c>
      <c r="BQ398" s="356">
        <v>0</v>
      </c>
      <c r="BR398" s="356">
        <v>0</v>
      </c>
      <c r="BS398" s="356">
        <v>0</v>
      </c>
      <c r="BT398" s="356">
        <v>0</v>
      </c>
      <c r="BU398" s="356">
        <v>0</v>
      </c>
      <c r="BV398" s="356">
        <v>0</v>
      </c>
      <c r="BW398" s="356">
        <v>0</v>
      </c>
      <c r="BY398" s="356">
        <v>0</v>
      </c>
      <c r="BZ398" s="356">
        <v>0</v>
      </c>
      <c r="CA398" s="356">
        <v>0</v>
      </c>
      <c r="CB398" s="356">
        <v>0</v>
      </c>
      <c r="CC398" s="356">
        <v>0</v>
      </c>
      <c r="CD398" s="356">
        <v>0</v>
      </c>
      <c r="CE398" s="356">
        <v>0</v>
      </c>
      <c r="CG398" s="356">
        <v>0</v>
      </c>
      <c r="CH398" s="356">
        <v>0</v>
      </c>
      <c r="CI398" s="356">
        <v>0</v>
      </c>
      <c r="CJ398" s="356">
        <v>0</v>
      </c>
      <c r="CK398" s="356">
        <v>0</v>
      </c>
      <c r="CL398" s="356">
        <v>0</v>
      </c>
      <c r="CM398" s="356">
        <v>0</v>
      </c>
      <c r="CN398" s="162">
        <v>0</v>
      </c>
      <c r="CO398" s="356">
        <v>0</v>
      </c>
      <c r="CP398" s="356">
        <v>0</v>
      </c>
      <c r="CQ398" s="356">
        <v>0</v>
      </c>
      <c r="CR398" s="356">
        <v>0</v>
      </c>
      <c r="CS398" s="356">
        <v>0</v>
      </c>
      <c r="CT398" s="356">
        <v>0</v>
      </c>
      <c r="CU398" s="356">
        <v>0</v>
      </c>
      <c r="CW398" s="356">
        <v>0</v>
      </c>
      <c r="CX398" s="356">
        <v>0</v>
      </c>
      <c r="CY398" s="356">
        <v>0</v>
      </c>
      <c r="CZ398" s="356">
        <v>0</v>
      </c>
      <c r="DA398" s="356">
        <v>0</v>
      </c>
      <c r="DB398" s="356">
        <v>0</v>
      </c>
      <c r="DC398" s="356">
        <v>0</v>
      </c>
      <c r="DE398" s="356">
        <v>0</v>
      </c>
      <c r="DF398" s="356">
        <v>0</v>
      </c>
      <c r="DG398" s="356">
        <v>0</v>
      </c>
      <c r="DH398" s="356">
        <v>0</v>
      </c>
      <c r="DI398" s="356">
        <v>0</v>
      </c>
      <c r="DJ398" s="356">
        <v>0</v>
      </c>
      <c r="DK398" s="356">
        <v>0</v>
      </c>
      <c r="DM398" s="356">
        <v>0</v>
      </c>
      <c r="DN398" s="356">
        <v>0</v>
      </c>
      <c r="DO398" s="356">
        <v>0</v>
      </c>
      <c r="DP398" s="356">
        <v>0</v>
      </c>
      <c r="DQ398" s="356">
        <v>0</v>
      </c>
      <c r="DR398" s="356">
        <v>0</v>
      </c>
      <c r="DS398" s="356">
        <v>0</v>
      </c>
      <c r="DU398" s="356">
        <v>0</v>
      </c>
      <c r="DV398" s="356">
        <v>0</v>
      </c>
      <c r="DW398" s="356">
        <v>0</v>
      </c>
      <c r="DX398" s="356">
        <v>0</v>
      </c>
      <c r="DY398" s="356">
        <v>0</v>
      </c>
      <c r="DZ398" s="356">
        <v>0</v>
      </c>
      <c r="EA398" s="356">
        <v>0</v>
      </c>
      <c r="EC398" s="356">
        <v>0</v>
      </c>
      <c r="ED398" s="356">
        <v>0</v>
      </c>
      <c r="EE398" s="356">
        <v>0</v>
      </c>
      <c r="EF398" s="356">
        <v>0</v>
      </c>
      <c r="EG398" s="356">
        <v>0</v>
      </c>
      <c r="EH398" s="356">
        <v>0</v>
      </c>
      <c r="EI398" s="356">
        <v>0</v>
      </c>
      <c r="EK398" s="356">
        <v>0</v>
      </c>
      <c r="EL398" s="356">
        <v>0</v>
      </c>
      <c r="EM398" s="356">
        <v>0</v>
      </c>
      <c r="EN398" s="356">
        <v>0</v>
      </c>
      <c r="EO398" s="356">
        <v>0</v>
      </c>
      <c r="EP398" s="356">
        <v>0</v>
      </c>
      <c r="EQ398" s="356">
        <v>0</v>
      </c>
      <c r="ES398" s="356">
        <v>0</v>
      </c>
      <c r="ET398" s="356">
        <v>0</v>
      </c>
      <c r="EU398" s="356">
        <v>0</v>
      </c>
      <c r="EV398" s="356">
        <v>0</v>
      </c>
      <c r="EW398" s="356">
        <v>0</v>
      </c>
      <c r="EX398" s="356">
        <v>0</v>
      </c>
      <c r="EY398" s="356">
        <v>0</v>
      </c>
      <c r="FA398" s="356">
        <v>0</v>
      </c>
      <c r="FB398" s="356">
        <v>0</v>
      </c>
      <c r="FC398" s="356">
        <v>0</v>
      </c>
      <c r="FD398" s="356">
        <v>0</v>
      </c>
      <c r="FE398" s="356">
        <v>0</v>
      </c>
      <c r="FF398" s="356">
        <v>0</v>
      </c>
      <c r="FG398" s="356">
        <v>0</v>
      </c>
    </row>
    <row r="399" spans="1:163">
      <c r="A399" s="355" t="s">
        <v>45</v>
      </c>
      <c r="B399" s="162" t="s">
        <v>45</v>
      </c>
      <c r="C399" s="619">
        <v>0</v>
      </c>
      <c r="D399" s="167"/>
      <c r="E399" s="356">
        <v>0</v>
      </c>
      <c r="F399" s="356">
        <v>0</v>
      </c>
      <c r="G399" s="356">
        <v>0</v>
      </c>
      <c r="H399" s="356">
        <v>0</v>
      </c>
      <c r="I399" s="356">
        <v>0</v>
      </c>
      <c r="J399" s="356">
        <v>0</v>
      </c>
      <c r="K399" s="356">
        <v>0</v>
      </c>
      <c r="M399" s="356">
        <v>0</v>
      </c>
      <c r="N399" s="356">
        <v>0</v>
      </c>
      <c r="O399" s="356">
        <v>0</v>
      </c>
      <c r="P399" s="356">
        <v>0</v>
      </c>
      <c r="Q399" s="356">
        <v>0</v>
      </c>
      <c r="R399" s="356">
        <v>0</v>
      </c>
      <c r="S399" s="356">
        <v>0</v>
      </c>
      <c r="U399" s="356">
        <v>0</v>
      </c>
      <c r="V399" s="356">
        <v>0</v>
      </c>
      <c r="W399" s="356">
        <v>0</v>
      </c>
      <c r="X399" s="356">
        <v>0</v>
      </c>
      <c r="Y399" s="356">
        <v>0</v>
      </c>
      <c r="Z399" s="356">
        <v>0</v>
      </c>
      <c r="AA399" s="356">
        <v>0</v>
      </c>
      <c r="AC399" s="356">
        <v>0</v>
      </c>
      <c r="AD399" s="356">
        <v>0</v>
      </c>
      <c r="AE399" s="356">
        <v>0</v>
      </c>
      <c r="AF399" s="356">
        <v>0</v>
      </c>
      <c r="AG399" s="356">
        <v>0</v>
      </c>
      <c r="AH399" s="356">
        <v>0</v>
      </c>
      <c r="AI399" s="356">
        <v>0</v>
      </c>
      <c r="AK399" s="356">
        <v>0</v>
      </c>
      <c r="AL399" s="356">
        <v>0</v>
      </c>
      <c r="AM399" s="356">
        <v>0</v>
      </c>
      <c r="AN399" s="356">
        <v>0</v>
      </c>
      <c r="AO399" s="356">
        <v>0</v>
      </c>
      <c r="AP399" s="356">
        <v>0</v>
      </c>
      <c r="AQ399" s="356">
        <v>0</v>
      </c>
      <c r="AS399" s="356">
        <v>0</v>
      </c>
      <c r="AT399" s="356">
        <v>0</v>
      </c>
      <c r="AU399" s="356">
        <v>0</v>
      </c>
      <c r="AV399" s="356">
        <v>0</v>
      </c>
      <c r="AW399" s="356">
        <v>0</v>
      </c>
      <c r="AX399" s="356">
        <v>0</v>
      </c>
      <c r="AY399" s="356">
        <v>0</v>
      </c>
      <c r="BA399" s="356">
        <v>0</v>
      </c>
      <c r="BB399" s="356">
        <v>0</v>
      </c>
      <c r="BC399" s="356">
        <v>0</v>
      </c>
      <c r="BD399" s="356">
        <v>0</v>
      </c>
      <c r="BE399" s="356">
        <v>0</v>
      </c>
      <c r="BF399" s="356">
        <v>0</v>
      </c>
      <c r="BG399" s="356">
        <v>0</v>
      </c>
      <c r="BI399" s="356">
        <v>0</v>
      </c>
      <c r="BJ399" s="356">
        <v>0</v>
      </c>
      <c r="BK399" s="356">
        <v>0</v>
      </c>
      <c r="BL399" s="356">
        <v>0</v>
      </c>
      <c r="BM399" s="356">
        <v>0</v>
      </c>
      <c r="BN399" s="356">
        <v>0</v>
      </c>
      <c r="BO399" s="356">
        <v>0</v>
      </c>
      <c r="BQ399" s="356">
        <v>0</v>
      </c>
      <c r="BR399" s="356">
        <v>0</v>
      </c>
      <c r="BS399" s="356">
        <v>0</v>
      </c>
      <c r="BT399" s="356">
        <v>0</v>
      </c>
      <c r="BU399" s="356">
        <v>0</v>
      </c>
      <c r="BV399" s="356">
        <v>0</v>
      </c>
      <c r="BW399" s="356">
        <v>0</v>
      </c>
      <c r="BY399" s="356">
        <v>0</v>
      </c>
      <c r="BZ399" s="356">
        <v>0</v>
      </c>
      <c r="CA399" s="356">
        <v>0</v>
      </c>
      <c r="CB399" s="356">
        <v>0</v>
      </c>
      <c r="CC399" s="356">
        <v>0</v>
      </c>
      <c r="CD399" s="356">
        <v>0</v>
      </c>
      <c r="CE399" s="356">
        <v>0</v>
      </c>
      <c r="CG399" s="356">
        <v>0</v>
      </c>
      <c r="CH399" s="356">
        <v>0</v>
      </c>
      <c r="CI399" s="356">
        <v>0</v>
      </c>
      <c r="CJ399" s="356">
        <v>0</v>
      </c>
      <c r="CK399" s="356">
        <v>0</v>
      </c>
      <c r="CL399" s="356">
        <v>0</v>
      </c>
      <c r="CM399" s="356">
        <v>0</v>
      </c>
      <c r="CN399" s="162">
        <v>0</v>
      </c>
      <c r="CO399" s="356">
        <v>0</v>
      </c>
      <c r="CP399" s="356">
        <v>0</v>
      </c>
      <c r="CQ399" s="356">
        <v>0</v>
      </c>
      <c r="CR399" s="356">
        <v>0</v>
      </c>
      <c r="CS399" s="356">
        <v>0</v>
      </c>
      <c r="CT399" s="356">
        <v>0</v>
      </c>
      <c r="CU399" s="356">
        <v>0</v>
      </c>
      <c r="CW399" s="356">
        <v>0</v>
      </c>
      <c r="CX399" s="356">
        <v>0</v>
      </c>
      <c r="CY399" s="356">
        <v>0</v>
      </c>
      <c r="CZ399" s="356">
        <v>0</v>
      </c>
      <c r="DA399" s="356">
        <v>0</v>
      </c>
      <c r="DB399" s="356">
        <v>0</v>
      </c>
      <c r="DC399" s="356">
        <v>0</v>
      </c>
      <c r="DE399" s="356">
        <v>0</v>
      </c>
      <c r="DF399" s="356">
        <v>0</v>
      </c>
      <c r="DG399" s="356">
        <v>0</v>
      </c>
      <c r="DH399" s="356">
        <v>0</v>
      </c>
      <c r="DI399" s="356">
        <v>0</v>
      </c>
      <c r="DJ399" s="356">
        <v>0</v>
      </c>
      <c r="DK399" s="356">
        <v>0</v>
      </c>
      <c r="DM399" s="356">
        <v>0</v>
      </c>
      <c r="DN399" s="356">
        <v>0</v>
      </c>
      <c r="DO399" s="356">
        <v>0</v>
      </c>
      <c r="DP399" s="356">
        <v>0</v>
      </c>
      <c r="DQ399" s="356">
        <v>0</v>
      </c>
      <c r="DR399" s="356">
        <v>0</v>
      </c>
      <c r="DS399" s="356">
        <v>0</v>
      </c>
      <c r="DU399" s="356">
        <v>0</v>
      </c>
      <c r="DV399" s="356">
        <v>0</v>
      </c>
      <c r="DW399" s="356">
        <v>0</v>
      </c>
      <c r="DX399" s="356">
        <v>0</v>
      </c>
      <c r="DY399" s="356">
        <v>0</v>
      </c>
      <c r="DZ399" s="356">
        <v>0</v>
      </c>
      <c r="EA399" s="356">
        <v>0</v>
      </c>
      <c r="EC399" s="356">
        <v>0</v>
      </c>
      <c r="ED399" s="356">
        <v>0</v>
      </c>
      <c r="EE399" s="356">
        <v>0</v>
      </c>
      <c r="EF399" s="356">
        <v>0</v>
      </c>
      <c r="EG399" s="356">
        <v>0</v>
      </c>
      <c r="EH399" s="356">
        <v>0</v>
      </c>
      <c r="EI399" s="356">
        <v>0</v>
      </c>
      <c r="EK399" s="356">
        <v>0</v>
      </c>
      <c r="EL399" s="356">
        <v>0</v>
      </c>
      <c r="EM399" s="356">
        <v>0</v>
      </c>
      <c r="EN399" s="356">
        <v>0</v>
      </c>
      <c r="EO399" s="356">
        <v>0</v>
      </c>
      <c r="EP399" s="356">
        <v>0</v>
      </c>
      <c r="EQ399" s="356">
        <v>0</v>
      </c>
      <c r="ES399" s="356">
        <v>0</v>
      </c>
      <c r="ET399" s="356">
        <v>0</v>
      </c>
      <c r="EU399" s="356">
        <v>0</v>
      </c>
      <c r="EV399" s="356">
        <v>0</v>
      </c>
      <c r="EW399" s="356">
        <v>0</v>
      </c>
      <c r="EX399" s="356">
        <v>0</v>
      </c>
      <c r="EY399" s="356">
        <v>0</v>
      </c>
      <c r="FA399" s="356">
        <v>0</v>
      </c>
      <c r="FB399" s="356">
        <v>0</v>
      </c>
      <c r="FC399" s="356">
        <v>0</v>
      </c>
      <c r="FD399" s="356">
        <v>0</v>
      </c>
      <c r="FE399" s="356">
        <v>0</v>
      </c>
      <c r="FF399" s="356">
        <v>0</v>
      </c>
      <c r="FG399" s="356">
        <v>0</v>
      </c>
    </row>
    <row r="400" spans="1:163">
      <c r="A400" s="355" t="s">
        <v>45</v>
      </c>
      <c r="B400" s="162" t="s">
        <v>45</v>
      </c>
      <c r="C400" s="619">
        <v>0</v>
      </c>
      <c r="D400" s="167"/>
      <c r="E400" s="356">
        <v>0</v>
      </c>
      <c r="F400" s="356">
        <v>0</v>
      </c>
      <c r="G400" s="356">
        <v>0</v>
      </c>
      <c r="H400" s="356">
        <v>0</v>
      </c>
      <c r="I400" s="356">
        <v>0</v>
      </c>
      <c r="J400" s="356">
        <v>0</v>
      </c>
      <c r="K400" s="356">
        <v>0</v>
      </c>
      <c r="M400" s="356">
        <v>0</v>
      </c>
      <c r="N400" s="356">
        <v>0</v>
      </c>
      <c r="O400" s="356">
        <v>0</v>
      </c>
      <c r="P400" s="356">
        <v>0</v>
      </c>
      <c r="Q400" s="356">
        <v>0</v>
      </c>
      <c r="R400" s="356">
        <v>0</v>
      </c>
      <c r="S400" s="356">
        <v>0</v>
      </c>
      <c r="U400" s="356">
        <v>0</v>
      </c>
      <c r="V400" s="356">
        <v>0</v>
      </c>
      <c r="W400" s="356">
        <v>0</v>
      </c>
      <c r="X400" s="356">
        <v>0</v>
      </c>
      <c r="Y400" s="356">
        <v>0</v>
      </c>
      <c r="Z400" s="356">
        <v>0</v>
      </c>
      <c r="AA400" s="356">
        <v>0</v>
      </c>
      <c r="AC400" s="356">
        <v>0</v>
      </c>
      <c r="AD400" s="356">
        <v>0</v>
      </c>
      <c r="AE400" s="356">
        <v>0</v>
      </c>
      <c r="AF400" s="356">
        <v>0</v>
      </c>
      <c r="AG400" s="356">
        <v>0</v>
      </c>
      <c r="AH400" s="356">
        <v>0</v>
      </c>
      <c r="AI400" s="356">
        <v>0</v>
      </c>
      <c r="AK400" s="356">
        <v>0</v>
      </c>
      <c r="AL400" s="356">
        <v>0</v>
      </c>
      <c r="AM400" s="356">
        <v>0</v>
      </c>
      <c r="AN400" s="356">
        <v>0</v>
      </c>
      <c r="AO400" s="356">
        <v>0</v>
      </c>
      <c r="AP400" s="356">
        <v>0</v>
      </c>
      <c r="AQ400" s="356">
        <v>0</v>
      </c>
      <c r="AS400" s="356">
        <v>0</v>
      </c>
      <c r="AT400" s="356">
        <v>0</v>
      </c>
      <c r="AU400" s="356">
        <v>0</v>
      </c>
      <c r="AV400" s="356">
        <v>0</v>
      </c>
      <c r="AW400" s="356">
        <v>0</v>
      </c>
      <c r="AX400" s="356">
        <v>0</v>
      </c>
      <c r="AY400" s="356">
        <v>0</v>
      </c>
      <c r="BA400" s="356">
        <v>0</v>
      </c>
      <c r="BB400" s="356">
        <v>0</v>
      </c>
      <c r="BC400" s="356">
        <v>0</v>
      </c>
      <c r="BD400" s="356">
        <v>0</v>
      </c>
      <c r="BE400" s="356">
        <v>0</v>
      </c>
      <c r="BF400" s="356">
        <v>0</v>
      </c>
      <c r="BG400" s="356">
        <v>0</v>
      </c>
      <c r="BI400" s="356">
        <v>0</v>
      </c>
      <c r="BJ400" s="356">
        <v>0</v>
      </c>
      <c r="BK400" s="356">
        <v>0</v>
      </c>
      <c r="BL400" s="356">
        <v>0</v>
      </c>
      <c r="BM400" s="356">
        <v>0</v>
      </c>
      <c r="BN400" s="356">
        <v>0</v>
      </c>
      <c r="BO400" s="356">
        <v>0</v>
      </c>
      <c r="BQ400" s="356">
        <v>0</v>
      </c>
      <c r="BR400" s="356">
        <v>0</v>
      </c>
      <c r="BS400" s="356">
        <v>0</v>
      </c>
      <c r="BT400" s="356">
        <v>0</v>
      </c>
      <c r="BU400" s="356">
        <v>0</v>
      </c>
      <c r="BV400" s="356">
        <v>0</v>
      </c>
      <c r="BW400" s="356">
        <v>0</v>
      </c>
      <c r="BY400" s="356">
        <v>0</v>
      </c>
      <c r="BZ400" s="356">
        <v>0</v>
      </c>
      <c r="CA400" s="356">
        <v>0</v>
      </c>
      <c r="CB400" s="356">
        <v>0</v>
      </c>
      <c r="CC400" s="356">
        <v>0</v>
      </c>
      <c r="CD400" s="356">
        <v>0</v>
      </c>
      <c r="CE400" s="356">
        <v>0</v>
      </c>
      <c r="CG400" s="356">
        <v>0</v>
      </c>
      <c r="CH400" s="356">
        <v>0</v>
      </c>
      <c r="CI400" s="356">
        <v>0</v>
      </c>
      <c r="CJ400" s="356">
        <v>0</v>
      </c>
      <c r="CK400" s="356">
        <v>0</v>
      </c>
      <c r="CL400" s="356">
        <v>0</v>
      </c>
      <c r="CM400" s="356">
        <v>0</v>
      </c>
      <c r="CN400" s="162">
        <v>0</v>
      </c>
      <c r="CO400" s="356">
        <v>0</v>
      </c>
      <c r="CP400" s="356">
        <v>0</v>
      </c>
      <c r="CQ400" s="356">
        <v>0</v>
      </c>
      <c r="CR400" s="356">
        <v>0</v>
      </c>
      <c r="CS400" s="356">
        <v>0</v>
      </c>
      <c r="CT400" s="356">
        <v>0</v>
      </c>
      <c r="CU400" s="356">
        <v>0</v>
      </c>
      <c r="CW400" s="356">
        <v>0</v>
      </c>
      <c r="CX400" s="356">
        <v>0</v>
      </c>
      <c r="CY400" s="356">
        <v>0</v>
      </c>
      <c r="CZ400" s="356">
        <v>0</v>
      </c>
      <c r="DA400" s="356">
        <v>0</v>
      </c>
      <c r="DB400" s="356">
        <v>0</v>
      </c>
      <c r="DC400" s="356">
        <v>0</v>
      </c>
      <c r="DE400" s="356">
        <v>0</v>
      </c>
      <c r="DF400" s="356">
        <v>0</v>
      </c>
      <c r="DG400" s="356">
        <v>0</v>
      </c>
      <c r="DH400" s="356">
        <v>0</v>
      </c>
      <c r="DI400" s="356">
        <v>0</v>
      </c>
      <c r="DJ400" s="356">
        <v>0</v>
      </c>
      <c r="DK400" s="356">
        <v>0</v>
      </c>
      <c r="DM400" s="356">
        <v>0</v>
      </c>
      <c r="DN400" s="356">
        <v>0</v>
      </c>
      <c r="DO400" s="356">
        <v>0</v>
      </c>
      <c r="DP400" s="356">
        <v>0</v>
      </c>
      <c r="DQ400" s="356">
        <v>0</v>
      </c>
      <c r="DR400" s="356">
        <v>0</v>
      </c>
      <c r="DS400" s="356">
        <v>0</v>
      </c>
      <c r="DU400" s="356">
        <v>0</v>
      </c>
      <c r="DV400" s="356">
        <v>0</v>
      </c>
      <c r="DW400" s="356">
        <v>0</v>
      </c>
      <c r="DX400" s="356">
        <v>0</v>
      </c>
      <c r="DY400" s="356">
        <v>0</v>
      </c>
      <c r="DZ400" s="356">
        <v>0</v>
      </c>
      <c r="EA400" s="356">
        <v>0</v>
      </c>
      <c r="EC400" s="356">
        <v>0</v>
      </c>
      <c r="ED400" s="356">
        <v>0</v>
      </c>
      <c r="EE400" s="356">
        <v>0</v>
      </c>
      <c r="EF400" s="356">
        <v>0</v>
      </c>
      <c r="EG400" s="356">
        <v>0</v>
      </c>
      <c r="EH400" s="356">
        <v>0</v>
      </c>
      <c r="EI400" s="356">
        <v>0</v>
      </c>
      <c r="EK400" s="356">
        <v>0</v>
      </c>
      <c r="EL400" s="356">
        <v>0</v>
      </c>
      <c r="EM400" s="356">
        <v>0</v>
      </c>
      <c r="EN400" s="356">
        <v>0</v>
      </c>
      <c r="EO400" s="356">
        <v>0</v>
      </c>
      <c r="EP400" s="356">
        <v>0</v>
      </c>
      <c r="EQ400" s="356">
        <v>0</v>
      </c>
      <c r="ES400" s="356">
        <v>0</v>
      </c>
      <c r="ET400" s="356">
        <v>0</v>
      </c>
      <c r="EU400" s="356">
        <v>0</v>
      </c>
      <c r="EV400" s="356">
        <v>0</v>
      </c>
      <c r="EW400" s="356">
        <v>0</v>
      </c>
      <c r="EX400" s="356">
        <v>0</v>
      </c>
      <c r="EY400" s="356">
        <v>0</v>
      </c>
      <c r="FA400" s="356">
        <v>0</v>
      </c>
      <c r="FB400" s="356">
        <v>0</v>
      </c>
      <c r="FC400" s="356">
        <v>0</v>
      </c>
      <c r="FD400" s="356">
        <v>0</v>
      </c>
      <c r="FE400" s="356">
        <v>0</v>
      </c>
      <c r="FF400" s="356">
        <v>0</v>
      </c>
      <c r="FG400" s="356">
        <v>0</v>
      </c>
    </row>
    <row r="401" spans="1:163">
      <c r="A401" s="355" t="s">
        <v>45</v>
      </c>
      <c r="B401" s="162" t="s">
        <v>45</v>
      </c>
      <c r="C401" s="619">
        <v>0</v>
      </c>
      <c r="D401" s="167"/>
      <c r="E401" s="356">
        <v>0</v>
      </c>
      <c r="F401" s="356">
        <v>0</v>
      </c>
      <c r="G401" s="356">
        <v>0</v>
      </c>
      <c r="H401" s="356">
        <v>0</v>
      </c>
      <c r="I401" s="356">
        <v>0</v>
      </c>
      <c r="J401" s="356">
        <v>0</v>
      </c>
      <c r="K401" s="356">
        <v>0</v>
      </c>
      <c r="M401" s="356">
        <v>0</v>
      </c>
      <c r="N401" s="356">
        <v>0</v>
      </c>
      <c r="O401" s="356">
        <v>0</v>
      </c>
      <c r="P401" s="356">
        <v>0</v>
      </c>
      <c r="Q401" s="356">
        <v>0</v>
      </c>
      <c r="R401" s="356">
        <v>0</v>
      </c>
      <c r="S401" s="356">
        <v>0</v>
      </c>
      <c r="U401" s="356">
        <v>0</v>
      </c>
      <c r="V401" s="356">
        <v>0</v>
      </c>
      <c r="W401" s="356">
        <v>0</v>
      </c>
      <c r="X401" s="356">
        <v>0</v>
      </c>
      <c r="Y401" s="356">
        <v>0</v>
      </c>
      <c r="Z401" s="356">
        <v>0</v>
      </c>
      <c r="AA401" s="356">
        <v>0</v>
      </c>
      <c r="AC401" s="356">
        <v>0</v>
      </c>
      <c r="AD401" s="356">
        <v>0</v>
      </c>
      <c r="AE401" s="356">
        <v>0</v>
      </c>
      <c r="AF401" s="356">
        <v>0</v>
      </c>
      <c r="AG401" s="356">
        <v>0</v>
      </c>
      <c r="AH401" s="356">
        <v>0</v>
      </c>
      <c r="AI401" s="356">
        <v>0</v>
      </c>
      <c r="AK401" s="356">
        <v>0</v>
      </c>
      <c r="AL401" s="356">
        <v>0</v>
      </c>
      <c r="AM401" s="356">
        <v>0</v>
      </c>
      <c r="AN401" s="356">
        <v>0</v>
      </c>
      <c r="AO401" s="356">
        <v>0</v>
      </c>
      <c r="AP401" s="356">
        <v>0</v>
      </c>
      <c r="AQ401" s="356">
        <v>0</v>
      </c>
      <c r="AS401" s="356">
        <v>0</v>
      </c>
      <c r="AT401" s="356">
        <v>0</v>
      </c>
      <c r="AU401" s="356">
        <v>0</v>
      </c>
      <c r="AV401" s="356">
        <v>0</v>
      </c>
      <c r="AW401" s="356">
        <v>0</v>
      </c>
      <c r="AX401" s="356">
        <v>0</v>
      </c>
      <c r="AY401" s="356">
        <v>0</v>
      </c>
      <c r="BA401" s="356">
        <v>0</v>
      </c>
      <c r="BB401" s="356">
        <v>0</v>
      </c>
      <c r="BC401" s="356">
        <v>0</v>
      </c>
      <c r="BD401" s="356">
        <v>0</v>
      </c>
      <c r="BE401" s="356">
        <v>0</v>
      </c>
      <c r="BF401" s="356">
        <v>0</v>
      </c>
      <c r="BG401" s="356">
        <v>0</v>
      </c>
      <c r="BI401" s="356">
        <v>0</v>
      </c>
      <c r="BJ401" s="356">
        <v>0</v>
      </c>
      <c r="BK401" s="356">
        <v>0</v>
      </c>
      <c r="BL401" s="356">
        <v>0</v>
      </c>
      <c r="BM401" s="356">
        <v>0</v>
      </c>
      <c r="BN401" s="356">
        <v>0</v>
      </c>
      <c r="BO401" s="356">
        <v>0</v>
      </c>
      <c r="BQ401" s="356">
        <v>0</v>
      </c>
      <c r="BR401" s="356">
        <v>0</v>
      </c>
      <c r="BS401" s="356">
        <v>0</v>
      </c>
      <c r="BT401" s="356">
        <v>0</v>
      </c>
      <c r="BU401" s="356">
        <v>0</v>
      </c>
      <c r="BV401" s="356">
        <v>0</v>
      </c>
      <c r="BW401" s="356">
        <v>0</v>
      </c>
      <c r="BY401" s="356">
        <v>0</v>
      </c>
      <c r="BZ401" s="356">
        <v>0</v>
      </c>
      <c r="CA401" s="356">
        <v>0</v>
      </c>
      <c r="CB401" s="356">
        <v>0</v>
      </c>
      <c r="CC401" s="356">
        <v>0</v>
      </c>
      <c r="CD401" s="356">
        <v>0</v>
      </c>
      <c r="CE401" s="356">
        <v>0</v>
      </c>
      <c r="CG401" s="356">
        <v>0</v>
      </c>
      <c r="CH401" s="356">
        <v>0</v>
      </c>
      <c r="CI401" s="356">
        <v>0</v>
      </c>
      <c r="CJ401" s="356">
        <v>0</v>
      </c>
      <c r="CK401" s="356">
        <v>0</v>
      </c>
      <c r="CL401" s="356">
        <v>0</v>
      </c>
      <c r="CM401" s="356">
        <v>0</v>
      </c>
      <c r="CN401" s="162">
        <v>0</v>
      </c>
      <c r="CO401" s="356">
        <v>0</v>
      </c>
      <c r="CP401" s="356">
        <v>0</v>
      </c>
      <c r="CQ401" s="356">
        <v>0</v>
      </c>
      <c r="CR401" s="356">
        <v>0</v>
      </c>
      <c r="CS401" s="356">
        <v>0</v>
      </c>
      <c r="CT401" s="356">
        <v>0</v>
      </c>
      <c r="CU401" s="356">
        <v>0</v>
      </c>
      <c r="CW401" s="356">
        <v>0</v>
      </c>
      <c r="CX401" s="356">
        <v>0</v>
      </c>
      <c r="CY401" s="356">
        <v>0</v>
      </c>
      <c r="CZ401" s="356">
        <v>0</v>
      </c>
      <c r="DA401" s="356">
        <v>0</v>
      </c>
      <c r="DB401" s="356">
        <v>0</v>
      </c>
      <c r="DC401" s="356">
        <v>0</v>
      </c>
      <c r="DE401" s="356">
        <v>0</v>
      </c>
      <c r="DF401" s="356">
        <v>0</v>
      </c>
      <c r="DG401" s="356">
        <v>0</v>
      </c>
      <c r="DH401" s="356">
        <v>0</v>
      </c>
      <c r="DI401" s="356">
        <v>0</v>
      </c>
      <c r="DJ401" s="356">
        <v>0</v>
      </c>
      <c r="DK401" s="356">
        <v>0</v>
      </c>
      <c r="DM401" s="356">
        <v>0</v>
      </c>
      <c r="DN401" s="356">
        <v>0</v>
      </c>
      <c r="DO401" s="356">
        <v>0</v>
      </c>
      <c r="DP401" s="356">
        <v>0</v>
      </c>
      <c r="DQ401" s="356">
        <v>0</v>
      </c>
      <c r="DR401" s="356">
        <v>0</v>
      </c>
      <c r="DS401" s="356">
        <v>0</v>
      </c>
      <c r="DU401" s="356">
        <v>0</v>
      </c>
      <c r="DV401" s="356">
        <v>0</v>
      </c>
      <c r="DW401" s="356">
        <v>0</v>
      </c>
      <c r="DX401" s="356">
        <v>0</v>
      </c>
      <c r="DY401" s="356">
        <v>0</v>
      </c>
      <c r="DZ401" s="356">
        <v>0</v>
      </c>
      <c r="EA401" s="356">
        <v>0</v>
      </c>
      <c r="EC401" s="356">
        <v>0</v>
      </c>
      <c r="ED401" s="356">
        <v>0</v>
      </c>
      <c r="EE401" s="356">
        <v>0</v>
      </c>
      <c r="EF401" s="356">
        <v>0</v>
      </c>
      <c r="EG401" s="356">
        <v>0</v>
      </c>
      <c r="EH401" s="356">
        <v>0</v>
      </c>
      <c r="EI401" s="356">
        <v>0</v>
      </c>
      <c r="EK401" s="356">
        <v>0</v>
      </c>
      <c r="EL401" s="356">
        <v>0</v>
      </c>
      <c r="EM401" s="356">
        <v>0</v>
      </c>
      <c r="EN401" s="356">
        <v>0</v>
      </c>
      <c r="EO401" s="356">
        <v>0</v>
      </c>
      <c r="EP401" s="356">
        <v>0</v>
      </c>
      <c r="EQ401" s="356">
        <v>0</v>
      </c>
      <c r="ES401" s="356">
        <v>0</v>
      </c>
      <c r="ET401" s="356">
        <v>0</v>
      </c>
      <c r="EU401" s="356">
        <v>0</v>
      </c>
      <c r="EV401" s="356">
        <v>0</v>
      </c>
      <c r="EW401" s="356">
        <v>0</v>
      </c>
      <c r="EX401" s="356">
        <v>0</v>
      </c>
      <c r="EY401" s="356">
        <v>0</v>
      </c>
      <c r="FA401" s="356">
        <v>0</v>
      </c>
      <c r="FB401" s="356">
        <v>0</v>
      </c>
      <c r="FC401" s="356">
        <v>0</v>
      </c>
      <c r="FD401" s="356">
        <v>0</v>
      </c>
      <c r="FE401" s="356">
        <v>0</v>
      </c>
      <c r="FF401" s="356">
        <v>0</v>
      </c>
      <c r="FG401" s="356">
        <v>0</v>
      </c>
    </row>
    <row r="402" spans="1:163">
      <c r="A402" s="355" t="s">
        <v>45</v>
      </c>
      <c r="B402" s="162" t="s">
        <v>45</v>
      </c>
      <c r="C402" s="619">
        <v>0</v>
      </c>
      <c r="D402" s="167"/>
      <c r="E402" s="356">
        <v>0</v>
      </c>
      <c r="F402" s="356">
        <v>0</v>
      </c>
      <c r="G402" s="356">
        <v>0</v>
      </c>
      <c r="H402" s="356">
        <v>0</v>
      </c>
      <c r="I402" s="356">
        <v>0</v>
      </c>
      <c r="J402" s="356">
        <v>0</v>
      </c>
      <c r="K402" s="356">
        <v>0</v>
      </c>
      <c r="M402" s="356">
        <v>0</v>
      </c>
      <c r="N402" s="356">
        <v>0</v>
      </c>
      <c r="O402" s="356">
        <v>0</v>
      </c>
      <c r="P402" s="356">
        <v>0</v>
      </c>
      <c r="Q402" s="356">
        <v>0</v>
      </c>
      <c r="R402" s="356">
        <v>0</v>
      </c>
      <c r="S402" s="356">
        <v>0</v>
      </c>
      <c r="U402" s="356">
        <v>0</v>
      </c>
      <c r="V402" s="356">
        <v>0</v>
      </c>
      <c r="W402" s="356">
        <v>0</v>
      </c>
      <c r="X402" s="356">
        <v>0</v>
      </c>
      <c r="Y402" s="356">
        <v>0</v>
      </c>
      <c r="Z402" s="356">
        <v>0</v>
      </c>
      <c r="AA402" s="356">
        <v>0</v>
      </c>
      <c r="AC402" s="356">
        <v>0</v>
      </c>
      <c r="AD402" s="356">
        <v>0</v>
      </c>
      <c r="AE402" s="356">
        <v>0</v>
      </c>
      <c r="AF402" s="356">
        <v>0</v>
      </c>
      <c r="AG402" s="356">
        <v>0</v>
      </c>
      <c r="AH402" s="356">
        <v>0</v>
      </c>
      <c r="AI402" s="356">
        <v>0</v>
      </c>
      <c r="AK402" s="356">
        <v>0</v>
      </c>
      <c r="AL402" s="356">
        <v>0</v>
      </c>
      <c r="AM402" s="356">
        <v>0</v>
      </c>
      <c r="AN402" s="356">
        <v>0</v>
      </c>
      <c r="AO402" s="356">
        <v>0</v>
      </c>
      <c r="AP402" s="356">
        <v>0</v>
      </c>
      <c r="AQ402" s="356">
        <v>0</v>
      </c>
      <c r="AS402" s="356">
        <v>0</v>
      </c>
      <c r="AT402" s="356">
        <v>0</v>
      </c>
      <c r="AU402" s="356">
        <v>0</v>
      </c>
      <c r="AV402" s="356">
        <v>0</v>
      </c>
      <c r="AW402" s="356">
        <v>0</v>
      </c>
      <c r="AX402" s="356">
        <v>0</v>
      </c>
      <c r="AY402" s="356">
        <v>0</v>
      </c>
      <c r="BA402" s="356">
        <v>0</v>
      </c>
      <c r="BB402" s="356">
        <v>0</v>
      </c>
      <c r="BC402" s="356">
        <v>0</v>
      </c>
      <c r="BD402" s="356">
        <v>0</v>
      </c>
      <c r="BE402" s="356">
        <v>0</v>
      </c>
      <c r="BF402" s="356">
        <v>0</v>
      </c>
      <c r="BG402" s="356">
        <v>0</v>
      </c>
      <c r="BI402" s="356">
        <v>0</v>
      </c>
      <c r="BJ402" s="356">
        <v>0</v>
      </c>
      <c r="BK402" s="356">
        <v>0</v>
      </c>
      <c r="BL402" s="356">
        <v>0</v>
      </c>
      <c r="BM402" s="356">
        <v>0</v>
      </c>
      <c r="BN402" s="356">
        <v>0</v>
      </c>
      <c r="BO402" s="356">
        <v>0</v>
      </c>
      <c r="BQ402" s="356">
        <v>0</v>
      </c>
      <c r="BR402" s="356">
        <v>0</v>
      </c>
      <c r="BS402" s="356">
        <v>0</v>
      </c>
      <c r="BT402" s="356">
        <v>0</v>
      </c>
      <c r="BU402" s="356">
        <v>0</v>
      </c>
      <c r="BV402" s="356">
        <v>0</v>
      </c>
      <c r="BW402" s="356">
        <v>0</v>
      </c>
      <c r="BY402" s="356">
        <v>0</v>
      </c>
      <c r="BZ402" s="356">
        <v>0</v>
      </c>
      <c r="CA402" s="356">
        <v>0</v>
      </c>
      <c r="CB402" s="356">
        <v>0</v>
      </c>
      <c r="CC402" s="356">
        <v>0</v>
      </c>
      <c r="CD402" s="356">
        <v>0</v>
      </c>
      <c r="CE402" s="356">
        <v>0</v>
      </c>
      <c r="CG402" s="356">
        <v>0</v>
      </c>
      <c r="CH402" s="356">
        <v>0</v>
      </c>
      <c r="CI402" s="356">
        <v>0</v>
      </c>
      <c r="CJ402" s="356">
        <v>0</v>
      </c>
      <c r="CK402" s="356">
        <v>0</v>
      </c>
      <c r="CL402" s="356">
        <v>0</v>
      </c>
      <c r="CM402" s="356">
        <v>0</v>
      </c>
      <c r="CN402" s="162">
        <v>0</v>
      </c>
      <c r="CO402" s="356">
        <v>0</v>
      </c>
      <c r="CP402" s="356">
        <v>0</v>
      </c>
      <c r="CQ402" s="356">
        <v>0</v>
      </c>
      <c r="CR402" s="356">
        <v>0</v>
      </c>
      <c r="CS402" s="356">
        <v>0</v>
      </c>
      <c r="CT402" s="356">
        <v>0</v>
      </c>
      <c r="CU402" s="356">
        <v>0</v>
      </c>
      <c r="CW402" s="356">
        <v>0</v>
      </c>
      <c r="CX402" s="356">
        <v>0</v>
      </c>
      <c r="CY402" s="356">
        <v>0</v>
      </c>
      <c r="CZ402" s="356">
        <v>0</v>
      </c>
      <c r="DA402" s="356">
        <v>0</v>
      </c>
      <c r="DB402" s="356">
        <v>0</v>
      </c>
      <c r="DC402" s="356">
        <v>0</v>
      </c>
      <c r="DE402" s="356">
        <v>0</v>
      </c>
      <c r="DF402" s="356">
        <v>0</v>
      </c>
      <c r="DG402" s="356">
        <v>0</v>
      </c>
      <c r="DH402" s="356">
        <v>0</v>
      </c>
      <c r="DI402" s="356">
        <v>0</v>
      </c>
      <c r="DJ402" s="356">
        <v>0</v>
      </c>
      <c r="DK402" s="356">
        <v>0</v>
      </c>
      <c r="DM402" s="356">
        <v>0</v>
      </c>
      <c r="DN402" s="356">
        <v>0</v>
      </c>
      <c r="DO402" s="356">
        <v>0</v>
      </c>
      <c r="DP402" s="356">
        <v>0</v>
      </c>
      <c r="DQ402" s="356">
        <v>0</v>
      </c>
      <c r="DR402" s="356">
        <v>0</v>
      </c>
      <c r="DS402" s="356">
        <v>0</v>
      </c>
      <c r="DU402" s="356">
        <v>0</v>
      </c>
      <c r="DV402" s="356">
        <v>0</v>
      </c>
      <c r="DW402" s="356">
        <v>0</v>
      </c>
      <c r="DX402" s="356">
        <v>0</v>
      </c>
      <c r="DY402" s="356">
        <v>0</v>
      </c>
      <c r="DZ402" s="356">
        <v>0</v>
      </c>
      <c r="EA402" s="356">
        <v>0</v>
      </c>
      <c r="EC402" s="356">
        <v>0</v>
      </c>
      <c r="ED402" s="356">
        <v>0</v>
      </c>
      <c r="EE402" s="356">
        <v>0</v>
      </c>
      <c r="EF402" s="356">
        <v>0</v>
      </c>
      <c r="EG402" s="356">
        <v>0</v>
      </c>
      <c r="EH402" s="356">
        <v>0</v>
      </c>
      <c r="EI402" s="356">
        <v>0</v>
      </c>
      <c r="EK402" s="356">
        <v>0</v>
      </c>
      <c r="EL402" s="356">
        <v>0</v>
      </c>
      <c r="EM402" s="356">
        <v>0</v>
      </c>
      <c r="EN402" s="356">
        <v>0</v>
      </c>
      <c r="EO402" s="356">
        <v>0</v>
      </c>
      <c r="EP402" s="356">
        <v>0</v>
      </c>
      <c r="EQ402" s="356">
        <v>0</v>
      </c>
      <c r="ES402" s="356">
        <v>0</v>
      </c>
      <c r="ET402" s="356">
        <v>0</v>
      </c>
      <c r="EU402" s="356">
        <v>0</v>
      </c>
      <c r="EV402" s="356">
        <v>0</v>
      </c>
      <c r="EW402" s="356">
        <v>0</v>
      </c>
      <c r="EX402" s="356">
        <v>0</v>
      </c>
      <c r="EY402" s="356">
        <v>0</v>
      </c>
      <c r="FA402" s="356">
        <v>0</v>
      </c>
      <c r="FB402" s="356">
        <v>0</v>
      </c>
      <c r="FC402" s="356">
        <v>0</v>
      </c>
      <c r="FD402" s="356">
        <v>0</v>
      </c>
      <c r="FE402" s="356">
        <v>0</v>
      </c>
      <c r="FF402" s="356">
        <v>0</v>
      </c>
      <c r="FG402" s="356">
        <v>0</v>
      </c>
    </row>
    <row r="403" spans="1:163">
      <c r="A403" s="355" t="s">
        <v>45</v>
      </c>
      <c r="B403" s="162" t="s">
        <v>45</v>
      </c>
      <c r="C403" s="619">
        <v>0</v>
      </c>
      <c r="D403" s="167"/>
      <c r="E403" s="356">
        <v>0</v>
      </c>
      <c r="F403" s="356">
        <v>0</v>
      </c>
      <c r="G403" s="356">
        <v>0</v>
      </c>
      <c r="H403" s="356">
        <v>0</v>
      </c>
      <c r="I403" s="356">
        <v>0</v>
      </c>
      <c r="J403" s="356">
        <v>0</v>
      </c>
      <c r="K403" s="356">
        <v>0</v>
      </c>
      <c r="M403" s="356">
        <v>0</v>
      </c>
      <c r="N403" s="356">
        <v>0</v>
      </c>
      <c r="O403" s="356">
        <v>0</v>
      </c>
      <c r="P403" s="356">
        <v>0</v>
      </c>
      <c r="Q403" s="356">
        <v>0</v>
      </c>
      <c r="R403" s="356">
        <v>0</v>
      </c>
      <c r="S403" s="356">
        <v>0</v>
      </c>
      <c r="U403" s="356">
        <v>0</v>
      </c>
      <c r="V403" s="356">
        <v>0</v>
      </c>
      <c r="W403" s="356">
        <v>0</v>
      </c>
      <c r="X403" s="356">
        <v>0</v>
      </c>
      <c r="Y403" s="356">
        <v>0</v>
      </c>
      <c r="Z403" s="356">
        <v>0</v>
      </c>
      <c r="AA403" s="356">
        <v>0</v>
      </c>
      <c r="AC403" s="356">
        <v>0</v>
      </c>
      <c r="AD403" s="356">
        <v>0</v>
      </c>
      <c r="AE403" s="356">
        <v>0</v>
      </c>
      <c r="AF403" s="356">
        <v>0</v>
      </c>
      <c r="AG403" s="356">
        <v>0</v>
      </c>
      <c r="AH403" s="356">
        <v>0</v>
      </c>
      <c r="AI403" s="356">
        <v>0</v>
      </c>
      <c r="AK403" s="356">
        <v>0</v>
      </c>
      <c r="AL403" s="356">
        <v>0</v>
      </c>
      <c r="AM403" s="356">
        <v>0</v>
      </c>
      <c r="AN403" s="356">
        <v>0</v>
      </c>
      <c r="AO403" s="356">
        <v>0</v>
      </c>
      <c r="AP403" s="356">
        <v>0</v>
      </c>
      <c r="AQ403" s="356">
        <v>0</v>
      </c>
      <c r="AS403" s="356">
        <v>0</v>
      </c>
      <c r="AT403" s="356">
        <v>0</v>
      </c>
      <c r="AU403" s="356">
        <v>0</v>
      </c>
      <c r="AV403" s="356">
        <v>0</v>
      </c>
      <c r="AW403" s="356">
        <v>0</v>
      </c>
      <c r="AX403" s="356">
        <v>0</v>
      </c>
      <c r="AY403" s="356">
        <v>0</v>
      </c>
      <c r="BA403" s="356">
        <v>0</v>
      </c>
      <c r="BB403" s="356">
        <v>0</v>
      </c>
      <c r="BC403" s="356">
        <v>0</v>
      </c>
      <c r="BD403" s="356">
        <v>0</v>
      </c>
      <c r="BE403" s="356">
        <v>0</v>
      </c>
      <c r="BF403" s="356">
        <v>0</v>
      </c>
      <c r="BG403" s="356">
        <v>0</v>
      </c>
      <c r="BI403" s="356">
        <v>0</v>
      </c>
      <c r="BJ403" s="356">
        <v>0</v>
      </c>
      <c r="BK403" s="356">
        <v>0</v>
      </c>
      <c r="BL403" s="356">
        <v>0</v>
      </c>
      <c r="BM403" s="356">
        <v>0</v>
      </c>
      <c r="BN403" s="356">
        <v>0</v>
      </c>
      <c r="BO403" s="356">
        <v>0</v>
      </c>
      <c r="BQ403" s="356">
        <v>0</v>
      </c>
      <c r="BR403" s="356">
        <v>0</v>
      </c>
      <c r="BS403" s="356">
        <v>0</v>
      </c>
      <c r="BT403" s="356">
        <v>0</v>
      </c>
      <c r="BU403" s="356">
        <v>0</v>
      </c>
      <c r="BV403" s="356">
        <v>0</v>
      </c>
      <c r="BW403" s="356">
        <v>0</v>
      </c>
      <c r="BY403" s="356">
        <v>0</v>
      </c>
      <c r="BZ403" s="356">
        <v>0</v>
      </c>
      <c r="CA403" s="356">
        <v>0</v>
      </c>
      <c r="CB403" s="356">
        <v>0</v>
      </c>
      <c r="CC403" s="356">
        <v>0</v>
      </c>
      <c r="CD403" s="356">
        <v>0</v>
      </c>
      <c r="CE403" s="356">
        <v>0</v>
      </c>
      <c r="CG403" s="356">
        <v>0</v>
      </c>
      <c r="CH403" s="356">
        <v>0</v>
      </c>
      <c r="CI403" s="356">
        <v>0</v>
      </c>
      <c r="CJ403" s="356">
        <v>0</v>
      </c>
      <c r="CK403" s="356">
        <v>0</v>
      </c>
      <c r="CL403" s="356">
        <v>0</v>
      </c>
      <c r="CM403" s="356">
        <v>0</v>
      </c>
      <c r="CN403" s="162">
        <v>0</v>
      </c>
      <c r="CO403" s="356">
        <v>0</v>
      </c>
      <c r="CP403" s="356">
        <v>0</v>
      </c>
      <c r="CQ403" s="356">
        <v>0</v>
      </c>
      <c r="CR403" s="356">
        <v>0</v>
      </c>
      <c r="CS403" s="356">
        <v>0</v>
      </c>
      <c r="CT403" s="356">
        <v>0</v>
      </c>
      <c r="CU403" s="356">
        <v>0</v>
      </c>
      <c r="CW403" s="356">
        <v>0</v>
      </c>
      <c r="CX403" s="356">
        <v>0</v>
      </c>
      <c r="CY403" s="356">
        <v>0</v>
      </c>
      <c r="CZ403" s="356">
        <v>0</v>
      </c>
      <c r="DA403" s="356">
        <v>0</v>
      </c>
      <c r="DB403" s="356">
        <v>0</v>
      </c>
      <c r="DC403" s="356">
        <v>0</v>
      </c>
      <c r="DE403" s="356">
        <v>0</v>
      </c>
      <c r="DF403" s="356">
        <v>0</v>
      </c>
      <c r="DG403" s="356">
        <v>0</v>
      </c>
      <c r="DH403" s="356">
        <v>0</v>
      </c>
      <c r="DI403" s="356">
        <v>0</v>
      </c>
      <c r="DJ403" s="356">
        <v>0</v>
      </c>
      <c r="DK403" s="356">
        <v>0</v>
      </c>
      <c r="DM403" s="356">
        <v>0</v>
      </c>
      <c r="DN403" s="356">
        <v>0</v>
      </c>
      <c r="DO403" s="356">
        <v>0</v>
      </c>
      <c r="DP403" s="356">
        <v>0</v>
      </c>
      <c r="DQ403" s="356">
        <v>0</v>
      </c>
      <c r="DR403" s="356">
        <v>0</v>
      </c>
      <c r="DS403" s="356">
        <v>0</v>
      </c>
      <c r="DU403" s="356">
        <v>0</v>
      </c>
      <c r="DV403" s="356">
        <v>0</v>
      </c>
      <c r="DW403" s="356">
        <v>0</v>
      </c>
      <c r="DX403" s="356">
        <v>0</v>
      </c>
      <c r="DY403" s="356">
        <v>0</v>
      </c>
      <c r="DZ403" s="356">
        <v>0</v>
      </c>
      <c r="EA403" s="356">
        <v>0</v>
      </c>
      <c r="EC403" s="356">
        <v>0</v>
      </c>
      <c r="ED403" s="356">
        <v>0</v>
      </c>
      <c r="EE403" s="356">
        <v>0</v>
      </c>
      <c r="EF403" s="356">
        <v>0</v>
      </c>
      <c r="EG403" s="356">
        <v>0</v>
      </c>
      <c r="EH403" s="356">
        <v>0</v>
      </c>
      <c r="EI403" s="356">
        <v>0</v>
      </c>
      <c r="EK403" s="356">
        <v>0</v>
      </c>
      <c r="EL403" s="356">
        <v>0</v>
      </c>
      <c r="EM403" s="356">
        <v>0</v>
      </c>
      <c r="EN403" s="356">
        <v>0</v>
      </c>
      <c r="EO403" s="356">
        <v>0</v>
      </c>
      <c r="EP403" s="356">
        <v>0</v>
      </c>
      <c r="EQ403" s="356">
        <v>0</v>
      </c>
      <c r="ES403" s="356">
        <v>0</v>
      </c>
      <c r="ET403" s="356">
        <v>0</v>
      </c>
      <c r="EU403" s="356">
        <v>0</v>
      </c>
      <c r="EV403" s="356">
        <v>0</v>
      </c>
      <c r="EW403" s="356">
        <v>0</v>
      </c>
      <c r="EX403" s="356">
        <v>0</v>
      </c>
      <c r="EY403" s="356">
        <v>0</v>
      </c>
      <c r="FA403" s="356">
        <v>0</v>
      </c>
      <c r="FB403" s="356">
        <v>0</v>
      </c>
      <c r="FC403" s="356">
        <v>0</v>
      </c>
      <c r="FD403" s="356">
        <v>0</v>
      </c>
      <c r="FE403" s="356">
        <v>0</v>
      </c>
      <c r="FF403" s="356">
        <v>0</v>
      </c>
      <c r="FG403" s="356">
        <v>0</v>
      </c>
    </row>
    <row r="404" spans="1:163">
      <c r="B404" s="172" t="s">
        <v>70</v>
      </c>
      <c r="C404" s="357">
        <v>16720545.192083759</v>
      </c>
      <c r="D404" s="167"/>
      <c r="E404" s="357">
        <v>4213986.5378039759</v>
      </c>
      <c r="F404" s="357">
        <v>3867696.973815131</v>
      </c>
      <c r="G404" s="357">
        <v>2105047.221466355</v>
      </c>
      <c r="H404" s="357">
        <v>0</v>
      </c>
      <c r="I404" s="357">
        <v>0</v>
      </c>
      <c r="J404" s="357">
        <v>0</v>
      </c>
      <c r="K404" s="357">
        <v>10186730.733085461</v>
      </c>
      <c r="L404" s="357"/>
      <c r="M404" s="357">
        <v>799901.58499186824</v>
      </c>
      <c r="N404" s="357">
        <v>982736.41802160768</v>
      </c>
      <c r="O404" s="357">
        <v>245094.33033568217</v>
      </c>
      <c r="P404" s="357">
        <v>0</v>
      </c>
      <c r="Q404" s="357">
        <v>0</v>
      </c>
      <c r="R404" s="357">
        <v>0</v>
      </c>
      <c r="S404" s="357">
        <v>2027732.3333491581</v>
      </c>
      <c r="T404" s="357"/>
      <c r="U404" s="357">
        <v>704349.5861727444</v>
      </c>
      <c r="V404" s="357">
        <v>1092878.1546298775</v>
      </c>
      <c r="W404" s="357">
        <v>36744.444443948625</v>
      </c>
      <c r="X404" s="357">
        <v>0</v>
      </c>
      <c r="Y404" s="357">
        <v>0</v>
      </c>
      <c r="Z404" s="357">
        <v>0</v>
      </c>
      <c r="AA404" s="357">
        <v>1833972.1852465705</v>
      </c>
      <c r="AB404" s="357"/>
      <c r="AC404" s="357">
        <v>318460.73592945223</v>
      </c>
      <c r="AD404" s="357">
        <v>705306.20430281025</v>
      </c>
      <c r="AE404" s="357">
        <v>18154.861281097103</v>
      </c>
      <c r="AF404" s="357">
        <v>0</v>
      </c>
      <c r="AG404" s="357">
        <v>0</v>
      </c>
      <c r="AH404" s="357">
        <v>0</v>
      </c>
      <c r="AI404" s="357">
        <v>1041921.8015133595</v>
      </c>
      <c r="AJ404" s="357"/>
      <c r="AK404" s="357">
        <v>247813.21031920423</v>
      </c>
      <c r="AL404" s="357">
        <v>490711.70576652809</v>
      </c>
      <c r="AM404" s="357">
        <v>44252.704308587505</v>
      </c>
      <c r="AN404" s="357">
        <v>0</v>
      </c>
      <c r="AO404" s="357">
        <v>0</v>
      </c>
      <c r="AP404" s="357">
        <v>0</v>
      </c>
      <c r="AQ404" s="357">
        <v>782777.62039431976</v>
      </c>
      <c r="AR404" s="357"/>
      <c r="AS404" s="357">
        <v>2458.3093158431084</v>
      </c>
      <c r="AT404" s="357">
        <v>1549.4753860819321</v>
      </c>
      <c r="AU404" s="357">
        <v>89.840227982695723</v>
      </c>
      <c r="AV404" s="357">
        <v>0</v>
      </c>
      <c r="AW404" s="357">
        <v>0</v>
      </c>
      <c r="AX404" s="357">
        <v>0</v>
      </c>
      <c r="AY404" s="357">
        <v>4097.6249299077363</v>
      </c>
      <c r="AZ404" s="357"/>
      <c r="BA404" s="357">
        <v>47491.670102861033</v>
      </c>
      <c r="BB404" s="357">
        <v>42764.768799495585</v>
      </c>
      <c r="BC404" s="357">
        <v>9279.6679287973184</v>
      </c>
      <c r="BD404" s="357">
        <v>0</v>
      </c>
      <c r="BE404" s="357">
        <v>0</v>
      </c>
      <c r="BF404" s="357">
        <v>0</v>
      </c>
      <c r="BG404" s="357">
        <v>99536.106831153942</v>
      </c>
      <c r="BH404" s="357"/>
      <c r="BI404" s="357">
        <v>62831.800093290338</v>
      </c>
      <c r="BJ404" s="357">
        <v>21769.94820620718</v>
      </c>
      <c r="BK404" s="357">
        <v>3720.8197454091178</v>
      </c>
      <c r="BL404" s="357">
        <v>0</v>
      </c>
      <c r="BM404" s="357">
        <v>0</v>
      </c>
      <c r="BN404" s="357">
        <v>0</v>
      </c>
      <c r="BO404" s="357">
        <v>88322.568044906628</v>
      </c>
      <c r="BP404" s="357"/>
      <c r="BQ404" s="357">
        <v>49026.589258859349</v>
      </c>
      <c r="BR404" s="357">
        <v>212399.97791604276</v>
      </c>
      <c r="BS404" s="357">
        <v>4184.2546181103862</v>
      </c>
      <c r="BT404" s="357">
        <v>0</v>
      </c>
      <c r="BU404" s="357">
        <v>0</v>
      </c>
      <c r="BV404" s="357">
        <v>0</v>
      </c>
      <c r="BW404" s="357">
        <v>265610.8217930125</v>
      </c>
      <c r="BX404" s="357"/>
      <c r="BY404" s="357">
        <v>21749.524114605982</v>
      </c>
      <c r="BZ404" s="357">
        <v>128484.43801328271</v>
      </c>
      <c r="CA404" s="357">
        <v>7272.6610887146826</v>
      </c>
      <c r="CB404" s="357">
        <v>0</v>
      </c>
      <c r="CC404" s="357">
        <v>0</v>
      </c>
      <c r="CD404" s="357">
        <v>0</v>
      </c>
      <c r="CE404" s="357">
        <v>157506.62321660339</v>
      </c>
      <c r="CF404" s="357"/>
      <c r="CG404" s="357">
        <v>35441.106889589406</v>
      </c>
      <c r="CH404" s="357">
        <v>25575.590530638226</v>
      </c>
      <c r="CI404" s="357">
        <v>166535.42929648387</v>
      </c>
      <c r="CJ404" s="357">
        <v>0</v>
      </c>
      <c r="CK404" s="357">
        <v>0</v>
      </c>
      <c r="CL404" s="357">
        <v>0</v>
      </c>
      <c r="CM404" s="357">
        <v>227552.1267167115</v>
      </c>
      <c r="CN404" s="357">
        <v>0</v>
      </c>
      <c r="CO404" s="357">
        <v>2257.3601560833094</v>
      </c>
      <c r="CP404" s="357">
        <v>2503.0512784161701</v>
      </c>
      <c r="CQ404" s="357">
        <v>24.235528096473331</v>
      </c>
      <c r="CR404" s="357">
        <v>0</v>
      </c>
      <c r="CS404" s="357">
        <v>0</v>
      </c>
      <c r="CT404" s="357">
        <v>0</v>
      </c>
      <c r="CU404" s="357">
        <v>4784.6469625959526</v>
      </c>
      <c r="CV404" s="357"/>
      <c r="CW404" s="357">
        <v>0</v>
      </c>
      <c r="CX404" s="357">
        <v>0</v>
      </c>
      <c r="CY404" s="357">
        <v>0</v>
      </c>
      <c r="CZ404" s="357">
        <v>0</v>
      </c>
      <c r="DA404" s="357">
        <v>0</v>
      </c>
      <c r="DB404" s="357">
        <v>0</v>
      </c>
      <c r="DC404" s="357">
        <v>0</v>
      </c>
      <c r="DD404" s="357"/>
      <c r="DE404" s="357">
        <v>0</v>
      </c>
      <c r="DF404" s="357">
        <v>0</v>
      </c>
      <c r="DG404" s="357">
        <v>0</v>
      </c>
      <c r="DH404" s="357">
        <v>0</v>
      </c>
      <c r="DI404" s="357">
        <v>0</v>
      </c>
      <c r="DJ404" s="357">
        <v>0</v>
      </c>
      <c r="DK404" s="357">
        <v>0</v>
      </c>
      <c r="DL404" s="357"/>
      <c r="DM404" s="357">
        <v>0</v>
      </c>
      <c r="DN404" s="357">
        <v>0</v>
      </c>
      <c r="DO404" s="357">
        <v>0</v>
      </c>
      <c r="DP404" s="357">
        <v>0</v>
      </c>
      <c r="DQ404" s="357">
        <v>0</v>
      </c>
      <c r="DR404" s="357">
        <v>0</v>
      </c>
      <c r="DS404" s="357">
        <v>0</v>
      </c>
      <c r="DT404" s="357"/>
      <c r="DU404" s="357">
        <v>0</v>
      </c>
      <c r="DV404" s="357">
        <v>0</v>
      </c>
      <c r="DW404" s="357">
        <v>0</v>
      </c>
      <c r="DX404" s="357">
        <v>0</v>
      </c>
      <c r="DY404" s="357">
        <v>0</v>
      </c>
      <c r="DZ404" s="357">
        <v>0</v>
      </c>
      <c r="EA404" s="357">
        <v>0</v>
      </c>
      <c r="EB404" s="357"/>
      <c r="EC404" s="357">
        <v>0</v>
      </c>
      <c r="ED404" s="357">
        <v>0</v>
      </c>
      <c r="EE404" s="357">
        <v>0</v>
      </c>
      <c r="EF404" s="357">
        <v>0</v>
      </c>
      <c r="EG404" s="357">
        <v>0</v>
      </c>
      <c r="EH404" s="357">
        <v>0</v>
      </c>
      <c r="EI404" s="357">
        <v>0</v>
      </c>
      <c r="EJ404" s="357"/>
      <c r="EK404" s="357">
        <v>0</v>
      </c>
      <c r="EL404" s="357">
        <v>0</v>
      </c>
      <c r="EM404" s="357">
        <v>0</v>
      </c>
      <c r="EN404" s="357">
        <v>0</v>
      </c>
      <c r="EO404" s="357">
        <v>0</v>
      </c>
      <c r="EP404" s="357">
        <v>0</v>
      </c>
      <c r="EQ404" s="357">
        <v>0</v>
      </c>
      <c r="ER404" s="357"/>
      <c r="ES404" s="357">
        <v>0</v>
      </c>
      <c r="ET404" s="357">
        <v>0</v>
      </c>
      <c r="EU404" s="357">
        <v>0</v>
      </c>
      <c r="EV404" s="357">
        <v>0</v>
      </c>
      <c r="EW404" s="357">
        <v>0</v>
      </c>
      <c r="EX404" s="357">
        <v>0</v>
      </c>
      <c r="EY404" s="357">
        <v>0</v>
      </c>
      <c r="EZ404" s="357"/>
      <c r="FA404" s="357">
        <v>0</v>
      </c>
      <c r="FB404" s="357">
        <v>0</v>
      </c>
      <c r="FC404" s="357">
        <v>0</v>
      </c>
      <c r="FD404" s="357">
        <v>0</v>
      </c>
      <c r="FE404" s="357">
        <v>0</v>
      </c>
      <c r="FF404" s="357">
        <v>0</v>
      </c>
      <c r="FG404" s="357">
        <v>0</v>
      </c>
    </row>
    <row r="405" spans="1:163">
      <c r="D405" s="167"/>
    </row>
    <row r="406" spans="1:163">
      <c r="B406" s="172" t="s">
        <v>980</v>
      </c>
      <c r="C406" s="357">
        <v>69630233.498789325</v>
      </c>
      <c r="D406" s="167"/>
      <c r="E406" s="357">
        <v>38335567.207363427</v>
      </c>
      <c r="F406" s="357">
        <v>3867696.973815131</v>
      </c>
      <c r="G406" s="357">
        <v>2454629.3994274372</v>
      </c>
      <c r="H406" s="357">
        <v>0</v>
      </c>
      <c r="I406" s="357">
        <v>0</v>
      </c>
      <c r="J406" s="357">
        <v>0</v>
      </c>
      <c r="K406" s="357">
        <v>44657893.580605991</v>
      </c>
      <c r="L406" s="357"/>
      <c r="M406" s="357">
        <v>7040836.7940307055</v>
      </c>
      <c r="N406" s="357">
        <v>982736.41802160768</v>
      </c>
      <c r="O406" s="357">
        <v>343216.95898398658</v>
      </c>
      <c r="P406" s="357">
        <v>0</v>
      </c>
      <c r="Q406" s="357">
        <v>0</v>
      </c>
      <c r="R406" s="357">
        <v>0</v>
      </c>
      <c r="S406" s="357">
        <v>8366790.1710363002</v>
      </c>
      <c r="T406" s="357"/>
      <c r="U406" s="357">
        <v>5838485.7516846694</v>
      </c>
      <c r="V406" s="357">
        <v>1092878.1546298775</v>
      </c>
      <c r="W406" s="357">
        <v>65743.223240955806</v>
      </c>
      <c r="X406" s="357">
        <v>0</v>
      </c>
      <c r="Y406" s="357">
        <v>0</v>
      </c>
      <c r="Z406" s="357">
        <v>0</v>
      </c>
      <c r="AA406" s="357">
        <v>6997107.1295555029</v>
      </c>
      <c r="AB406" s="357"/>
      <c r="AC406" s="357">
        <v>2430148.1274066158</v>
      </c>
      <c r="AD406" s="357">
        <v>705306.20430281025</v>
      </c>
      <c r="AE406" s="357">
        <v>21414.075279467354</v>
      </c>
      <c r="AF406" s="357">
        <v>0</v>
      </c>
      <c r="AG406" s="357">
        <v>0</v>
      </c>
      <c r="AH406" s="357">
        <v>0</v>
      </c>
      <c r="AI406" s="357">
        <v>3156868.4069888932</v>
      </c>
      <c r="AJ406" s="357"/>
      <c r="AK406" s="357">
        <v>2088264.2930516931</v>
      </c>
      <c r="AL406" s="357">
        <v>490711.70576652809</v>
      </c>
      <c r="AM406" s="357">
        <v>83290.921293236883</v>
      </c>
      <c r="AN406" s="357">
        <v>0</v>
      </c>
      <c r="AO406" s="357">
        <v>0</v>
      </c>
      <c r="AP406" s="357">
        <v>0</v>
      </c>
      <c r="AQ406" s="357">
        <v>2662266.9201114578</v>
      </c>
      <c r="AR406" s="357"/>
      <c r="AS406" s="357">
        <v>40723.27794851736</v>
      </c>
      <c r="AT406" s="357">
        <v>1549.4753860819321</v>
      </c>
      <c r="AU406" s="357">
        <v>216.41442766591044</v>
      </c>
      <c r="AV406" s="357">
        <v>0</v>
      </c>
      <c r="AW406" s="357">
        <v>0</v>
      </c>
      <c r="AX406" s="357">
        <v>0</v>
      </c>
      <c r="AY406" s="357">
        <v>42489.167762265206</v>
      </c>
      <c r="AZ406" s="357"/>
      <c r="BA406" s="357">
        <v>544856.72192846448</v>
      </c>
      <c r="BB406" s="357">
        <v>42764.768799495585</v>
      </c>
      <c r="BC406" s="357">
        <v>21896.104782172468</v>
      </c>
      <c r="BD406" s="357">
        <v>0</v>
      </c>
      <c r="BE406" s="357">
        <v>0</v>
      </c>
      <c r="BF406" s="357">
        <v>0</v>
      </c>
      <c r="BG406" s="357">
        <v>609517.59551013249</v>
      </c>
      <c r="BH406" s="357"/>
      <c r="BI406" s="357">
        <v>248569.78170105375</v>
      </c>
      <c r="BJ406" s="357">
        <v>21769.94820620718</v>
      </c>
      <c r="BK406" s="357">
        <v>6272.5124357660452</v>
      </c>
      <c r="BL406" s="357">
        <v>0</v>
      </c>
      <c r="BM406" s="357">
        <v>0</v>
      </c>
      <c r="BN406" s="357">
        <v>0</v>
      </c>
      <c r="BO406" s="357">
        <v>276612.24234302697</v>
      </c>
      <c r="BP406" s="357"/>
      <c r="BQ406" s="357">
        <v>143183.23449829564</v>
      </c>
      <c r="BR406" s="357">
        <v>212399.97791604276</v>
      </c>
      <c r="BS406" s="357">
        <v>5768.8497002662025</v>
      </c>
      <c r="BT406" s="357">
        <v>0</v>
      </c>
      <c r="BU406" s="357">
        <v>0</v>
      </c>
      <c r="BV406" s="357">
        <v>0</v>
      </c>
      <c r="BW406" s="357">
        <v>361352.06211460457</v>
      </c>
      <c r="BX406" s="357"/>
      <c r="BY406" s="357">
        <v>42486.439955468435</v>
      </c>
      <c r="BZ406" s="357">
        <v>128484.43801328271</v>
      </c>
      <c r="CA406" s="357">
        <v>9823.8455129958875</v>
      </c>
      <c r="CB406" s="357">
        <v>0</v>
      </c>
      <c r="CC406" s="357">
        <v>0</v>
      </c>
      <c r="CD406" s="357">
        <v>0</v>
      </c>
      <c r="CE406" s="357">
        <v>180794.723481747</v>
      </c>
      <c r="CF406" s="357"/>
      <c r="CG406" s="357">
        <v>71347.082764281688</v>
      </c>
      <c r="CH406" s="357">
        <v>25575.590530638226</v>
      </c>
      <c r="CI406" s="357">
        <v>2188070.1617504898</v>
      </c>
      <c r="CJ406" s="357">
        <v>0</v>
      </c>
      <c r="CK406" s="357">
        <v>0</v>
      </c>
      <c r="CL406" s="357">
        <v>0</v>
      </c>
      <c r="CM406" s="357">
        <v>2284992.8350454099</v>
      </c>
      <c r="CN406" s="357">
        <v>0</v>
      </c>
      <c r="CO406" s="357">
        <v>30992.9320214855</v>
      </c>
      <c r="CP406" s="357">
        <v>2503.0512784161701</v>
      </c>
      <c r="CQ406" s="357">
        <v>52.680934110624904</v>
      </c>
      <c r="CR406" s="357">
        <v>0</v>
      </c>
      <c r="CS406" s="357">
        <v>0</v>
      </c>
      <c r="CT406" s="357">
        <v>0</v>
      </c>
      <c r="CU406" s="357">
        <v>33548.6642340123</v>
      </c>
      <c r="CV406" s="357"/>
      <c r="CW406" s="357">
        <v>0</v>
      </c>
      <c r="CX406" s="357">
        <v>0</v>
      </c>
      <c r="CY406" s="357">
        <v>0</v>
      </c>
      <c r="CZ406" s="357">
        <v>0</v>
      </c>
      <c r="DA406" s="357">
        <v>0</v>
      </c>
      <c r="DB406" s="357">
        <v>0</v>
      </c>
      <c r="DC406" s="357">
        <v>0</v>
      </c>
      <c r="DD406" s="357"/>
      <c r="DE406" s="357">
        <v>0</v>
      </c>
      <c r="DF406" s="357">
        <v>0</v>
      </c>
      <c r="DG406" s="357">
        <v>0</v>
      </c>
      <c r="DH406" s="357">
        <v>0</v>
      </c>
      <c r="DI406" s="357">
        <v>0</v>
      </c>
      <c r="DJ406" s="357">
        <v>0</v>
      </c>
      <c r="DK406" s="357">
        <v>0</v>
      </c>
      <c r="DL406" s="357"/>
      <c r="DM406" s="357">
        <v>0</v>
      </c>
      <c r="DN406" s="357">
        <v>0</v>
      </c>
      <c r="DO406" s="357">
        <v>0</v>
      </c>
      <c r="DP406" s="357">
        <v>0</v>
      </c>
      <c r="DQ406" s="357">
        <v>0</v>
      </c>
      <c r="DR406" s="357">
        <v>0</v>
      </c>
      <c r="DS406" s="357">
        <v>0</v>
      </c>
      <c r="DT406" s="357"/>
      <c r="DU406" s="357">
        <v>0</v>
      </c>
      <c r="DV406" s="357">
        <v>0</v>
      </c>
      <c r="DW406" s="357">
        <v>0</v>
      </c>
      <c r="DX406" s="357">
        <v>0</v>
      </c>
      <c r="DY406" s="357">
        <v>0</v>
      </c>
      <c r="DZ406" s="357">
        <v>0</v>
      </c>
      <c r="EA406" s="357">
        <v>0</v>
      </c>
      <c r="EB406" s="357"/>
      <c r="EC406" s="357">
        <v>0</v>
      </c>
      <c r="ED406" s="357">
        <v>0</v>
      </c>
      <c r="EE406" s="357">
        <v>0</v>
      </c>
      <c r="EF406" s="357">
        <v>0</v>
      </c>
      <c r="EG406" s="357">
        <v>0</v>
      </c>
      <c r="EH406" s="357">
        <v>0</v>
      </c>
      <c r="EI406" s="357">
        <v>0</v>
      </c>
      <c r="EJ406" s="357"/>
      <c r="EK406" s="357">
        <v>0</v>
      </c>
      <c r="EL406" s="357">
        <v>0</v>
      </c>
      <c r="EM406" s="357">
        <v>0</v>
      </c>
      <c r="EN406" s="357">
        <v>0</v>
      </c>
      <c r="EO406" s="357">
        <v>0</v>
      </c>
      <c r="EP406" s="357">
        <v>0</v>
      </c>
      <c r="EQ406" s="357">
        <v>0</v>
      </c>
      <c r="ER406" s="357"/>
      <c r="ES406" s="357">
        <v>0</v>
      </c>
      <c r="ET406" s="357">
        <v>0</v>
      </c>
      <c r="EU406" s="357">
        <v>0</v>
      </c>
      <c r="EV406" s="357">
        <v>0</v>
      </c>
      <c r="EW406" s="357">
        <v>0</v>
      </c>
      <c r="EX406" s="357">
        <v>0</v>
      </c>
      <c r="EY406" s="357">
        <v>0</v>
      </c>
      <c r="EZ406" s="357"/>
      <c r="FA406" s="357">
        <v>0</v>
      </c>
      <c r="FB406" s="357">
        <v>0</v>
      </c>
      <c r="FC406" s="357">
        <v>0</v>
      </c>
      <c r="FD406" s="357">
        <v>0</v>
      </c>
      <c r="FE406" s="357">
        <v>0</v>
      </c>
      <c r="FF406" s="357">
        <v>0</v>
      </c>
      <c r="FG406" s="357">
        <v>0</v>
      </c>
    </row>
    <row r="407" spans="1:163">
      <c r="D407" s="167"/>
    </row>
    <row r="408" spans="1:163">
      <c r="D408" s="167"/>
    </row>
    <row r="409" spans="1:163">
      <c r="B409" s="172" t="s">
        <v>981</v>
      </c>
      <c r="C409" s="357">
        <v>1179596391.1405225</v>
      </c>
      <c r="D409" s="167"/>
      <c r="E409" s="357">
        <v>133375170.96169274</v>
      </c>
      <c r="F409" s="357">
        <v>451638840.98559749</v>
      </c>
      <c r="G409" s="357">
        <v>76432135.1678707</v>
      </c>
      <c r="H409" s="357">
        <v>0</v>
      </c>
      <c r="I409" s="357">
        <v>0</v>
      </c>
      <c r="J409" s="357">
        <v>0</v>
      </c>
      <c r="K409" s="357">
        <v>661446147.11516094</v>
      </c>
      <c r="L409" s="357"/>
      <c r="M409" s="357">
        <v>27466194.451772507</v>
      </c>
      <c r="N409" s="357">
        <v>114756130.02634147</v>
      </c>
      <c r="O409" s="357">
        <v>9824042.1627122443</v>
      </c>
      <c r="P409" s="357">
        <v>0</v>
      </c>
      <c r="Q409" s="357">
        <v>0</v>
      </c>
      <c r="R409" s="357">
        <v>0</v>
      </c>
      <c r="S409" s="357">
        <v>152046366.64082623</v>
      </c>
      <c r="T409" s="357"/>
      <c r="U409" s="357">
        <v>26486168.21834746</v>
      </c>
      <c r="V409" s="357">
        <v>127617604.59445679</v>
      </c>
      <c r="W409" s="357">
        <v>1541227.0828728713</v>
      </c>
      <c r="X409" s="357">
        <v>0</v>
      </c>
      <c r="Y409" s="357">
        <v>0</v>
      </c>
      <c r="Z409" s="357">
        <v>0</v>
      </c>
      <c r="AA409" s="357">
        <v>155644999.89567712</v>
      </c>
      <c r="AB409" s="357"/>
      <c r="AC409" s="357">
        <v>12790938.959594289</v>
      </c>
      <c r="AD409" s="357">
        <v>82360039.787982136</v>
      </c>
      <c r="AE409" s="357">
        <v>771972.70544167235</v>
      </c>
      <c r="AF409" s="357">
        <v>0</v>
      </c>
      <c r="AG409" s="357">
        <v>0</v>
      </c>
      <c r="AH409" s="357">
        <v>0</v>
      </c>
      <c r="AI409" s="357">
        <v>95922951.453018099</v>
      </c>
      <c r="AJ409" s="357"/>
      <c r="AK409" s="357">
        <v>9690562.5661352351</v>
      </c>
      <c r="AL409" s="357">
        <v>57301403.794270873</v>
      </c>
      <c r="AM409" s="357">
        <v>1898061.5724131919</v>
      </c>
      <c r="AN409" s="357">
        <v>0</v>
      </c>
      <c r="AO409" s="357">
        <v>0</v>
      </c>
      <c r="AP409" s="357">
        <v>0</v>
      </c>
      <c r="AQ409" s="357">
        <v>68890027.932819307</v>
      </c>
      <c r="AR409" s="357"/>
      <c r="AS409" s="357">
        <v>69089.455869476893</v>
      </c>
      <c r="AT409" s="357">
        <v>180935.39184779071</v>
      </c>
      <c r="AU409" s="357">
        <v>3867.9597637033321</v>
      </c>
      <c r="AV409" s="357">
        <v>0</v>
      </c>
      <c r="AW409" s="357">
        <v>0</v>
      </c>
      <c r="AX409" s="357">
        <v>0</v>
      </c>
      <c r="AY409" s="357">
        <v>253892.80748097095</v>
      </c>
      <c r="AZ409" s="357"/>
      <c r="BA409" s="357">
        <v>1029873.2895352736</v>
      </c>
      <c r="BB409" s="357">
        <v>4993729.0192022203</v>
      </c>
      <c r="BC409" s="357">
        <v>399498.75802826043</v>
      </c>
      <c r="BD409" s="357">
        <v>0</v>
      </c>
      <c r="BE409" s="357">
        <v>0</v>
      </c>
      <c r="BF409" s="357">
        <v>0</v>
      </c>
      <c r="BG409" s="357">
        <v>6423101.0667657545</v>
      </c>
      <c r="BH409" s="357"/>
      <c r="BI409" s="357">
        <v>755649.09206293756</v>
      </c>
      <c r="BJ409" s="357">
        <v>377727.66245841968</v>
      </c>
      <c r="BK409" s="357">
        <v>159179.66068217796</v>
      </c>
      <c r="BL409" s="357">
        <v>0</v>
      </c>
      <c r="BM409" s="357">
        <v>0</v>
      </c>
      <c r="BN409" s="357">
        <v>0</v>
      </c>
      <c r="BO409" s="357">
        <v>1292556.4152035352</v>
      </c>
      <c r="BP409" s="357"/>
      <c r="BQ409" s="357">
        <v>2361886.5709132082</v>
      </c>
      <c r="BR409" s="357">
        <v>24802377.358106147</v>
      </c>
      <c r="BS409" s="357">
        <v>178753.33868082703</v>
      </c>
      <c r="BT409" s="357">
        <v>0</v>
      </c>
      <c r="BU409" s="357">
        <v>0</v>
      </c>
      <c r="BV409" s="357">
        <v>0</v>
      </c>
      <c r="BW409" s="357">
        <v>27343017.26770018</v>
      </c>
      <c r="BX409" s="357"/>
      <c r="BY409" s="357">
        <v>334727.61950776598</v>
      </c>
      <c r="BZ409" s="357">
        <v>2229317.4964561113</v>
      </c>
      <c r="CA409" s="357">
        <v>310692.62959664507</v>
      </c>
      <c r="CB409" s="357">
        <v>0</v>
      </c>
      <c r="CC409" s="357">
        <v>0</v>
      </c>
      <c r="CD409" s="357">
        <v>0</v>
      </c>
      <c r="CE409" s="357">
        <v>2874737.7455605222</v>
      </c>
      <c r="CF409" s="357"/>
      <c r="CG409" s="357">
        <v>405400.81820603588</v>
      </c>
      <c r="CH409" s="357">
        <v>2986513.7168142027</v>
      </c>
      <c r="CI409" s="357">
        <v>3681880.6978187421</v>
      </c>
      <c r="CJ409" s="357">
        <v>0</v>
      </c>
      <c r="CK409" s="357">
        <v>0</v>
      </c>
      <c r="CL409" s="357">
        <v>0</v>
      </c>
      <c r="CM409" s="357">
        <v>7073795.2328389809</v>
      </c>
      <c r="CN409" s="357">
        <v>0</v>
      </c>
      <c r="CO409" s="357">
        <v>91490.391843770019</v>
      </c>
      <c r="CP409" s="357">
        <v>292286.38798873802</v>
      </c>
      <c r="CQ409" s="357">
        <v>1020.7876383580843</v>
      </c>
      <c r="CR409" s="357">
        <v>0</v>
      </c>
      <c r="CS409" s="357">
        <v>0</v>
      </c>
      <c r="CT409" s="357">
        <v>0</v>
      </c>
      <c r="CU409" s="357">
        <v>384797.56747086614</v>
      </c>
      <c r="CV409" s="357"/>
      <c r="CW409" s="357">
        <v>0</v>
      </c>
      <c r="CX409" s="357">
        <v>0</v>
      </c>
      <c r="CY409" s="357">
        <v>0</v>
      </c>
      <c r="CZ409" s="357">
        <v>0</v>
      </c>
      <c r="DA409" s="357">
        <v>0</v>
      </c>
      <c r="DB409" s="357">
        <v>0</v>
      </c>
      <c r="DC409" s="357">
        <v>0</v>
      </c>
      <c r="DD409" s="357"/>
      <c r="DE409" s="357">
        <v>0</v>
      </c>
      <c r="DF409" s="357">
        <v>0</v>
      </c>
      <c r="DG409" s="357">
        <v>0</v>
      </c>
      <c r="DH409" s="357">
        <v>0</v>
      </c>
      <c r="DI409" s="357">
        <v>0</v>
      </c>
      <c r="DJ409" s="357">
        <v>0</v>
      </c>
      <c r="DK409" s="357">
        <v>0</v>
      </c>
      <c r="DL409" s="357"/>
      <c r="DM409" s="357">
        <v>0</v>
      </c>
      <c r="DN409" s="357">
        <v>0</v>
      </c>
      <c r="DO409" s="357">
        <v>0</v>
      </c>
      <c r="DP409" s="357">
        <v>0</v>
      </c>
      <c r="DQ409" s="357">
        <v>0</v>
      </c>
      <c r="DR409" s="357">
        <v>0</v>
      </c>
      <c r="DS409" s="357">
        <v>0</v>
      </c>
      <c r="DT409" s="357"/>
      <c r="DU409" s="357">
        <v>0</v>
      </c>
      <c r="DV409" s="357">
        <v>0</v>
      </c>
      <c r="DW409" s="357">
        <v>0</v>
      </c>
      <c r="DX409" s="357">
        <v>0</v>
      </c>
      <c r="DY409" s="357">
        <v>0</v>
      </c>
      <c r="DZ409" s="357">
        <v>0</v>
      </c>
      <c r="EA409" s="357">
        <v>0</v>
      </c>
      <c r="EB409" s="357"/>
      <c r="EC409" s="357">
        <v>0</v>
      </c>
      <c r="ED409" s="357">
        <v>0</v>
      </c>
      <c r="EE409" s="357">
        <v>0</v>
      </c>
      <c r="EF409" s="357">
        <v>0</v>
      </c>
      <c r="EG409" s="357">
        <v>0</v>
      </c>
      <c r="EH409" s="357">
        <v>0</v>
      </c>
      <c r="EI409" s="357">
        <v>0</v>
      </c>
      <c r="EJ409" s="357"/>
      <c r="EK409" s="357">
        <v>0</v>
      </c>
      <c r="EL409" s="357">
        <v>0</v>
      </c>
      <c r="EM409" s="357">
        <v>0</v>
      </c>
      <c r="EN409" s="357">
        <v>0</v>
      </c>
      <c r="EO409" s="357">
        <v>0</v>
      </c>
      <c r="EP409" s="357">
        <v>0</v>
      </c>
      <c r="EQ409" s="357">
        <v>0</v>
      </c>
      <c r="ER409" s="357"/>
      <c r="ES409" s="357">
        <v>0</v>
      </c>
      <c r="ET409" s="357">
        <v>0</v>
      </c>
      <c r="EU409" s="357">
        <v>0</v>
      </c>
      <c r="EV409" s="357">
        <v>0</v>
      </c>
      <c r="EW409" s="357">
        <v>0</v>
      </c>
      <c r="EX409" s="357">
        <v>0</v>
      </c>
      <c r="EY409" s="357">
        <v>0</v>
      </c>
      <c r="EZ409" s="357"/>
      <c r="FA409" s="357">
        <v>0</v>
      </c>
      <c r="FB409" s="357">
        <v>0</v>
      </c>
      <c r="FC409" s="357">
        <v>0</v>
      </c>
      <c r="FD409" s="357">
        <v>0</v>
      </c>
      <c r="FE409" s="357">
        <v>0</v>
      </c>
      <c r="FF409" s="357">
        <v>0</v>
      </c>
      <c r="FG409" s="357">
        <v>0</v>
      </c>
    </row>
    <row r="410" spans="1:163">
      <c r="D410" s="167"/>
      <c r="CW410" s="162">
        <v>0</v>
      </c>
      <c r="CX410" s="162">
        <v>0</v>
      </c>
      <c r="CY410" s="162">
        <v>0</v>
      </c>
      <c r="CZ410" s="162">
        <v>0</v>
      </c>
      <c r="DA410" s="162">
        <v>0</v>
      </c>
      <c r="DB410" s="162">
        <v>0</v>
      </c>
      <c r="DC410" s="162">
        <v>0</v>
      </c>
    </row>
    <row r="411" spans="1:163">
      <c r="B411" s="172" t="s">
        <v>251</v>
      </c>
      <c r="D411" s="167"/>
      <c r="CW411" s="162">
        <v>0</v>
      </c>
      <c r="CX411" s="162">
        <v>0</v>
      </c>
      <c r="CY411" s="162">
        <v>0</v>
      </c>
      <c r="CZ411" s="162">
        <v>0</v>
      </c>
      <c r="DA411" s="162">
        <v>0</v>
      </c>
      <c r="DB411" s="162">
        <v>0</v>
      </c>
      <c r="DC411" s="162">
        <v>0</v>
      </c>
    </row>
    <row r="412" spans="1:163">
      <c r="D412" s="167"/>
      <c r="CW412" s="162">
        <v>0</v>
      </c>
      <c r="CX412" s="162">
        <v>0</v>
      </c>
      <c r="CY412" s="162">
        <v>0</v>
      </c>
      <c r="CZ412" s="162">
        <v>0</v>
      </c>
      <c r="DA412" s="162">
        <v>0</v>
      </c>
      <c r="DB412" s="162">
        <v>0</v>
      </c>
      <c r="DC412" s="162">
        <v>0</v>
      </c>
    </row>
    <row r="413" spans="1:163">
      <c r="B413" s="172" t="s">
        <v>252</v>
      </c>
      <c r="D413" s="167"/>
      <c r="CW413" s="162">
        <v>0</v>
      </c>
      <c r="CX413" s="162">
        <v>0</v>
      </c>
      <c r="CY413" s="162">
        <v>0</v>
      </c>
      <c r="CZ413" s="162">
        <v>0</v>
      </c>
      <c r="DA413" s="162">
        <v>0</v>
      </c>
      <c r="DB413" s="162">
        <v>0</v>
      </c>
      <c r="DC413" s="162">
        <v>0</v>
      </c>
    </row>
    <row r="414" spans="1:163">
      <c r="A414" s="355" t="s">
        <v>1212</v>
      </c>
      <c r="B414" s="162" t="s">
        <v>1213</v>
      </c>
      <c r="C414" s="619">
        <v>28389225.455022946</v>
      </c>
      <c r="D414" s="167"/>
      <c r="E414" s="356">
        <v>1801005.9159530671</v>
      </c>
      <c r="F414" s="356">
        <v>13162878.494103339</v>
      </c>
      <c r="G414" s="356">
        <v>0</v>
      </c>
      <c r="H414" s="356">
        <v>0</v>
      </c>
      <c r="I414" s="356">
        <v>0</v>
      </c>
      <c r="J414" s="356">
        <v>0</v>
      </c>
      <c r="K414" s="356">
        <v>14963884.410056405</v>
      </c>
      <c r="M414" s="356">
        <v>415227.30338589509</v>
      </c>
      <c r="N414" s="356">
        <v>3344532.9739441653</v>
      </c>
      <c r="O414" s="356">
        <v>0</v>
      </c>
      <c r="P414" s="356">
        <v>0</v>
      </c>
      <c r="Q414" s="356">
        <v>0</v>
      </c>
      <c r="R414" s="356">
        <v>0</v>
      </c>
      <c r="S414" s="356">
        <v>3759760.2773300605</v>
      </c>
      <c r="U414" s="356">
        <v>444433.56486228085</v>
      </c>
      <c r="V414" s="356">
        <v>3719376.79079937</v>
      </c>
      <c r="W414" s="356">
        <v>0</v>
      </c>
      <c r="X414" s="356">
        <v>0</v>
      </c>
      <c r="Y414" s="356">
        <v>0</v>
      </c>
      <c r="Z414" s="356">
        <v>0</v>
      </c>
      <c r="AA414" s="356">
        <v>4163810.3556616511</v>
      </c>
      <c r="AC414" s="356">
        <v>233513.32926230071</v>
      </c>
      <c r="AD414" s="356">
        <v>2400358.6452682805</v>
      </c>
      <c r="AE414" s="356">
        <v>0</v>
      </c>
      <c r="AF414" s="356">
        <v>0</v>
      </c>
      <c r="AG414" s="356">
        <v>0</v>
      </c>
      <c r="AH414" s="356">
        <v>0</v>
      </c>
      <c r="AI414" s="356">
        <v>2633871.9745305814</v>
      </c>
      <c r="AK414" s="356">
        <v>164959.0991872419</v>
      </c>
      <c r="AL414" s="356">
        <v>1670032.2187515136</v>
      </c>
      <c r="AM414" s="356">
        <v>0</v>
      </c>
      <c r="AN414" s="356">
        <v>0</v>
      </c>
      <c r="AO414" s="356">
        <v>0</v>
      </c>
      <c r="AP414" s="356">
        <v>0</v>
      </c>
      <c r="AQ414" s="356">
        <v>1834991.3179387555</v>
      </c>
      <c r="AS414" s="356">
        <v>5.6373625159463625</v>
      </c>
      <c r="AT414" s="356">
        <v>5273.3077008569189</v>
      </c>
      <c r="AU414" s="356">
        <v>0</v>
      </c>
      <c r="AV414" s="356">
        <v>0</v>
      </c>
      <c r="AW414" s="356">
        <v>0</v>
      </c>
      <c r="AX414" s="356">
        <v>0</v>
      </c>
      <c r="AY414" s="356">
        <v>5278.9450633728657</v>
      </c>
      <c r="BA414" s="356">
        <v>0</v>
      </c>
      <c r="BB414" s="356">
        <v>145540.73376149862</v>
      </c>
      <c r="BC414" s="356">
        <v>0</v>
      </c>
      <c r="BD414" s="356">
        <v>0</v>
      </c>
      <c r="BE414" s="356">
        <v>0</v>
      </c>
      <c r="BF414" s="356">
        <v>0</v>
      </c>
      <c r="BG414" s="356">
        <v>145540.73376149862</v>
      </c>
      <c r="BI414" s="356">
        <v>0</v>
      </c>
      <c r="BJ414" s="356">
        <v>0</v>
      </c>
      <c r="BK414" s="356">
        <v>0</v>
      </c>
      <c r="BL414" s="356">
        <v>0</v>
      </c>
      <c r="BM414" s="356">
        <v>0</v>
      </c>
      <c r="BN414" s="356">
        <v>0</v>
      </c>
      <c r="BO414" s="356">
        <v>0</v>
      </c>
      <c r="BQ414" s="356">
        <v>56029.630057005066</v>
      </c>
      <c r="BR414" s="356">
        <v>722857.84547937475</v>
      </c>
      <c r="BS414" s="356">
        <v>0</v>
      </c>
      <c r="BT414" s="356">
        <v>0</v>
      </c>
      <c r="BU414" s="356">
        <v>0</v>
      </c>
      <c r="BV414" s="356">
        <v>0</v>
      </c>
      <c r="BW414" s="356">
        <v>778887.47553637985</v>
      </c>
      <c r="BY414" s="356">
        <v>0</v>
      </c>
      <c r="BZ414" s="356">
        <v>0</v>
      </c>
      <c r="CA414" s="356">
        <v>0</v>
      </c>
      <c r="CB414" s="356">
        <v>0</v>
      </c>
      <c r="CC414" s="356">
        <v>0</v>
      </c>
      <c r="CD414" s="356">
        <v>0</v>
      </c>
      <c r="CE414" s="356">
        <v>0</v>
      </c>
      <c r="CG414" s="356">
        <v>6490.0352683347173</v>
      </c>
      <c r="CH414" s="356">
        <v>87041.046092516888</v>
      </c>
      <c r="CI414" s="356">
        <v>0</v>
      </c>
      <c r="CJ414" s="356">
        <v>0</v>
      </c>
      <c r="CK414" s="356">
        <v>0</v>
      </c>
      <c r="CL414" s="356">
        <v>0</v>
      </c>
      <c r="CM414" s="356">
        <v>93531.081360851604</v>
      </c>
      <c r="CN414" s="162">
        <v>0</v>
      </c>
      <c r="CO414" s="356">
        <v>1150.2847138828238</v>
      </c>
      <c r="CP414" s="356">
        <v>8518.5990695135824</v>
      </c>
      <c r="CQ414" s="356">
        <v>0</v>
      </c>
      <c r="CR414" s="356">
        <v>0</v>
      </c>
      <c r="CS414" s="356">
        <v>0</v>
      </c>
      <c r="CT414" s="356">
        <v>0</v>
      </c>
      <c r="CU414" s="356">
        <v>9668.8837833964062</v>
      </c>
      <c r="CW414" s="356">
        <v>0</v>
      </c>
      <c r="CX414" s="356">
        <v>0</v>
      </c>
      <c r="CY414" s="356">
        <v>0</v>
      </c>
      <c r="CZ414" s="356">
        <v>0</v>
      </c>
      <c r="DA414" s="356">
        <v>0</v>
      </c>
      <c r="DB414" s="356">
        <v>0</v>
      </c>
      <c r="DC414" s="356">
        <v>0</v>
      </c>
      <c r="DE414" s="356">
        <v>0</v>
      </c>
      <c r="DF414" s="356">
        <v>0</v>
      </c>
      <c r="DG414" s="356">
        <v>0</v>
      </c>
      <c r="DH414" s="356">
        <v>0</v>
      </c>
      <c r="DI414" s="356">
        <v>0</v>
      </c>
      <c r="DJ414" s="356">
        <v>0</v>
      </c>
      <c r="DK414" s="356">
        <v>0</v>
      </c>
      <c r="DM414" s="356">
        <v>0</v>
      </c>
      <c r="DN414" s="356">
        <v>0</v>
      </c>
      <c r="DO414" s="356">
        <v>0</v>
      </c>
      <c r="DP414" s="356">
        <v>0</v>
      </c>
      <c r="DQ414" s="356">
        <v>0</v>
      </c>
      <c r="DR414" s="356">
        <v>0</v>
      </c>
      <c r="DS414" s="356">
        <v>0</v>
      </c>
      <c r="DU414" s="356">
        <v>0</v>
      </c>
      <c r="DV414" s="356">
        <v>0</v>
      </c>
      <c r="DW414" s="356">
        <v>0</v>
      </c>
      <c r="DX414" s="356">
        <v>0</v>
      </c>
      <c r="DY414" s="356">
        <v>0</v>
      </c>
      <c r="DZ414" s="356">
        <v>0</v>
      </c>
      <c r="EA414" s="356">
        <v>0</v>
      </c>
      <c r="EC414" s="356">
        <v>0</v>
      </c>
      <c r="ED414" s="356">
        <v>0</v>
      </c>
      <c r="EE414" s="356">
        <v>0</v>
      </c>
      <c r="EF414" s="356">
        <v>0</v>
      </c>
      <c r="EG414" s="356">
        <v>0</v>
      </c>
      <c r="EH414" s="356">
        <v>0</v>
      </c>
      <c r="EI414" s="356">
        <v>0</v>
      </c>
      <c r="EK414" s="356">
        <v>0</v>
      </c>
      <c r="EL414" s="356">
        <v>0</v>
      </c>
      <c r="EM414" s="356">
        <v>0</v>
      </c>
      <c r="EN414" s="356">
        <v>0</v>
      </c>
      <c r="EO414" s="356">
        <v>0</v>
      </c>
      <c r="EP414" s="356">
        <v>0</v>
      </c>
      <c r="EQ414" s="356">
        <v>0</v>
      </c>
      <c r="ES414" s="356">
        <v>0</v>
      </c>
      <c r="ET414" s="356">
        <v>0</v>
      </c>
      <c r="EU414" s="356">
        <v>0</v>
      </c>
      <c r="EV414" s="356">
        <v>0</v>
      </c>
      <c r="EW414" s="356">
        <v>0</v>
      </c>
      <c r="EX414" s="356">
        <v>0</v>
      </c>
      <c r="EY414" s="356">
        <v>0</v>
      </c>
      <c r="FA414" s="356">
        <v>0</v>
      </c>
      <c r="FB414" s="356">
        <v>0</v>
      </c>
      <c r="FC414" s="356">
        <v>0</v>
      </c>
      <c r="FD414" s="356">
        <v>0</v>
      </c>
      <c r="FE414" s="356">
        <v>0</v>
      </c>
      <c r="FF414" s="356">
        <v>0</v>
      </c>
      <c r="FG414" s="356">
        <v>0</v>
      </c>
    </row>
    <row r="415" spans="1:163">
      <c r="A415" s="355" t="s">
        <v>45</v>
      </c>
      <c r="B415" s="162" t="s">
        <v>45</v>
      </c>
      <c r="C415" s="619">
        <v>0</v>
      </c>
      <c r="D415" s="167"/>
      <c r="E415" s="356">
        <v>0</v>
      </c>
      <c r="F415" s="356">
        <v>0</v>
      </c>
      <c r="G415" s="356">
        <v>0</v>
      </c>
      <c r="H415" s="356">
        <v>0</v>
      </c>
      <c r="I415" s="356">
        <v>0</v>
      </c>
      <c r="J415" s="356">
        <v>0</v>
      </c>
      <c r="K415" s="356">
        <v>0</v>
      </c>
      <c r="M415" s="356">
        <v>0</v>
      </c>
      <c r="N415" s="356">
        <v>0</v>
      </c>
      <c r="O415" s="356">
        <v>0</v>
      </c>
      <c r="P415" s="356">
        <v>0</v>
      </c>
      <c r="Q415" s="356">
        <v>0</v>
      </c>
      <c r="R415" s="356">
        <v>0</v>
      </c>
      <c r="S415" s="356">
        <v>0</v>
      </c>
      <c r="U415" s="356">
        <v>0</v>
      </c>
      <c r="V415" s="356">
        <v>0</v>
      </c>
      <c r="W415" s="356">
        <v>0</v>
      </c>
      <c r="X415" s="356">
        <v>0</v>
      </c>
      <c r="Y415" s="356">
        <v>0</v>
      </c>
      <c r="Z415" s="356">
        <v>0</v>
      </c>
      <c r="AA415" s="356">
        <v>0</v>
      </c>
      <c r="AC415" s="356">
        <v>0</v>
      </c>
      <c r="AD415" s="356">
        <v>0</v>
      </c>
      <c r="AE415" s="356">
        <v>0</v>
      </c>
      <c r="AF415" s="356">
        <v>0</v>
      </c>
      <c r="AG415" s="356">
        <v>0</v>
      </c>
      <c r="AH415" s="356">
        <v>0</v>
      </c>
      <c r="AI415" s="356">
        <v>0</v>
      </c>
      <c r="AK415" s="356">
        <v>0</v>
      </c>
      <c r="AL415" s="356">
        <v>0</v>
      </c>
      <c r="AM415" s="356">
        <v>0</v>
      </c>
      <c r="AN415" s="356">
        <v>0</v>
      </c>
      <c r="AO415" s="356">
        <v>0</v>
      </c>
      <c r="AP415" s="356">
        <v>0</v>
      </c>
      <c r="AQ415" s="356">
        <v>0</v>
      </c>
      <c r="AS415" s="356">
        <v>0</v>
      </c>
      <c r="AT415" s="356">
        <v>0</v>
      </c>
      <c r="AU415" s="356">
        <v>0</v>
      </c>
      <c r="AV415" s="356">
        <v>0</v>
      </c>
      <c r="AW415" s="356">
        <v>0</v>
      </c>
      <c r="AX415" s="356">
        <v>0</v>
      </c>
      <c r="AY415" s="356">
        <v>0</v>
      </c>
      <c r="BA415" s="356">
        <v>0</v>
      </c>
      <c r="BB415" s="356">
        <v>0</v>
      </c>
      <c r="BC415" s="356">
        <v>0</v>
      </c>
      <c r="BD415" s="356">
        <v>0</v>
      </c>
      <c r="BE415" s="356">
        <v>0</v>
      </c>
      <c r="BF415" s="356">
        <v>0</v>
      </c>
      <c r="BG415" s="356">
        <v>0</v>
      </c>
      <c r="BI415" s="356">
        <v>0</v>
      </c>
      <c r="BJ415" s="356">
        <v>0</v>
      </c>
      <c r="BK415" s="356">
        <v>0</v>
      </c>
      <c r="BL415" s="356">
        <v>0</v>
      </c>
      <c r="BM415" s="356">
        <v>0</v>
      </c>
      <c r="BN415" s="356">
        <v>0</v>
      </c>
      <c r="BO415" s="356">
        <v>0</v>
      </c>
      <c r="BQ415" s="356">
        <v>0</v>
      </c>
      <c r="BR415" s="356">
        <v>0</v>
      </c>
      <c r="BS415" s="356">
        <v>0</v>
      </c>
      <c r="BT415" s="356">
        <v>0</v>
      </c>
      <c r="BU415" s="356">
        <v>0</v>
      </c>
      <c r="BV415" s="356">
        <v>0</v>
      </c>
      <c r="BW415" s="356">
        <v>0</v>
      </c>
      <c r="BY415" s="356">
        <v>0</v>
      </c>
      <c r="BZ415" s="356">
        <v>0</v>
      </c>
      <c r="CA415" s="356">
        <v>0</v>
      </c>
      <c r="CB415" s="356">
        <v>0</v>
      </c>
      <c r="CC415" s="356">
        <v>0</v>
      </c>
      <c r="CD415" s="356">
        <v>0</v>
      </c>
      <c r="CE415" s="356">
        <v>0</v>
      </c>
      <c r="CG415" s="356">
        <v>0</v>
      </c>
      <c r="CH415" s="356">
        <v>0</v>
      </c>
      <c r="CI415" s="356">
        <v>0</v>
      </c>
      <c r="CJ415" s="356">
        <v>0</v>
      </c>
      <c r="CK415" s="356">
        <v>0</v>
      </c>
      <c r="CL415" s="356">
        <v>0</v>
      </c>
      <c r="CM415" s="356">
        <v>0</v>
      </c>
      <c r="CN415" s="162">
        <v>0</v>
      </c>
      <c r="CO415" s="356">
        <v>0</v>
      </c>
      <c r="CP415" s="356">
        <v>0</v>
      </c>
      <c r="CQ415" s="356">
        <v>0</v>
      </c>
      <c r="CR415" s="356">
        <v>0</v>
      </c>
      <c r="CS415" s="356">
        <v>0</v>
      </c>
      <c r="CT415" s="356">
        <v>0</v>
      </c>
      <c r="CU415" s="356">
        <v>0</v>
      </c>
      <c r="CW415" s="356">
        <v>0</v>
      </c>
      <c r="CX415" s="356">
        <v>0</v>
      </c>
      <c r="CY415" s="356">
        <v>0</v>
      </c>
      <c r="CZ415" s="356">
        <v>0</v>
      </c>
      <c r="DA415" s="356">
        <v>0</v>
      </c>
      <c r="DB415" s="356">
        <v>0</v>
      </c>
      <c r="DC415" s="356">
        <v>0</v>
      </c>
      <c r="DE415" s="356">
        <v>0</v>
      </c>
      <c r="DF415" s="356">
        <v>0</v>
      </c>
      <c r="DG415" s="356">
        <v>0</v>
      </c>
      <c r="DH415" s="356">
        <v>0</v>
      </c>
      <c r="DI415" s="356">
        <v>0</v>
      </c>
      <c r="DJ415" s="356">
        <v>0</v>
      </c>
      <c r="DK415" s="356">
        <v>0</v>
      </c>
      <c r="DM415" s="356">
        <v>0</v>
      </c>
      <c r="DN415" s="356">
        <v>0</v>
      </c>
      <c r="DO415" s="356">
        <v>0</v>
      </c>
      <c r="DP415" s="356">
        <v>0</v>
      </c>
      <c r="DQ415" s="356">
        <v>0</v>
      </c>
      <c r="DR415" s="356">
        <v>0</v>
      </c>
      <c r="DS415" s="356">
        <v>0</v>
      </c>
      <c r="DU415" s="356">
        <v>0</v>
      </c>
      <c r="DV415" s="356">
        <v>0</v>
      </c>
      <c r="DW415" s="356">
        <v>0</v>
      </c>
      <c r="DX415" s="356">
        <v>0</v>
      </c>
      <c r="DY415" s="356">
        <v>0</v>
      </c>
      <c r="DZ415" s="356">
        <v>0</v>
      </c>
      <c r="EA415" s="356">
        <v>0</v>
      </c>
      <c r="EC415" s="356">
        <v>0</v>
      </c>
      <c r="ED415" s="356">
        <v>0</v>
      </c>
      <c r="EE415" s="356">
        <v>0</v>
      </c>
      <c r="EF415" s="356">
        <v>0</v>
      </c>
      <c r="EG415" s="356">
        <v>0</v>
      </c>
      <c r="EH415" s="356">
        <v>0</v>
      </c>
      <c r="EI415" s="356">
        <v>0</v>
      </c>
      <c r="EK415" s="356">
        <v>0</v>
      </c>
      <c r="EL415" s="356">
        <v>0</v>
      </c>
      <c r="EM415" s="356">
        <v>0</v>
      </c>
      <c r="EN415" s="356">
        <v>0</v>
      </c>
      <c r="EO415" s="356">
        <v>0</v>
      </c>
      <c r="EP415" s="356">
        <v>0</v>
      </c>
      <c r="EQ415" s="356">
        <v>0</v>
      </c>
      <c r="ES415" s="356">
        <v>0</v>
      </c>
      <c r="ET415" s="356">
        <v>0</v>
      </c>
      <c r="EU415" s="356">
        <v>0</v>
      </c>
      <c r="EV415" s="356">
        <v>0</v>
      </c>
      <c r="EW415" s="356">
        <v>0</v>
      </c>
      <c r="EX415" s="356">
        <v>0</v>
      </c>
      <c r="EY415" s="356">
        <v>0</v>
      </c>
      <c r="FA415" s="356">
        <v>0</v>
      </c>
      <c r="FB415" s="356">
        <v>0</v>
      </c>
      <c r="FC415" s="356">
        <v>0</v>
      </c>
      <c r="FD415" s="356">
        <v>0</v>
      </c>
      <c r="FE415" s="356">
        <v>0</v>
      </c>
      <c r="FF415" s="356">
        <v>0</v>
      </c>
      <c r="FG415" s="356">
        <v>0</v>
      </c>
    </row>
    <row r="416" spans="1:163">
      <c r="A416" s="355" t="s">
        <v>45</v>
      </c>
      <c r="B416" s="162" t="s">
        <v>45</v>
      </c>
      <c r="C416" s="619">
        <v>0</v>
      </c>
      <c r="D416" s="167"/>
      <c r="E416" s="356">
        <v>0</v>
      </c>
      <c r="F416" s="356">
        <v>0</v>
      </c>
      <c r="G416" s="356">
        <v>0</v>
      </c>
      <c r="H416" s="356">
        <v>0</v>
      </c>
      <c r="I416" s="356">
        <v>0</v>
      </c>
      <c r="J416" s="356">
        <v>0</v>
      </c>
      <c r="K416" s="356">
        <v>0</v>
      </c>
      <c r="M416" s="356">
        <v>0</v>
      </c>
      <c r="N416" s="356">
        <v>0</v>
      </c>
      <c r="O416" s="356">
        <v>0</v>
      </c>
      <c r="P416" s="356">
        <v>0</v>
      </c>
      <c r="Q416" s="356">
        <v>0</v>
      </c>
      <c r="R416" s="356">
        <v>0</v>
      </c>
      <c r="S416" s="356">
        <v>0</v>
      </c>
      <c r="U416" s="356">
        <v>0</v>
      </c>
      <c r="V416" s="356">
        <v>0</v>
      </c>
      <c r="W416" s="356">
        <v>0</v>
      </c>
      <c r="X416" s="356">
        <v>0</v>
      </c>
      <c r="Y416" s="356">
        <v>0</v>
      </c>
      <c r="Z416" s="356">
        <v>0</v>
      </c>
      <c r="AA416" s="356">
        <v>0</v>
      </c>
      <c r="AC416" s="356">
        <v>0</v>
      </c>
      <c r="AD416" s="356">
        <v>0</v>
      </c>
      <c r="AE416" s="356">
        <v>0</v>
      </c>
      <c r="AF416" s="356">
        <v>0</v>
      </c>
      <c r="AG416" s="356">
        <v>0</v>
      </c>
      <c r="AH416" s="356">
        <v>0</v>
      </c>
      <c r="AI416" s="356">
        <v>0</v>
      </c>
      <c r="AK416" s="356">
        <v>0</v>
      </c>
      <c r="AL416" s="356">
        <v>0</v>
      </c>
      <c r="AM416" s="356">
        <v>0</v>
      </c>
      <c r="AN416" s="356">
        <v>0</v>
      </c>
      <c r="AO416" s="356">
        <v>0</v>
      </c>
      <c r="AP416" s="356">
        <v>0</v>
      </c>
      <c r="AQ416" s="356">
        <v>0</v>
      </c>
      <c r="AS416" s="356">
        <v>0</v>
      </c>
      <c r="AT416" s="356">
        <v>0</v>
      </c>
      <c r="AU416" s="356">
        <v>0</v>
      </c>
      <c r="AV416" s="356">
        <v>0</v>
      </c>
      <c r="AW416" s="356">
        <v>0</v>
      </c>
      <c r="AX416" s="356">
        <v>0</v>
      </c>
      <c r="AY416" s="356">
        <v>0</v>
      </c>
      <c r="BA416" s="356">
        <v>0</v>
      </c>
      <c r="BB416" s="356">
        <v>0</v>
      </c>
      <c r="BC416" s="356">
        <v>0</v>
      </c>
      <c r="BD416" s="356">
        <v>0</v>
      </c>
      <c r="BE416" s="356">
        <v>0</v>
      </c>
      <c r="BF416" s="356">
        <v>0</v>
      </c>
      <c r="BG416" s="356">
        <v>0</v>
      </c>
      <c r="BI416" s="356">
        <v>0</v>
      </c>
      <c r="BJ416" s="356">
        <v>0</v>
      </c>
      <c r="BK416" s="356">
        <v>0</v>
      </c>
      <c r="BL416" s="356">
        <v>0</v>
      </c>
      <c r="BM416" s="356">
        <v>0</v>
      </c>
      <c r="BN416" s="356">
        <v>0</v>
      </c>
      <c r="BO416" s="356">
        <v>0</v>
      </c>
      <c r="BQ416" s="356">
        <v>0</v>
      </c>
      <c r="BR416" s="356">
        <v>0</v>
      </c>
      <c r="BS416" s="356">
        <v>0</v>
      </c>
      <c r="BT416" s="356">
        <v>0</v>
      </c>
      <c r="BU416" s="356">
        <v>0</v>
      </c>
      <c r="BV416" s="356">
        <v>0</v>
      </c>
      <c r="BW416" s="356">
        <v>0</v>
      </c>
      <c r="BY416" s="356">
        <v>0</v>
      </c>
      <c r="BZ416" s="356">
        <v>0</v>
      </c>
      <c r="CA416" s="356">
        <v>0</v>
      </c>
      <c r="CB416" s="356">
        <v>0</v>
      </c>
      <c r="CC416" s="356">
        <v>0</v>
      </c>
      <c r="CD416" s="356">
        <v>0</v>
      </c>
      <c r="CE416" s="356">
        <v>0</v>
      </c>
      <c r="CG416" s="356">
        <v>0</v>
      </c>
      <c r="CH416" s="356">
        <v>0</v>
      </c>
      <c r="CI416" s="356">
        <v>0</v>
      </c>
      <c r="CJ416" s="356">
        <v>0</v>
      </c>
      <c r="CK416" s="356">
        <v>0</v>
      </c>
      <c r="CL416" s="356">
        <v>0</v>
      </c>
      <c r="CM416" s="356">
        <v>0</v>
      </c>
      <c r="CN416" s="162">
        <v>0</v>
      </c>
      <c r="CO416" s="356">
        <v>0</v>
      </c>
      <c r="CP416" s="356">
        <v>0</v>
      </c>
      <c r="CQ416" s="356">
        <v>0</v>
      </c>
      <c r="CR416" s="356">
        <v>0</v>
      </c>
      <c r="CS416" s="356">
        <v>0</v>
      </c>
      <c r="CT416" s="356">
        <v>0</v>
      </c>
      <c r="CU416" s="356">
        <v>0</v>
      </c>
      <c r="CW416" s="356">
        <v>0</v>
      </c>
      <c r="CX416" s="356">
        <v>0</v>
      </c>
      <c r="CY416" s="356">
        <v>0</v>
      </c>
      <c r="CZ416" s="356">
        <v>0</v>
      </c>
      <c r="DA416" s="356">
        <v>0</v>
      </c>
      <c r="DB416" s="356">
        <v>0</v>
      </c>
      <c r="DC416" s="356">
        <v>0</v>
      </c>
      <c r="DE416" s="356">
        <v>0</v>
      </c>
      <c r="DF416" s="356">
        <v>0</v>
      </c>
      <c r="DG416" s="356">
        <v>0</v>
      </c>
      <c r="DH416" s="356">
        <v>0</v>
      </c>
      <c r="DI416" s="356">
        <v>0</v>
      </c>
      <c r="DJ416" s="356">
        <v>0</v>
      </c>
      <c r="DK416" s="356">
        <v>0</v>
      </c>
      <c r="DM416" s="356">
        <v>0</v>
      </c>
      <c r="DN416" s="356">
        <v>0</v>
      </c>
      <c r="DO416" s="356">
        <v>0</v>
      </c>
      <c r="DP416" s="356">
        <v>0</v>
      </c>
      <c r="DQ416" s="356">
        <v>0</v>
      </c>
      <c r="DR416" s="356">
        <v>0</v>
      </c>
      <c r="DS416" s="356">
        <v>0</v>
      </c>
      <c r="DU416" s="356">
        <v>0</v>
      </c>
      <c r="DV416" s="356">
        <v>0</v>
      </c>
      <c r="DW416" s="356">
        <v>0</v>
      </c>
      <c r="DX416" s="356">
        <v>0</v>
      </c>
      <c r="DY416" s="356">
        <v>0</v>
      </c>
      <c r="DZ416" s="356">
        <v>0</v>
      </c>
      <c r="EA416" s="356">
        <v>0</v>
      </c>
      <c r="EC416" s="356">
        <v>0</v>
      </c>
      <c r="ED416" s="356">
        <v>0</v>
      </c>
      <c r="EE416" s="356">
        <v>0</v>
      </c>
      <c r="EF416" s="356">
        <v>0</v>
      </c>
      <c r="EG416" s="356">
        <v>0</v>
      </c>
      <c r="EH416" s="356">
        <v>0</v>
      </c>
      <c r="EI416" s="356">
        <v>0</v>
      </c>
      <c r="EK416" s="356">
        <v>0</v>
      </c>
      <c r="EL416" s="356">
        <v>0</v>
      </c>
      <c r="EM416" s="356">
        <v>0</v>
      </c>
      <c r="EN416" s="356">
        <v>0</v>
      </c>
      <c r="EO416" s="356">
        <v>0</v>
      </c>
      <c r="EP416" s="356">
        <v>0</v>
      </c>
      <c r="EQ416" s="356">
        <v>0</v>
      </c>
      <c r="ES416" s="356">
        <v>0</v>
      </c>
      <c r="ET416" s="356">
        <v>0</v>
      </c>
      <c r="EU416" s="356">
        <v>0</v>
      </c>
      <c r="EV416" s="356">
        <v>0</v>
      </c>
      <c r="EW416" s="356">
        <v>0</v>
      </c>
      <c r="EX416" s="356">
        <v>0</v>
      </c>
      <c r="EY416" s="356">
        <v>0</v>
      </c>
      <c r="FA416" s="356">
        <v>0</v>
      </c>
      <c r="FB416" s="356">
        <v>0</v>
      </c>
      <c r="FC416" s="356">
        <v>0</v>
      </c>
      <c r="FD416" s="356">
        <v>0</v>
      </c>
      <c r="FE416" s="356">
        <v>0</v>
      </c>
      <c r="FF416" s="356">
        <v>0</v>
      </c>
      <c r="FG416" s="356">
        <v>0</v>
      </c>
    </row>
    <row r="417" spans="1:163">
      <c r="A417" s="355" t="s">
        <v>45</v>
      </c>
      <c r="B417" s="162" t="s">
        <v>45</v>
      </c>
      <c r="C417" s="619">
        <v>0</v>
      </c>
      <c r="D417" s="167"/>
      <c r="E417" s="356">
        <v>0</v>
      </c>
      <c r="F417" s="356">
        <v>0</v>
      </c>
      <c r="G417" s="356">
        <v>0</v>
      </c>
      <c r="H417" s="356">
        <v>0</v>
      </c>
      <c r="I417" s="356">
        <v>0</v>
      </c>
      <c r="J417" s="356">
        <v>0</v>
      </c>
      <c r="K417" s="356">
        <v>0</v>
      </c>
      <c r="M417" s="356">
        <v>0</v>
      </c>
      <c r="N417" s="356">
        <v>0</v>
      </c>
      <c r="O417" s="356">
        <v>0</v>
      </c>
      <c r="P417" s="356">
        <v>0</v>
      </c>
      <c r="Q417" s="356">
        <v>0</v>
      </c>
      <c r="R417" s="356">
        <v>0</v>
      </c>
      <c r="S417" s="356">
        <v>0</v>
      </c>
      <c r="U417" s="356">
        <v>0</v>
      </c>
      <c r="V417" s="356">
        <v>0</v>
      </c>
      <c r="W417" s="356">
        <v>0</v>
      </c>
      <c r="X417" s="356">
        <v>0</v>
      </c>
      <c r="Y417" s="356">
        <v>0</v>
      </c>
      <c r="Z417" s="356">
        <v>0</v>
      </c>
      <c r="AA417" s="356">
        <v>0</v>
      </c>
      <c r="AC417" s="356">
        <v>0</v>
      </c>
      <c r="AD417" s="356">
        <v>0</v>
      </c>
      <c r="AE417" s="356">
        <v>0</v>
      </c>
      <c r="AF417" s="356">
        <v>0</v>
      </c>
      <c r="AG417" s="356">
        <v>0</v>
      </c>
      <c r="AH417" s="356">
        <v>0</v>
      </c>
      <c r="AI417" s="356">
        <v>0</v>
      </c>
      <c r="AK417" s="356">
        <v>0</v>
      </c>
      <c r="AL417" s="356">
        <v>0</v>
      </c>
      <c r="AM417" s="356">
        <v>0</v>
      </c>
      <c r="AN417" s="356">
        <v>0</v>
      </c>
      <c r="AO417" s="356">
        <v>0</v>
      </c>
      <c r="AP417" s="356">
        <v>0</v>
      </c>
      <c r="AQ417" s="356">
        <v>0</v>
      </c>
      <c r="AS417" s="356">
        <v>0</v>
      </c>
      <c r="AT417" s="356">
        <v>0</v>
      </c>
      <c r="AU417" s="356">
        <v>0</v>
      </c>
      <c r="AV417" s="356">
        <v>0</v>
      </c>
      <c r="AW417" s="356">
        <v>0</v>
      </c>
      <c r="AX417" s="356">
        <v>0</v>
      </c>
      <c r="AY417" s="356">
        <v>0</v>
      </c>
      <c r="BA417" s="356">
        <v>0</v>
      </c>
      <c r="BB417" s="356">
        <v>0</v>
      </c>
      <c r="BC417" s="356">
        <v>0</v>
      </c>
      <c r="BD417" s="356">
        <v>0</v>
      </c>
      <c r="BE417" s="356">
        <v>0</v>
      </c>
      <c r="BF417" s="356">
        <v>0</v>
      </c>
      <c r="BG417" s="356">
        <v>0</v>
      </c>
      <c r="BI417" s="356">
        <v>0</v>
      </c>
      <c r="BJ417" s="356">
        <v>0</v>
      </c>
      <c r="BK417" s="356">
        <v>0</v>
      </c>
      <c r="BL417" s="356">
        <v>0</v>
      </c>
      <c r="BM417" s="356">
        <v>0</v>
      </c>
      <c r="BN417" s="356">
        <v>0</v>
      </c>
      <c r="BO417" s="356">
        <v>0</v>
      </c>
      <c r="BQ417" s="356">
        <v>0</v>
      </c>
      <c r="BR417" s="356">
        <v>0</v>
      </c>
      <c r="BS417" s="356">
        <v>0</v>
      </c>
      <c r="BT417" s="356">
        <v>0</v>
      </c>
      <c r="BU417" s="356">
        <v>0</v>
      </c>
      <c r="BV417" s="356">
        <v>0</v>
      </c>
      <c r="BW417" s="356">
        <v>0</v>
      </c>
      <c r="BY417" s="356">
        <v>0</v>
      </c>
      <c r="BZ417" s="356">
        <v>0</v>
      </c>
      <c r="CA417" s="356">
        <v>0</v>
      </c>
      <c r="CB417" s="356">
        <v>0</v>
      </c>
      <c r="CC417" s="356">
        <v>0</v>
      </c>
      <c r="CD417" s="356">
        <v>0</v>
      </c>
      <c r="CE417" s="356">
        <v>0</v>
      </c>
      <c r="CG417" s="356">
        <v>0</v>
      </c>
      <c r="CH417" s="356">
        <v>0</v>
      </c>
      <c r="CI417" s="356">
        <v>0</v>
      </c>
      <c r="CJ417" s="356">
        <v>0</v>
      </c>
      <c r="CK417" s="356">
        <v>0</v>
      </c>
      <c r="CL417" s="356">
        <v>0</v>
      </c>
      <c r="CM417" s="356">
        <v>0</v>
      </c>
      <c r="CN417" s="162">
        <v>0</v>
      </c>
      <c r="CO417" s="356">
        <v>0</v>
      </c>
      <c r="CP417" s="356">
        <v>0</v>
      </c>
      <c r="CQ417" s="356">
        <v>0</v>
      </c>
      <c r="CR417" s="356">
        <v>0</v>
      </c>
      <c r="CS417" s="356">
        <v>0</v>
      </c>
      <c r="CT417" s="356">
        <v>0</v>
      </c>
      <c r="CU417" s="356">
        <v>0</v>
      </c>
      <c r="CW417" s="356">
        <v>0</v>
      </c>
      <c r="CX417" s="356">
        <v>0</v>
      </c>
      <c r="CY417" s="356">
        <v>0</v>
      </c>
      <c r="CZ417" s="356">
        <v>0</v>
      </c>
      <c r="DA417" s="356">
        <v>0</v>
      </c>
      <c r="DB417" s="356">
        <v>0</v>
      </c>
      <c r="DC417" s="356">
        <v>0</v>
      </c>
      <c r="DE417" s="356">
        <v>0</v>
      </c>
      <c r="DF417" s="356">
        <v>0</v>
      </c>
      <c r="DG417" s="356">
        <v>0</v>
      </c>
      <c r="DH417" s="356">
        <v>0</v>
      </c>
      <c r="DI417" s="356">
        <v>0</v>
      </c>
      <c r="DJ417" s="356">
        <v>0</v>
      </c>
      <c r="DK417" s="356">
        <v>0</v>
      </c>
      <c r="DM417" s="356">
        <v>0</v>
      </c>
      <c r="DN417" s="356">
        <v>0</v>
      </c>
      <c r="DO417" s="356">
        <v>0</v>
      </c>
      <c r="DP417" s="356">
        <v>0</v>
      </c>
      <c r="DQ417" s="356">
        <v>0</v>
      </c>
      <c r="DR417" s="356">
        <v>0</v>
      </c>
      <c r="DS417" s="356">
        <v>0</v>
      </c>
      <c r="DU417" s="356">
        <v>0</v>
      </c>
      <c r="DV417" s="356">
        <v>0</v>
      </c>
      <c r="DW417" s="356">
        <v>0</v>
      </c>
      <c r="DX417" s="356">
        <v>0</v>
      </c>
      <c r="DY417" s="356">
        <v>0</v>
      </c>
      <c r="DZ417" s="356">
        <v>0</v>
      </c>
      <c r="EA417" s="356">
        <v>0</v>
      </c>
      <c r="EC417" s="356">
        <v>0</v>
      </c>
      <c r="ED417" s="356">
        <v>0</v>
      </c>
      <c r="EE417" s="356">
        <v>0</v>
      </c>
      <c r="EF417" s="356">
        <v>0</v>
      </c>
      <c r="EG417" s="356">
        <v>0</v>
      </c>
      <c r="EH417" s="356">
        <v>0</v>
      </c>
      <c r="EI417" s="356">
        <v>0</v>
      </c>
      <c r="EK417" s="356">
        <v>0</v>
      </c>
      <c r="EL417" s="356">
        <v>0</v>
      </c>
      <c r="EM417" s="356">
        <v>0</v>
      </c>
      <c r="EN417" s="356">
        <v>0</v>
      </c>
      <c r="EO417" s="356">
        <v>0</v>
      </c>
      <c r="EP417" s="356">
        <v>0</v>
      </c>
      <c r="EQ417" s="356">
        <v>0</v>
      </c>
      <c r="ES417" s="356">
        <v>0</v>
      </c>
      <c r="ET417" s="356">
        <v>0</v>
      </c>
      <c r="EU417" s="356">
        <v>0</v>
      </c>
      <c r="EV417" s="356">
        <v>0</v>
      </c>
      <c r="EW417" s="356">
        <v>0</v>
      </c>
      <c r="EX417" s="356">
        <v>0</v>
      </c>
      <c r="EY417" s="356">
        <v>0</v>
      </c>
      <c r="FA417" s="356">
        <v>0</v>
      </c>
      <c r="FB417" s="356">
        <v>0</v>
      </c>
      <c r="FC417" s="356">
        <v>0</v>
      </c>
      <c r="FD417" s="356">
        <v>0</v>
      </c>
      <c r="FE417" s="356">
        <v>0</v>
      </c>
      <c r="FF417" s="356">
        <v>0</v>
      </c>
      <c r="FG417" s="356">
        <v>0</v>
      </c>
    </row>
    <row r="418" spans="1:163">
      <c r="A418" s="355" t="s">
        <v>45</v>
      </c>
      <c r="B418" s="162" t="s">
        <v>45</v>
      </c>
      <c r="C418" s="619">
        <v>0</v>
      </c>
      <c r="D418" s="167"/>
      <c r="E418" s="356">
        <v>0</v>
      </c>
      <c r="F418" s="356">
        <v>0</v>
      </c>
      <c r="G418" s="356">
        <v>0</v>
      </c>
      <c r="H418" s="356">
        <v>0</v>
      </c>
      <c r="I418" s="356">
        <v>0</v>
      </c>
      <c r="J418" s="356">
        <v>0</v>
      </c>
      <c r="K418" s="356">
        <v>0</v>
      </c>
      <c r="M418" s="356">
        <v>0</v>
      </c>
      <c r="N418" s="356">
        <v>0</v>
      </c>
      <c r="O418" s="356">
        <v>0</v>
      </c>
      <c r="P418" s="356">
        <v>0</v>
      </c>
      <c r="Q418" s="356">
        <v>0</v>
      </c>
      <c r="R418" s="356">
        <v>0</v>
      </c>
      <c r="S418" s="356">
        <v>0</v>
      </c>
      <c r="U418" s="356">
        <v>0</v>
      </c>
      <c r="V418" s="356">
        <v>0</v>
      </c>
      <c r="W418" s="356">
        <v>0</v>
      </c>
      <c r="X418" s="356">
        <v>0</v>
      </c>
      <c r="Y418" s="356">
        <v>0</v>
      </c>
      <c r="Z418" s="356">
        <v>0</v>
      </c>
      <c r="AA418" s="356">
        <v>0</v>
      </c>
      <c r="AC418" s="356">
        <v>0</v>
      </c>
      <c r="AD418" s="356">
        <v>0</v>
      </c>
      <c r="AE418" s="356">
        <v>0</v>
      </c>
      <c r="AF418" s="356">
        <v>0</v>
      </c>
      <c r="AG418" s="356">
        <v>0</v>
      </c>
      <c r="AH418" s="356">
        <v>0</v>
      </c>
      <c r="AI418" s="356">
        <v>0</v>
      </c>
      <c r="AK418" s="356">
        <v>0</v>
      </c>
      <c r="AL418" s="356">
        <v>0</v>
      </c>
      <c r="AM418" s="356">
        <v>0</v>
      </c>
      <c r="AN418" s="356">
        <v>0</v>
      </c>
      <c r="AO418" s="356">
        <v>0</v>
      </c>
      <c r="AP418" s="356">
        <v>0</v>
      </c>
      <c r="AQ418" s="356">
        <v>0</v>
      </c>
      <c r="AS418" s="356">
        <v>0</v>
      </c>
      <c r="AT418" s="356">
        <v>0</v>
      </c>
      <c r="AU418" s="356">
        <v>0</v>
      </c>
      <c r="AV418" s="356">
        <v>0</v>
      </c>
      <c r="AW418" s="356">
        <v>0</v>
      </c>
      <c r="AX418" s="356">
        <v>0</v>
      </c>
      <c r="AY418" s="356">
        <v>0</v>
      </c>
      <c r="BA418" s="356">
        <v>0</v>
      </c>
      <c r="BB418" s="356">
        <v>0</v>
      </c>
      <c r="BC418" s="356">
        <v>0</v>
      </c>
      <c r="BD418" s="356">
        <v>0</v>
      </c>
      <c r="BE418" s="356">
        <v>0</v>
      </c>
      <c r="BF418" s="356">
        <v>0</v>
      </c>
      <c r="BG418" s="356">
        <v>0</v>
      </c>
      <c r="BI418" s="356">
        <v>0</v>
      </c>
      <c r="BJ418" s="356">
        <v>0</v>
      </c>
      <c r="BK418" s="356">
        <v>0</v>
      </c>
      <c r="BL418" s="356">
        <v>0</v>
      </c>
      <c r="BM418" s="356">
        <v>0</v>
      </c>
      <c r="BN418" s="356">
        <v>0</v>
      </c>
      <c r="BO418" s="356">
        <v>0</v>
      </c>
      <c r="BQ418" s="356">
        <v>0</v>
      </c>
      <c r="BR418" s="356">
        <v>0</v>
      </c>
      <c r="BS418" s="356">
        <v>0</v>
      </c>
      <c r="BT418" s="356">
        <v>0</v>
      </c>
      <c r="BU418" s="356">
        <v>0</v>
      </c>
      <c r="BV418" s="356">
        <v>0</v>
      </c>
      <c r="BW418" s="356">
        <v>0</v>
      </c>
      <c r="BY418" s="356">
        <v>0</v>
      </c>
      <c r="BZ418" s="356">
        <v>0</v>
      </c>
      <c r="CA418" s="356">
        <v>0</v>
      </c>
      <c r="CB418" s="356">
        <v>0</v>
      </c>
      <c r="CC418" s="356">
        <v>0</v>
      </c>
      <c r="CD418" s="356">
        <v>0</v>
      </c>
      <c r="CE418" s="356">
        <v>0</v>
      </c>
      <c r="CG418" s="356">
        <v>0</v>
      </c>
      <c r="CH418" s="356">
        <v>0</v>
      </c>
      <c r="CI418" s="356">
        <v>0</v>
      </c>
      <c r="CJ418" s="356">
        <v>0</v>
      </c>
      <c r="CK418" s="356">
        <v>0</v>
      </c>
      <c r="CL418" s="356">
        <v>0</v>
      </c>
      <c r="CM418" s="356">
        <v>0</v>
      </c>
      <c r="CN418" s="162">
        <v>0</v>
      </c>
      <c r="CO418" s="356">
        <v>0</v>
      </c>
      <c r="CP418" s="356">
        <v>0</v>
      </c>
      <c r="CQ418" s="356">
        <v>0</v>
      </c>
      <c r="CR418" s="356">
        <v>0</v>
      </c>
      <c r="CS418" s="356">
        <v>0</v>
      </c>
      <c r="CT418" s="356">
        <v>0</v>
      </c>
      <c r="CU418" s="356">
        <v>0</v>
      </c>
      <c r="CW418" s="356">
        <v>0</v>
      </c>
      <c r="CX418" s="356">
        <v>0</v>
      </c>
      <c r="CY418" s="356">
        <v>0</v>
      </c>
      <c r="CZ418" s="356">
        <v>0</v>
      </c>
      <c r="DA418" s="356">
        <v>0</v>
      </c>
      <c r="DB418" s="356">
        <v>0</v>
      </c>
      <c r="DC418" s="356">
        <v>0</v>
      </c>
      <c r="DE418" s="356">
        <v>0</v>
      </c>
      <c r="DF418" s="356">
        <v>0</v>
      </c>
      <c r="DG418" s="356">
        <v>0</v>
      </c>
      <c r="DH418" s="356">
        <v>0</v>
      </c>
      <c r="DI418" s="356">
        <v>0</v>
      </c>
      <c r="DJ418" s="356">
        <v>0</v>
      </c>
      <c r="DK418" s="356">
        <v>0</v>
      </c>
      <c r="DM418" s="356">
        <v>0</v>
      </c>
      <c r="DN418" s="356">
        <v>0</v>
      </c>
      <c r="DO418" s="356">
        <v>0</v>
      </c>
      <c r="DP418" s="356">
        <v>0</v>
      </c>
      <c r="DQ418" s="356">
        <v>0</v>
      </c>
      <c r="DR418" s="356">
        <v>0</v>
      </c>
      <c r="DS418" s="356">
        <v>0</v>
      </c>
      <c r="DU418" s="356">
        <v>0</v>
      </c>
      <c r="DV418" s="356">
        <v>0</v>
      </c>
      <c r="DW418" s="356">
        <v>0</v>
      </c>
      <c r="DX418" s="356">
        <v>0</v>
      </c>
      <c r="DY418" s="356">
        <v>0</v>
      </c>
      <c r="DZ418" s="356">
        <v>0</v>
      </c>
      <c r="EA418" s="356">
        <v>0</v>
      </c>
      <c r="EC418" s="356">
        <v>0</v>
      </c>
      <c r="ED418" s="356">
        <v>0</v>
      </c>
      <c r="EE418" s="356">
        <v>0</v>
      </c>
      <c r="EF418" s="356">
        <v>0</v>
      </c>
      <c r="EG418" s="356">
        <v>0</v>
      </c>
      <c r="EH418" s="356">
        <v>0</v>
      </c>
      <c r="EI418" s="356">
        <v>0</v>
      </c>
      <c r="EK418" s="356">
        <v>0</v>
      </c>
      <c r="EL418" s="356">
        <v>0</v>
      </c>
      <c r="EM418" s="356">
        <v>0</v>
      </c>
      <c r="EN418" s="356">
        <v>0</v>
      </c>
      <c r="EO418" s="356">
        <v>0</v>
      </c>
      <c r="EP418" s="356">
        <v>0</v>
      </c>
      <c r="EQ418" s="356">
        <v>0</v>
      </c>
      <c r="ES418" s="356">
        <v>0</v>
      </c>
      <c r="ET418" s="356">
        <v>0</v>
      </c>
      <c r="EU418" s="356">
        <v>0</v>
      </c>
      <c r="EV418" s="356">
        <v>0</v>
      </c>
      <c r="EW418" s="356">
        <v>0</v>
      </c>
      <c r="EX418" s="356">
        <v>0</v>
      </c>
      <c r="EY418" s="356">
        <v>0</v>
      </c>
      <c r="FA418" s="356">
        <v>0</v>
      </c>
      <c r="FB418" s="356">
        <v>0</v>
      </c>
      <c r="FC418" s="356">
        <v>0</v>
      </c>
      <c r="FD418" s="356">
        <v>0</v>
      </c>
      <c r="FE418" s="356">
        <v>0</v>
      </c>
      <c r="FF418" s="356">
        <v>0</v>
      </c>
      <c r="FG418" s="356">
        <v>0</v>
      </c>
    </row>
    <row r="419" spans="1:163">
      <c r="A419" s="355" t="s">
        <v>45</v>
      </c>
      <c r="B419" s="162" t="s">
        <v>45</v>
      </c>
      <c r="C419" s="619">
        <v>0</v>
      </c>
      <c r="D419" s="167"/>
      <c r="E419" s="356">
        <v>0</v>
      </c>
      <c r="F419" s="356">
        <v>0</v>
      </c>
      <c r="G419" s="356">
        <v>0</v>
      </c>
      <c r="H419" s="356">
        <v>0</v>
      </c>
      <c r="I419" s="356">
        <v>0</v>
      </c>
      <c r="J419" s="356">
        <v>0</v>
      </c>
      <c r="K419" s="356">
        <v>0</v>
      </c>
      <c r="M419" s="356">
        <v>0</v>
      </c>
      <c r="N419" s="356">
        <v>0</v>
      </c>
      <c r="O419" s="356">
        <v>0</v>
      </c>
      <c r="P419" s="356">
        <v>0</v>
      </c>
      <c r="Q419" s="356">
        <v>0</v>
      </c>
      <c r="R419" s="356">
        <v>0</v>
      </c>
      <c r="S419" s="356">
        <v>0</v>
      </c>
      <c r="U419" s="356">
        <v>0</v>
      </c>
      <c r="V419" s="356">
        <v>0</v>
      </c>
      <c r="W419" s="356">
        <v>0</v>
      </c>
      <c r="X419" s="356">
        <v>0</v>
      </c>
      <c r="Y419" s="356">
        <v>0</v>
      </c>
      <c r="Z419" s="356">
        <v>0</v>
      </c>
      <c r="AA419" s="356">
        <v>0</v>
      </c>
      <c r="AC419" s="356">
        <v>0</v>
      </c>
      <c r="AD419" s="356">
        <v>0</v>
      </c>
      <c r="AE419" s="356">
        <v>0</v>
      </c>
      <c r="AF419" s="356">
        <v>0</v>
      </c>
      <c r="AG419" s="356">
        <v>0</v>
      </c>
      <c r="AH419" s="356">
        <v>0</v>
      </c>
      <c r="AI419" s="356">
        <v>0</v>
      </c>
      <c r="AK419" s="356">
        <v>0</v>
      </c>
      <c r="AL419" s="356">
        <v>0</v>
      </c>
      <c r="AM419" s="356">
        <v>0</v>
      </c>
      <c r="AN419" s="356">
        <v>0</v>
      </c>
      <c r="AO419" s="356">
        <v>0</v>
      </c>
      <c r="AP419" s="356">
        <v>0</v>
      </c>
      <c r="AQ419" s="356">
        <v>0</v>
      </c>
      <c r="AS419" s="356">
        <v>0</v>
      </c>
      <c r="AT419" s="356">
        <v>0</v>
      </c>
      <c r="AU419" s="356">
        <v>0</v>
      </c>
      <c r="AV419" s="356">
        <v>0</v>
      </c>
      <c r="AW419" s="356">
        <v>0</v>
      </c>
      <c r="AX419" s="356">
        <v>0</v>
      </c>
      <c r="AY419" s="356">
        <v>0</v>
      </c>
      <c r="BA419" s="356">
        <v>0</v>
      </c>
      <c r="BB419" s="356">
        <v>0</v>
      </c>
      <c r="BC419" s="356">
        <v>0</v>
      </c>
      <c r="BD419" s="356">
        <v>0</v>
      </c>
      <c r="BE419" s="356">
        <v>0</v>
      </c>
      <c r="BF419" s="356">
        <v>0</v>
      </c>
      <c r="BG419" s="356">
        <v>0</v>
      </c>
      <c r="BI419" s="356">
        <v>0</v>
      </c>
      <c r="BJ419" s="356">
        <v>0</v>
      </c>
      <c r="BK419" s="356">
        <v>0</v>
      </c>
      <c r="BL419" s="356">
        <v>0</v>
      </c>
      <c r="BM419" s="356">
        <v>0</v>
      </c>
      <c r="BN419" s="356">
        <v>0</v>
      </c>
      <c r="BO419" s="356">
        <v>0</v>
      </c>
      <c r="BQ419" s="356">
        <v>0</v>
      </c>
      <c r="BR419" s="356">
        <v>0</v>
      </c>
      <c r="BS419" s="356">
        <v>0</v>
      </c>
      <c r="BT419" s="356">
        <v>0</v>
      </c>
      <c r="BU419" s="356">
        <v>0</v>
      </c>
      <c r="BV419" s="356">
        <v>0</v>
      </c>
      <c r="BW419" s="356">
        <v>0</v>
      </c>
      <c r="BY419" s="356">
        <v>0</v>
      </c>
      <c r="BZ419" s="356">
        <v>0</v>
      </c>
      <c r="CA419" s="356">
        <v>0</v>
      </c>
      <c r="CB419" s="356">
        <v>0</v>
      </c>
      <c r="CC419" s="356">
        <v>0</v>
      </c>
      <c r="CD419" s="356">
        <v>0</v>
      </c>
      <c r="CE419" s="356">
        <v>0</v>
      </c>
      <c r="CG419" s="356">
        <v>0</v>
      </c>
      <c r="CH419" s="356">
        <v>0</v>
      </c>
      <c r="CI419" s="356">
        <v>0</v>
      </c>
      <c r="CJ419" s="356">
        <v>0</v>
      </c>
      <c r="CK419" s="356">
        <v>0</v>
      </c>
      <c r="CL419" s="356">
        <v>0</v>
      </c>
      <c r="CM419" s="356">
        <v>0</v>
      </c>
      <c r="CN419" s="162">
        <v>0</v>
      </c>
      <c r="CO419" s="356">
        <v>0</v>
      </c>
      <c r="CP419" s="356">
        <v>0</v>
      </c>
      <c r="CQ419" s="356">
        <v>0</v>
      </c>
      <c r="CR419" s="356">
        <v>0</v>
      </c>
      <c r="CS419" s="356">
        <v>0</v>
      </c>
      <c r="CT419" s="356">
        <v>0</v>
      </c>
      <c r="CU419" s="356">
        <v>0</v>
      </c>
      <c r="CW419" s="356">
        <v>0</v>
      </c>
      <c r="CX419" s="356">
        <v>0</v>
      </c>
      <c r="CY419" s="356">
        <v>0</v>
      </c>
      <c r="CZ419" s="356">
        <v>0</v>
      </c>
      <c r="DA419" s="356">
        <v>0</v>
      </c>
      <c r="DB419" s="356">
        <v>0</v>
      </c>
      <c r="DC419" s="356">
        <v>0</v>
      </c>
      <c r="DE419" s="356">
        <v>0</v>
      </c>
      <c r="DF419" s="356">
        <v>0</v>
      </c>
      <c r="DG419" s="356">
        <v>0</v>
      </c>
      <c r="DH419" s="356">
        <v>0</v>
      </c>
      <c r="DI419" s="356">
        <v>0</v>
      </c>
      <c r="DJ419" s="356">
        <v>0</v>
      </c>
      <c r="DK419" s="356">
        <v>0</v>
      </c>
      <c r="DM419" s="356">
        <v>0</v>
      </c>
      <c r="DN419" s="356">
        <v>0</v>
      </c>
      <c r="DO419" s="356">
        <v>0</v>
      </c>
      <c r="DP419" s="356">
        <v>0</v>
      </c>
      <c r="DQ419" s="356">
        <v>0</v>
      </c>
      <c r="DR419" s="356">
        <v>0</v>
      </c>
      <c r="DS419" s="356">
        <v>0</v>
      </c>
      <c r="DU419" s="356">
        <v>0</v>
      </c>
      <c r="DV419" s="356">
        <v>0</v>
      </c>
      <c r="DW419" s="356">
        <v>0</v>
      </c>
      <c r="DX419" s="356">
        <v>0</v>
      </c>
      <c r="DY419" s="356">
        <v>0</v>
      </c>
      <c r="DZ419" s="356">
        <v>0</v>
      </c>
      <c r="EA419" s="356">
        <v>0</v>
      </c>
      <c r="EC419" s="356">
        <v>0</v>
      </c>
      <c r="ED419" s="356">
        <v>0</v>
      </c>
      <c r="EE419" s="356">
        <v>0</v>
      </c>
      <c r="EF419" s="356">
        <v>0</v>
      </c>
      <c r="EG419" s="356">
        <v>0</v>
      </c>
      <c r="EH419" s="356">
        <v>0</v>
      </c>
      <c r="EI419" s="356">
        <v>0</v>
      </c>
      <c r="EK419" s="356">
        <v>0</v>
      </c>
      <c r="EL419" s="356">
        <v>0</v>
      </c>
      <c r="EM419" s="356">
        <v>0</v>
      </c>
      <c r="EN419" s="356">
        <v>0</v>
      </c>
      <c r="EO419" s="356">
        <v>0</v>
      </c>
      <c r="EP419" s="356">
        <v>0</v>
      </c>
      <c r="EQ419" s="356">
        <v>0</v>
      </c>
      <c r="ES419" s="356">
        <v>0</v>
      </c>
      <c r="ET419" s="356">
        <v>0</v>
      </c>
      <c r="EU419" s="356">
        <v>0</v>
      </c>
      <c r="EV419" s="356">
        <v>0</v>
      </c>
      <c r="EW419" s="356">
        <v>0</v>
      </c>
      <c r="EX419" s="356">
        <v>0</v>
      </c>
      <c r="EY419" s="356">
        <v>0</v>
      </c>
      <c r="FA419" s="356">
        <v>0</v>
      </c>
      <c r="FB419" s="356">
        <v>0</v>
      </c>
      <c r="FC419" s="356">
        <v>0</v>
      </c>
      <c r="FD419" s="356">
        <v>0</v>
      </c>
      <c r="FE419" s="356">
        <v>0</v>
      </c>
      <c r="FF419" s="356">
        <v>0</v>
      </c>
      <c r="FG419" s="356">
        <v>0</v>
      </c>
    </row>
    <row r="420" spans="1:163">
      <c r="A420" s="355" t="s">
        <v>45</v>
      </c>
      <c r="B420" s="162" t="s">
        <v>45</v>
      </c>
      <c r="C420" s="619">
        <v>0</v>
      </c>
      <c r="D420" s="167"/>
      <c r="E420" s="356">
        <v>0</v>
      </c>
      <c r="F420" s="356">
        <v>0</v>
      </c>
      <c r="G420" s="356">
        <v>0</v>
      </c>
      <c r="H420" s="356">
        <v>0</v>
      </c>
      <c r="I420" s="356">
        <v>0</v>
      </c>
      <c r="J420" s="356">
        <v>0</v>
      </c>
      <c r="K420" s="356">
        <v>0</v>
      </c>
      <c r="M420" s="356">
        <v>0</v>
      </c>
      <c r="N420" s="356">
        <v>0</v>
      </c>
      <c r="O420" s="356">
        <v>0</v>
      </c>
      <c r="P420" s="356">
        <v>0</v>
      </c>
      <c r="Q420" s="356">
        <v>0</v>
      </c>
      <c r="R420" s="356">
        <v>0</v>
      </c>
      <c r="S420" s="356">
        <v>0</v>
      </c>
      <c r="U420" s="356">
        <v>0</v>
      </c>
      <c r="V420" s="356">
        <v>0</v>
      </c>
      <c r="W420" s="356">
        <v>0</v>
      </c>
      <c r="X420" s="356">
        <v>0</v>
      </c>
      <c r="Y420" s="356">
        <v>0</v>
      </c>
      <c r="Z420" s="356">
        <v>0</v>
      </c>
      <c r="AA420" s="356">
        <v>0</v>
      </c>
      <c r="AC420" s="356">
        <v>0</v>
      </c>
      <c r="AD420" s="356">
        <v>0</v>
      </c>
      <c r="AE420" s="356">
        <v>0</v>
      </c>
      <c r="AF420" s="356">
        <v>0</v>
      </c>
      <c r="AG420" s="356">
        <v>0</v>
      </c>
      <c r="AH420" s="356">
        <v>0</v>
      </c>
      <c r="AI420" s="356">
        <v>0</v>
      </c>
      <c r="AK420" s="356">
        <v>0</v>
      </c>
      <c r="AL420" s="356">
        <v>0</v>
      </c>
      <c r="AM420" s="356">
        <v>0</v>
      </c>
      <c r="AN420" s="356">
        <v>0</v>
      </c>
      <c r="AO420" s="356">
        <v>0</v>
      </c>
      <c r="AP420" s="356">
        <v>0</v>
      </c>
      <c r="AQ420" s="356">
        <v>0</v>
      </c>
      <c r="AS420" s="356">
        <v>0</v>
      </c>
      <c r="AT420" s="356">
        <v>0</v>
      </c>
      <c r="AU420" s="356">
        <v>0</v>
      </c>
      <c r="AV420" s="356">
        <v>0</v>
      </c>
      <c r="AW420" s="356">
        <v>0</v>
      </c>
      <c r="AX420" s="356">
        <v>0</v>
      </c>
      <c r="AY420" s="356">
        <v>0</v>
      </c>
      <c r="BA420" s="356">
        <v>0</v>
      </c>
      <c r="BB420" s="356">
        <v>0</v>
      </c>
      <c r="BC420" s="356">
        <v>0</v>
      </c>
      <c r="BD420" s="356">
        <v>0</v>
      </c>
      <c r="BE420" s="356">
        <v>0</v>
      </c>
      <c r="BF420" s="356">
        <v>0</v>
      </c>
      <c r="BG420" s="356">
        <v>0</v>
      </c>
      <c r="BI420" s="356">
        <v>0</v>
      </c>
      <c r="BJ420" s="356">
        <v>0</v>
      </c>
      <c r="BK420" s="356">
        <v>0</v>
      </c>
      <c r="BL420" s="356">
        <v>0</v>
      </c>
      <c r="BM420" s="356">
        <v>0</v>
      </c>
      <c r="BN420" s="356">
        <v>0</v>
      </c>
      <c r="BO420" s="356">
        <v>0</v>
      </c>
      <c r="BQ420" s="356">
        <v>0</v>
      </c>
      <c r="BR420" s="356">
        <v>0</v>
      </c>
      <c r="BS420" s="356">
        <v>0</v>
      </c>
      <c r="BT420" s="356">
        <v>0</v>
      </c>
      <c r="BU420" s="356">
        <v>0</v>
      </c>
      <c r="BV420" s="356">
        <v>0</v>
      </c>
      <c r="BW420" s="356">
        <v>0</v>
      </c>
      <c r="BY420" s="356">
        <v>0</v>
      </c>
      <c r="BZ420" s="356">
        <v>0</v>
      </c>
      <c r="CA420" s="356">
        <v>0</v>
      </c>
      <c r="CB420" s="356">
        <v>0</v>
      </c>
      <c r="CC420" s="356">
        <v>0</v>
      </c>
      <c r="CD420" s="356">
        <v>0</v>
      </c>
      <c r="CE420" s="356">
        <v>0</v>
      </c>
      <c r="CG420" s="356">
        <v>0</v>
      </c>
      <c r="CH420" s="356">
        <v>0</v>
      </c>
      <c r="CI420" s="356">
        <v>0</v>
      </c>
      <c r="CJ420" s="356">
        <v>0</v>
      </c>
      <c r="CK420" s="356">
        <v>0</v>
      </c>
      <c r="CL420" s="356">
        <v>0</v>
      </c>
      <c r="CM420" s="356">
        <v>0</v>
      </c>
      <c r="CN420" s="162">
        <v>0</v>
      </c>
      <c r="CO420" s="356">
        <v>0</v>
      </c>
      <c r="CP420" s="356">
        <v>0</v>
      </c>
      <c r="CQ420" s="356">
        <v>0</v>
      </c>
      <c r="CR420" s="356">
        <v>0</v>
      </c>
      <c r="CS420" s="356">
        <v>0</v>
      </c>
      <c r="CT420" s="356">
        <v>0</v>
      </c>
      <c r="CU420" s="356">
        <v>0</v>
      </c>
      <c r="CW420" s="356">
        <v>0</v>
      </c>
      <c r="CX420" s="356">
        <v>0</v>
      </c>
      <c r="CY420" s="356">
        <v>0</v>
      </c>
      <c r="CZ420" s="356">
        <v>0</v>
      </c>
      <c r="DA420" s="356">
        <v>0</v>
      </c>
      <c r="DB420" s="356">
        <v>0</v>
      </c>
      <c r="DC420" s="356">
        <v>0</v>
      </c>
      <c r="DE420" s="356">
        <v>0</v>
      </c>
      <c r="DF420" s="356">
        <v>0</v>
      </c>
      <c r="DG420" s="356">
        <v>0</v>
      </c>
      <c r="DH420" s="356">
        <v>0</v>
      </c>
      <c r="DI420" s="356">
        <v>0</v>
      </c>
      <c r="DJ420" s="356">
        <v>0</v>
      </c>
      <c r="DK420" s="356">
        <v>0</v>
      </c>
      <c r="DM420" s="356">
        <v>0</v>
      </c>
      <c r="DN420" s="356">
        <v>0</v>
      </c>
      <c r="DO420" s="356">
        <v>0</v>
      </c>
      <c r="DP420" s="356">
        <v>0</v>
      </c>
      <c r="DQ420" s="356">
        <v>0</v>
      </c>
      <c r="DR420" s="356">
        <v>0</v>
      </c>
      <c r="DS420" s="356">
        <v>0</v>
      </c>
      <c r="DU420" s="356">
        <v>0</v>
      </c>
      <c r="DV420" s="356">
        <v>0</v>
      </c>
      <c r="DW420" s="356">
        <v>0</v>
      </c>
      <c r="DX420" s="356">
        <v>0</v>
      </c>
      <c r="DY420" s="356">
        <v>0</v>
      </c>
      <c r="DZ420" s="356">
        <v>0</v>
      </c>
      <c r="EA420" s="356">
        <v>0</v>
      </c>
      <c r="EC420" s="356">
        <v>0</v>
      </c>
      <c r="ED420" s="356">
        <v>0</v>
      </c>
      <c r="EE420" s="356">
        <v>0</v>
      </c>
      <c r="EF420" s="356">
        <v>0</v>
      </c>
      <c r="EG420" s="356">
        <v>0</v>
      </c>
      <c r="EH420" s="356">
        <v>0</v>
      </c>
      <c r="EI420" s="356">
        <v>0</v>
      </c>
      <c r="EK420" s="356">
        <v>0</v>
      </c>
      <c r="EL420" s="356">
        <v>0</v>
      </c>
      <c r="EM420" s="356">
        <v>0</v>
      </c>
      <c r="EN420" s="356">
        <v>0</v>
      </c>
      <c r="EO420" s="356">
        <v>0</v>
      </c>
      <c r="EP420" s="356">
        <v>0</v>
      </c>
      <c r="EQ420" s="356">
        <v>0</v>
      </c>
      <c r="ES420" s="356">
        <v>0</v>
      </c>
      <c r="ET420" s="356">
        <v>0</v>
      </c>
      <c r="EU420" s="356">
        <v>0</v>
      </c>
      <c r="EV420" s="356">
        <v>0</v>
      </c>
      <c r="EW420" s="356">
        <v>0</v>
      </c>
      <c r="EX420" s="356">
        <v>0</v>
      </c>
      <c r="EY420" s="356">
        <v>0</v>
      </c>
      <c r="FA420" s="356">
        <v>0</v>
      </c>
      <c r="FB420" s="356">
        <v>0</v>
      </c>
      <c r="FC420" s="356">
        <v>0</v>
      </c>
      <c r="FD420" s="356">
        <v>0</v>
      </c>
      <c r="FE420" s="356">
        <v>0</v>
      </c>
      <c r="FF420" s="356">
        <v>0</v>
      </c>
      <c r="FG420" s="356">
        <v>0</v>
      </c>
    </row>
    <row r="421" spans="1:163">
      <c r="A421" s="355" t="s">
        <v>45</v>
      </c>
      <c r="B421" s="162" t="s">
        <v>45</v>
      </c>
      <c r="C421" s="619">
        <v>0</v>
      </c>
      <c r="D421" s="167"/>
      <c r="E421" s="356">
        <v>0</v>
      </c>
      <c r="F421" s="356">
        <v>0</v>
      </c>
      <c r="G421" s="356">
        <v>0</v>
      </c>
      <c r="H421" s="356">
        <v>0</v>
      </c>
      <c r="I421" s="356">
        <v>0</v>
      </c>
      <c r="J421" s="356">
        <v>0</v>
      </c>
      <c r="K421" s="356">
        <v>0</v>
      </c>
      <c r="M421" s="356">
        <v>0</v>
      </c>
      <c r="N421" s="356">
        <v>0</v>
      </c>
      <c r="O421" s="356">
        <v>0</v>
      </c>
      <c r="P421" s="356">
        <v>0</v>
      </c>
      <c r="Q421" s="356">
        <v>0</v>
      </c>
      <c r="R421" s="356">
        <v>0</v>
      </c>
      <c r="S421" s="356">
        <v>0</v>
      </c>
      <c r="U421" s="356">
        <v>0</v>
      </c>
      <c r="V421" s="356">
        <v>0</v>
      </c>
      <c r="W421" s="356">
        <v>0</v>
      </c>
      <c r="X421" s="356">
        <v>0</v>
      </c>
      <c r="Y421" s="356">
        <v>0</v>
      </c>
      <c r="Z421" s="356">
        <v>0</v>
      </c>
      <c r="AA421" s="356">
        <v>0</v>
      </c>
      <c r="AC421" s="356">
        <v>0</v>
      </c>
      <c r="AD421" s="356">
        <v>0</v>
      </c>
      <c r="AE421" s="356">
        <v>0</v>
      </c>
      <c r="AF421" s="356">
        <v>0</v>
      </c>
      <c r="AG421" s="356">
        <v>0</v>
      </c>
      <c r="AH421" s="356">
        <v>0</v>
      </c>
      <c r="AI421" s="356">
        <v>0</v>
      </c>
      <c r="AK421" s="356">
        <v>0</v>
      </c>
      <c r="AL421" s="356">
        <v>0</v>
      </c>
      <c r="AM421" s="356">
        <v>0</v>
      </c>
      <c r="AN421" s="356">
        <v>0</v>
      </c>
      <c r="AO421" s="356">
        <v>0</v>
      </c>
      <c r="AP421" s="356">
        <v>0</v>
      </c>
      <c r="AQ421" s="356">
        <v>0</v>
      </c>
      <c r="AS421" s="356">
        <v>0</v>
      </c>
      <c r="AT421" s="356">
        <v>0</v>
      </c>
      <c r="AU421" s="356">
        <v>0</v>
      </c>
      <c r="AV421" s="356">
        <v>0</v>
      </c>
      <c r="AW421" s="356">
        <v>0</v>
      </c>
      <c r="AX421" s="356">
        <v>0</v>
      </c>
      <c r="AY421" s="356">
        <v>0</v>
      </c>
      <c r="BA421" s="356">
        <v>0</v>
      </c>
      <c r="BB421" s="356">
        <v>0</v>
      </c>
      <c r="BC421" s="356">
        <v>0</v>
      </c>
      <c r="BD421" s="356">
        <v>0</v>
      </c>
      <c r="BE421" s="356">
        <v>0</v>
      </c>
      <c r="BF421" s="356">
        <v>0</v>
      </c>
      <c r="BG421" s="356">
        <v>0</v>
      </c>
      <c r="BI421" s="356">
        <v>0</v>
      </c>
      <c r="BJ421" s="356">
        <v>0</v>
      </c>
      <c r="BK421" s="356">
        <v>0</v>
      </c>
      <c r="BL421" s="356">
        <v>0</v>
      </c>
      <c r="BM421" s="356">
        <v>0</v>
      </c>
      <c r="BN421" s="356">
        <v>0</v>
      </c>
      <c r="BO421" s="356">
        <v>0</v>
      </c>
      <c r="BQ421" s="356">
        <v>0</v>
      </c>
      <c r="BR421" s="356">
        <v>0</v>
      </c>
      <c r="BS421" s="356">
        <v>0</v>
      </c>
      <c r="BT421" s="356">
        <v>0</v>
      </c>
      <c r="BU421" s="356">
        <v>0</v>
      </c>
      <c r="BV421" s="356">
        <v>0</v>
      </c>
      <c r="BW421" s="356">
        <v>0</v>
      </c>
      <c r="BY421" s="356">
        <v>0</v>
      </c>
      <c r="BZ421" s="356">
        <v>0</v>
      </c>
      <c r="CA421" s="356">
        <v>0</v>
      </c>
      <c r="CB421" s="356">
        <v>0</v>
      </c>
      <c r="CC421" s="356">
        <v>0</v>
      </c>
      <c r="CD421" s="356">
        <v>0</v>
      </c>
      <c r="CE421" s="356">
        <v>0</v>
      </c>
      <c r="CG421" s="356">
        <v>0</v>
      </c>
      <c r="CH421" s="356">
        <v>0</v>
      </c>
      <c r="CI421" s="356">
        <v>0</v>
      </c>
      <c r="CJ421" s="356">
        <v>0</v>
      </c>
      <c r="CK421" s="356">
        <v>0</v>
      </c>
      <c r="CL421" s="356">
        <v>0</v>
      </c>
      <c r="CM421" s="356">
        <v>0</v>
      </c>
      <c r="CN421" s="162">
        <v>0</v>
      </c>
      <c r="CO421" s="356">
        <v>0</v>
      </c>
      <c r="CP421" s="356">
        <v>0</v>
      </c>
      <c r="CQ421" s="356">
        <v>0</v>
      </c>
      <c r="CR421" s="356">
        <v>0</v>
      </c>
      <c r="CS421" s="356">
        <v>0</v>
      </c>
      <c r="CT421" s="356">
        <v>0</v>
      </c>
      <c r="CU421" s="356">
        <v>0</v>
      </c>
      <c r="CW421" s="356">
        <v>0</v>
      </c>
      <c r="CX421" s="356">
        <v>0</v>
      </c>
      <c r="CY421" s="356">
        <v>0</v>
      </c>
      <c r="CZ421" s="356">
        <v>0</v>
      </c>
      <c r="DA421" s="356">
        <v>0</v>
      </c>
      <c r="DB421" s="356">
        <v>0</v>
      </c>
      <c r="DC421" s="356">
        <v>0</v>
      </c>
      <c r="DE421" s="356">
        <v>0</v>
      </c>
      <c r="DF421" s="356">
        <v>0</v>
      </c>
      <c r="DG421" s="356">
        <v>0</v>
      </c>
      <c r="DH421" s="356">
        <v>0</v>
      </c>
      <c r="DI421" s="356">
        <v>0</v>
      </c>
      <c r="DJ421" s="356">
        <v>0</v>
      </c>
      <c r="DK421" s="356">
        <v>0</v>
      </c>
      <c r="DM421" s="356">
        <v>0</v>
      </c>
      <c r="DN421" s="356">
        <v>0</v>
      </c>
      <c r="DO421" s="356">
        <v>0</v>
      </c>
      <c r="DP421" s="356">
        <v>0</v>
      </c>
      <c r="DQ421" s="356">
        <v>0</v>
      </c>
      <c r="DR421" s="356">
        <v>0</v>
      </c>
      <c r="DS421" s="356">
        <v>0</v>
      </c>
      <c r="DU421" s="356">
        <v>0</v>
      </c>
      <c r="DV421" s="356">
        <v>0</v>
      </c>
      <c r="DW421" s="356">
        <v>0</v>
      </c>
      <c r="DX421" s="356">
        <v>0</v>
      </c>
      <c r="DY421" s="356">
        <v>0</v>
      </c>
      <c r="DZ421" s="356">
        <v>0</v>
      </c>
      <c r="EA421" s="356">
        <v>0</v>
      </c>
      <c r="EC421" s="356">
        <v>0</v>
      </c>
      <c r="ED421" s="356">
        <v>0</v>
      </c>
      <c r="EE421" s="356">
        <v>0</v>
      </c>
      <c r="EF421" s="356">
        <v>0</v>
      </c>
      <c r="EG421" s="356">
        <v>0</v>
      </c>
      <c r="EH421" s="356">
        <v>0</v>
      </c>
      <c r="EI421" s="356">
        <v>0</v>
      </c>
      <c r="EK421" s="356">
        <v>0</v>
      </c>
      <c r="EL421" s="356">
        <v>0</v>
      </c>
      <c r="EM421" s="356">
        <v>0</v>
      </c>
      <c r="EN421" s="356">
        <v>0</v>
      </c>
      <c r="EO421" s="356">
        <v>0</v>
      </c>
      <c r="EP421" s="356">
        <v>0</v>
      </c>
      <c r="EQ421" s="356">
        <v>0</v>
      </c>
      <c r="ES421" s="356">
        <v>0</v>
      </c>
      <c r="ET421" s="356">
        <v>0</v>
      </c>
      <c r="EU421" s="356">
        <v>0</v>
      </c>
      <c r="EV421" s="356">
        <v>0</v>
      </c>
      <c r="EW421" s="356">
        <v>0</v>
      </c>
      <c r="EX421" s="356">
        <v>0</v>
      </c>
      <c r="EY421" s="356">
        <v>0</v>
      </c>
      <c r="FA421" s="356">
        <v>0</v>
      </c>
      <c r="FB421" s="356">
        <v>0</v>
      </c>
      <c r="FC421" s="356">
        <v>0</v>
      </c>
      <c r="FD421" s="356">
        <v>0</v>
      </c>
      <c r="FE421" s="356">
        <v>0</v>
      </c>
      <c r="FF421" s="356">
        <v>0</v>
      </c>
      <c r="FG421" s="356">
        <v>0</v>
      </c>
    </row>
    <row r="422" spans="1:163">
      <c r="A422" s="355" t="s">
        <v>45</v>
      </c>
      <c r="B422" s="162" t="s">
        <v>45</v>
      </c>
      <c r="C422" s="619">
        <v>0</v>
      </c>
      <c r="D422" s="167"/>
      <c r="E422" s="356">
        <v>0</v>
      </c>
      <c r="F422" s="356">
        <v>0</v>
      </c>
      <c r="G422" s="356">
        <v>0</v>
      </c>
      <c r="H422" s="356">
        <v>0</v>
      </c>
      <c r="I422" s="356">
        <v>0</v>
      </c>
      <c r="J422" s="356">
        <v>0</v>
      </c>
      <c r="K422" s="356">
        <v>0</v>
      </c>
      <c r="M422" s="356">
        <v>0</v>
      </c>
      <c r="N422" s="356">
        <v>0</v>
      </c>
      <c r="O422" s="356">
        <v>0</v>
      </c>
      <c r="P422" s="356">
        <v>0</v>
      </c>
      <c r="Q422" s="356">
        <v>0</v>
      </c>
      <c r="R422" s="356">
        <v>0</v>
      </c>
      <c r="S422" s="356">
        <v>0</v>
      </c>
      <c r="U422" s="356">
        <v>0</v>
      </c>
      <c r="V422" s="356">
        <v>0</v>
      </c>
      <c r="W422" s="356">
        <v>0</v>
      </c>
      <c r="X422" s="356">
        <v>0</v>
      </c>
      <c r="Y422" s="356">
        <v>0</v>
      </c>
      <c r="Z422" s="356">
        <v>0</v>
      </c>
      <c r="AA422" s="356">
        <v>0</v>
      </c>
      <c r="AC422" s="356">
        <v>0</v>
      </c>
      <c r="AD422" s="356">
        <v>0</v>
      </c>
      <c r="AE422" s="356">
        <v>0</v>
      </c>
      <c r="AF422" s="356">
        <v>0</v>
      </c>
      <c r="AG422" s="356">
        <v>0</v>
      </c>
      <c r="AH422" s="356">
        <v>0</v>
      </c>
      <c r="AI422" s="356">
        <v>0</v>
      </c>
      <c r="AK422" s="356">
        <v>0</v>
      </c>
      <c r="AL422" s="356">
        <v>0</v>
      </c>
      <c r="AM422" s="356">
        <v>0</v>
      </c>
      <c r="AN422" s="356">
        <v>0</v>
      </c>
      <c r="AO422" s="356">
        <v>0</v>
      </c>
      <c r="AP422" s="356">
        <v>0</v>
      </c>
      <c r="AQ422" s="356">
        <v>0</v>
      </c>
      <c r="AS422" s="356">
        <v>0</v>
      </c>
      <c r="AT422" s="356">
        <v>0</v>
      </c>
      <c r="AU422" s="356">
        <v>0</v>
      </c>
      <c r="AV422" s="356">
        <v>0</v>
      </c>
      <c r="AW422" s="356">
        <v>0</v>
      </c>
      <c r="AX422" s="356">
        <v>0</v>
      </c>
      <c r="AY422" s="356">
        <v>0</v>
      </c>
      <c r="BA422" s="356">
        <v>0</v>
      </c>
      <c r="BB422" s="356">
        <v>0</v>
      </c>
      <c r="BC422" s="356">
        <v>0</v>
      </c>
      <c r="BD422" s="356">
        <v>0</v>
      </c>
      <c r="BE422" s="356">
        <v>0</v>
      </c>
      <c r="BF422" s="356">
        <v>0</v>
      </c>
      <c r="BG422" s="356">
        <v>0</v>
      </c>
      <c r="BI422" s="356">
        <v>0</v>
      </c>
      <c r="BJ422" s="356">
        <v>0</v>
      </c>
      <c r="BK422" s="356">
        <v>0</v>
      </c>
      <c r="BL422" s="356">
        <v>0</v>
      </c>
      <c r="BM422" s="356">
        <v>0</v>
      </c>
      <c r="BN422" s="356">
        <v>0</v>
      </c>
      <c r="BO422" s="356">
        <v>0</v>
      </c>
      <c r="BQ422" s="356">
        <v>0</v>
      </c>
      <c r="BR422" s="356">
        <v>0</v>
      </c>
      <c r="BS422" s="356">
        <v>0</v>
      </c>
      <c r="BT422" s="356">
        <v>0</v>
      </c>
      <c r="BU422" s="356">
        <v>0</v>
      </c>
      <c r="BV422" s="356">
        <v>0</v>
      </c>
      <c r="BW422" s="356">
        <v>0</v>
      </c>
      <c r="BY422" s="356">
        <v>0</v>
      </c>
      <c r="BZ422" s="356">
        <v>0</v>
      </c>
      <c r="CA422" s="356">
        <v>0</v>
      </c>
      <c r="CB422" s="356">
        <v>0</v>
      </c>
      <c r="CC422" s="356">
        <v>0</v>
      </c>
      <c r="CD422" s="356">
        <v>0</v>
      </c>
      <c r="CE422" s="356">
        <v>0</v>
      </c>
      <c r="CG422" s="356">
        <v>0</v>
      </c>
      <c r="CH422" s="356">
        <v>0</v>
      </c>
      <c r="CI422" s="356">
        <v>0</v>
      </c>
      <c r="CJ422" s="356">
        <v>0</v>
      </c>
      <c r="CK422" s="356">
        <v>0</v>
      </c>
      <c r="CL422" s="356">
        <v>0</v>
      </c>
      <c r="CM422" s="356">
        <v>0</v>
      </c>
      <c r="CN422" s="162">
        <v>0</v>
      </c>
      <c r="CO422" s="356">
        <v>0</v>
      </c>
      <c r="CP422" s="356">
        <v>0</v>
      </c>
      <c r="CQ422" s="356">
        <v>0</v>
      </c>
      <c r="CR422" s="356">
        <v>0</v>
      </c>
      <c r="CS422" s="356">
        <v>0</v>
      </c>
      <c r="CT422" s="356">
        <v>0</v>
      </c>
      <c r="CU422" s="356">
        <v>0</v>
      </c>
      <c r="CW422" s="356">
        <v>0</v>
      </c>
      <c r="CX422" s="356">
        <v>0</v>
      </c>
      <c r="CY422" s="356">
        <v>0</v>
      </c>
      <c r="CZ422" s="356">
        <v>0</v>
      </c>
      <c r="DA422" s="356">
        <v>0</v>
      </c>
      <c r="DB422" s="356">
        <v>0</v>
      </c>
      <c r="DC422" s="356">
        <v>0</v>
      </c>
      <c r="DE422" s="356">
        <v>0</v>
      </c>
      <c r="DF422" s="356">
        <v>0</v>
      </c>
      <c r="DG422" s="356">
        <v>0</v>
      </c>
      <c r="DH422" s="356">
        <v>0</v>
      </c>
      <c r="DI422" s="356">
        <v>0</v>
      </c>
      <c r="DJ422" s="356">
        <v>0</v>
      </c>
      <c r="DK422" s="356">
        <v>0</v>
      </c>
      <c r="DM422" s="356">
        <v>0</v>
      </c>
      <c r="DN422" s="356">
        <v>0</v>
      </c>
      <c r="DO422" s="356">
        <v>0</v>
      </c>
      <c r="DP422" s="356">
        <v>0</v>
      </c>
      <c r="DQ422" s="356">
        <v>0</v>
      </c>
      <c r="DR422" s="356">
        <v>0</v>
      </c>
      <c r="DS422" s="356">
        <v>0</v>
      </c>
      <c r="DU422" s="356">
        <v>0</v>
      </c>
      <c r="DV422" s="356">
        <v>0</v>
      </c>
      <c r="DW422" s="356">
        <v>0</v>
      </c>
      <c r="DX422" s="356">
        <v>0</v>
      </c>
      <c r="DY422" s="356">
        <v>0</v>
      </c>
      <c r="DZ422" s="356">
        <v>0</v>
      </c>
      <c r="EA422" s="356">
        <v>0</v>
      </c>
      <c r="EC422" s="356">
        <v>0</v>
      </c>
      <c r="ED422" s="356">
        <v>0</v>
      </c>
      <c r="EE422" s="356">
        <v>0</v>
      </c>
      <c r="EF422" s="356">
        <v>0</v>
      </c>
      <c r="EG422" s="356">
        <v>0</v>
      </c>
      <c r="EH422" s="356">
        <v>0</v>
      </c>
      <c r="EI422" s="356">
        <v>0</v>
      </c>
      <c r="EK422" s="356">
        <v>0</v>
      </c>
      <c r="EL422" s="356">
        <v>0</v>
      </c>
      <c r="EM422" s="356">
        <v>0</v>
      </c>
      <c r="EN422" s="356">
        <v>0</v>
      </c>
      <c r="EO422" s="356">
        <v>0</v>
      </c>
      <c r="EP422" s="356">
        <v>0</v>
      </c>
      <c r="EQ422" s="356">
        <v>0</v>
      </c>
      <c r="ES422" s="356">
        <v>0</v>
      </c>
      <c r="ET422" s="356">
        <v>0</v>
      </c>
      <c r="EU422" s="356">
        <v>0</v>
      </c>
      <c r="EV422" s="356">
        <v>0</v>
      </c>
      <c r="EW422" s="356">
        <v>0</v>
      </c>
      <c r="EX422" s="356">
        <v>0</v>
      </c>
      <c r="EY422" s="356">
        <v>0</v>
      </c>
      <c r="FA422" s="356">
        <v>0</v>
      </c>
      <c r="FB422" s="356">
        <v>0</v>
      </c>
      <c r="FC422" s="356">
        <v>0</v>
      </c>
      <c r="FD422" s="356">
        <v>0</v>
      </c>
      <c r="FE422" s="356">
        <v>0</v>
      </c>
      <c r="FF422" s="356">
        <v>0</v>
      </c>
      <c r="FG422" s="356">
        <v>0</v>
      </c>
    </row>
    <row r="423" spans="1:163">
      <c r="B423" s="172" t="s">
        <v>70</v>
      </c>
      <c r="C423" s="357">
        <v>28389225.455022946</v>
      </c>
      <c r="D423" s="167"/>
      <c r="E423" s="357">
        <v>1801005.9159530671</v>
      </c>
      <c r="F423" s="357">
        <v>13162878.494103339</v>
      </c>
      <c r="G423" s="357">
        <v>0</v>
      </c>
      <c r="H423" s="357">
        <v>0</v>
      </c>
      <c r="I423" s="357">
        <v>0</v>
      </c>
      <c r="J423" s="357">
        <v>0</v>
      </c>
      <c r="K423" s="357">
        <v>14963884.410056405</v>
      </c>
      <c r="L423" s="357"/>
      <c r="M423" s="357">
        <v>415227.30338589509</v>
      </c>
      <c r="N423" s="357">
        <v>3344532.9739441653</v>
      </c>
      <c r="O423" s="357">
        <v>0</v>
      </c>
      <c r="P423" s="357">
        <v>0</v>
      </c>
      <c r="Q423" s="357">
        <v>0</v>
      </c>
      <c r="R423" s="357">
        <v>0</v>
      </c>
      <c r="S423" s="357">
        <v>3759760.2773300605</v>
      </c>
      <c r="T423" s="357"/>
      <c r="U423" s="357">
        <v>444433.56486228085</v>
      </c>
      <c r="V423" s="357">
        <v>3719376.79079937</v>
      </c>
      <c r="W423" s="357">
        <v>0</v>
      </c>
      <c r="X423" s="357">
        <v>0</v>
      </c>
      <c r="Y423" s="357">
        <v>0</v>
      </c>
      <c r="Z423" s="357">
        <v>0</v>
      </c>
      <c r="AA423" s="357">
        <v>4163810.3556616511</v>
      </c>
      <c r="AB423" s="357"/>
      <c r="AC423" s="357">
        <v>233513.32926230071</v>
      </c>
      <c r="AD423" s="357">
        <v>2400358.6452682805</v>
      </c>
      <c r="AE423" s="357">
        <v>0</v>
      </c>
      <c r="AF423" s="357">
        <v>0</v>
      </c>
      <c r="AG423" s="357">
        <v>0</v>
      </c>
      <c r="AH423" s="357">
        <v>0</v>
      </c>
      <c r="AI423" s="357">
        <v>2633871.9745305814</v>
      </c>
      <c r="AJ423" s="357"/>
      <c r="AK423" s="357">
        <v>164959.0991872419</v>
      </c>
      <c r="AL423" s="357">
        <v>1670032.2187515136</v>
      </c>
      <c r="AM423" s="357">
        <v>0</v>
      </c>
      <c r="AN423" s="357">
        <v>0</v>
      </c>
      <c r="AO423" s="357">
        <v>0</v>
      </c>
      <c r="AP423" s="357">
        <v>0</v>
      </c>
      <c r="AQ423" s="357">
        <v>1834991.3179387555</v>
      </c>
      <c r="AR423" s="357"/>
      <c r="AS423" s="357">
        <v>5.6373625159463625</v>
      </c>
      <c r="AT423" s="357">
        <v>5273.3077008569189</v>
      </c>
      <c r="AU423" s="357">
        <v>0</v>
      </c>
      <c r="AV423" s="357">
        <v>0</v>
      </c>
      <c r="AW423" s="357">
        <v>0</v>
      </c>
      <c r="AX423" s="357">
        <v>0</v>
      </c>
      <c r="AY423" s="357">
        <v>5278.9450633728657</v>
      </c>
      <c r="AZ423" s="357"/>
      <c r="BA423" s="357">
        <v>0</v>
      </c>
      <c r="BB423" s="357">
        <v>145540.73376149862</v>
      </c>
      <c r="BC423" s="357">
        <v>0</v>
      </c>
      <c r="BD423" s="357">
        <v>0</v>
      </c>
      <c r="BE423" s="357">
        <v>0</v>
      </c>
      <c r="BF423" s="357">
        <v>0</v>
      </c>
      <c r="BG423" s="357">
        <v>145540.73376149862</v>
      </c>
      <c r="BH423" s="357"/>
      <c r="BI423" s="357">
        <v>0</v>
      </c>
      <c r="BJ423" s="357">
        <v>0</v>
      </c>
      <c r="BK423" s="357">
        <v>0</v>
      </c>
      <c r="BL423" s="357">
        <v>0</v>
      </c>
      <c r="BM423" s="357">
        <v>0</v>
      </c>
      <c r="BN423" s="357">
        <v>0</v>
      </c>
      <c r="BO423" s="357">
        <v>0</v>
      </c>
      <c r="BP423" s="357"/>
      <c r="BQ423" s="357">
        <v>56029.630057005066</v>
      </c>
      <c r="BR423" s="357">
        <v>722857.84547937475</v>
      </c>
      <c r="BS423" s="357">
        <v>0</v>
      </c>
      <c r="BT423" s="357">
        <v>0</v>
      </c>
      <c r="BU423" s="357">
        <v>0</v>
      </c>
      <c r="BV423" s="357">
        <v>0</v>
      </c>
      <c r="BW423" s="357">
        <v>778887.47553637985</v>
      </c>
      <c r="BX423" s="357"/>
      <c r="BY423" s="357">
        <v>0</v>
      </c>
      <c r="BZ423" s="357">
        <v>0</v>
      </c>
      <c r="CA423" s="357">
        <v>0</v>
      </c>
      <c r="CB423" s="357">
        <v>0</v>
      </c>
      <c r="CC423" s="357">
        <v>0</v>
      </c>
      <c r="CD423" s="357">
        <v>0</v>
      </c>
      <c r="CE423" s="357">
        <v>0</v>
      </c>
      <c r="CF423" s="357"/>
      <c r="CG423" s="357">
        <v>6490.0352683347173</v>
      </c>
      <c r="CH423" s="357">
        <v>87041.046092516888</v>
      </c>
      <c r="CI423" s="357">
        <v>0</v>
      </c>
      <c r="CJ423" s="357">
        <v>0</v>
      </c>
      <c r="CK423" s="357">
        <v>0</v>
      </c>
      <c r="CL423" s="357">
        <v>0</v>
      </c>
      <c r="CM423" s="357">
        <v>93531.081360851604</v>
      </c>
      <c r="CN423" s="357">
        <v>0</v>
      </c>
      <c r="CO423" s="357">
        <v>1150.2847138828238</v>
      </c>
      <c r="CP423" s="357">
        <v>8518.5990695135824</v>
      </c>
      <c r="CQ423" s="357">
        <v>0</v>
      </c>
      <c r="CR423" s="357">
        <v>0</v>
      </c>
      <c r="CS423" s="357">
        <v>0</v>
      </c>
      <c r="CT423" s="357">
        <v>0</v>
      </c>
      <c r="CU423" s="357">
        <v>9668.8837833964062</v>
      </c>
      <c r="CV423" s="357"/>
      <c r="CW423" s="357">
        <v>0</v>
      </c>
      <c r="CX423" s="357">
        <v>0</v>
      </c>
      <c r="CY423" s="357">
        <v>0</v>
      </c>
      <c r="CZ423" s="357">
        <v>0</v>
      </c>
      <c r="DA423" s="357">
        <v>0</v>
      </c>
      <c r="DB423" s="357">
        <v>0</v>
      </c>
      <c r="DC423" s="357">
        <v>0</v>
      </c>
      <c r="DD423" s="357"/>
      <c r="DE423" s="357">
        <v>0</v>
      </c>
      <c r="DF423" s="357">
        <v>0</v>
      </c>
      <c r="DG423" s="357">
        <v>0</v>
      </c>
      <c r="DH423" s="357">
        <v>0</v>
      </c>
      <c r="DI423" s="357">
        <v>0</v>
      </c>
      <c r="DJ423" s="357">
        <v>0</v>
      </c>
      <c r="DK423" s="357">
        <v>0</v>
      </c>
      <c r="DL423" s="357"/>
      <c r="DM423" s="357">
        <v>0</v>
      </c>
      <c r="DN423" s="357">
        <v>0</v>
      </c>
      <c r="DO423" s="357">
        <v>0</v>
      </c>
      <c r="DP423" s="357">
        <v>0</v>
      </c>
      <c r="DQ423" s="357">
        <v>0</v>
      </c>
      <c r="DR423" s="357">
        <v>0</v>
      </c>
      <c r="DS423" s="357">
        <v>0</v>
      </c>
      <c r="DT423" s="357"/>
      <c r="DU423" s="357">
        <v>0</v>
      </c>
      <c r="DV423" s="357">
        <v>0</v>
      </c>
      <c r="DW423" s="357">
        <v>0</v>
      </c>
      <c r="DX423" s="357">
        <v>0</v>
      </c>
      <c r="DY423" s="357">
        <v>0</v>
      </c>
      <c r="DZ423" s="357">
        <v>0</v>
      </c>
      <c r="EA423" s="357">
        <v>0</v>
      </c>
      <c r="EB423" s="357"/>
      <c r="EC423" s="357">
        <v>0</v>
      </c>
      <c r="ED423" s="357">
        <v>0</v>
      </c>
      <c r="EE423" s="357">
        <v>0</v>
      </c>
      <c r="EF423" s="357">
        <v>0</v>
      </c>
      <c r="EG423" s="357">
        <v>0</v>
      </c>
      <c r="EH423" s="357">
        <v>0</v>
      </c>
      <c r="EI423" s="357">
        <v>0</v>
      </c>
      <c r="EJ423" s="357"/>
      <c r="EK423" s="357">
        <v>0</v>
      </c>
      <c r="EL423" s="357">
        <v>0</v>
      </c>
      <c r="EM423" s="357">
        <v>0</v>
      </c>
      <c r="EN423" s="357">
        <v>0</v>
      </c>
      <c r="EO423" s="357">
        <v>0</v>
      </c>
      <c r="EP423" s="357">
        <v>0</v>
      </c>
      <c r="EQ423" s="357">
        <v>0</v>
      </c>
      <c r="ER423" s="357"/>
      <c r="ES423" s="357">
        <v>0</v>
      </c>
      <c r="ET423" s="357">
        <v>0</v>
      </c>
      <c r="EU423" s="357">
        <v>0</v>
      </c>
      <c r="EV423" s="357">
        <v>0</v>
      </c>
      <c r="EW423" s="357">
        <v>0</v>
      </c>
      <c r="EX423" s="357">
        <v>0</v>
      </c>
      <c r="EY423" s="357">
        <v>0</v>
      </c>
      <c r="EZ423" s="357"/>
      <c r="FA423" s="357">
        <v>0</v>
      </c>
      <c r="FB423" s="357">
        <v>0</v>
      </c>
      <c r="FC423" s="357">
        <v>0</v>
      </c>
      <c r="FD423" s="357">
        <v>0</v>
      </c>
      <c r="FE423" s="357">
        <v>0</v>
      </c>
      <c r="FF423" s="357">
        <v>0</v>
      </c>
      <c r="FG423" s="357">
        <v>0</v>
      </c>
    </row>
    <row r="424" spans="1:163">
      <c r="D424" s="167"/>
      <c r="CW424" s="162">
        <v>0</v>
      </c>
      <c r="CX424" s="162">
        <v>0</v>
      </c>
      <c r="CY424" s="162">
        <v>0</v>
      </c>
      <c r="CZ424" s="162">
        <v>0</v>
      </c>
      <c r="DA424" s="162">
        <v>0</v>
      </c>
      <c r="DB424" s="162">
        <v>0</v>
      </c>
      <c r="DC424" s="162">
        <v>0</v>
      </c>
    </row>
    <row r="425" spans="1:163">
      <c r="B425" s="172" t="s">
        <v>253</v>
      </c>
      <c r="D425" s="167"/>
      <c r="CW425" s="162">
        <v>0</v>
      </c>
      <c r="CX425" s="162">
        <v>0</v>
      </c>
      <c r="CY425" s="162">
        <v>0</v>
      </c>
      <c r="CZ425" s="162">
        <v>0</v>
      </c>
      <c r="DA425" s="162">
        <v>0</v>
      </c>
      <c r="DB425" s="162">
        <v>0</v>
      </c>
      <c r="DC425" s="162">
        <v>0</v>
      </c>
    </row>
    <row r="426" spans="1:163">
      <c r="A426" s="355" t="s">
        <v>45</v>
      </c>
      <c r="B426" s="162" t="s">
        <v>45</v>
      </c>
      <c r="C426" s="619">
        <v>0</v>
      </c>
      <c r="D426" s="167"/>
      <c r="E426" s="356">
        <v>0</v>
      </c>
      <c r="F426" s="356">
        <v>0</v>
      </c>
      <c r="G426" s="356">
        <v>0</v>
      </c>
      <c r="H426" s="356">
        <v>0</v>
      </c>
      <c r="I426" s="356">
        <v>0</v>
      </c>
      <c r="J426" s="356">
        <v>0</v>
      </c>
      <c r="K426" s="356">
        <v>0</v>
      </c>
      <c r="M426" s="356">
        <v>0</v>
      </c>
      <c r="N426" s="356">
        <v>0</v>
      </c>
      <c r="O426" s="356">
        <v>0</v>
      </c>
      <c r="P426" s="356">
        <v>0</v>
      </c>
      <c r="Q426" s="356">
        <v>0</v>
      </c>
      <c r="R426" s="356">
        <v>0</v>
      </c>
      <c r="S426" s="356">
        <v>0</v>
      </c>
      <c r="U426" s="356">
        <v>0</v>
      </c>
      <c r="V426" s="356">
        <v>0</v>
      </c>
      <c r="W426" s="356">
        <v>0</v>
      </c>
      <c r="X426" s="356">
        <v>0</v>
      </c>
      <c r="Y426" s="356">
        <v>0</v>
      </c>
      <c r="Z426" s="356">
        <v>0</v>
      </c>
      <c r="AA426" s="356">
        <v>0</v>
      </c>
      <c r="AC426" s="356">
        <v>0</v>
      </c>
      <c r="AD426" s="356">
        <v>0</v>
      </c>
      <c r="AE426" s="356">
        <v>0</v>
      </c>
      <c r="AF426" s="356">
        <v>0</v>
      </c>
      <c r="AG426" s="356">
        <v>0</v>
      </c>
      <c r="AH426" s="356">
        <v>0</v>
      </c>
      <c r="AI426" s="356">
        <v>0</v>
      </c>
      <c r="AK426" s="356">
        <v>0</v>
      </c>
      <c r="AL426" s="356">
        <v>0</v>
      </c>
      <c r="AM426" s="356">
        <v>0</v>
      </c>
      <c r="AN426" s="356">
        <v>0</v>
      </c>
      <c r="AO426" s="356">
        <v>0</v>
      </c>
      <c r="AP426" s="356">
        <v>0</v>
      </c>
      <c r="AQ426" s="356">
        <v>0</v>
      </c>
      <c r="AS426" s="356">
        <v>0</v>
      </c>
      <c r="AT426" s="356">
        <v>0</v>
      </c>
      <c r="AU426" s="356">
        <v>0</v>
      </c>
      <c r="AV426" s="356">
        <v>0</v>
      </c>
      <c r="AW426" s="356">
        <v>0</v>
      </c>
      <c r="AX426" s="356">
        <v>0</v>
      </c>
      <c r="AY426" s="356">
        <v>0</v>
      </c>
      <c r="BA426" s="356">
        <v>0</v>
      </c>
      <c r="BB426" s="356">
        <v>0</v>
      </c>
      <c r="BC426" s="356">
        <v>0</v>
      </c>
      <c r="BD426" s="356">
        <v>0</v>
      </c>
      <c r="BE426" s="356">
        <v>0</v>
      </c>
      <c r="BF426" s="356">
        <v>0</v>
      </c>
      <c r="BG426" s="356">
        <v>0</v>
      </c>
      <c r="BI426" s="356">
        <v>0</v>
      </c>
      <c r="BJ426" s="356">
        <v>0</v>
      </c>
      <c r="BK426" s="356">
        <v>0</v>
      </c>
      <c r="BL426" s="356">
        <v>0</v>
      </c>
      <c r="BM426" s="356">
        <v>0</v>
      </c>
      <c r="BN426" s="356">
        <v>0</v>
      </c>
      <c r="BO426" s="356">
        <v>0</v>
      </c>
      <c r="BQ426" s="356">
        <v>0</v>
      </c>
      <c r="BR426" s="356">
        <v>0</v>
      </c>
      <c r="BS426" s="356">
        <v>0</v>
      </c>
      <c r="BT426" s="356">
        <v>0</v>
      </c>
      <c r="BU426" s="356">
        <v>0</v>
      </c>
      <c r="BV426" s="356">
        <v>0</v>
      </c>
      <c r="BW426" s="356">
        <v>0</v>
      </c>
      <c r="BY426" s="356">
        <v>0</v>
      </c>
      <c r="BZ426" s="356">
        <v>0</v>
      </c>
      <c r="CA426" s="356">
        <v>0</v>
      </c>
      <c r="CB426" s="356">
        <v>0</v>
      </c>
      <c r="CC426" s="356">
        <v>0</v>
      </c>
      <c r="CD426" s="356">
        <v>0</v>
      </c>
      <c r="CE426" s="356">
        <v>0</v>
      </c>
      <c r="CG426" s="356">
        <v>0</v>
      </c>
      <c r="CH426" s="356">
        <v>0</v>
      </c>
      <c r="CI426" s="356">
        <v>0</v>
      </c>
      <c r="CJ426" s="356">
        <v>0</v>
      </c>
      <c r="CK426" s="356">
        <v>0</v>
      </c>
      <c r="CL426" s="356">
        <v>0</v>
      </c>
      <c r="CM426" s="356">
        <v>0</v>
      </c>
      <c r="CN426" s="162">
        <v>0</v>
      </c>
      <c r="CO426" s="356">
        <v>0</v>
      </c>
      <c r="CP426" s="356">
        <v>0</v>
      </c>
      <c r="CQ426" s="356">
        <v>0</v>
      </c>
      <c r="CR426" s="356">
        <v>0</v>
      </c>
      <c r="CS426" s="356">
        <v>0</v>
      </c>
      <c r="CT426" s="356">
        <v>0</v>
      </c>
      <c r="CU426" s="356">
        <v>0</v>
      </c>
      <c r="CW426" s="356">
        <v>0</v>
      </c>
      <c r="CX426" s="356">
        <v>0</v>
      </c>
      <c r="CY426" s="356">
        <v>0</v>
      </c>
      <c r="CZ426" s="356">
        <v>0</v>
      </c>
      <c r="DA426" s="356">
        <v>0</v>
      </c>
      <c r="DB426" s="356">
        <v>0</v>
      </c>
      <c r="DC426" s="356">
        <v>0</v>
      </c>
      <c r="DE426" s="356">
        <v>0</v>
      </c>
      <c r="DF426" s="356">
        <v>0</v>
      </c>
      <c r="DG426" s="356">
        <v>0</v>
      </c>
      <c r="DH426" s="356">
        <v>0</v>
      </c>
      <c r="DI426" s="356">
        <v>0</v>
      </c>
      <c r="DJ426" s="356">
        <v>0</v>
      </c>
      <c r="DK426" s="356">
        <v>0</v>
      </c>
      <c r="DM426" s="356">
        <v>0</v>
      </c>
      <c r="DN426" s="356">
        <v>0</v>
      </c>
      <c r="DO426" s="356">
        <v>0</v>
      </c>
      <c r="DP426" s="356">
        <v>0</v>
      </c>
      <c r="DQ426" s="356">
        <v>0</v>
      </c>
      <c r="DR426" s="356">
        <v>0</v>
      </c>
      <c r="DS426" s="356">
        <v>0</v>
      </c>
      <c r="DU426" s="356">
        <v>0</v>
      </c>
      <c r="DV426" s="356">
        <v>0</v>
      </c>
      <c r="DW426" s="356">
        <v>0</v>
      </c>
      <c r="DX426" s="356">
        <v>0</v>
      </c>
      <c r="DY426" s="356">
        <v>0</v>
      </c>
      <c r="DZ426" s="356">
        <v>0</v>
      </c>
      <c r="EA426" s="356">
        <v>0</v>
      </c>
      <c r="EC426" s="356">
        <v>0</v>
      </c>
      <c r="ED426" s="356">
        <v>0</v>
      </c>
      <c r="EE426" s="356">
        <v>0</v>
      </c>
      <c r="EF426" s="356">
        <v>0</v>
      </c>
      <c r="EG426" s="356">
        <v>0</v>
      </c>
      <c r="EH426" s="356">
        <v>0</v>
      </c>
      <c r="EI426" s="356">
        <v>0</v>
      </c>
      <c r="EK426" s="356">
        <v>0</v>
      </c>
      <c r="EL426" s="356">
        <v>0</v>
      </c>
      <c r="EM426" s="356">
        <v>0</v>
      </c>
      <c r="EN426" s="356">
        <v>0</v>
      </c>
      <c r="EO426" s="356">
        <v>0</v>
      </c>
      <c r="EP426" s="356">
        <v>0</v>
      </c>
      <c r="EQ426" s="356">
        <v>0</v>
      </c>
      <c r="ES426" s="356">
        <v>0</v>
      </c>
      <c r="ET426" s="356">
        <v>0</v>
      </c>
      <c r="EU426" s="356">
        <v>0</v>
      </c>
      <c r="EV426" s="356">
        <v>0</v>
      </c>
      <c r="EW426" s="356">
        <v>0</v>
      </c>
      <c r="EX426" s="356">
        <v>0</v>
      </c>
      <c r="EY426" s="356">
        <v>0</v>
      </c>
      <c r="FA426" s="356">
        <v>0</v>
      </c>
      <c r="FB426" s="356">
        <v>0</v>
      </c>
      <c r="FC426" s="356">
        <v>0</v>
      </c>
      <c r="FD426" s="356">
        <v>0</v>
      </c>
      <c r="FE426" s="356">
        <v>0</v>
      </c>
      <c r="FF426" s="356">
        <v>0</v>
      </c>
      <c r="FG426" s="356">
        <v>0</v>
      </c>
    </row>
    <row r="427" spans="1:163">
      <c r="A427" s="355" t="s">
        <v>45</v>
      </c>
      <c r="B427" s="162" t="s">
        <v>45</v>
      </c>
      <c r="C427" s="619">
        <v>0</v>
      </c>
      <c r="D427" s="167"/>
      <c r="E427" s="356">
        <v>0</v>
      </c>
      <c r="F427" s="356">
        <v>0</v>
      </c>
      <c r="G427" s="356">
        <v>0</v>
      </c>
      <c r="H427" s="356">
        <v>0</v>
      </c>
      <c r="I427" s="356">
        <v>0</v>
      </c>
      <c r="J427" s="356">
        <v>0</v>
      </c>
      <c r="K427" s="356">
        <v>0</v>
      </c>
      <c r="M427" s="356">
        <v>0</v>
      </c>
      <c r="N427" s="356">
        <v>0</v>
      </c>
      <c r="O427" s="356">
        <v>0</v>
      </c>
      <c r="P427" s="356">
        <v>0</v>
      </c>
      <c r="Q427" s="356">
        <v>0</v>
      </c>
      <c r="R427" s="356">
        <v>0</v>
      </c>
      <c r="S427" s="356">
        <v>0</v>
      </c>
      <c r="U427" s="356">
        <v>0</v>
      </c>
      <c r="V427" s="356">
        <v>0</v>
      </c>
      <c r="W427" s="356">
        <v>0</v>
      </c>
      <c r="X427" s="356">
        <v>0</v>
      </c>
      <c r="Y427" s="356">
        <v>0</v>
      </c>
      <c r="Z427" s="356">
        <v>0</v>
      </c>
      <c r="AA427" s="356">
        <v>0</v>
      </c>
      <c r="AC427" s="356">
        <v>0</v>
      </c>
      <c r="AD427" s="356">
        <v>0</v>
      </c>
      <c r="AE427" s="356">
        <v>0</v>
      </c>
      <c r="AF427" s="356">
        <v>0</v>
      </c>
      <c r="AG427" s="356">
        <v>0</v>
      </c>
      <c r="AH427" s="356">
        <v>0</v>
      </c>
      <c r="AI427" s="356">
        <v>0</v>
      </c>
      <c r="AK427" s="356">
        <v>0</v>
      </c>
      <c r="AL427" s="356">
        <v>0</v>
      </c>
      <c r="AM427" s="356">
        <v>0</v>
      </c>
      <c r="AN427" s="356">
        <v>0</v>
      </c>
      <c r="AO427" s="356">
        <v>0</v>
      </c>
      <c r="AP427" s="356">
        <v>0</v>
      </c>
      <c r="AQ427" s="356">
        <v>0</v>
      </c>
      <c r="AS427" s="356">
        <v>0</v>
      </c>
      <c r="AT427" s="356">
        <v>0</v>
      </c>
      <c r="AU427" s="356">
        <v>0</v>
      </c>
      <c r="AV427" s="356">
        <v>0</v>
      </c>
      <c r="AW427" s="356">
        <v>0</v>
      </c>
      <c r="AX427" s="356">
        <v>0</v>
      </c>
      <c r="AY427" s="356">
        <v>0</v>
      </c>
      <c r="BA427" s="356">
        <v>0</v>
      </c>
      <c r="BB427" s="356">
        <v>0</v>
      </c>
      <c r="BC427" s="356">
        <v>0</v>
      </c>
      <c r="BD427" s="356">
        <v>0</v>
      </c>
      <c r="BE427" s="356">
        <v>0</v>
      </c>
      <c r="BF427" s="356">
        <v>0</v>
      </c>
      <c r="BG427" s="356">
        <v>0</v>
      </c>
      <c r="BI427" s="356">
        <v>0</v>
      </c>
      <c r="BJ427" s="356">
        <v>0</v>
      </c>
      <c r="BK427" s="356">
        <v>0</v>
      </c>
      <c r="BL427" s="356">
        <v>0</v>
      </c>
      <c r="BM427" s="356">
        <v>0</v>
      </c>
      <c r="BN427" s="356">
        <v>0</v>
      </c>
      <c r="BO427" s="356">
        <v>0</v>
      </c>
      <c r="BQ427" s="356">
        <v>0</v>
      </c>
      <c r="BR427" s="356">
        <v>0</v>
      </c>
      <c r="BS427" s="356">
        <v>0</v>
      </c>
      <c r="BT427" s="356">
        <v>0</v>
      </c>
      <c r="BU427" s="356">
        <v>0</v>
      </c>
      <c r="BV427" s="356">
        <v>0</v>
      </c>
      <c r="BW427" s="356">
        <v>0</v>
      </c>
      <c r="BY427" s="356">
        <v>0</v>
      </c>
      <c r="BZ427" s="356">
        <v>0</v>
      </c>
      <c r="CA427" s="356">
        <v>0</v>
      </c>
      <c r="CB427" s="356">
        <v>0</v>
      </c>
      <c r="CC427" s="356">
        <v>0</v>
      </c>
      <c r="CD427" s="356">
        <v>0</v>
      </c>
      <c r="CE427" s="356">
        <v>0</v>
      </c>
      <c r="CG427" s="356">
        <v>0</v>
      </c>
      <c r="CH427" s="356">
        <v>0</v>
      </c>
      <c r="CI427" s="356">
        <v>0</v>
      </c>
      <c r="CJ427" s="356">
        <v>0</v>
      </c>
      <c r="CK427" s="356">
        <v>0</v>
      </c>
      <c r="CL427" s="356">
        <v>0</v>
      </c>
      <c r="CM427" s="356">
        <v>0</v>
      </c>
      <c r="CN427" s="162">
        <v>0</v>
      </c>
      <c r="CO427" s="356">
        <v>0</v>
      </c>
      <c r="CP427" s="356">
        <v>0</v>
      </c>
      <c r="CQ427" s="356">
        <v>0</v>
      </c>
      <c r="CR427" s="356">
        <v>0</v>
      </c>
      <c r="CS427" s="356">
        <v>0</v>
      </c>
      <c r="CT427" s="356">
        <v>0</v>
      </c>
      <c r="CU427" s="356">
        <v>0</v>
      </c>
      <c r="CW427" s="356">
        <v>0</v>
      </c>
      <c r="CX427" s="356">
        <v>0</v>
      </c>
      <c r="CY427" s="356">
        <v>0</v>
      </c>
      <c r="CZ427" s="356">
        <v>0</v>
      </c>
      <c r="DA427" s="356">
        <v>0</v>
      </c>
      <c r="DB427" s="356">
        <v>0</v>
      </c>
      <c r="DC427" s="356">
        <v>0</v>
      </c>
      <c r="DE427" s="356">
        <v>0</v>
      </c>
      <c r="DF427" s="356">
        <v>0</v>
      </c>
      <c r="DG427" s="356">
        <v>0</v>
      </c>
      <c r="DH427" s="356">
        <v>0</v>
      </c>
      <c r="DI427" s="356">
        <v>0</v>
      </c>
      <c r="DJ427" s="356">
        <v>0</v>
      </c>
      <c r="DK427" s="356">
        <v>0</v>
      </c>
      <c r="DM427" s="356">
        <v>0</v>
      </c>
      <c r="DN427" s="356">
        <v>0</v>
      </c>
      <c r="DO427" s="356">
        <v>0</v>
      </c>
      <c r="DP427" s="356">
        <v>0</v>
      </c>
      <c r="DQ427" s="356">
        <v>0</v>
      </c>
      <c r="DR427" s="356">
        <v>0</v>
      </c>
      <c r="DS427" s="356">
        <v>0</v>
      </c>
      <c r="DU427" s="356">
        <v>0</v>
      </c>
      <c r="DV427" s="356">
        <v>0</v>
      </c>
      <c r="DW427" s="356">
        <v>0</v>
      </c>
      <c r="DX427" s="356">
        <v>0</v>
      </c>
      <c r="DY427" s="356">
        <v>0</v>
      </c>
      <c r="DZ427" s="356">
        <v>0</v>
      </c>
      <c r="EA427" s="356">
        <v>0</v>
      </c>
      <c r="EC427" s="356">
        <v>0</v>
      </c>
      <c r="ED427" s="356">
        <v>0</v>
      </c>
      <c r="EE427" s="356">
        <v>0</v>
      </c>
      <c r="EF427" s="356">
        <v>0</v>
      </c>
      <c r="EG427" s="356">
        <v>0</v>
      </c>
      <c r="EH427" s="356">
        <v>0</v>
      </c>
      <c r="EI427" s="356">
        <v>0</v>
      </c>
      <c r="EK427" s="356">
        <v>0</v>
      </c>
      <c r="EL427" s="356">
        <v>0</v>
      </c>
      <c r="EM427" s="356">
        <v>0</v>
      </c>
      <c r="EN427" s="356">
        <v>0</v>
      </c>
      <c r="EO427" s="356">
        <v>0</v>
      </c>
      <c r="EP427" s="356">
        <v>0</v>
      </c>
      <c r="EQ427" s="356">
        <v>0</v>
      </c>
      <c r="ES427" s="356">
        <v>0</v>
      </c>
      <c r="ET427" s="356">
        <v>0</v>
      </c>
      <c r="EU427" s="356">
        <v>0</v>
      </c>
      <c r="EV427" s="356">
        <v>0</v>
      </c>
      <c r="EW427" s="356">
        <v>0</v>
      </c>
      <c r="EX427" s="356">
        <v>0</v>
      </c>
      <c r="EY427" s="356">
        <v>0</v>
      </c>
      <c r="FA427" s="356">
        <v>0</v>
      </c>
      <c r="FB427" s="356">
        <v>0</v>
      </c>
      <c r="FC427" s="356">
        <v>0</v>
      </c>
      <c r="FD427" s="356">
        <v>0</v>
      </c>
      <c r="FE427" s="356">
        <v>0</v>
      </c>
      <c r="FF427" s="356">
        <v>0</v>
      </c>
      <c r="FG427" s="356">
        <v>0</v>
      </c>
    </row>
    <row r="428" spans="1:163">
      <c r="A428" s="355" t="s">
        <v>45</v>
      </c>
      <c r="B428" s="162" t="s">
        <v>45</v>
      </c>
      <c r="C428" s="619">
        <v>0</v>
      </c>
      <c r="D428" s="167"/>
      <c r="E428" s="356">
        <v>0</v>
      </c>
      <c r="F428" s="356">
        <v>0</v>
      </c>
      <c r="G428" s="356">
        <v>0</v>
      </c>
      <c r="H428" s="356">
        <v>0</v>
      </c>
      <c r="I428" s="356">
        <v>0</v>
      </c>
      <c r="J428" s="356">
        <v>0</v>
      </c>
      <c r="K428" s="356">
        <v>0</v>
      </c>
      <c r="M428" s="356">
        <v>0</v>
      </c>
      <c r="N428" s="356">
        <v>0</v>
      </c>
      <c r="O428" s="356">
        <v>0</v>
      </c>
      <c r="P428" s="356">
        <v>0</v>
      </c>
      <c r="Q428" s="356">
        <v>0</v>
      </c>
      <c r="R428" s="356">
        <v>0</v>
      </c>
      <c r="S428" s="356">
        <v>0</v>
      </c>
      <c r="U428" s="356">
        <v>0</v>
      </c>
      <c r="V428" s="356">
        <v>0</v>
      </c>
      <c r="W428" s="356">
        <v>0</v>
      </c>
      <c r="X428" s="356">
        <v>0</v>
      </c>
      <c r="Y428" s="356">
        <v>0</v>
      </c>
      <c r="Z428" s="356">
        <v>0</v>
      </c>
      <c r="AA428" s="356">
        <v>0</v>
      </c>
      <c r="AC428" s="356">
        <v>0</v>
      </c>
      <c r="AD428" s="356">
        <v>0</v>
      </c>
      <c r="AE428" s="356">
        <v>0</v>
      </c>
      <c r="AF428" s="356">
        <v>0</v>
      </c>
      <c r="AG428" s="356">
        <v>0</v>
      </c>
      <c r="AH428" s="356">
        <v>0</v>
      </c>
      <c r="AI428" s="356">
        <v>0</v>
      </c>
      <c r="AK428" s="356">
        <v>0</v>
      </c>
      <c r="AL428" s="356">
        <v>0</v>
      </c>
      <c r="AM428" s="356">
        <v>0</v>
      </c>
      <c r="AN428" s="356">
        <v>0</v>
      </c>
      <c r="AO428" s="356">
        <v>0</v>
      </c>
      <c r="AP428" s="356">
        <v>0</v>
      </c>
      <c r="AQ428" s="356">
        <v>0</v>
      </c>
      <c r="AS428" s="356">
        <v>0</v>
      </c>
      <c r="AT428" s="356">
        <v>0</v>
      </c>
      <c r="AU428" s="356">
        <v>0</v>
      </c>
      <c r="AV428" s="356">
        <v>0</v>
      </c>
      <c r="AW428" s="356">
        <v>0</v>
      </c>
      <c r="AX428" s="356">
        <v>0</v>
      </c>
      <c r="AY428" s="356">
        <v>0</v>
      </c>
      <c r="BA428" s="356">
        <v>0</v>
      </c>
      <c r="BB428" s="356">
        <v>0</v>
      </c>
      <c r="BC428" s="356">
        <v>0</v>
      </c>
      <c r="BD428" s="356">
        <v>0</v>
      </c>
      <c r="BE428" s="356">
        <v>0</v>
      </c>
      <c r="BF428" s="356">
        <v>0</v>
      </c>
      <c r="BG428" s="356">
        <v>0</v>
      </c>
      <c r="BI428" s="356">
        <v>0</v>
      </c>
      <c r="BJ428" s="356">
        <v>0</v>
      </c>
      <c r="BK428" s="356">
        <v>0</v>
      </c>
      <c r="BL428" s="356">
        <v>0</v>
      </c>
      <c r="BM428" s="356">
        <v>0</v>
      </c>
      <c r="BN428" s="356">
        <v>0</v>
      </c>
      <c r="BO428" s="356">
        <v>0</v>
      </c>
      <c r="BQ428" s="356">
        <v>0</v>
      </c>
      <c r="BR428" s="356">
        <v>0</v>
      </c>
      <c r="BS428" s="356">
        <v>0</v>
      </c>
      <c r="BT428" s="356">
        <v>0</v>
      </c>
      <c r="BU428" s="356">
        <v>0</v>
      </c>
      <c r="BV428" s="356">
        <v>0</v>
      </c>
      <c r="BW428" s="356">
        <v>0</v>
      </c>
      <c r="BY428" s="356">
        <v>0</v>
      </c>
      <c r="BZ428" s="356">
        <v>0</v>
      </c>
      <c r="CA428" s="356">
        <v>0</v>
      </c>
      <c r="CB428" s="356">
        <v>0</v>
      </c>
      <c r="CC428" s="356">
        <v>0</v>
      </c>
      <c r="CD428" s="356">
        <v>0</v>
      </c>
      <c r="CE428" s="356">
        <v>0</v>
      </c>
      <c r="CG428" s="356">
        <v>0</v>
      </c>
      <c r="CH428" s="356">
        <v>0</v>
      </c>
      <c r="CI428" s="356">
        <v>0</v>
      </c>
      <c r="CJ428" s="356">
        <v>0</v>
      </c>
      <c r="CK428" s="356">
        <v>0</v>
      </c>
      <c r="CL428" s="356">
        <v>0</v>
      </c>
      <c r="CM428" s="356">
        <v>0</v>
      </c>
      <c r="CN428" s="162">
        <v>0</v>
      </c>
      <c r="CO428" s="356">
        <v>0</v>
      </c>
      <c r="CP428" s="356">
        <v>0</v>
      </c>
      <c r="CQ428" s="356">
        <v>0</v>
      </c>
      <c r="CR428" s="356">
        <v>0</v>
      </c>
      <c r="CS428" s="356">
        <v>0</v>
      </c>
      <c r="CT428" s="356">
        <v>0</v>
      </c>
      <c r="CU428" s="356">
        <v>0</v>
      </c>
      <c r="CW428" s="356">
        <v>0</v>
      </c>
      <c r="CX428" s="356">
        <v>0</v>
      </c>
      <c r="CY428" s="356">
        <v>0</v>
      </c>
      <c r="CZ428" s="356">
        <v>0</v>
      </c>
      <c r="DA428" s="356">
        <v>0</v>
      </c>
      <c r="DB428" s="356">
        <v>0</v>
      </c>
      <c r="DC428" s="356">
        <v>0</v>
      </c>
      <c r="DE428" s="356">
        <v>0</v>
      </c>
      <c r="DF428" s="356">
        <v>0</v>
      </c>
      <c r="DG428" s="356">
        <v>0</v>
      </c>
      <c r="DH428" s="356">
        <v>0</v>
      </c>
      <c r="DI428" s="356">
        <v>0</v>
      </c>
      <c r="DJ428" s="356">
        <v>0</v>
      </c>
      <c r="DK428" s="356">
        <v>0</v>
      </c>
      <c r="DM428" s="356">
        <v>0</v>
      </c>
      <c r="DN428" s="356">
        <v>0</v>
      </c>
      <c r="DO428" s="356">
        <v>0</v>
      </c>
      <c r="DP428" s="356">
        <v>0</v>
      </c>
      <c r="DQ428" s="356">
        <v>0</v>
      </c>
      <c r="DR428" s="356">
        <v>0</v>
      </c>
      <c r="DS428" s="356">
        <v>0</v>
      </c>
      <c r="DU428" s="356">
        <v>0</v>
      </c>
      <c r="DV428" s="356">
        <v>0</v>
      </c>
      <c r="DW428" s="356">
        <v>0</v>
      </c>
      <c r="DX428" s="356">
        <v>0</v>
      </c>
      <c r="DY428" s="356">
        <v>0</v>
      </c>
      <c r="DZ428" s="356">
        <v>0</v>
      </c>
      <c r="EA428" s="356">
        <v>0</v>
      </c>
      <c r="EC428" s="356">
        <v>0</v>
      </c>
      <c r="ED428" s="356">
        <v>0</v>
      </c>
      <c r="EE428" s="356">
        <v>0</v>
      </c>
      <c r="EF428" s="356">
        <v>0</v>
      </c>
      <c r="EG428" s="356">
        <v>0</v>
      </c>
      <c r="EH428" s="356">
        <v>0</v>
      </c>
      <c r="EI428" s="356">
        <v>0</v>
      </c>
      <c r="EK428" s="356">
        <v>0</v>
      </c>
      <c r="EL428" s="356">
        <v>0</v>
      </c>
      <c r="EM428" s="356">
        <v>0</v>
      </c>
      <c r="EN428" s="356">
        <v>0</v>
      </c>
      <c r="EO428" s="356">
        <v>0</v>
      </c>
      <c r="EP428" s="356">
        <v>0</v>
      </c>
      <c r="EQ428" s="356">
        <v>0</v>
      </c>
      <c r="ES428" s="356">
        <v>0</v>
      </c>
      <c r="ET428" s="356">
        <v>0</v>
      </c>
      <c r="EU428" s="356">
        <v>0</v>
      </c>
      <c r="EV428" s="356">
        <v>0</v>
      </c>
      <c r="EW428" s="356">
        <v>0</v>
      </c>
      <c r="EX428" s="356">
        <v>0</v>
      </c>
      <c r="EY428" s="356">
        <v>0</v>
      </c>
      <c r="FA428" s="356">
        <v>0</v>
      </c>
      <c r="FB428" s="356">
        <v>0</v>
      </c>
      <c r="FC428" s="356">
        <v>0</v>
      </c>
      <c r="FD428" s="356">
        <v>0</v>
      </c>
      <c r="FE428" s="356">
        <v>0</v>
      </c>
      <c r="FF428" s="356">
        <v>0</v>
      </c>
      <c r="FG428" s="356">
        <v>0</v>
      </c>
    </row>
    <row r="429" spans="1:163">
      <c r="A429" s="355" t="s">
        <v>45</v>
      </c>
      <c r="B429" s="162" t="s">
        <v>45</v>
      </c>
      <c r="C429" s="619">
        <v>0</v>
      </c>
      <c r="D429" s="167"/>
      <c r="E429" s="356">
        <v>0</v>
      </c>
      <c r="F429" s="356">
        <v>0</v>
      </c>
      <c r="G429" s="356">
        <v>0</v>
      </c>
      <c r="H429" s="356">
        <v>0</v>
      </c>
      <c r="I429" s="356">
        <v>0</v>
      </c>
      <c r="J429" s="356">
        <v>0</v>
      </c>
      <c r="K429" s="356">
        <v>0</v>
      </c>
      <c r="M429" s="356">
        <v>0</v>
      </c>
      <c r="N429" s="356">
        <v>0</v>
      </c>
      <c r="O429" s="356">
        <v>0</v>
      </c>
      <c r="P429" s="356">
        <v>0</v>
      </c>
      <c r="Q429" s="356">
        <v>0</v>
      </c>
      <c r="R429" s="356">
        <v>0</v>
      </c>
      <c r="S429" s="356">
        <v>0</v>
      </c>
      <c r="U429" s="356">
        <v>0</v>
      </c>
      <c r="V429" s="356">
        <v>0</v>
      </c>
      <c r="W429" s="356">
        <v>0</v>
      </c>
      <c r="X429" s="356">
        <v>0</v>
      </c>
      <c r="Y429" s="356">
        <v>0</v>
      </c>
      <c r="Z429" s="356">
        <v>0</v>
      </c>
      <c r="AA429" s="356">
        <v>0</v>
      </c>
      <c r="AC429" s="356">
        <v>0</v>
      </c>
      <c r="AD429" s="356">
        <v>0</v>
      </c>
      <c r="AE429" s="356">
        <v>0</v>
      </c>
      <c r="AF429" s="356">
        <v>0</v>
      </c>
      <c r="AG429" s="356">
        <v>0</v>
      </c>
      <c r="AH429" s="356">
        <v>0</v>
      </c>
      <c r="AI429" s="356">
        <v>0</v>
      </c>
      <c r="AK429" s="356">
        <v>0</v>
      </c>
      <c r="AL429" s="356">
        <v>0</v>
      </c>
      <c r="AM429" s="356">
        <v>0</v>
      </c>
      <c r="AN429" s="356">
        <v>0</v>
      </c>
      <c r="AO429" s="356">
        <v>0</v>
      </c>
      <c r="AP429" s="356">
        <v>0</v>
      </c>
      <c r="AQ429" s="356">
        <v>0</v>
      </c>
      <c r="AS429" s="356">
        <v>0</v>
      </c>
      <c r="AT429" s="356">
        <v>0</v>
      </c>
      <c r="AU429" s="356">
        <v>0</v>
      </c>
      <c r="AV429" s="356">
        <v>0</v>
      </c>
      <c r="AW429" s="356">
        <v>0</v>
      </c>
      <c r="AX429" s="356">
        <v>0</v>
      </c>
      <c r="AY429" s="356">
        <v>0</v>
      </c>
      <c r="BA429" s="356">
        <v>0</v>
      </c>
      <c r="BB429" s="356">
        <v>0</v>
      </c>
      <c r="BC429" s="356">
        <v>0</v>
      </c>
      <c r="BD429" s="356">
        <v>0</v>
      </c>
      <c r="BE429" s="356">
        <v>0</v>
      </c>
      <c r="BF429" s="356">
        <v>0</v>
      </c>
      <c r="BG429" s="356">
        <v>0</v>
      </c>
      <c r="BI429" s="356">
        <v>0</v>
      </c>
      <c r="BJ429" s="356">
        <v>0</v>
      </c>
      <c r="BK429" s="356">
        <v>0</v>
      </c>
      <c r="BL429" s="356">
        <v>0</v>
      </c>
      <c r="BM429" s="356">
        <v>0</v>
      </c>
      <c r="BN429" s="356">
        <v>0</v>
      </c>
      <c r="BO429" s="356">
        <v>0</v>
      </c>
      <c r="BQ429" s="356">
        <v>0</v>
      </c>
      <c r="BR429" s="356">
        <v>0</v>
      </c>
      <c r="BS429" s="356">
        <v>0</v>
      </c>
      <c r="BT429" s="356">
        <v>0</v>
      </c>
      <c r="BU429" s="356">
        <v>0</v>
      </c>
      <c r="BV429" s="356">
        <v>0</v>
      </c>
      <c r="BW429" s="356">
        <v>0</v>
      </c>
      <c r="BY429" s="356">
        <v>0</v>
      </c>
      <c r="BZ429" s="356">
        <v>0</v>
      </c>
      <c r="CA429" s="356">
        <v>0</v>
      </c>
      <c r="CB429" s="356">
        <v>0</v>
      </c>
      <c r="CC429" s="356">
        <v>0</v>
      </c>
      <c r="CD429" s="356">
        <v>0</v>
      </c>
      <c r="CE429" s="356">
        <v>0</v>
      </c>
      <c r="CG429" s="356">
        <v>0</v>
      </c>
      <c r="CH429" s="356">
        <v>0</v>
      </c>
      <c r="CI429" s="356">
        <v>0</v>
      </c>
      <c r="CJ429" s="356">
        <v>0</v>
      </c>
      <c r="CK429" s="356">
        <v>0</v>
      </c>
      <c r="CL429" s="356">
        <v>0</v>
      </c>
      <c r="CM429" s="356">
        <v>0</v>
      </c>
      <c r="CN429" s="162">
        <v>0</v>
      </c>
      <c r="CO429" s="356">
        <v>0</v>
      </c>
      <c r="CP429" s="356">
        <v>0</v>
      </c>
      <c r="CQ429" s="356">
        <v>0</v>
      </c>
      <c r="CR429" s="356">
        <v>0</v>
      </c>
      <c r="CS429" s="356">
        <v>0</v>
      </c>
      <c r="CT429" s="356">
        <v>0</v>
      </c>
      <c r="CU429" s="356">
        <v>0</v>
      </c>
      <c r="CW429" s="356">
        <v>0</v>
      </c>
      <c r="CX429" s="356">
        <v>0</v>
      </c>
      <c r="CY429" s="356">
        <v>0</v>
      </c>
      <c r="CZ429" s="356">
        <v>0</v>
      </c>
      <c r="DA429" s="356">
        <v>0</v>
      </c>
      <c r="DB429" s="356">
        <v>0</v>
      </c>
      <c r="DC429" s="356">
        <v>0</v>
      </c>
      <c r="DE429" s="356">
        <v>0</v>
      </c>
      <c r="DF429" s="356">
        <v>0</v>
      </c>
      <c r="DG429" s="356">
        <v>0</v>
      </c>
      <c r="DH429" s="356">
        <v>0</v>
      </c>
      <c r="DI429" s="356">
        <v>0</v>
      </c>
      <c r="DJ429" s="356">
        <v>0</v>
      </c>
      <c r="DK429" s="356">
        <v>0</v>
      </c>
      <c r="DM429" s="356">
        <v>0</v>
      </c>
      <c r="DN429" s="356">
        <v>0</v>
      </c>
      <c r="DO429" s="356">
        <v>0</v>
      </c>
      <c r="DP429" s="356">
        <v>0</v>
      </c>
      <c r="DQ429" s="356">
        <v>0</v>
      </c>
      <c r="DR429" s="356">
        <v>0</v>
      </c>
      <c r="DS429" s="356">
        <v>0</v>
      </c>
      <c r="DU429" s="356">
        <v>0</v>
      </c>
      <c r="DV429" s="356">
        <v>0</v>
      </c>
      <c r="DW429" s="356">
        <v>0</v>
      </c>
      <c r="DX429" s="356">
        <v>0</v>
      </c>
      <c r="DY429" s="356">
        <v>0</v>
      </c>
      <c r="DZ429" s="356">
        <v>0</v>
      </c>
      <c r="EA429" s="356">
        <v>0</v>
      </c>
      <c r="EC429" s="356">
        <v>0</v>
      </c>
      <c r="ED429" s="356">
        <v>0</v>
      </c>
      <c r="EE429" s="356">
        <v>0</v>
      </c>
      <c r="EF429" s="356">
        <v>0</v>
      </c>
      <c r="EG429" s="356">
        <v>0</v>
      </c>
      <c r="EH429" s="356">
        <v>0</v>
      </c>
      <c r="EI429" s="356">
        <v>0</v>
      </c>
      <c r="EK429" s="356">
        <v>0</v>
      </c>
      <c r="EL429" s="356">
        <v>0</v>
      </c>
      <c r="EM429" s="356">
        <v>0</v>
      </c>
      <c r="EN429" s="356">
        <v>0</v>
      </c>
      <c r="EO429" s="356">
        <v>0</v>
      </c>
      <c r="EP429" s="356">
        <v>0</v>
      </c>
      <c r="EQ429" s="356">
        <v>0</v>
      </c>
      <c r="ES429" s="356">
        <v>0</v>
      </c>
      <c r="ET429" s="356">
        <v>0</v>
      </c>
      <c r="EU429" s="356">
        <v>0</v>
      </c>
      <c r="EV429" s="356">
        <v>0</v>
      </c>
      <c r="EW429" s="356">
        <v>0</v>
      </c>
      <c r="EX429" s="356">
        <v>0</v>
      </c>
      <c r="EY429" s="356">
        <v>0</v>
      </c>
      <c r="FA429" s="356">
        <v>0</v>
      </c>
      <c r="FB429" s="356">
        <v>0</v>
      </c>
      <c r="FC429" s="356">
        <v>0</v>
      </c>
      <c r="FD429" s="356">
        <v>0</v>
      </c>
      <c r="FE429" s="356">
        <v>0</v>
      </c>
      <c r="FF429" s="356">
        <v>0</v>
      </c>
      <c r="FG429" s="356">
        <v>0</v>
      </c>
    </row>
    <row r="430" spans="1:163">
      <c r="B430" s="172" t="s">
        <v>70</v>
      </c>
      <c r="C430" s="357">
        <v>0</v>
      </c>
      <c r="D430" s="167"/>
      <c r="E430" s="357">
        <v>0</v>
      </c>
      <c r="F430" s="357">
        <v>0</v>
      </c>
      <c r="G430" s="357">
        <v>0</v>
      </c>
      <c r="H430" s="357">
        <v>0</v>
      </c>
      <c r="I430" s="357">
        <v>0</v>
      </c>
      <c r="J430" s="357">
        <v>0</v>
      </c>
      <c r="K430" s="357">
        <v>0</v>
      </c>
      <c r="L430" s="357"/>
      <c r="M430" s="357">
        <v>0</v>
      </c>
      <c r="N430" s="357">
        <v>0</v>
      </c>
      <c r="O430" s="357">
        <v>0</v>
      </c>
      <c r="P430" s="357">
        <v>0</v>
      </c>
      <c r="Q430" s="357">
        <v>0</v>
      </c>
      <c r="R430" s="357">
        <v>0</v>
      </c>
      <c r="S430" s="357">
        <v>0</v>
      </c>
      <c r="T430" s="357"/>
      <c r="U430" s="357">
        <v>0</v>
      </c>
      <c r="V430" s="357">
        <v>0</v>
      </c>
      <c r="W430" s="357">
        <v>0</v>
      </c>
      <c r="X430" s="357">
        <v>0</v>
      </c>
      <c r="Y430" s="357">
        <v>0</v>
      </c>
      <c r="Z430" s="357">
        <v>0</v>
      </c>
      <c r="AA430" s="357">
        <v>0</v>
      </c>
      <c r="AB430" s="357"/>
      <c r="AC430" s="357">
        <v>0</v>
      </c>
      <c r="AD430" s="357">
        <v>0</v>
      </c>
      <c r="AE430" s="357">
        <v>0</v>
      </c>
      <c r="AF430" s="357">
        <v>0</v>
      </c>
      <c r="AG430" s="357">
        <v>0</v>
      </c>
      <c r="AH430" s="357">
        <v>0</v>
      </c>
      <c r="AI430" s="357">
        <v>0</v>
      </c>
      <c r="AJ430" s="357"/>
      <c r="AK430" s="357">
        <v>0</v>
      </c>
      <c r="AL430" s="357">
        <v>0</v>
      </c>
      <c r="AM430" s="357">
        <v>0</v>
      </c>
      <c r="AN430" s="357">
        <v>0</v>
      </c>
      <c r="AO430" s="357">
        <v>0</v>
      </c>
      <c r="AP430" s="357">
        <v>0</v>
      </c>
      <c r="AQ430" s="357">
        <v>0</v>
      </c>
      <c r="AR430" s="357"/>
      <c r="AS430" s="357">
        <v>0</v>
      </c>
      <c r="AT430" s="357">
        <v>0</v>
      </c>
      <c r="AU430" s="357">
        <v>0</v>
      </c>
      <c r="AV430" s="357">
        <v>0</v>
      </c>
      <c r="AW430" s="357">
        <v>0</v>
      </c>
      <c r="AX430" s="357">
        <v>0</v>
      </c>
      <c r="AY430" s="357">
        <v>0</v>
      </c>
      <c r="AZ430" s="357"/>
      <c r="BA430" s="357">
        <v>0</v>
      </c>
      <c r="BB430" s="357">
        <v>0</v>
      </c>
      <c r="BC430" s="357">
        <v>0</v>
      </c>
      <c r="BD430" s="357">
        <v>0</v>
      </c>
      <c r="BE430" s="357">
        <v>0</v>
      </c>
      <c r="BF430" s="357">
        <v>0</v>
      </c>
      <c r="BG430" s="357">
        <v>0</v>
      </c>
      <c r="BH430" s="357"/>
      <c r="BI430" s="357">
        <v>0</v>
      </c>
      <c r="BJ430" s="357">
        <v>0</v>
      </c>
      <c r="BK430" s="357">
        <v>0</v>
      </c>
      <c r="BL430" s="357">
        <v>0</v>
      </c>
      <c r="BM430" s="357">
        <v>0</v>
      </c>
      <c r="BN430" s="357">
        <v>0</v>
      </c>
      <c r="BO430" s="357">
        <v>0</v>
      </c>
      <c r="BP430" s="357"/>
      <c r="BQ430" s="357">
        <v>0</v>
      </c>
      <c r="BR430" s="357">
        <v>0</v>
      </c>
      <c r="BS430" s="357">
        <v>0</v>
      </c>
      <c r="BT430" s="357">
        <v>0</v>
      </c>
      <c r="BU430" s="357">
        <v>0</v>
      </c>
      <c r="BV430" s="357">
        <v>0</v>
      </c>
      <c r="BW430" s="357">
        <v>0</v>
      </c>
      <c r="BX430" s="357"/>
      <c r="BY430" s="357">
        <v>0</v>
      </c>
      <c r="BZ430" s="357">
        <v>0</v>
      </c>
      <c r="CA430" s="357">
        <v>0</v>
      </c>
      <c r="CB430" s="357">
        <v>0</v>
      </c>
      <c r="CC430" s="357">
        <v>0</v>
      </c>
      <c r="CD430" s="357">
        <v>0</v>
      </c>
      <c r="CE430" s="357">
        <v>0</v>
      </c>
      <c r="CF430" s="357"/>
      <c r="CG430" s="357">
        <v>0</v>
      </c>
      <c r="CH430" s="357">
        <v>0</v>
      </c>
      <c r="CI430" s="357">
        <v>0</v>
      </c>
      <c r="CJ430" s="357">
        <v>0</v>
      </c>
      <c r="CK430" s="357">
        <v>0</v>
      </c>
      <c r="CL430" s="357">
        <v>0</v>
      </c>
      <c r="CM430" s="357">
        <v>0</v>
      </c>
      <c r="CN430" s="357">
        <v>0</v>
      </c>
      <c r="CO430" s="357">
        <v>0</v>
      </c>
      <c r="CP430" s="357">
        <v>0</v>
      </c>
      <c r="CQ430" s="357">
        <v>0</v>
      </c>
      <c r="CR430" s="357">
        <v>0</v>
      </c>
      <c r="CS430" s="357">
        <v>0</v>
      </c>
      <c r="CT430" s="357">
        <v>0</v>
      </c>
      <c r="CU430" s="357">
        <v>0</v>
      </c>
      <c r="CV430" s="357"/>
      <c r="CW430" s="357">
        <v>0</v>
      </c>
      <c r="CX430" s="357">
        <v>0</v>
      </c>
      <c r="CY430" s="357">
        <v>0</v>
      </c>
      <c r="CZ430" s="357">
        <v>0</v>
      </c>
      <c r="DA430" s="357">
        <v>0</v>
      </c>
      <c r="DB430" s="357">
        <v>0</v>
      </c>
      <c r="DC430" s="357">
        <v>0</v>
      </c>
      <c r="DD430" s="357"/>
      <c r="DE430" s="357">
        <v>0</v>
      </c>
      <c r="DF430" s="357">
        <v>0</v>
      </c>
      <c r="DG430" s="357">
        <v>0</v>
      </c>
      <c r="DH430" s="357">
        <v>0</v>
      </c>
      <c r="DI430" s="357">
        <v>0</v>
      </c>
      <c r="DJ430" s="357">
        <v>0</v>
      </c>
      <c r="DK430" s="357">
        <v>0</v>
      </c>
      <c r="DL430" s="357"/>
      <c r="DM430" s="357">
        <v>0</v>
      </c>
      <c r="DN430" s="357">
        <v>0</v>
      </c>
      <c r="DO430" s="357">
        <v>0</v>
      </c>
      <c r="DP430" s="357">
        <v>0</v>
      </c>
      <c r="DQ430" s="357">
        <v>0</v>
      </c>
      <c r="DR430" s="357">
        <v>0</v>
      </c>
      <c r="DS430" s="357">
        <v>0</v>
      </c>
      <c r="DT430" s="357"/>
      <c r="DU430" s="357">
        <v>0</v>
      </c>
      <c r="DV430" s="357">
        <v>0</v>
      </c>
      <c r="DW430" s="357">
        <v>0</v>
      </c>
      <c r="DX430" s="357">
        <v>0</v>
      </c>
      <c r="DY430" s="357">
        <v>0</v>
      </c>
      <c r="DZ430" s="357">
        <v>0</v>
      </c>
      <c r="EA430" s="357">
        <v>0</v>
      </c>
      <c r="EB430" s="357"/>
      <c r="EC430" s="357">
        <v>0</v>
      </c>
      <c r="ED430" s="357">
        <v>0</v>
      </c>
      <c r="EE430" s="357">
        <v>0</v>
      </c>
      <c r="EF430" s="357">
        <v>0</v>
      </c>
      <c r="EG430" s="357">
        <v>0</v>
      </c>
      <c r="EH430" s="357">
        <v>0</v>
      </c>
      <c r="EI430" s="357">
        <v>0</v>
      </c>
      <c r="EJ430" s="357"/>
      <c r="EK430" s="357">
        <v>0</v>
      </c>
      <c r="EL430" s="357">
        <v>0</v>
      </c>
      <c r="EM430" s="357">
        <v>0</v>
      </c>
      <c r="EN430" s="357">
        <v>0</v>
      </c>
      <c r="EO430" s="357">
        <v>0</v>
      </c>
      <c r="EP430" s="357">
        <v>0</v>
      </c>
      <c r="EQ430" s="357">
        <v>0</v>
      </c>
      <c r="ER430" s="357"/>
      <c r="ES430" s="357">
        <v>0</v>
      </c>
      <c r="ET430" s="357">
        <v>0</v>
      </c>
      <c r="EU430" s="357">
        <v>0</v>
      </c>
      <c r="EV430" s="357">
        <v>0</v>
      </c>
      <c r="EW430" s="357">
        <v>0</v>
      </c>
      <c r="EX430" s="357">
        <v>0</v>
      </c>
      <c r="EY430" s="357">
        <v>0</v>
      </c>
      <c r="EZ430" s="357"/>
      <c r="FA430" s="357">
        <v>0</v>
      </c>
      <c r="FB430" s="357">
        <v>0</v>
      </c>
      <c r="FC430" s="357">
        <v>0</v>
      </c>
      <c r="FD430" s="357">
        <v>0</v>
      </c>
      <c r="FE430" s="357">
        <v>0</v>
      </c>
      <c r="FF430" s="357">
        <v>0</v>
      </c>
      <c r="FG430" s="357">
        <v>0</v>
      </c>
    </row>
    <row r="431" spans="1:163">
      <c r="D431" s="167"/>
    </row>
    <row r="432" spans="1:163">
      <c r="B432" s="172" t="s">
        <v>253</v>
      </c>
      <c r="D432" s="167"/>
      <c r="CW432" s="162">
        <v>0</v>
      </c>
      <c r="CX432" s="162">
        <v>0</v>
      </c>
      <c r="CY432" s="162">
        <v>0</v>
      </c>
      <c r="CZ432" s="162">
        <v>0</v>
      </c>
      <c r="DA432" s="162">
        <v>0</v>
      </c>
      <c r="DB432" s="162">
        <v>0</v>
      </c>
      <c r="DC432" s="162">
        <v>0</v>
      </c>
    </row>
    <row r="433" spans="1:163">
      <c r="A433" s="355" t="s">
        <v>45</v>
      </c>
      <c r="B433" s="162" t="s">
        <v>45</v>
      </c>
      <c r="C433" s="619">
        <v>0</v>
      </c>
      <c r="D433" s="167"/>
      <c r="E433" s="356">
        <v>0</v>
      </c>
      <c r="F433" s="356">
        <v>0</v>
      </c>
      <c r="G433" s="356">
        <v>0</v>
      </c>
      <c r="H433" s="356">
        <v>0</v>
      </c>
      <c r="I433" s="356">
        <v>0</v>
      </c>
      <c r="J433" s="356">
        <v>0</v>
      </c>
      <c r="K433" s="356">
        <v>0</v>
      </c>
      <c r="M433" s="356">
        <v>0</v>
      </c>
      <c r="N433" s="356">
        <v>0</v>
      </c>
      <c r="O433" s="356">
        <v>0</v>
      </c>
      <c r="P433" s="356">
        <v>0</v>
      </c>
      <c r="Q433" s="356">
        <v>0</v>
      </c>
      <c r="R433" s="356">
        <v>0</v>
      </c>
      <c r="S433" s="356">
        <v>0</v>
      </c>
      <c r="U433" s="356">
        <v>0</v>
      </c>
      <c r="V433" s="356">
        <v>0</v>
      </c>
      <c r="W433" s="356">
        <v>0</v>
      </c>
      <c r="X433" s="356">
        <v>0</v>
      </c>
      <c r="Y433" s="356">
        <v>0</v>
      </c>
      <c r="Z433" s="356">
        <v>0</v>
      </c>
      <c r="AA433" s="356">
        <v>0</v>
      </c>
      <c r="AC433" s="356">
        <v>0</v>
      </c>
      <c r="AD433" s="356">
        <v>0</v>
      </c>
      <c r="AE433" s="356">
        <v>0</v>
      </c>
      <c r="AF433" s="356">
        <v>0</v>
      </c>
      <c r="AG433" s="356">
        <v>0</v>
      </c>
      <c r="AH433" s="356">
        <v>0</v>
      </c>
      <c r="AI433" s="356">
        <v>0</v>
      </c>
      <c r="AK433" s="356">
        <v>0</v>
      </c>
      <c r="AL433" s="356">
        <v>0</v>
      </c>
      <c r="AM433" s="356">
        <v>0</v>
      </c>
      <c r="AN433" s="356">
        <v>0</v>
      </c>
      <c r="AO433" s="356">
        <v>0</v>
      </c>
      <c r="AP433" s="356">
        <v>0</v>
      </c>
      <c r="AQ433" s="356">
        <v>0</v>
      </c>
      <c r="AS433" s="356">
        <v>0</v>
      </c>
      <c r="AT433" s="356">
        <v>0</v>
      </c>
      <c r="AU433" s="356">
        <v>0</v>
      </c>
      <c r="AV433" s="356">
        <v>0</v>
      </c>
      <c r="AW433" s="356">
        <v>0</v>
      </c>
      <c r="AX433" s="356">
        <v>0</v>
      </c>
      <c r="AY433" s="356">
        <v>0</v>
      </c>
      <c r="BA433" s="356">
        <v>0</v>
      </c>
      <c r="BB433" s="356">
        <v>0</v>
      </c>
      <c r="BC433" s="356">
        <v>0</v>
      </c>
      <c r="BD433" s="356">
        <v>0</v>
      </c>
      <c r="BE433" s="356">
        <v>0</v>
      </c>
      <c r="BF433" s="356">
        <v>0</v>
      </c>
      <c r="BG433" s="356">
        <v>0</v>
      </c>
      <c r="BI433" s="356">
        <v>0</v>
      </c>
      <c r="BJ433" s="356">
        <v>0</v>
      </c>
      <c r="BK433" s="356">
        <v>0</v>
      </c>
      <c r="BL433" s="356">
        <v>0</v>
      </c>
      <c r="BM433" s="356">
        <v>0</v>
      </c>
      <c r="BN433" s="356">
        <v>0</v>
      </c>
      <c r="BO433" s="356">
        <v>0</v>
      </c>
      <c r="BQ433" s="356">
        <v>0</v>
      </c>
      <c r="BR433" s="356">
        <v>0</v>
      </c>
      <c r="BS433" s="356">
        <v>0</v>
      </c>
      <c r="BT433" s="356">
        <v>0</v>
      </c>
      <c r="BU433" s="356">
        <v>0</v>
      </c>
      <c r="BV433" s="356">
        <v>0</v>
      </c>
      <c r="BW433" s="356">
        <v>0</v>
      </c>
      <c r="BY433" s="356">
        <v>0</v>
      </c>
      <c r="BZ433" s="356">
        <v>0</v>
      </c>
      <c r="CA433" s="356">
        <v>0</v>
      </c>
      <c r="CB433" s="356">
        <v>0</v>
      </c>
      <c r="CC433" s="356">
        <v>0</v>
      </c>
      <c r="CD433" s="356">
        <v>0</v>
      </c>
      <c r="CE433" s="356">
        <v>0</v>
      </c>
      <c r="CG433" s="356">
        <v>0</v>
      </c>
      <c r="CH433" s="356">
        <v>0</v>
      </c>
      <c r="CI433" s="356">
        <v>0</v>
      </c>
      <c r="CJ433" s="356">
        <v>0</v>
      </c>
      <c r="CK433" s="356">
        <v>0</v>
      </c>
      <c r="CL433" s="356">
        <v>0</v>
      </c>
      <c r="CM433" s="356">
        <v>0</v>
      </c>
      <c r="CN433" s="162">
        <v>0</v>
      </c>
      <c r="CO433" s="356">
        <v>0</v>
      </c>
      <c r="CP433" s="356">
        <v>0</v>
      </c>
      <c r="CQ433" s="356">
        <v>0</v>
      </c>
      <c r="CR433" s="356">
        <v>0</v>
      </c>
      <c r="CS433" s="356">
        <v>0</v>
      </c>
      <c r="CT433" s="356">
        <v>0</v>
      </c>
      <c r="CU433" s="356">
        <v>0</v>
      </c>
      <c r="CW433" s="356">
        <v>0</v>
      </c>
      <c r="CX433" s="356">
        <v>0</v>
      </c>
      <c r="CY433" s="356">
        <v>0</v>
      </c>
      <c r="CZ433" s="356">
        <v>0</v>
      </c>
      <c r="DA433" s="356">
        <v>0</v>
      </c>
      <c r="DB433" s="356">
        <v>0</v>
      </c>
      <c r="DC433" s="356">
        <v>0</v>
      </c>
      <c r="DE433" s="356">
        <v>0</v>
      </c>
      <c r="DF433" s="356">
        <v>0</v>
      </c>
      <c r="DG433" s="356">
        <v>0</v>
      </c>
      <c r="DH433" s="356">
        <v>0</v>
      </c>
      <c r="DI433" s="356">
        <v>0</v>
      </c>
      <c r="DJ433" s="356">
        <v>0</v>
      </c>
      <c r="DK433" s="356">
        <v>0</v>
      </c>
      <c r="DM433" s="356">
        <v>0</v>
      </c>
      <c r="DN433" s="356">
        <v>0</v>
      </c>
      <c r="DO433" s="356">
        <v>0</v>
      </c>
      <c r="DP433" s="356">
        <v>0</v>
      </c>
      <c r="DQ433" s="356">
        <v>0</v>
      </c>
      <c r="DR433" s="356">
        <v>0</v>
      </c>
      <c r="DS433" s="356">
        <v>0</v>
      </c>
      <c r="DU433" s="356">
        <v>0</v>
      </c>
      <c r="DV433" s="356">
        <v>0</v>
      </c>
      <c r="DW433" s="356">
        <v>0</v>
      </c>
      <c r="DX433" s="356">
        <v>0</v>
      </c>
      <c r="DY433" s="356">
        <v>0</v>
      </c>
      <c r="DZ433" s="356">
        <v>0</v>
      </c>
      <c r="EA433" s="356">
        <v>0</v>
      </c>
      <c r="EC433" s="356">
        <v>0</v>
      </c>
      <c r="ED433" s="356">
        <v>0</v>
      </c>
      <c r="EE433" s="356">
        <v>0</v>
      </c>
      <c r="EF433" s="356">
        <v>0</v>
      </c>
      <c r="EG433" s="356">
        <v>0</v>
      </c>
      <c r="EH433" s="356">
        <v>0</v>
      </c>
      <c r="EI433" s="356">
        <v>0</v>
      </c>
      <c r="EK433" s="356">
        <v>0</v>
      </c>
      <c r="EL433" s="356">
        <v>0</v>
      </c>
      <c r="EM433" s="356">
        <v>0</v>
      </c>
      <c r="EN433" s="356">
        <v>0</v>
      </c>
      <c r="EO433" s="356">
        <v>0</v>
      </c>
      <c r="EP433" s="356">
        <v>0</v>
      </c>
      <c r="EQ433" s="356">
        <v>0</v>
      </c>
      <c r="ES433" s="356">
        <v>0</v>
      </c>
      <c r="ET433" s="356">
        <v>0</v>
      </c>
      <c r="EU433" s="356">
        <v>0</v>
      </c>
      <c r="EV433" s="356">
        <v>0</v>
      </c>
      <c r="EW433" s="356">
        <v>0</v>
      </c>
      <c r="EX433" s="356">
        <v>0</v>
      </c>
      <c r="EY433" s="356">
        <v>0</v>
      </c>
      <c r="FA433" s="356">
        <v>0</v>
      </c>
      <c r="FB433" s="356">
        <v>0</v>
      </c>
      <c r="FC433" s="356">
        <v>0</v>
      </c>
      <c r="FD433" s="356">
        <v>0</v>
      </c>
      <c r="FE433" s="356">
        <v>0</v>
      </c>
      <c r="FF433" s="356">
        <v>0</v>
      </c>
      <c r="FG433" s="356">
        <v>0</v>
      </c>
    </row>
    <row r="434" spans="1:163">
      <c r="A434" s="355" t="s">
        <v>45</v>
      </c>
      <c r="B434" s="162" t="s">
        <v>45</v>
      </c>
      <c r="C434" s="619">
        <v>0</v>
      </c>
      <c r="D434" s="167"/>
      <c r="E434" s="356">
        <v>0</v>
      </c>
      <c r="F434" s="356">
        <v>0</v>
      </c>
      <c r="G434" s="356">
        <v>0</v>
      </c>
      <c r="H434" s="356">
        <v>0</v>
      </c>
      <c r="I434" s="356">
        <v>0</v>
      </c>
      <c r="J434" s="356">
        <v>0</v>
      </c>
      <c r="K434" s="356">
        <v>0</v>
      </c>
      <c r="M434" s="356">
        <v>0</v>
      </c>
      <c r="N434" s="356">
        <v>0</v>
      </c>
      <c r="O434" s="356">
        <v>0</v>
      </c>
      <c r="P434" s="356">
        <v>0</v>
      </c>
      <c r="Q434" s="356">
        <v>0</v>
      </c>
      <c r="R434" s="356">
        <v>0</v>
      </c>
      <c r="S434" s="356">
        <v>0</v>
      </c>
      <c r="U434" s="356">
        <v>0</v>
      </c>
      <c r="V434" s="356">
        <v>0</v>
      </c>
      <c r="W434" s="356">
        <v>0</v>
      </c>
      <c r="X434" s="356">
        <v>0</v>
      </c>
      <c r="Y434" s="356">
        <v>0</v>
      </c>
      <c r="Z434" s="356">
        <v>0</v>
      </c>
      <c r="AA434" s="356">
        <v>0</v>
      </c>
      <c r="AC434" s="356">
        <v>0</v>
      </c>
      <c r="AD434" s="356">
        <v>0</v>
      </c>
      <c r="AE434" s="356">
        <v>0</v>
      </c>
      <c r="AF434" s="356">
        <v>0</v>
      </c>
      <c r="AG434" s="356">
        <v>0</v>
      </c>
      <c r="AH434" s="356">
        <v>0</v>
      </c>
      <c r="AI434" s="356">
        <v>0</v>
      </c>
      <c r="AK434" s="356">
        <v>0</v>
      </c>
      <c r="AL434" s="356">
        <v>0</v>
      </c>
      <c r="AM434" s="356">
        <v>0</v>
      </c>
      <c r="AN434" s="356">
        <v>0</v>
      </c>
      <c r="AO434" s="356">
        <v>0</v>
      </c>
      <c r="AP434" s="356">
        <v>0</v>
      </c>
      <c r="AQ434" s="356">
        <v>0</v>
      </c>
      <c r="AS434" s="356">
        <v>0</v>
      </c>
      <c r="AT434" s="356">
        <v>0</v>
      </c>
      <c r="AU434" s="356">
        <v>0</v>
      </c>
      <c r="AV434" s="356">
        <v>0</v>
      </c>
      <c r="AW434" s="356">
        <v>0</v>
      </c>
      <c r="AX434" s="356">
        <v>0</v>
      </c>
      <c r="AY434" s="356">
        <v>0</v>
      </c>
      <c r="BA434" s="356">
        <v>0</v>
      </c>
      <c r="BB434" s="356">
        <v>0</v>
      </c>
      <c r="BC434" s="356">
        <v>0</v>
      </c>
      <c r="BD434" s="356">
        <v>0</v>
      </c>
      <c r="BE434" s="356">
        <v>0</v>
      </c>
      <c r="BF434" s="356">
        <v>0</v>
      </c>
      <c r="BG434" s="356">
        <v>0</v>
      </c>
      <c r="BI434" s="356">
        <v>0</v>
      </c>
      <c r="BJ434" s="356">
        <v>0</v>
      </c>
      <c r="BK434" s="356">
        <v>0</v>
      </c>
      <c r="BL434" s="356">
        <v>0</v>
      </c>
      <c r="BM434" s="356">
        <v>0</v>
      </c>
      <c r="BN434" s="356">
        <v>0</v>
      </c>
      <c r="BO434" s="356">
        <v>0</v>
      </c>
      <c r="BQ434" s="356">
        <v>0</v>
      </c>
      <c r="BR434" s="356">
        <v>0</v>
      </c>
      <c r="BS434" s="356">
        <v>0</v>
      </c>
      <c r="BT434" s="356">
        <v>0</v>
      </c>
      <c r="BU434" s="356">
        <v>0</v>
      </c>
      <c r="BV434" s="356">
        <v>0</v>
      </c>
      <c r="BW434" s="356">
        <v>0</v>
      </c>
      <c r="BY434" s="356">
        <v>0</v>
      </c>
      <c r="BZ434" s="356">
        <v>0</v>
      </c>
      <c r="CA434" s="356">
        <v>0</v>
      </c>
      <c r="CB434" s="356">
        <v>0</v>
      </c>
      <c r="CC434" s="356">
        <v>0</v>
      </c>
      <c r="CD434" s="356">
        <v>0</v>
      </c>
      <c r="CE434" s="356">
        <v>0</v>
      </c>
      <c r="CG434" s="356">
        <v>0</v>
      </c>
      <c r="CH434" s="356">
        <v>0</v>
      </c>
      <c r="CI434" s="356">
        <v>0</v>
      </c>
      <c r="CJ434" s="356">
        <v>0</v>
      </c>
      <c r="CK434" s="356">
        <v>0</v>
      </c>
      <c r="CL434" s="356">
        <v>0</v>
      </c>
      <c r="CM434" s="356">
        <v>0</v>
      </c>
      <c r="CN434" s="162">
        <v>0</v>
      </c>
      <c r="CO434" s="356">
        <v>0</v>
      </c>
      <c r="CP434" s="356">
        <v>0</v>
      </c>
      <c r="CQ434" s="356">
        <v>0</v>
      </c>
      <c r="CR434" s="356">
        <v>0</v>
      </c>
      <c r="CS434" s="356">
        <v>0</v>
      </c>
      <c r="CT434" s="356">
        <v>0</v>
      </c>
      <c r="CU434" s="356">
        <v>0</v>
      </c>
      <c r="CW434" s="356">
        <v>0</v>
      </c>
      <c r="CX434" s="356">
        <v>0</v>
      </c>
      <c r="CY434" s="356">
        <v>0</v>
      </c>
      <c r="CZ434" s="356">
        <v>0</v>
      </c>
      <c r="DA434" s="356">
        <v>0</v>
      </c>
      <c r="DB434" s="356">
        <v>0</v>
      </c>
      <c r="DC434" s="356">
        <v>0</v>
      </c>
      <c r="DE434" s="356">
        <v>0</v>
      </c>
      <c r="DF434" s="356">
        <v>0</v>
      </c>
      <c r="DG434" s="356">
        <v>0</v>
      </c>
      <c r="DH434" s="356">
        <v>0</v>
      </c>
      <c r="DI434" s="356">
        <v>0</v>
      </c>
      <c r="DJ434" s="356">
        <v>0</v>
      </c>
      <c r="DK434" s="356">
        <v>0</v>
      </c>
      <c r="DM434" s="356">
        <v>0</v>
      </c>
      <c r="DN434" s="356">
        <v>0</v>
      </c>
      <c r="DO434" s="356">
        <v>0</v>
      </c>
      <c r="DP434" s="356">
        <v>0</v>
      </c>
      <c r="DQ434" s="356">
        <v>0</v>
      </c>
      <c r="DR434" s="356">
        <v>0</v>
      </c>
      <c r="DS434" s="356">
        <v>0</v>
      </c>
      <c r="DU434" s="356">
        <v>0</v>
      </c>
      <c r="DV434" s="356">
        <v>0</v>
      </c>
      <c r="DW434" s="356">
        <v>0</v>
      </c>
      <c r="DX434" s="356">
        <v>0</v>
      </c>
      <c r="DY434" s="356">
        <v>0</v>
      </c>
      <c r="DZ434" s="356">
        <v>0</v>
      </c>
      <c r="EA434" s="356">
        <v>0</v>
      </c>
      <c r="EC434" s="356">
        <v>0</v>
      </c>
      <c r="ED434" s="356">
        <v>0</v>
      </c>
      <c r="EE434" s="356">
        <v>0</v>
      </c>
      <c r="EF434" s="356">
        <v>0</v>
      </c>
      <c r="EG434" s="356">
        <v>0</v>
      </c>
      <c r="EH434" s="356">
        <v>0</v>
      </c>
      <c r="EI434" s="356">
        <v>0</v>
      </c>
      <c r="EK434" s="356">
        <v>0</v>
      </c>
      <c r="EL434" s="356">
        <v>0</v>
      </c>
      <c r="EM434" s="356">
        <v>0</v>
      </c>
      <c r="EN434" s="356">
        <v>0</v>
      </c>
      <c r="EO434" s="356">
        <v>0</v>
      </c>
      <c r="EP434" s="356">
        <v>0</v>
      </c>
      <c r="EQ434" s="356">
        <v>0</v>
      </c>
      <c r="ES434" s="356">
        <v>0</v>
      </c>
      <c r="ET434" s="356">
        <v>0</v>
      </c>
      <c r="EU434" s="356">
        <v>0</v>
      </c>
      <c r="EV434" s="356">
        <v>0</v>
      </c>
      <c r="EW434" s="356">
        <v>0</v>
      </c>
      <c r="EX434" s="356">
        <v>0</v>
      </c>
      <c r="EY434" s="356">
        <v>0</v>
      </c>
      <c r="FA434" s="356">
        <v>0</v>
      </c>
      <c r="FB434" s="356">
        <v>0</v>
      </c>
      <c r="FC434" s="356">
        <v>0</v>
      </c>
      <c r="FD434" s="356">
        <v>0</v>
      </c>
      <c r="FE434" s="356">
        <v>0</v>
      </c>
      <c r="FF434" s="356">
        <v>0</v>
      </c>
      <c r="FG434" s="356">
        <v>0</v>
      </c>
    </row>
    <row r="435" spans="1:163">
      <c r="A435" s="355" t="s">
        <v>45</v>
      </c>
      <c r="B435" s="162" t="s">
        <v>45</v>
      </c>
      <c r="C435" s="619">
        <v>0</v>
      </c>
      <c r="D435" s="167"/>
      <c r="E435" s="356">
        <v>0</v>
      </c>
      <c r="F435" s="356">
        <v>0</v>
      </c>
      <c r="G435" s="356">
        <v>0</v>
      </c>
      <c r="H435" s="356">
        <v>0</v>
      </c>
      <c r="I435" s="356">
        <v>0</v>
      </c>
      <c r="J435" s="356">
        <v>0</v>
      </c>
      <c r="K435" s="356">
        <v>0</v>
      </c>
      <c r="M435" s="356">
        <v>0</v>
      </c>
      <c r="N435" s="356">
        <v>0</v>
      </c>
      <c r="O435" s="356">
        <v>0</v>
      </c>
      <c r="P435" s="356">
        <v>0</v>
      </c>
      <c r="Q435" s="356">
        <v>0</v>
      </c>
      <c r="R435" s="356">
        <v>0</v>
      </c>
      <c r="S435" s="356">
        <v>0</v>
      </c>
      <c r="U435" s="356">
        <v>0</v>
      </c>
      <c r="V435" s="356">
        <v>0</v>
      </c>
      <c r="W435" s="356">
        <v>0</v>
      </c>
      <c r="X435" s="356">
        <v>0</v>
      </c>
      <c r="Y435" s="356">
        <v>0</v>
      </c>
      <c r="Z435" s="356">
        <v>0</v>
      </c>
      <c r="AA435" s="356">
        <v>0</v>
      </c>
      <c r="AC435" s="356">
        <v>0</v>
      </c>
      <c r="AD435" s="356">
        <v>0</v>
      </c>
      <c r="AE435" s="356">
        <v>0</v>
      </c>
      <c r="AF435" s="356">
        <v>0</v>
      </c>
      <c r="AG435" s="356">
        <v>0</v>
      </c>
      <c r="AH435" s="356">
        <v>0</v>
      </c>
      <c r="AI435" s="356">
        <v>0</v>
      </c>
      <c r="AK435" s="356">
        <v>0</v>
      </c>
      <c r="AL435" s="356">
        <v>0</v>
      </c>
      <c r="AM435" s="356">
        <v>0</v>
      </c>
      <c r="AN435" s="356">
        <v>0</v>
      </c>
      <c r="AO435" s="356">
        <v>0</v>
      </c>
      <c r="AP435" s="356">
        <v>0</v>
      </c>
      <c r="AQ435" s="356">
        <v>0</v>
      </c>
      <c r="AS435" s="356">
        <v>0</v>
      </c>
      <c r="AT435" s="356">
        <v>0</v>
      </c>
      <c r="AU435" s="356">
        <v>0</v>
      </c>
      <c r="AV435" s="356">
        <v>0</v>
      </c>
      <c r="AW435" s="356">
        <v>0</v>
      </c>
      <c r="AX435" s="356">
        <v>0</v>
      </c>
      <c r="AY435" s="356">
        <v>0</v>
      </c>
      <c r="BA435" s="356">
        <v>0</v>
      </c>
      <c r="BB435" s="356">
        <v>0</v>
      </c>
      <c r="BC435" s="356">
        <v>0</v>
      </c>
      <c r="BD435" s="356">
        <v>0</v>
      </c>
      <c r="BE435" s="356">
        <v>0</v>
      </c>
      <c r="BF435" s="356">
        <v>0</v>
      </c>
      <c r="BG435" s="356">
        <v>0</v>
      </c>
      <c r="BI435" s="356">
        <v>0</v>
      </c>
      <c r="BJ435" s="356">
        <v>0</v>
      </c>
      <c r="BK435" s="356">
        <v>0</v>
      </c>
      <c r="BL435" s="356">
        <v>0</v>
      </c>
      <c r="BM435" s="356">
        <v>0</v>
      </c>
      <c r="BN435" s="356">
        <v>0</v>
      </c>
      <c r="BO435" s="356">
        <v>0</v>
      </c>
      <c r="BQ435" s="356">
        <v>0</v>
      </c>
      <c r="BR435" s="356">
        <v>0</v>
      </c>
      <c r="BS435" s="356">
        <v>0</v>
      </c>
      <c r="BT435" s="356">
        <v>0</v>
      </c>
      <c r="BU435" s="356">
        <v>0</v>
      </c>
      <c r="BV435" s="356">
        <v>0</v>
      </c>
      <c r="BW435" s="356">
        <v>0</v>
      </c>
      <c r="BY435" s="356">
        <v>0</v>
      </c>
      <c r="BZ435" s="356">
        <v>0</v>
      </c>
      <c r="CA435" s="356">
        <v>0</v>
      </c>
      <c r="CB435" s="356">
        <v>0</v>
      </c>
      <c r="CC435" s="356">
        <v>0</v>
      </c>
      <c r="CD435" s="356">
        <v>0</v>
      </c>
      <c r="CE435" s="356">
        <v>0</v>
      </c>
      <c r="CG435" s="356">
        <v>0</v>
      </c>
      <c r="CH435" s="356">
        <v>0</v>
      </c>
      <c r="CI435" s="356">
        <v>0</v>
      </c>
      <c r="CJ435" s="356">
        <v>0</v>
      </c>
      <c r="CK435" s="356">
        <v>0</v>
      </c>
      <c r="CL435" s="356">
        <v>0</v>
      </c>
      <c r="CM435" s="356">
        <v>0</v>
      </c>
      <c r="CN435" s="162">
        <v>0</v>
      </c>
      <c r="CO435" s="356">
        <v>0</v>
      </c>
      <c r="CP435" s="356">
        <v>0</v>
      </c>
      <c r="CQ435" s="356">
        <v>0</v>
      </c>
      <c r="CR435" s="356">
        <v>0</v>
      </c>
      <c r="CS435" s="356">
        <v>0</v>
      </c>
      <c r="CT435" s="356">
        <v>0</v>
      </c>
      <c r="CU435" s="356">
        <v>0</v>
      </c>
      <c r="CW435" s="356">
        <v>0</v>
      </c>
      <c r="CX435" s="356">
        <v>0</v>
      </c>
      <c r="CY435" s="356">
        <v>0</v>
      </c>
      <c r="CZ435" s="356">
        <v>0</v>
      </c>
      <c r="DA435" s="356">
        <v>0</v>
      </c>
      <c r="DB435" s="356">
        <v>0</v>
      </c>
      <c r="DC435" s="356">
        <v>0</v>
      </c>
      <c r="DE435" s="356">
        <v>0</v>
      </c>
      <c r="DF435" s="356">
        <v>0</v>
      </c>
      <c r="DG435" s="356">
        <v>0</v>
      </c>
      <c r="DH435" s="356">
        <v>0</v>
      </c>
      <c r="DI435" s="356">
        <v>0</v>
      </c>
      <c r="DJ435" s="356">
        <v>0</v>
      </c>
      <c r="DK435" s="356">
        <v>0</v>
      </c>
      <c r="DM435" s="356">
        <v>0</v>
      </c>
      <c r="DN435" s="356">
        <v>0</v>
      </c>
      <c r="DO435" s="356">
        <v>0</v>
      </c>
      <c r="DP435" s="356">
        <v>0</v>
      </c>
      <c r="DQ435" s="356">
        <v>0</v>
      </c>
      <c r="DR435" s="356">
        <v>0</v>
      </c>
      <c r="DS435" s="356">
        <v>0</v>
      </c>
      <c r="DU435" s="356">
        <v>0</v>
      </c>
      <c r="DV435" s="356">
        <v>0</v>
      </c>
      <c r="DW435" s="356">
        <v>0</v>
      </c>
      <c r="DX435" s="356">
        <v>0</v>
      </c>
      <c r="DY435" s="356">
        <v>0</v>
      </c>
      <c r="DZ435" s="356">
        <v>0</v>
      </c>
      <c r="EA435" s="356">
        <v>0</v>
      </c>
      <c r="EC435" s="356">
        <v>0</v>
      </c>
      <c r="ED435" s="356">
        <v>0</v>
      </c>
      <c r="EE435" s="356">
        <v>0</v>
      </c>
      <c r="EF435" s="356">
        <v>0</v>
      </c>
      <c r="EG435" s="356">
        <v>0</v>
      </c>
      <c r="EH435" s="356">
        <v>0</v>
      </c>
      <c r="EI435" s="356">
        <v>0</v>
      </c>
      <c r="EK435" s="356">
        <v>0</v>
      </c>
      <c r="EL435" s="356">
        <v>0</v>
      </c>
      <c r="EM435" s="356">
        <v>0</v>
      </c>
      <c r="EN435" s="356">
        <v>0</v>
      </c>
      <c r="EO435" s="356">
        <v>0</v>
      </c>
      <c r="EP435" s="356">
        <v>0</v>
      </c>
      <c r="EQ435" s="356">
        <v>0</v>
      </c>
      <c r="ES435" s="356">
        <v>0</v>
      </c>
      <c r="ET435" s="356">
        <v>0</v>
      </c>
      <c r="EU435" s="356">
        <v>0</v>
      </c>
      <c r="EV435" s="356">
        <v>0</v>
      </c>
      <c r="EW435" s="356">
        <v>0</v>
      </c>
      <c r="EX435" s="356">
        <v>0</v>
      </c>
      <c r="EY435" s="356">
        <v>0</v>
      </c>
      <c r="FA435" s="356">
        <v>0</v>
      </c>
      <c r="FB435" s="356">
        <v>0</v>
      </c>
      <c r="FC435" s="356">
        <v>0</v>
      </c>
      <c r="FD435" s="356">
        <v>0</v>
      </c>
      <c r="FE435" s="356">
        <v>0</v>
      </c>
      <c r="FF435" s="356">
        <v>0</v>
      </c>
      <c r="FG435" s="356">
        <v>0</v>
      </c>
    </row>
    <row r="436" spans="1:163">
      <c r="B436" s="172" t="s">
        <v>70</v>
      </c>
      <c r="C436" s="357">
        <v>0</v>
      </c>
      <c r="D436" s="167"/>
      <c r="E436" s="357">
        <v>0</v>
      </c>
      <c r="F436" s="357">
        <v>0</v>
      </c>
      <c r="G436" s="357">
        <v>0</v>
      </c>
      <c r="H436" s="357">
        <v>0</v>
      </c>
      <c r="I436" s="357">
        <v>0</v>
      </c>
      <c r="J436" s="357">
        <v>0</v>
      </c>
      <c r="K436" s="357">
        <v>0</v>
      </c>
      <c r="L436" s="357"/>
      <c r="M436" s="357">
        <v>0</v>
      </c>
      <c r="N436" s="357">
        <v>0</v>
      </c>
      <c r="O436" s="357">
        <v>0</v>
      </c>
      <c r="P436" s="357">
        <v>0</v>
      </c>
      <c r="Q436" s="357">
        <v>0</v>
      </c>
      <c r="R436" s="357">
        <v>0</v>
      </c>
      <c r="S436" s="357">
        <v>0</v>
      </c>
      <c r="T436" s="357"/>
      <c r="U436" s="357">
        <v>0</v>
      </c>
      <c r="V436" s="357">
        <v>0</v>
      </c>
      <c r="W436" s="357">
        <v>0</v>
      </c>
      <c r="X436" s="357">
        <v>0</v>
      </c>
      <c r="Y436" s="357">
        <v>0</v>
      </c>
      <c r="Z436" s="357">
        <v>0</v>
      </c>
      <c r="AA436" s="357">
        <v>0</v>
      </c>
      <c r="AB436" s="357"/>
      <c r="AC436" s="357">
        <v>0</v>
      </c>
      <c r="AD436" s="357">
        <v>0</v>
      </c>
      <c r="AE436" s="357">
        <v>0</v>
      </c>
      <c r="AF436" s="357">
        <v>0</v>
      </c>
      <c r="AG436" s="357">
        <v>0</v>
      </c>
      <c r="AH436" s="357">
        <v>0</v>
      </c>
      <c r="AI436" s="357">
        <v>0</v>
      </c>
      <c r="AJ436" s="357"/>
      <c r="AK436" s="357">
        <v>0</v>
      </c>
      <c r="AL436" s="357">
        <v>0</v>
      </c>
      <c r="AM436" s="357">
        <v>0</v>
      </c>
      <c r="AN436" s="357">
        <v>0</v>
      </c>
      <c r="AO436" s="357">
        <v>0</v>
      </c>
      <c r="AP436" s="357">
        <v>0</v>
      </c>
      <c r="AQ436" s="357">
        <v>0</v>
      </c>
      <c r="AR436" s="357"/>
      <c r="AS436" s="357">
        <v>0</v>
      </c>
      <c r="AT436" s="357">
        <v>0</v>
      </c>
      <c r="AU436" s="357">
        <v>0</v>
      </c>
      <c r="AV436" s="357">
        <v>0</v>
      </c>
      <c r="AW436" s="357">
        <v>0</v>
      </c>
      <c r="AX436" s="357">
        <v>0</v>
      </c>
      <c r="AY436" s="357">
        <v>0</v>
      </c>
      <c r="AZ436" s="357"/>
      <c r="BA436" s="357">
        <v>0</v>
      </c>
      <c r="BB436" s="357">
        <v>0</v>
      </c>
      <c r="BC436" s="357">
        <v>0</v>
      </c>
      <c r="BD436" s="357">
        <v>0</v>
      </c>
      <c r="BE436" s="357">
        <v>0</v>
      </c>
      <c r="BF436" s="357">
        <v>0</v>
      </c>
      <c r="BG436" s="357">
        <v>0</v>
      </c>
      <c r="BH436" s="357"/>
      <c r="BI436" s="357">
        <v>0</v>
      </c>
      <c r="BJ436" s="357">
        <v>0</v>
      </c>
      <c r="BK436" s="357">
        <v>0</v>
      </c>
      <c r="BL436" s="357">
        <v>0</v>
      </c>
      <c r="BM436" s="357">
        <v>0</v>
      </c>
      <c r="BN436" s="357">
        <v>0</v>
      </c>
      <c r="BO436" s="357">
        <v>0</v>
      </c>
      <c r="BP436" s="357"/>
      <c r="BQ436" s="357">
        <v>0</v>
      </c>
      <c r="BR436" s="357">
        <v>0</v>
      </c>
      <c r="BS436" s="357">
        <v>0</v>
      </c>
      <c r="BT436" s="357">
        <v>0</v>
      </c>
      <c r="BU436" s="357">
        <v>0</v>
      </c>
      <c r="BV436" s="357">
        <v>0</v>
      </c>
      <c r="BW436" s="357">
        <v>0</v>
      </c>
      <c r="BX436" s="357"/>
      <c r="BY436" s="357">
        <v>0</v>
      </c>
      <c r="BZ436" s="357">
        <v>0</v>
      </c>
      <c r="CA436" s="357">
        <v>0</v>
      </c>
      <c r="CB436" s="357">
        <v>0</v>
      </c>
      <c r="CC436" s="357">
        <v>0</v>
      </c>
      <c r="CD436" s="357">
        <v>0</v>
      </c>
      <c r="CE436" s="357">
        <v>0</v>
      </c>
      <c r="CF436" s="357"/>
      <c r="CG436" s="357">
        <v>0</v>
      </c>
      <c r="CH436" s="357">
        <v>0</v>
      </c>
      <c r="CI436" s="357">
        <v>0</v>
      </c>
      <c r="CJ436" s="357">
        <v>0</v>
      </c>
      <c r="CK436" s="357">
        <v>0</v>
      </c>
      <c r="CL436" s="357">
        <v>0</v>
      </c>
      <c r="CM436" s="357">
        <v>0</v>
      </c>
      <c r="CN436" s="357">
        <v>0</v>
      </c>
      <c r="CO436" s="357">
        <v>0</v>
      </c>
      <c r="CP436" s="357">
        <v>0</v>
      </c>
      <c r="CQ436" s="357">
        <v>0</v>
      </c>
      <c r="CR436" s="357">
        <v>0</v>
      </c>
      <c r="CS436" s="357">
        <v>0</v>
      </c>
      <c r="CT436" s="357">
        <v>0</v>
      </c>
      <c r="CU436" s="357">
        <v>0</v>
      </c>
      <c r="CV436" s="357"/>
      <c r="CW436" s="357">
        <v>0</v>
      </c>
      <c r="CX436" s="357">
        <v>0</v>
      </c>
      <c r="CY436" s="357">
        <v>0</v>
      </c>
      <c r="CZ436" s="357">
        <v>0</v>
      </c>
      <c r="DA436" s="357">
        <v>0</v>
      </c>
      <c r="DB436" s="357">
        <v>0</v>
      </c>
      <c r="DC436" s="357">
        <v>0</v>
      </c>
      <c r="DD436" s="357"/>
      <c r="DE436" s="357">
        <v>0</v>
      </c>
      <c r="DF436" s="357">
        <v>0</v>
      </c>
      <c r="DG436" s="357">
        <v>0</v>
      </c>
      <c r="DH436" s="357">
        <v>0</v>
      </c>
      <c r="DI436" s="357">
        <v>0</v>
      </c>
      <c r="DJ436" s="357">
        <v>0</v>
      </c>
      <c r="DK436" s="357">
        <v>0</v>
      </c>
      <c r="DL436" s="357"/>
      <c r="DM436" s="357">
        <v>0</v>
      </c>
      <c r="DN436" s="357">
        <v>0</v>
      </c>
      <c r="DO436" s="357">
        <v>0</v>
      </c>
      <c r="DP436" s="357">
        <v>0</v>
      </c>
      <c r="DQ436" s="357">
        <v>0</v>
      </c>
      <c r="DR436" s="357">
        <v>0</v>
      </c>
      <c r="DS436" s="357">
        <v>0</v>
      </c>
      <c r="DT436" s="357"/>
      <c r="DU436" s="357">
        <v>0</v>
      </c>
      <c r="DV436" s="357">
        <v>0</v>
      </c>
      <c r="DW436" s="357">
        <v>0</v>
      </c>
      <c r="DX436" s="357">
        <v>0</v>
      </c>
      <c r="DY436" s="357">
        <v>0</v>
      </c>
      <c r="DZ436" s="357">
        <v>0</v>
      </c>
      <c r="EA436" s="357">
        <v>0</v>
      </c>
      <c r="EB436" s="357"/>
      <c r="EC436" s="357">
        <v>0</v>
      </c>
      <c r="ED436" s="357">
        <v>0</v>
      </c>
      <c r="EE436" s="357">
        <v>0</v>
      </c>
      <c r="EF436" s="357">
        <v>0</v>
      </c>
      <c r="EG436" s="357">
        <v>0</v>
      </c>
      <c r="EH436" s="357">
        <v>0</v>
      </c>
      <c r="EI436" s="357">
        <v>0</v>
      </c>
      <c r="EJ436" s="357"/>
      <c r="EK436" s="357">
        <v>0</v>
      </c>
      <c r="EL436" s="357">
        <v>0</v>
      </c>
      <c r="EM436" s="357">
        <v>0</v>
      </c>
      <c r="EN436" s="357">
        <v>0</v>
      </c>
      <c r="EO436" s="357">
        <v>0</v>
      </c>
      <c r="EP436" s="357">
        <v>0</v>
      </c>
      <c r="EQ436" s="357">
        <v>0</v>
      </c>
      <c r="ER436" s="357"/>
      <c r="ES436" s="357">
        <v>0</v>
      </c>
      <c r="ET436" s="357">
        <v>0</v>
      </c>
      <c r="EU436" s="357">
        <v>0</v>
      </c>
      <c r="EV436" s="357">
        <v>0</v>
      </c>
      <c r="EW436" s="357">
        <v>0</v>
      </c>
      <c r="EX436" s="357">
        <v>0</v>
      </c>
      <c r="EY436" s="357">
        <v>0</v>
      </c>
      <c r="EZ436" s="357"/>
      <c r="FA436" s="357">
        <v>0</v>
      </c>
      <c r="FB436" s="357">
        <v>0</v>
      </c>
      <c r="FC436" s="357">
        <v>0</v>
      </c>
      <c r="FD436" s="357">
        <v>0</v>
      </c>
      <c r="FE436" s="357">
        <v>0</v>
      </c>
      <c r="FF436" s="357">
        <v>0</v>
      </c>
      <c r="FG436" s="357">
        <v>0</v>
      </c>
    </row>
    <row r="437" spans="1:163">
      <c r="D437" s="167"/>
    </row>
    <row r="438" spans="1:163">
      <c r="B438" s="172" t="s">
        <v>253</v>
      </c>
      <c r="D438" s="167"/>
      <c r="CW438" s="162">
        <v>0</v>
      </c>
      <c r="CX438" s="162">
        <v>0</v>
      </c>
      <c r="CY438" s="162">
        <v>0</v>
      </c>
      <c r="CZ438" s="162">
        <v>0</v>
      </c>
      <c r="DA438" s="162">
        <v>0</v>
      </c>
      <c r="DB438" s="162">
        <v>0</v>
      </c>
      <c r="DC438" s="162">
        <v>0</v>
      </c>
    </row>
    <row r="439" spans="1:163">
      <c r="A439" s="355" t="s">
        <v>45</v>
      </c>
      <c r="B439" s="162" t="s">
        <v>45</v>
      </c>
      <c r="C439" s="619">
        <v>0</v>
      </c>
      <c r="D439" s="167"/>
      <c r="E439" s="356">
        <v>0</v>
      </c>
      <c r="F439" s="356">
        <v>0</v>
      </c>
      <c r="G439" s="356">
        <v>0</v>
      </c>
      <c r="H439" s="356">
        <v>0</v>
      </c>
      <c r="I439" s="356">
        <v>0</v>
      </c>
      <c r="J439" s="356">
        <v>0</v>
      </c>
      <c r="K439" s="356">
        <v>0</v>
      </c>
      <c r="M439" s="356">
        <v>0</v>
      </c>
      <c r="N439" s="356">
        <v>0</v>
      </c>
      <c r="O439" s="356">
        <v>0</v>
      </c>
      <c r="P439" s="356">
        <v>0</v>
      </c>
      <c r="Q439" s="356">
        <v>0</v>
      </c>
      <c r="R439" s="356">
        <v>0</v>
      </c>
      <c r="S439" s="356">
        <v>0</v>
      </c>
      <c r="U439" s="356">
        <v>0</v>
      </c>
      <c r="V439" s="356">
        <v>0</v>
      </c>
      <c r="W439" s="356">
        <v>0</v>
      </c>
      <c r="X439" s="356">
        <v>0</v>
      </c>
      <c r="Y439" s="356">
        <v>0</v>
      </c>
      <c r="Z439" s="356">
        <v>0</v>
      </c>
      <c r="AA439" s="356">
        <v>0</v>
      </c>
      <c r="AC439" s="356">
        <v>0</v>
      </c>
      <c r="AD439" s="356">
        <v>0</v>
      </c>
      <c r="AE439" s="356">
        <v>0</v>
      </c>
      <c r="AF439" s="356">
        <v>0</v>
      </c>
      <c r="AG439" s="356">
        <v>0</v>
      </c>
      <c r="AH439" s="356">
        <v>0</v>
      </c>
      <c r="AI439" s="356">
        <v>0</v>
      </c>
      <c r="AK439" s="356">
        <v>0</v>
      </c>
      <c r="AL439" s="356">
        <v>0</v>
      </c>
      <c r="AM439" s="356">
        <v>0</v>
      </c>
      <c r="AN439" s="356">
        <v>0</v>
      </c>
      <c r="AO439" s="356">
        <v>0</v>
      </c>
      <c r="AP439" s="356">
        <v>0</v>
      </c>
      <c r="AQ439" s="356">
        <v>0</v>
      </c>
      <c r="AS439" s="356">
        <v>0</v>
      </c>
      <c r="AT439" s="356">
        <v>0</v>
      </c>
      <c r="AU439" s="356">
        <v>0</v>
      </c>
      <c r="AV439" s="356">
        <v>0</v>
      </c>
      <c r="AW439" s="356">
        <v>0</v>
      </c>
      <c r="AX439" s="356">
        <v>0</v>
      </c>
      <c r="AY439" s="356">
        <v>0</v>
      </c>
      <c r="BA439" s="356">
        <v>0</v>
      </c>
      <c r="BB439" s="356">
        <v>0</v>
      </c>
      <c r="BC439" s="356">
        <v>0</v>
      </c>
      <c r="BD439" s="356">
        <v>0</v>
      </c>
      <c r="BE439" s="356">
        <v>0</v>
      </c>
      <c r="BF439" s="356">
        <v>0</v>
      </c>
      <c r="BG439" s="356">
        <v>0</v>
      </c>
      <c r="BI439" s="356">
        <v>0</v>
      </c>
      <c r="BJ439" s="356">
        <v>0</v>
      </c>
      <c r="BK439" s="356">
        <v>0</v>
      </c>
      <c r="BL439" s="356">
        <v>0</v>
      </c>
      <c r="BM439" s="356">
        <v>0</v>
      </c>
      <c r="BN439" s="356">
        <v>0</v>
      </c>
      <c r="BO439" s="356">
        <v>0</v>
      </c>
      <c r="BQ439" s="356">
        <v>0</v>
      </c>
      <c r="BR439" s="356">
        <v>0</v>
      </c>
      <c r="BS439" s="356">
        <v>0</v>
      </c>
      <c r="BT439" s="356">
        <v>0</v>
      </c>
      <c r="BU439" s="356">
        <v>0</v>
      </c>
      <c r="BV439" s="356">
        <v>0</v>
      </c>
      <c r="BW439" s="356">
        <v>0</v>
      </c>
      <c r="BY439" s="356">
        <v>0</v>
      </c>
      <c r="BZ439" s="356">
        <v>0</v>
      </c>
      <c r="CA439" s="356">
        <v>0</v>
      </c>
      <c r="CB439" s="356">
        <v>0</v>
      </c>
      <c r="CC439" s="356">
        <v>0</v>
      </c>
      <c r="CD439" s="356">
        <v>0</v>
      </c>
      <c r="CE439" s="356">
        <v>0</v>
      </c>
      <c r="CG439" s="356">
        <v>0</v>
      </c>
      <c r="CH439" s="356">
        <v>0</v>
      </c>
      <c r="CI439" s="356">
        <v>0</v>
      </c>
      <c r="CJ439" s="356">
        <v>0</v>
      </c>
      <c r="CK439" s="356">
        <v>0</v>
      </c>
      <c r="CL439" s="356">
        <v>0</v>
      </c>
      <c r="CM439" s="356">
        <v>0</v>
      </c>
      <c r="CN439" s="162">
        <v>0</v>
      </c>
      <c r="CO439" s="356">
        <v>0</v>
      </c>
      <c r="CP439" s="356">
        <v>0</v>
      </c>
      <c r="CQ439" s="356">
        <v>0</v>
      </c>
      <c r="CR439" s="356">
        <v>0</v>
      </c>
      <c r="CS439" s="356">
        <v>0</v>
      </c>
      <c r="CT439" s="356">
        <v>0</v>
      </c>
      <c r="CU439" s="356">
        <v>0</v>
      </c>
      <c r="CW439" s="356">
        <v>0</v>
      </c>
      <c r="CX439" s="356">
        <v>0</v>
      </c>
      <c r="CY439" s="356">
        <v>0</v>
      </c>
      <c r="CZ439" s="356">
        <v>0</v>
      </c>
      <c r="DA439" s="356">
        <v>0</v>
      </c>
      <c r="DB439" s="356">
        <v>0</v>
      </c>
      <c r="DC439" s="356">
        <v>0</v>
      </c>
      <c r="DE439" s="356">
        <v>0</v>
      </c>
      <c r="DF439" s="356">
        <v>0</v>
      </c>
      <c r="DG439" s="356">
        <v>0</v>
      </c>
      <c r="DH439" s="356">
        <v>0</v>
      </c>
      <c r="DI439" s="356">
        <v>0</v>
      </c>
      <c r="DJ439" s="356">
        <v>0</v>
      </c>
      <c r="DK439" s="356">
        <v>0</v>
      </c>
      <c r="DM439" s="356">
        <v>0</v>
      </c>
      <c r="DN439" s="356">
        <v>0</v>
      </c>
      <c r="DO439" s="356">
        <v>0</v>
      </c>
      <c r="DP439" s="356">
        <v>0</v>
      </c>
      <c r="DQ439" s="356">
        <v>0</v>
      </c>
      <c r="DR439" s="356">
        <v>0</v>
      </c>
      <c r="DS439" s="356">
        <v>0</v>
      </c>
      <c r="DU439" s="356">
        <v>0</v>
      </c>
      <c r="DV439" s="356">
        <v>0</v>
      </c>
      <c r="DW439" s="356">
        <v>0</v>
      </c>
      <c r="DX439" s="356">
        <v>0</v>
      </c>
      <c r="DY439" s="356">
        <v>0</v>
      </c>
      <c r="DZ439" s="356">
        <v>0</v>
      </c>
      <c r="EA439" s="356">
        <v>0</v>
      </c>
      <c r="EC439" s="356">
        <v>0</v>
      </c>
      <c r="ED439" s="356">
        <v>0</v>
      </c>
      <c r="EE439" s="356">
        <v>0</v>
      </c>
      <c r="EF439" s="356">
        <v>0</v>
      </c>
      <c r="EG439" s="356">
        <v>0</v>
      </c>
      <c r="EH439" s="356">
        <v>0</v>
      </c>
      <c r="EI439" s="356">
        <v>0</v>
      </c>
      <c r="EK439" s="356">
        <v>0</v>
      </c>
      <c r="EL439" s="356">
        <v>0</v>
      </c>
      <c r="EM439" s="356">
        <v>0</v>
      </c>
      <c r="EN439" s="356">
        <v>0</v>
      </c>
      <c r="EO439" s="356">
        <v>0</v>
      </c>
      <c r="EP439" s="356">
        <v>0</v>
      </c>
      <c r="EQ439" s="356">
        <v>0</v>
      </c>
      <c r="ES439" s="356">
        <v>0</v>
      </c>
      <c r="ET439" s="356">
        <v>0</v>
      </c>
      <c r="EU439" s="356">
        <v>0</v>
      </c>
      <c r="EV439" s="356">
        <v>0</v>
      </c>
      <c r="EW439" s="356">
        <v>0</v>
      </c>
      <c r="EX439" s="356">
        <v>0</v>
      </c>
      <c r="EY439" s="356">
        <v>0</v>
      </c>
      <c r="FA439" s="356">
        <v>0</v>
      </c>
      <c r="FB439" s="356">
        <v>0</v>
      </c>
      <c r="FC439" s="356">
        <v>0</v>
      </c>
      <c r="FD439" s="356">
        <v>0</v>
      </c>
      <c r="FE439" s="356">
        <v>0</v>
      </c>
      <c r="FF439" s="356">
        <v>0</v>
      </c>
      <c r="FG439" s="356">
        <v>0</v>
      </c>
    </row>
    <row r="440" spans="1:163">
      <c r="A440" s="355" t="s">
        <v>45</v>
      </c>
      <c r="B440" s="162" t="s">
        <v>45</v>
      </c>
      <c r="C440" s="619">
        <v>0</v>
      </c>
      <c r="D440" s="167"/>
      <c r="E440" s="356">
        <v>0</v>
      </c>
      <c r="F440" s="356">
        <v>0</v>
      </c>
      <c r="G440" s="356">
        <v>0</v>
      </c>
      <c r="H440" s="356">
        <v>0</v>
      </c>
      <c r="I440" s="356">
        <v>0</v>
      </c>
      <c r="J440" s="356">
        <v>0</v>
      </c>
      <c r="K440" s="356">
        <v>0</v>
      </c>
      <c r="M440" s="356">
        <v>0</v>
      </c>
      <c r="N440" s="356">
        <v>0</v>
      </c>
      <c r="O440" s="356">
        <v>0</v>
      </c>
      <c r="P440" s="356">
        <v>0</v>
      </c>
      <c r="Q440" s="356">
        <v>0</v>
      </c>
      <c r="R440" s="356">
        <v>0</v>
      </c>
      <c r="S440" s="356">
        <v>0</v>
      </c>
      <c r="U440" s="356">
        <v>0</v>
      </c>
      <c r="V440" s="356">
        <v>0</v>
      </c>
      <c r="W440" s="356">
        <v>0</v>
      </c>
      <c r="X440" s="356">
        <v>0</v>
      </c>
      <c r="Y440" s="356">
        <v>0</v>
      </c>
      <c r="Z440" s="356">
        <v>0</v>
      </c>
      <c r="AA440" s="356">
        <v>0</v>
      </c>
      <c r="AC440" s="356">
        <v>0</v>
      </c>
      <c r="AD440" s="356">
        <v>0</v>
      </c>
      <c r="AE440" s="356">
        <v>0</v>
      </c>
      <c r="AF440" s="356">
        <v>0</v>
      </c>
      <c r="AG440" s="356">
        <v>0</v>
      </c>
      <c r="AH440" s="356">
        <v>0</v>
      </c>
      <c r="AI440" s="356">
        <v>0</v>
      </c>
      <c r="AK440" s="356">
        <v>0</v>
      </c>
      <c r="AL440" s="356">
        <v>0</v>
      </c>
      <c r="AM440" s="356">
        <v>0</v>
      </c>
      <c r="AN440" s="356">
        <v>0</v>
      </c>
      <c r="AO440" s="356">
        <v>0</v>
      </c>
      <c r="AP440" s="356">
        <v>0</v>
      </c>
      <c r="AQ440" s="356">
        <v>0</v>
      </c>
      <c r="AS440" s="356">
        <v>0</v>
      </c>
      <c r="AT440" s="356">
        <v>0</v>
      </c>
      <c r="AU440" s="356">
        <v>0</v>
      </c>
      <c r="AV440" s="356">
        <v>0</v>
      </c>
      <c r="AW440" s="356">
        <v>0</v>
      </c>
      <c r="AX440" s="356">
        <v>0</v>
      </c>
      <c r="AY440" s="356">
        <v>0</v>
      </c>
      <c r="BA440" s="356">
        <v>0</v>
      </c>
      <c r="BB440" s="356">
        <v>0</v>
      </c>
      <c r="BC440" s="356">
        <v>0</v>
      </c>
      <c r="BD440" s="356">
        <v>0</v>
      </c>
      <c r="BE440" s="356">
        <v>0</v>
      </c>
      <c r="BF440" s="356">
        <v>0</v>
      </c>
      <c r="BG440" s="356">
        <v>0</v>
      </c>
      <c r="BI440" s="356">
        <v>0</v>
      </c>
      <c r="BJ440" s="356">
        <v>0</v>
      </c>
      <c r="BK440" s="356">
        <v>0</v>
      </c>
      <c r="BL440" s="356">
        <v>0</v>
      </c>
      <c r="BM440" s="356">
        <v>0</v>
      </c>
      <c r="BN440" s="356">
        <v>0</v>
      </c>
      <c r="BO440" s="356">
        <v>0</v>
      </c>
      <c r="BQ440" s="356">
        <v>0</v>
      </c>
      <c r="BR440" s="356">
        <v>0</v>
      </c>
      <c r="BS440" s="356">
        <v>0</v>
      </c>
      <c r="BT440" s="356">
        <v>0</v>
      </c>
      <c r="BU440" s="356">
        <v>0</v>
      </c>
      <c r="BV440" s="356">
        <v>0</v>
      </c>
      <c r="BW440" s="356">
        <v>0</v>
      </c>
      <c r="BY440" s="356">
        <v>0</v>
      </c>
      <c r="BZ440" s="356">
        <v>0</v>
      </c>
      <c r="CA440" s="356">
        <v>0</v>
      </c>
      <c r="CB440" s="356">
        <v>0</v>
      </c>
      <c r="CC440" s="356">
        <v>0</v>
      </c>
      <c r="CD440" s="356">
        <v>0</v>
      </c>
      <c r="CE440" s="356">
        <v>0</v>
      </c>
      <c r="CG440" s="356">
        <v>0</v>
      </c>
      <c r="CH440" s="356">
        <v>0</v>
      </c>
      <c r="CI440" s="356">
        <v>0</v>
      </c>
      <c r="CJ440" s="356">
        <v>0</v>
      </c>
      <c r="CK440" s="356">
        <v>0</v>
      </c>
      <c r="CL440" s="356">
        <v>0</v>
      </c>
      <c r="CM440" s="356">
        <v>0</v>
      </c>
      <c r="CN440" s="162">
        <v>0</v>
      </c>
      <c r="CO440" s="356">
        <v>0</v>
      </c>
      <c r="CP440" s="356">
        <v>0</v>
      </c>
      <c r="CQ440" s="356">
        <v>0</v>
      </c>
      <c r="CR440" s="356">
        <v>0</v>
      </c>
      <c r="CS440" s="356">
        <v>0</v>
      </c>
      <c r="CT440" s="356">
        <v>0</v>
      </c>
      <c r="CU440" s="356">
        <v>0</v>
      </c>
      <c r="CW440" s="356">
        <v>0</v>
      </c>
      <c r="CX440" s="356">
        <v>0</v>
      </c>
      <c r="CY440" s="356">
        <v>0</v>
      </c>
      <c r="CZ440" s="356">
        <v>0</v>
      </c>
      <c r="DA440" s="356">
        <v>0</v>
      </c>
      <c r="DB440" s="356">
        <v>0</v>
      </c>
      <c r="DC440" s="356">
        <v>0</v>
      </c>
      <c r="DE440" s="356">
        <v>0</v>
      </c>
      <c r="DF440" s="356">
        <v>0</v>
      </c>
      <c r="DG440" s="356">
        <v>0</v>
      </c>
      <c r="DH440" s="356">
        <v>0</v>
      </c>
      <c r="DI440" s="356">
        <v>0</v>
      </c>
      <c r="DJ440" s="356">
        <v>0</v>
      </c>
      <c r="DK440" s="356">
        <v>0</v>
      </c>
      <c r="DM440" s="356">
        <v>0</v>
      </c>
      <c r="DN440" s="356">
        <v>0</v>
      </c>
      <c r="DO440" s="356">
        <v>0</v>
      </c>
      <c r="DP440" s="356">
        <v>0</v>
      </c>
      <c r="DQ440" s="356">
        <v>0</v>
      </c>
      <c r="DR440" s="356">
        <v>0</v>
      </c>
      <c r="DS440" s="356">
        <v>0</v>
      </c>
      <c r="DU440" s="356">
        <v>0</v>
      </c>
      <c r="DV440" s="356">
        <v>0</v>
      </c>
      <c r="DW440" s="356">
        <v>0</v>
      </c>
      <c r="DX440" s="356">
        <v>0</v>
      </c>
      <c r="DY440" s="356">
        <v>0</v>
      </c>
      <c r="DZ440" s="356">
        <v>0</v>
      </c>
      <c r="EA440" s="356">
        <v>0</v>
      </c>
      <c r="EC440" s="356">
        <v>0</v>
      </c>
      <c r="ED440" s="356">
        <v>0</v>
      </c>
      <c r="EE440" s="356">
        <v>0</v>
      </c>
      <c r="EF440" s="356">
        <v>0</v>
      </c>
      <c r="EG440" s="356">
        <v>0</v>
      </c>
      <c r="EH440" s="356">
        <v>0</v>
      </c>
      <c r="EI440" s="356">
        <v>0</v>
      </c>
      <c r="EK440" s="356">
        <v>0</v>
      </c>
      <c r="EL440" s="356">
        <v>0</v>
      </c>
      <c r="EM440" s="356">
        <v>0</v>
      </c>
      <c r="EN440" s="356">
        <v>0</v>
      </c>
      <c r="EO440" s="356">
        <v>0</v>
      </c>
      <c r="EP440" s="356">
        <v>0</v>
      </c>
      <c r="EQ440" s="356">
        <v>0</v>
      </c>
      <c r="ES440" s="356">
        <v>0</v>
      </c>
      <c r="ET440" s="356">
        <v>0</v>
      </c>
      <c r="EU440" s="356">
        <v>0</v>
      </c>
      <c r="EV440" s="356">
        <v>0</v>
      </c>
      <c r="EW440" s="356">
        <v>0</v>
      </c>
      <c r="EX440" s="356">
        <v>0</v>
      </c>
      <c r="EY440" s="356">
        <v>0</v>
      </c>
      <c r="FA440" s="356">
        <v>0</v>
      </c>
      <c r="FB440" s="356">
        <v>0</v>
      </c>
      <c r="FC440" s="356">
        <v>0</v>
      </c>
      <c r="FD440" s="356">
        <v>0</v>
      </c>
      <c r="FE440" s="356">
        <v>0</v>
      </c>
      <c r="FF440" s="356">
        <v>0</v>
      </c>
      <c r="FG440" s="356">
        <v>0</v>
      </c>
    </row>
    <row r="441" spans="1:163">
      <c r="A441" s="355" t="s">
        <v>45</v>
      </c>
      <c r="B441" s="162" t="s">
        <v>45</v>
      </c>
      <c r="C441" s="619">
        <v>0</v>
      </c>
      <c r="D441" s="167"/>
      <c r="E441" s="356">
        <v>0</v>
      </c>
      <c r="F441" s="356">
        <v>0</v>
      </c>
      <c r="G441" s="356">
        <v>0</v>
      </c>
      <c r="H441" s="356">
        <v>0</v>
      </c>
      <c r="I441" s="356">
        <v>0</v>
      </c>
      <c r="J441" s="356">
        <v>0</v>
      </c>
      <c r="K441" s="356">
        <v>0</v>
      </c>
      <c r="M441" s="356">
        <v>0</v>
      </c>
      <c r="N441" s="356">
        <v>0</v>
      </c>
      <c r="O441" s="356">
        <v>0</v>
      </c>
      <c r="P441" s="356">
        <v>0</v>
      </c>
      <c r="Q441" s="356">
        <v>0</v>
      </c>
      <c r="R441" s="356">
        <v>0</v>
      </c>
      <c r="S441" s="356">
        <v>0</v>
      </c>
      <c r="U441" s="356">
        <v>0</v>
      </c>
      <c r="V441" s="356">
        <v>0</v>
      </c>
      <c r="W441" s="356">
        <v>0</v>
      </c>
      <c r="X441" s="356">
        <v>0</v>
      </c>
      <c r="Y441" s="356">
        <v>0</v>
      </c>
      <c r="Z441" s="356">
        <v>0</v>
      </c>
      <c r="AA441" s="356">
        <v>0</v>
      </c>
      <c r="AC441" s="356">
        <v>0</v>
      </c>
      <c r="AD441" s="356">
        <v>0</v>
      </c>
      <c r="AE441" s="356">
        <v>0</v>
      </c>
      <c r="AF441" s="356">
        <v>0</v>
      </c>
      <c r="AG441" s="356">
        <v>0</v>
      </c>
      <c r="AH441" s="356">
        <v>0</v>
      </c>
      <c r="AI441" s="356">
        <v>0</v>
      </c>
      <c r="AK441" s="356">
        <v>0</v>
      </c>
      <c r="AL441" s="356">
        <v>0</v>
      </c>
      <c r="AM441" s="356">
        <v>0</v>
      </c>
      <c r="AN441" s="356">
        <v>0</v>
      </c>
      <c r="AO441" s="356">
        <v>0</v>
      </c>
      <c r="AP441" s="356">
        <v>0</v>
      </c>
      <c r="AQ441" s="356">
        <v>0</v>
      </c>
      <c r="AS441" s="356">
        <v>0</v>
      </c>
      <c r="AT441" s="356">
        <v>0</v>
      </c>
      <c r="AU441" s="356">
        <v>0</v>
      </c>
      <c r="AV441" s="356">
        <v>0</v>
      </c>
      <c r="AW441" s="356">
        <v>0</v>
      </c>
      <c r="AX441" s="356">
        <v>0</v>
      </c>
      <c r="AY441" s="356">
        <v>0</v>
      </c>
      <c r="BA441" s="356">
        <v>0</v>
      </c>
      <c r="BB441" s="356">
        <v>0</v>
      </c>
      <c r="BC441" s="356">
        <v>0</v>
      </c>
      <c r="BD441" s="356">
        <v>0</v>
      </c>
      <c r="BE441" s="356">
        <v>0</v>
      </c>
      <c r="BF441" s="356">
        <v>0</v>
      </c>
      <c r="BG441" s="356">
        <v>0</v>
      </c>
      <c r="BI441" s="356">
        <v>0</v>
      </c>
      <c r="BJ441" s="356">
        <v>0</v>
      </c>
      <c r="BK441" s="356">
        <v>0</v>
      </c>
      <c r="BL441" s="356">
        <v>0</v>
      </c>
      <c r="BM441" s="356">
        <v>0</v>
      </c>
      <c r="BN441" s="356">
        <v>0</v>
      </c>
      <c r="BO441" s="356">
        <v>0</v>
      </c>
      <c r="BQ441" s="356">
        <v>0</v>
      </c>
      <c r="BR441" s="356">
        <v>0</v>
      </c>
      <c r="BS441" s="356">
        <v>0</v>
      </c>
      <c r="BT441" s="356">
        <v>0</v>
      </c>
      <c r="BU441" s="356">
        <v>0</v>
      </c>
      <c r="BV441" s="356">
        <v>0</v>
      </c>
      <c r="BW441" s="356">
        <v>0</v>
      </c>
      <c r="BY441" s="356">
        <v>0</v>
      </c>
      <c r="BZ441" s="356">
        <v>0</v>
      </c>
      <c r="CA441" s="356">
        <v>0</v>
      </c>
      <c r="CB441" s="356">
        <v>0</v>
      </c>
      <c r="CC441" s="356">
        <v>0</v>
      </c>
      <c r="CD441" s="356">
        <v>0</v>
      </c>
      <c r="CE441" s="356">
        <v>0</v>
      </c>
      <c r="CG441" s="356">
        <v>0</v>
      </c>
      <c r="CH441" s="356">
        <v>0</v>
      </c>
      <c r="CI441" s="356">
        <v>0</v>
      </c>
      <c r="CJ441" s="356">
        <v>0</v>
      </c>
      <c r="CK441" s="356">
        <v>0</v>
      </c>
      <c r="CL441" s="356">
        <v>0</v>
      </c>
      <c r="CM441" s="356">
        <v>0</v>
      </c>
      <c r="CN441" s="162">
        <v>0</v>
      </c>
      <c r="CO441" s="356">
        <v>0</v>
      </c>
      <c r="CP441" s="356">
        <v>0</v>
      </c>
      <c r="CQ441" s="356">
        <v>0</v>
      </c>
      <c r="CR441" s="356">
        <v>0</v>
      </c>
      <c r="CS441" s="356">
        <v>0</v>
      </c>
      <c r="CT441" s="356">
        <v>0</v>
      </c>
      <c r="CU441" s="356">
        <v>0</v>
      </c>
      <c r="CW441" s="356">
        <v>0</v>
      </c>
      <c r="CX441" s="356">
        <v>0</v>
      </c>
      <c r="CY441" s="356">
        <v>0</v>
      </c>
      <c r="CZ441" s="356">
        <v>0</v>
      </c>
      <c r="DA441" s="356">
        <v>0</v>
      </c>
      <c r="DB441" s="356">
        <v>0</v>
      </c>
      <c r="DC441" s="356">
        <v>0</v>
      </c>
      <c r="DE441" s="356">
        <v>0</v>
      </c>
      <c r="DF441" s="356">
        <v>0</v>
      </c>
      <c r="DG441" s="356">
        <v>0</v>
      </c>
      <c r="DH441" s="356">
        <v>0</v>
      </c>
      <c r="DI441" s="356">
        <v>0</v>
      </c>
      <c r="DJ441" s="356">
        <v>0</v>
      </c>
      <c r="DK441" s="356">
        <v>0</v>
      </c>
      <c r="DM441" s="356">
        <v>0</v>
      </c>
      <c r="DN441" s="356">
        <v>0</v>
      </c>
      <c r="DO441" s="356">
        <v>0</v>
      </c>
      <c r="DP441" s="356">
        <v>0</v>
      </c>
      <c r="DQ441" s="356">
        <v>0</v>
      </c>
      <c r="DR441" s="356">
        <v>0</v>
      </c>
      <c r="DS441" s="356">
        <v>0</v>
      </c>
      <c r="DU441" s="356">
        <v>0</v>
      </c>
      <c r="DV441" s="356">
        <v>0</v>
      </c>
      <c r="DW441" s="356">
        <v>0</v>
      </c>
      <c r="DX441" s="356">
        <v>0</v>
      </c>
      <c r="DY441" s="356">
        <v>0</v>
      </c>
      <c r="DZ441" s="356">
        <v>0</v>
      </c>
      <c r="EA441" s="356">
        <v>0</v>
      </c>
      <c r="EC441" s="356">
        <v>0</v>
      </c>
      <c r="ED441" s="356">
        <v>0</v>
      </c>
      <c r="EE441" s="356">
        <v>0</v>
      </c>
      <c r="EF441" s="356">
        <v>0</v>
      </c>
      <c r="EG441" s="356">
        <v>0</v>
      </c>
      <c r="EH441" s="356">
        <v>0</v>
      </c>
      <c r="EI441" s="356">
        <v>0</v>
      </c>
      <c r="EK441" s="356">
        <v>0</v>
      </c>
      <c r="EL441" s="356">
        <v>0</v>
      </c>
      <c r="EM441" s="356">
        <v>0</v>
      </c>
      <c r="EN441" s="356">
        <v>0</v>
      </c>
      <c r="EO441" s="356">
        <v>0</v>
      </c>
      <c r="EP441" s="356">
        <v>0</v>
      </c>
      <c r="EQ441" s="356">
        <v>0</v>
      </c>
      <c r="ES441" s="356">
        <v>0</v>
      </c>
      <c r="ET441" s="356">
        <v>0</v>
      </c>
      <c r="EU441" s="356">
        <v>0</v>
      </c>
      <c r="EV441" s="356">
        <v>0</v>
      </c>
      <c r="EW441" s="356">
        <v>0</v>
      </c>
      <c r="EX441" s="356">
        <v>0</v>
      </c>
      <c r="EY441" s="356">
        <v>0</v>
      </c>
      <c r="FA441" s="356">
        <v>0</v>
      </c>
      <c r="FB441" s="356">
        <v>0</v>
      </c>
      <c r="FC441" s="356">
        <v>0</v>
      </c>
      <c r="FD441" s="356">
        <v>0</v>
      </c>
      <c r="FE441" s="356">
        <v>0</v>
      </c>
      <c r="FF441" s="356">
        <v>0</v>
      </c>
      <c r="FG441" s="356">
        <v>0</v>
      </c>
    </row>
    <row r="442" spans="1:163">
      <c r="B442" s="172" t="s">
        <v>70</v>
      </c>
      <c r="C442" s="357">
        <v>0</v>
      </c>
      <c r="D442" s="167"/>
      <c r="E442" s="357">
        <v>0</v>
      </c>
      <c r="F442" s="357">
        <v>0</v>
      </c>
      <c r="G442" s="357">
        <v>0</v>
      </c>
      <c r="H442" s="357">
        <v>0</v>
      </c>
      <c r="I442" s="357">
        <v>0</v>
      </c>
      <c r="J442" s="357">
        <v>0</v>
      </c>
      <c r="K442" s="357">
        <v>0</v>
      </c>
      <c r="L442" s="357"/>
      <c r="M442" s="357">
        <v>0</v>
      </c>
      <c r="N442" s="357">
        <v>0</v>
      </c>
      <c r="O442" s="357">
        <v>0</v>
      </c>
      <c r="P442" s="357">
        <v>0</v>
      </c>
      <c r="Q442" s="357">
        <v>0</v>
      </c>
      <c r="R442" s="357">
        <v>0</v>
      </c>
      <c r="S442" s="357">
        <v>0</v>
      </c>
      <c r="T442" s="357"/>
      <c r="U442" s="357">
        <v>0</v>
      </c>
      <c r="V442" s="357">
        <v>0</v>
      </c>
      <c r="W442" s="357">
        <v>0</v>
      </c>
      <c r="X442" s="357">
        <v>0</v>
      </c>
      <c r="Y442" s="357">
        <v>0</v>
      </c>
      <c r="Z442" s="357">
        <v>0</v>
      </c>
      <c r="AA442" s="357">
        <v>0</v>
      </c>
      <c r="AB442" s="357"/>
      <c r="AC442" s="357">
        <v>0</v>
      </c>
      <c r="AD442" s="357">
        <v>0</v>
      </c>
      <c r="AE442" s="357">
        <v>0</v>
      </c>
      <c r="AF442" s="357">
        <v>0</v>
      </c>
      <c r="AG442" s="357">
        <v>0</v>
      </c>
      <c r="AH442" s="357">
        <v>0</v>
      </c>
      <c r="AI442" s="357">
        <v>0</v>
      </c>
      <c r="AJ442" s="357"/>
      <c r="AK442" s="357">
        <v>0</v>
      </c>
      <c r="AL442" s="357">
        <v>0</v>
      </c>
      <c r="AM442" s="357">
        <v>0</v>
      </c>
      <c r="AN442" s="357">
        <v>0</v>
      </c>
      <c r="AO442" s="357">
        <v>0</v>
      </c>
      <c r="AP442" s="357">
        <v>0</v>
      </c>
      <c r="AQ442" s="357">
        <v>0</v>
      </c>
      <c r="AR442" s="357"/>
      <c r="AS442" s="357">
        <v>0</v>
      </c>
      <c r="AT442" s="357">
        <v>0</v>
      </c>
      <c r="AU442" s="357">
        <v>0</v>
      </c>
      <c r="AV442" s="357">
        <v>0</v>
      </c>
      <c r="AW442" s="357">
        <v>0</v>
      </c>
      <c r="AX442" s="357">
        <v>0</v>
      </c>
      <c r="AY442" s="357">
        <v>0</v>
      </c>
      <c r="AZ442" s="357"/>
      <c r="BA442" s="357">
        <v>0</v>
      </c>
      <c r="BB442" s="357">
        <v>0</v>
      </c>
      <c r="BC442" s="357">
        <v>0</v>
      </c>
      <c r="BD442" s="357">
        <v>0</v>
      </c>
      <c r="BE442" s="357">
        <v>0</v>
      </c>
      <c r="BF442" s="357">
        <v>0</v>
      </c>
      <c r="BG442" s="357">
        <v>0</v>
      </c>
      <c r="BH442" s="357"/>
      <c r="BI442" s="357">
        <v>0</v>
      </c>
      <c r="BJ442" s="357">
        <v>0</v>
      </c>
      <c r="BK442" s="357">
        <v>0</v>
      </c>
      <c r="BL442" s="357">
        <v>0</v>
      </c>
      <c r="BM442" s="357">
        <v>0</v>
      </c>
      <c r="BN442" s="357">
        <v>0</v>
      </c>
      <c r="BO442" s="357">
        <v>0</v>
      </c>
      <c r="BP442" s="357"/>
      <c r="BQ442" s="357">
        <v>0</v>
      </c>
      <c r="BR442" s="357">
        <v>0</v>
      </c>
      <c r="BS442" s="357">
        <v>0</v>
      </c>
      <c r="BT442" s="357">
        <v>0</v>
      </c>
      <c r="BU442" s="357">
        <v>0</v>
      </c>
      <c r="BV442" s="357">
        <v>0</v>
      </c>
      <c r="BW442" s="357">
        <v>0</v>
      </c>
      <c r="BX442" s="357"/>
      <c r="BY442" s="357">
        <v>0</v>
      </c>
      <c r="BZ442" s="357">
        <v>0</v>
      </c>
      <c r="CA442" s="357">
        <v>0</v>
      </c>
      <c r="CB442" s="357">
        <v>0</v>
      </c>
      <c r="CC442" s="357">
        <v>0</v>
      </c>
      <c r="CD442" s="357">
        <v>0</v>
      </c>
      <c r="CE442" s="357">
        <v>0</v>
      </c>
      <c r="CF442" s="357"/>
      <c r="CG442" s="357">
        <v>0</v>
      </c>
      <c r="CH442" s="357">
        <v>0</v>
      </c>
      <c r="CI442" s="357">
        <v>0</v>
      </c>
      <c r="CJ442" s="357">
        <v>0</v>
      </c>
      <c r="CK442" s="357">
        <v>0</v>
      </c>
      <c r="CL442" s="357">
        <v>0</v>
      </c>
      <c r="CM442" s="357">
        <v>0</v>
      </c>
      <c r="CN442" s="357">
        <v>0</v>
      </c>
      <c r="CO442" s="357">
        <v>0</v>
      </c>
      <c r="CP442" s="357">
        <v>0</v>
      </c>
      <c r="CQ442" s="357">
        <v>0</v>
      </c>
      <c r="CR442" s="357">
        <v>0</v>
      </c>
      <c r="CS442" s="357">
        <v>0</v>
      </c>
      <c r="CT442" s="357">
        <v>0</v>
      </c>
      <c r="CU442" s="357">
        <v>0</v>
      </c>
      <c r="CV442" s="357"/>
      <c r="CW442" s="357">
        <v>0</v>
      </c>
      <c r="CX442" s="357">
        <v>0</v>
      </c>
      <c r="CY442" s="357">
        <v>0</v>
      </c>
      <c r="CZ442" s="357">
        <v>0</v>
      </c>
      <c r="DA442" s="357">
        <v>0</v>
      </c>
      <c r="DB442" s="357">
        <v>0</v>
      </c>
      <c r="DC442" s="357">
        <v>0</v>
      </c>
      <c r="DD442" s="357"/>
      <c r="DE442" s="357">
        <v>0</v>
      </c>
      <c r="DF442" s="357">
        <v>0</v>
      </c>
      <c r="DG442" s="357">
        <v>0</v>
      </c>
      <c r="DH442" s="357">
        <v>0</v>
      </c>
      <c r="DI442" s="357">
        <v>0</v>
      </c>
      <c r="DJ442" s="357">
        <v>0</v>
      </c>
      <c r="DK442" s="357">
        <v>0</v>
      </c>
      <c r="DL442" s="357"/>
      <c r="DM442" s="357">
        <v>0</v>
      </c>
      <c r="DN442" s="357">
        <v>0</v>
      </c>
      <c r="DO442" s="357">
        <v>0</v>
      </c>
      <c r="DP442" s="357">
        <v>0</v>
      </c>
      <c r="DQ442" s="357">
        <v>0</v>
      </c>
      <c r="DR442" s="357">
        <v>0</v>
      </c>
      <c r="DS442" s="357">
        <v>0</v>
      </c>
      <c r="DT442" s="357"/>
      <c r="DU442" s="357">
        <v>0</v>
      </c>
      <c r="DV442" s="357">
        <v>0</v>
      </c>
      <c r="DW442" s="357">
        <v>0</v>
      </c>
      <c r="DX442" s="357">
        <v>0</v>
      </c>
      <c r="DY442" s="357">
        <v>0</v>
      </c>
      <c r="DZ442" s="357">
        <v>0</v>
      </c>
      <c r="EA442" s="357">
        <v>0</v>
      </c>
      <c r="EB442" s="357"/>
      <c r="EC442" s="357">
        <v>0</v>
      </c>
      <c r="ED442" s="357">
        <v>0</v>
      </c>
      <c r="EE442" s="357">
        <v>0</v>
      </c>
      <c r="EF442" s="357">
        <v>0</v>
      </c>
      <c r="EG442" s="357">
        <v>0</v>
      </c>
      <c r="EH442" s="357">
        <v>0</v>
      </c>
      <c r="EI442" s="357">
        <v>0</v>
      </c>
      <c r="EJ442" s="357"/>
      <c r="EK442" s="357">
        <v>0</v>
      </c>
      <c r="EL442" s="357">
        <v>0</v>
      </c>
      <c r="EM442" s="357">
        <v>0</v>
      </c>
      <c r="EN442" s="357">
        <v>0</v>
      </c>
      <c r="EO442" s="357">
        <v>0</v>
      </c>
      <c r="EP442" s="357">
        <v>0</v>
      </c>
      <c r="EQ442" s="357">
        <v>0</v>
      </c>
      <c r="ER442" s="357"/>
      <c r="ES442" s="357">
        <v>0</v>
      </c>
      <c r="ET442" s="357">
        <v>0</v>
      </c>
      <c r="EU442" s="357">
        <v>0</v>
      </c>
      <c r="EV442" s="357">
        <v>0</v>
      </c>
      <c r="EW442" s="357">
        <v>0</v>
      </c>
      <c r="EX442" s="357">
        <v>0</v>
      </c>
      <c r="EY442" s="357">
        <v>0</v>
      </c>
      <c r="EZ442" s="357"/>
      <c r="FA442" s="357">
        <v>0</v>
      </c>
      <c r="FB442" s="357">
        <v>0</v>
      </c>
      <c r="FC442" s="357">
        <v>0</v>
      </c>
      <c r="FD442" s="357">
        <v>0</v>
      </c>
      <c r="FE442" s="357">
        <v>0</v>
      </c>
      <c r="FF442" s="357">
        <v>0</v>
      </c>
      <c r="FG442" s="357">
        <v>0</v>
      </c>
    </row>
    <row r="443" spans="1:163">
      <c r="D443" s="167"/>
      <c r="CW443" s="162">
        <v>0</v>
      </c>
      <c r="CX443" s="162">
        <v>0</v>
      </c>
      <c r="CY443" s="162">
        <v>0</v>
      </c>
      <c r="CZ443" s="162">
        <v>0</v>
      </c>
      <c r="DA443" s="162">
        <v>0</v>
      </c>
      <c r="DB443" s="162">
        <v>0</v>
      </c>
      <c r="DC443" s="162">
        <v>0</v>
      </c>
    </row>
    <row r="444" spans="1:163">
      <c r="B444" s="172" t="s">
        <v>254</v>
      </c>
      <c r="D444" s="167"/>
      <c r="CW444" s="162">
        <v>0</v>
      </c>
      <c r="CX444" s="162">
        <v>0</v>
      </c>
      <c r="CY444" s="162">
        <v>0</v>
      </c>
      <c r="CZ444" s="162">
        <v>0</v>
      </c>
      <c r="DA444" s="162">
        <v>0</v>
      </c>
      <c r="DB444" s="162">
        <v>0</v>
      </c>
      <c r="DC444" s="162">
        <v>0</v>
      </c>
    </row>
    <row r="445" spans="1:163">
      <c r="A445" s="355" t="s">
        <v>1214</v>
      </c>
      <c r="B445" s="162" t="s">
        <v>1215</v>
      </c>
      <c r="C445" s="619">
        <v>9524371.1429421082</v>
      </c>
      <c r="D445" s="167"/>
      <c r="E445" s="356">
        <v>570064.35425663181</v>
      </c>
      <c r="F445" s="356">
        <v>4077638.1049597152</v>
      </c>
      <c r="G445" s="356">
        <v>0</v>
      </c>
      <c r="H445" s="356">
        <v>0</v>
      </c>
      <c r="I445" s="356">
        <v>0</v>
      </c>
      <c r="J445" s="356">
        <v>0</v>
      </c>
      <c r="K445" s="356">
        <v>4647702.459216347</v>
      </c>
      <c r="M445" s="356">
        <v>131430.04277647872</v>
      </c>
      <c r="N445" s="356">
        <v>1036079.9960250625</v>
      </c>
      <c r="O445" s="356">
        <v>0</v>
      </c>
      <c r="P445" s="356">
        <v>0</v>
      </c>
      <c r="Q445" s="356">
        <v>0</v>
      </c>
      <c r="R445" s="356">
        <v>0</v>
      </c>
      <c r="S445" s="356">
        <v>1167510.0388015413</v>
      </c>
      <c r="U445" s="356">
        <v>140674.570204905</v>
      </c>
      <c r="V445" s="356">
        <v>1152200.298411964</v>
      </c>
      <c r="W445" s="356">
        <v>0</v>
      </c>
      <c r="X445" s="356">
        <v>0</v>
      </c>
      <c r="Y445" s="356">
        <v>0</v>
      </c>
      <c r="Z445" s="356">
        <v>0</v>
      </c>
      <c r="AA445" s="356">
        <v>1292874.868616869</v>
      </c>
      <c r="AC445" s="356">
        <v>73912.930589006835</v>
      </c>
      <c r="AD445" s="356">
        <v>743590.68815382023</v>
      </c>
      <c r="AE445" s="356">
        <v>0</v>
      </c>
      <c r="AF445" s="356">
        <v>0</v>
      </c>
      <c r="AG445" s="356">
        <v>0</v>
      </c>
      <c r="AH445" s="356">
        <v>0</v>
      </c>
      <c r="AI445" s="356">
        <v>817503.61874282709</v>
      </c>
      <c r="AK445" s="356">
        <v>52213.766497911529</v>
      </c>
      <c r="AL445" s="356">
        <v>517347.8593411172</v>
      </c>
      <c r="AM445" s="356">
        <v>0</v>
      </c>
      <c r="AN445" s="356">
        <v>0</v>
      </c>
      <c r="AO445" s="356">
        <v>0</v>
      </c>
      <c r="AP445" s="356">
        <v>0</v>
      </c>
      <c r="AQ445" s="356">
        <v>569561.62583902874</v>
      </c>
      <c r="AS445" s="356">
        <v>1.7843691649746081</v>
      </c>
      <c r="AT445" s="356">
        <v>1633.5819273743477</v>
      </c>
      <c r="AU445" s="356">
        <v>0</v>
      </c>
      <c r="AV445" s="356">
        <v>0</v>
      </c>
      <c r="AW445" s="356">
        <v>0</v>
      </c>
      <c r="AX445" s="356">
        <v>0</v>
      </c>
      <c r="AY445" s="356">
        <v>1635.3662965393223</v>
      </c>
      <c r="BA445" s="356">
        <v>0</v>
      </c>
      <c r="BB445" s="356">
        <v>45086.068527909083</v>
      </c>
      <c r="BC445" s="356">
        <v>0</v>
      </c>
      <c r="BD445" s="356">
        <v>0</v>
      </c>
      <c r="BE445" s="356">
        <v>0</v>
      </c>
      <c r="BF445" s="356">
        <v>0</v>
      </c>
      <c r="BG445" s="356">
        <v>45086.068527909083</v>
      </c>
      <c r="BI445" s="356">
        <v>10219.033644589159</v>
      </c>
      <c r="BJ445" s="356">
        <v>93804.355994640646</v>
      </c>
      <c r="BK445" s="356">
        <v>0</v>
      </c>
      <c r="BL445" s="356">
        <v>0</v>
      </c>
      <c r="BM445" s="356">
        <v>0</v>
      </c>
      <c r="BN445" s="356">
        <v>0</v>
      </c>
      <c r="BO445" s="356">
        <v>104023.3896392298</v>
      </c>
      <c r="BQ445" s="356">
        <v>17734.808417207274</v>
      </c>
      <c r="BR445" s="356">
        <v>223929.18817234505</v>
      </c>
      <c r="BS445" s="356">
        <v>0</v>
      </c>
      <c r="BT445" s="356">
        <v>0</v>
      </c>
      <c r="BU445" s="356">
        <v>0</v>
      </c>
      <c r="BV445" s="356">
        <v>0</v>
      </c>
      <c r="BW445" s="356">
        <v>241663.99658955232</v>
      </c>
      <c r="BY445" s="356">
        <v>51163.016390596167</v>
      </c>
      <c r="BZ445" s="356">
        <v>553625.56901871075</v>
      </c>
      <c r="CA445" s="356">
        <v>0</v>
      </c>
      <c r="CB445" s="356">
        <v>0</v>
      </c>
      <c r="CC445" s="356">
        <v>0</v>
      </c>
      <c r="CD445" s="356">
        <v>0</v>
      </c>
      <c r="CE445" s="356">
        <v>604788.58540930692</v>
      </c>
      <c r="CG445" s="356">
        <v>2054.261860871316</v>
      </c>
      <c r="CH445" s="356">
        <v>26963.850376754483</v>
      </c>
      <c r="CI445" s="356">
        <v>0</v>
      </c>
      <c r="CJ445" s="356">
        <v>0</v>
      </c>
      <c r="CK445" s="356">
        <v>0</v>
      </c>
      <c r="CL445" s="356">
        <v>0</v>
      </c>
      <c r="CM445" s="356">
        <v>29018.112237625799</v>
      </c>
      <c r="CN445" s="162">
        <v>0</v>
      </c>
      <c r="CO445" s="356">
        <v>364.09448010273741</v>
      </c>
      <c r="CP445" s="356">
        <v>2638.9185452318634</v>
      </c>
      <c r="CQ445" s="356">
        <v>0</v>
      </c>
      <c r="CR445" s="356">
        <v>0</v>
      </c>
      <c r="CS445" s="356">
        <v>0</v>
      </c>
      <c r="CT445" s="356">
        <v>0</v>
      </c>
      <c r="CU445" s="356">
        <v>3003.0130253346006</v>
      </c>
      <c r="CW445" s="356">
        <v>0</v>
      </c>
      <c r="CX445" s="356">
        <v>0</v>
      </c>
      <c r="CY445" s="356">
        <v>0</v>
      </c>
      <c r="CZ445" s="356">
        <v>0</v>
      </c>
      <c r="DA445" s="356">
        <v>0</v>
      </c>
      <c r="DB445" s="356">
        <v>0</v>
      </c>
      <c r="DC445" s="356">
        <v>0</v>
      </c>
      <c r="DE445" s="356">
        <v>0</v>
      </c>
      <c r="DF445" s="356">
        <v>0</v>
      </c>
      <c r="DG445" s="356">
        <v>0</v>
      </c>
      <c r="DH445" s="356">
        <v>0</v>
      </c>
      <c r="DI445" s="356">
        <v>0</v>
      </c>
      <c r="DJ445" s="356">
        <v>0</v>
      </c>
      <c r="DK445" s="356">
        <v>0</v>
      </c>
      <c r="DM445" s="356">
        <v>0</v>
      </c>
      <c r="DN445" s="356">
        <v>0</v>
      </c>
      <c r="DO445" s="356">
        <v>0</v>
      </c>
      <c r="DP445" s="356">
        <v>0</v>
      </c>
      <c r="DQ445" s="356">
        <v>0</v>
      </c>
      <c r="DR445" s="356">
        <v>0</v>
      </c>
      <c r="DS445" s="356">
        <v>0</v>
      </c>
      <c r="DU445" s="356">
        <v>0</v>
      </c>
      <c r="DV445" s="356">
        <v>0</v>
      </c>
      <c r="DW445" s="356">
        <v>0</v>
      </c>
      <c r="DX445" s="356">
        <v>0</v>
      </c>
      <c r="DY445" s="356">
        <v>0</v>
      </c>
      <c r="DZ445" s="356">
        <v>0</v>
      </c>
      <c r="EA445" s="356">
        <v>0</v>
      </c>
      <c r="EC445" s="356">
        <v>0</v>
      </c>
      <c r="ED445" s="356">
        <v>0</v>
      </c>
      <c r="EE445" s="356">
        <v>0</v>
      </c>
      <c r="EF445" s="356">
        <v>0</v>
      </c>
      <c r="EG445" s="356">
        <v>0</v>
      </c>
      <c r="EH445" s="356">
        <v>0</v>
      </c>
      <c r="EI445" s="356">
        <v>0</v>
      </c>
      <c r="EK445" s="356">
        <v>0</v>
      </c>
      <c r="EL445" s="356">
        <v>0</v>
      </c>
      <c r="EM445" s="356">
        <v>0</v>
      </c>
      <c r="EN445" s="356">
        <v>0</v>
      </c>
      <c r="EO445" s="356">
        <v>0</v>
      </c>
      <c r="EP445" s="356">
        <v>0</v>
      </c>
      <c r="EQ445" s="356">
        <v>0</v>
      </c>
      <c r="ES445" s="356">
        <v>0</v>
      </c>
      <c r="ET445" s="356">
        <v>0</v>
      </c>
      <c r="EU445" s="356">
        <v>0</v>
      </c>
      <c r="EV445" s="356">
        <v>0</v>
      </c>
      <c r="EW445" s="356">
        <v>0</v>
      </c>
      <c r="EX445" s="356">
        <v>0</v>
      </c>
      <c r="EY445" s="356">
        <v>0</v>
      </c>
      <c r="FA445" s="356">
        <v>0</v>
      </c>
      <c r="FB445" s="356">
        <v>0</v>
      </c>
      <c r="FC445" s="356">
        <v>0</v>
      </c>
      <c r="FD445" s="356">
        <v>0</v>
      </c>
      <c r="FE445" s="356">
        <v>0</v>
      </c>
      <c r="FF445" s="356">
        <v>0</v>
      </c>
      <c r="FG445" s="356">
        <v>0</v>
      </c>
    </row>
    <row r="446" spans="1:163">
      <c r="A446" s="355" t="s">
        <v>45</v>
      </c>
      <c r="B446" s="162" t="s">
        <v>45</v>
      </c>
      <c r="C446" s="619">
        <v>0</v>
      </c>
      <c r="D446" s="167"/>
      <c r="E446" s="356">
        <v>0</v>
      </c>
      <c r="F446" s="356">
        <v>0</v>
      </c>
      <c r="G446" s="356">
        <v>0</v>
      </c>
      <c r="H446" s="356">
        <v>0</v>
      </c>
      <c r="I446" s="356">
        <v>0</v>
      </c>
      <c r="J446" s="356">
        <v>0</v>
      </c>
      <c r="K446" s="356">
        <v>0</v>
      </c>
      <c r="M446" s="356">
        <v>0</v>
      </c>
      <c r="N446" s="356">
        <v>0</v>
      </c>
      <c r="O446" s="356">
        <v>0</v>
      </c>
      <c r="P446" s="356">
        <v>0</v>
      </c>
      <c r="Q446" s="356">
        <v>0</v>
      </c>
      <c r="R446" s="356">
        <v>0</v>
      </c>
      <c r="S446" s="356">
        <v>0</v>
      </c>
      <c r="U446" s="356">
        <v>0</v>
      </c>
      <c r="V446" s="356">
        <v>0</v>
      </c>
      <c r="W446" s="356">
        <v>0</v>
      </c>
      <c r="X446" s="356">
        <v>0</v>
      </c>
      <c r="Y446" s="356">
        <v>0</v>
      </c>
      <c r="Z446" s="356">
        <v>0</v>
      </c>
      <c r="AA446" s="356">
        <v>0</v>
      </c>
      <c r="AC446" s="356">
        <v>0</v>
      </c>
      <c r="AD446" s="356">
        <v>0</v>
      </c>
      <c r="AE446" s="356">
        <v>0</v>
      </c>
      <c r="AF446" s="356">
        <v>0</v>
      </c>
      <c r="AG446" s="356">
        <v>0</v>
      </c>
      <c r="AH446" s="356">
        <v>0</v>
      </c>
      <c r="AI446" s="356">
        <v>0</v>
      </c>
      <c r="AK446" s="356">
        <v>0</v>
      </c>
      <c r="AL446" s="356">
        <v>0</v>
      </c>
      <c r="AM446" s="356">
        <v>0</v>
      </c>
      <c r="AN446" s="356">
        <v>0</v>
      </c>
      <c r="AO446" s="356">
        <v>0</v>
      </c>
      <c r="AP446" s="356">
        <v>0</v>
      </c>
      <c r="AQ446" s="356">
        <v>0</v>
      </c>
      <c r="AS446" s="356">
        <v>0</v>
      </c>
      <c r="AT446" s="356">
        <v>0</v>
      </c>
      <c r="AU446" s="356">
        <v>0</v>
      </c>
      <c r="AV446" s="356">
        <v>0</v>
      </c>
      <c r="AW446" s="356">
        <v>0</v>
      </c>
      <c r="AX446" s="356">
        <v>0</v>
      </c>
      <c r="AY446" s="356">
        <v>0</v>
      </c>
      <c r="BA446" s="356">
        <v>0</v>
      </c>
      <c r="BB446" s="356">
        <v>0</v>
      </c>
      <c r="BC446" s="356">
        <v>0</v>
      </c>
      <c r="BD446" s="356">
        <v>0</v>
      </c>
      <c r="BE446" s="356">
        <v>0</v>
      </c>
      <c r="BF446" s="356">
        <v>0</v>
      </c>
      <c r="BG446" s="356">
        <v>0</v>
      </c>
      <c r="BI446" s="356">
        <v>0</v>
      </c>
      <c r="BJ446" s="356">
        <v>0</v>
      </c>
      <c r="BK446" s="356">
        <v>0</v>
      </c>
      <c r="BL446" s="356">
        <v>0</v>
      </c>
      <c r="BM446" s="356">
        <v>0</v>
      </c>
      <c r="BN446" s="356">
        <v>0</v>
      </c>
      <c r="BO446" s="356">
        <v>0</v>
      </c>
      <c r="BQ446" s="356">
        <v>0</v>
      </c>
      <c r="BR446" s="356">
        <v>0</v>
      </c>
      <c r="BS446" s="356">
        <v>0</v>
      </c>
      <c r="BT446" s="356">
        <v>0</v>
      </c>
      <c r="BU446" s="356">
        <v>0</v>
      </c>
      <c r="BV446" s="356">
        <v>0</v>
      </c>
      <c r="BW446" s="356">
        <v>0</v>
      </c>
      <c r="BY446" s="356">
        <v>0</v>
      </c>
      <c r="BZ446" s="356">
        <v>0</v>
      </c>
      <c r="CA446" s="356">
        <v>0</v>
      </c>
      <c r="CB446" s="356">
        <v>0</v>
      </c>
      <c r="CC446" s="356">
        <v>0</v>
      </c>
      <c r="CD446" s="356">
        <v>0</v>
      </c>
      <c r="CE446" s="356">
        <v>0</v>
      </c>
      <c r="CG446" s="356">
        <v>0</v>
      </c>
      <c r="CH446" s="356">
        <v>0</v>
      </c>
      <c r="CI446" s="356">
        <v>0</v>
      </c>
      <c r="CJ446" s="356">
        <v>0</v>
      </c>
      <c r="CK446" s="356">
        <v>0</v>
      </c>
      <c r="CL446" s="356">
        <v>0</v>
      </c>
      <c r="CM446" s="356">
        <v>0</v>
      </c>
      <c r="CN446" s="162">
        <v>0</v>
      </c>
      <c r="CO446" s="356">
        <v>0</v>
      </c>
      <c r="CP446" s="356">
        <v>0</v>
      </c>
      <c r="CQ446" s="356">
        <v>0</v>
      </c>
      <c r="CR446" s="356">
        <v>0</v>
      </c>
      <c r="CS446" s="356">
        <v>0</v>
      </c>
      <c r="CT446" s="356">
        <v>0</v>
      </c>
      <c r="CU446" s="356">
        <v>0</v>
      </c>
      <c r="CW446" s="356">
        <v>0</v>
      </c>
      <c r="CX446" s="356">
        <v>0</v>
      </c>
      <c r="CY446" s="356">
        <v>0</v>
      </c>
      <c r="CZ446" s="356">
        <v>0</v>
      </c>
      <c r="DA446" s="356">
        <v>0</v>
      </c>
      <c r="DB446" s="356">
        <v>0</v>
      </c>
      <c r="DC446" s="356">
        <v>0</v>
      </c>
      <c r="DE446" s="356">
        <v>0</v>
      </c>
      <c r="DF446" s="356">
        <v>0</v>
      </c>
      <c r="DG446" s="356">
        <v>0</v>
      </c>
      <c r="DH446" s="356">
        <v>0</v>
      </c>
      <c r="DI446" s="356">
        <v>0</v>
      </c>
      <c r="DJ446" s="356">
        <v>0</v>
      </c>
      <c r="DK446" s="356">
        <v>0</v>
      </c>
      <c r="DM446" s="356">
        <v>0</v>
      </c>
      <c r="DN446" s="356">
        <v>0</v>
      </c>
      <c r="DO446" s="356">
        <v>0</v>
      </c>
      <c r="DP446" s="356">
        <v>0</v>
      </c>
      <c r="DQ446" s="356">
        <v>0</v>
      </c>
      <c r="DR446" s="356">
        <v>0</v>
      </c>
      <c r="DS446" s="356">
        <v>0</v>
      </c>
      <c r="DU446" s="356">
        <v>0</v>
      </c>
      <c r="DV446" s="356">
        <v>0</v>
      </c>
      <c r="DW446" s="356">
        <v>0</v>
      </c>
      <c r="DX446" s="356">
        <v>0</v>
      </c>
      <c r="DY446" s="356">
        <v>0</v>
      </c>
      <c r="DZ446" s="356">
        <v>0</v>
      </c>
      <c r="EA446" s="356">
        <v>0</v>
      </c>
      <c r="EC446" s="356">
        <v>0</v>
      </c>
      <c r="ED446" s="356">
        <v>0</v>
      </c>
      <c r="EE446" s="356">
        <v>0</v>
      </c>
      <c r="EF446" s="356">
        <v>0</v>
      </c>
      <c r="EG446" s="356">
        <v>0</v>
      </c>
      <c r="EH446" s="356">
        <v>0</v>
      </c>
      <c r="EI446" s="356">
        <v>0</v>
      </c>
      <c r="EK446" s="356">
        <v>0</v>
      </c>
      <c r="EL446" s="356">
        <v>0</v>
      </c>
      <c r="EM446" s="356">
        <v>0</v>
      </c>
      <c r="EN446" s="356">
        <v>0</v>
      </c>
      <c r="EO446" s="356">
        <v>0</v>
      </c>
      <c r="EP446" s="356">
        <v>0</v>
      </c>
      <c r="EQ446" s="356">
        <v>0</v>
      </c>
      <c r="ES446" s="356">
        <v>0</v>
      </c>
      <c r="ET446" s="356">
        <v>0</v>
      </c>
      <c r="EU446" s="356">
        <v>0</v>
      </c>
      <c r="EV446" s="356">
        <v>0</v>
      </c>
      <c r="EW446" s="356">
        <v>0</v>
      </c>
      <c r="EX446" s="356">
        <v>0</v>
      </c>
      <c r="EY446" s="356">
        <v>0</v>
      </c>
      <c r="FA446" s="356">
        <v>0</v>
      </c>
      <c r="FB446" s="356">
        <v>0</v>
      </c>
      <c r="FC446" s="356">
        <v>0</v>
      </c>
      <c r="FD446" s="356">
        <v>0</v>
      </c>
      <c r="FE446" s="356">
        <v>0</v>
      </c>
      <c r="FF446" s="356">
        <v>0</v>
      </c>
      <c r="FG446" s="356">
        <v>0</v>
      </c>
    </row>
    <row r="447" spans="1:163">
      <c r="A447" s="355" t="s">
        <v>45</v>
      </c>
      <c r="B447" s="162" t="s">
        <v>45</v>
      </c>
      <c r="C447" s="619">
        <v>0</v>
      </c>
      <c r="D447" s="167"/>
      <c r="E447" s="356">
        <v>0</v>
      </c>
      <c r="F447" s="356">
        <v>0</v>
      </c>
      <c r="G447" s="356">
        <v>0</v>
      </c>
      <c r="H447" s="356">
        <v>0</v>
      </c>
      <c r="I447" s="356">
        <v>0</v>
      </c>
      <c r="J447" s="356">
        <v>0</v>
      </c>
      <c r="K447" s="356">
        <v>0</v>
      </c>
      <c r="M447" s="356">
        <v>0</v>
      </c>
      <c r="N447" s="356">
        <v>0</v>
      </c>
      <c r="O447" s="356">
        <v>0</v>
      </c>
      <c r="P447" s="356">
        <v>0</v>
      </c>
      <c r="Q447" s="356">
        <v>0</v>
      </c>
      <c r="R447" s="356">
        <v>0</v>
      </c>
      <c r="S447" s="356">
        <v>0</v>
      </c>
      <c r="U447" s="356">
        <v>0</v>
      </c>
      <c r="V447" s="356">
        <v>0</v>
      </c>
      <c r="W447" s="356">
        <v>0</v>
      </c>
      <c r="X447" s="356">
        <v>0</v>
      </c>
      <c r="Y447" s="356">
        <v>0</v>
      </c>
      <c r="Z447" s="356">
        <v>0</v>
      </c>
      <c r="AA447" s="356">
        <v>0</v>
      </c>
      <c r="AC447" s="356">
        <v>0</v>
      </c>
      <c r="AD447" s="356">
        <v>0</v>
      </c>
      <c r="AE447" s="356">
        <v>0</v>
      </c>
      <c r="AF447" s="356">
        <v>0</v>
      </c>
      <c r="AG447" s="356">
        <v>0</v>
      </c>
      <c r="AH447" s="356">
        <v>0</v>
      </c>
      <c r="AI447" s="356">
        <v>0</v>
      </c>
      <c r="AK447" s="356">
        <v>0</v>
      </c>
      <c r="AL447" s="356">
        <v>0</v>
      </c>
      <c r="AM447" s="356">
        <v>0</v>
      </c>
      <c r="AN447" s="356">
        <v>0</v>
      </c>
      <c r="AO447" s="356">
        <v>0</v>
      </c>
      <c r="AP447" s="356">
        <v>0</v>
      </c>
      <c r="AQ447" s="356">
        <v>0</v>
      </c>
      <c r="AS447" s="356">
        <v>0</v>
      </c>
      <c r="AT447" s="356">
        <v>0</v>
      </c>
      <c r="AU447" s="356">
        <v>0</v>
      </c>
      <c r="AV447" s="356">
        <v>0</v>
      </c>
      <c r="AW447" s="356">
        <v>0</v>
      </c>
      <c r="AX447" s="356">
        <v>0</v>
      </c>
      <c r="AY447" s="356">
        <v>0</v>
      </c>
      <c r="BA447" s="356">
        <v>0</v>
      </c>
      <c r="BB447" s="356">
        <v>0</v>
      </c>
      <c r="BC447" s="356">
        <v>0</v>
      </c>
      <c r="BD447" s="356">
        <v>0</v>
      </c>
      <c r="BE447" s="356">
        <v>0</v>
      </c>
      <c r="BF447" s="356">
        <v>0</v>
      </c>
      <c r="BG447" s="356">
        <v>0</v>
      </c>
      <c r="BI447" s="356">
        <v>0</v>
      </c>
      <c r="BJ447" s="356">
        <v>0</v>
      </c>
      <c r="BK447" s="356">
        <v>0</v>
      </c>
      <c r="BL447" s="356">
        <v>0</v>
      </c>
      <c r="BM447" s="356">
        <v>0</v>
      </c>
      <c r="BN447" s="356">
        <v>0</v>
      </c>
      <c r="BO447" s="356">
        <v>0</v>
      </c>
      <c r="BQ447" s="356">
        <v>0</v>
      </c>
      <c r="BR447" s="356">
        <v>0</v>
      </c>
      <c r="BS447" s="356">
        <v>0</v>
      </c>
      <c r="BT447" s="356">
        <v>0</v>
      </c>
      <c r="BU447" s="356">
        <v>0</v>
      </c>
      <c r="BV447" s="356">
        <v>0</v>
      </c>
      <c r="BW447" s="356">
        <v>0</v>
      </c>
      <c r="BY447" s="356">
        <v>0</v>
      </c>
      <c r="BZ447" s="356">
        <v>0</v>
      </c>
      <c r="CA447" s="356">
        <v>0</v>
      </c>
      <c r="CB447" s="356">
        <v>0</v>
      </c>
      <c r="CC447" s="356">
        <v>0</v>
      </c>
      <c r="CD447" s="356">
        <v>0</v>
      </c>
      <c r="CE447" s="356">
        <v>0</v>
      </c>
      <c r="CG447" s="356">
        <v>0</v>
      </c>
      <c r="CH447" s="356">
        <v>0</v>
      </c>
      <c r="CI447" s="356">
        <v>0</v>
      </c>
      <c r="CJ447" s="356">
        <v>0</v>
      </c>
      <c r="CK447" s="356">
        <v>0</v>
      </c>
      <c r="CL447" s="356">
        <v>0</v>
      </c>
      <c r="CM447" s="356">
        <v>0</v>
      </c>
      <c r="CN447" s="162">
        <v>0</v>
      </c>
      <c r="CO447" s="356">
        <v>0</v>
      </c>
      <c r="CP447" s="356">
        <v>0</v>
      </c>
      <c r="CQ447" s="356">
        <v>0</v>
      </c>
      <c r="CR447" s="356">
        <v>0</v>
      </c>
      <c r="CS447" s="356">
        <v>0</v>
      </c>
      <c r="CT447" s="356">
        <v>0</v>
      </c>
      <c r="CU447" s="356">
        <v>0</v>
      </c>
      <c r="CW447" s="356">
        <v>0</v>
      </c>
      <c r="CX447" s="356">
        <v>0</v>
      </c>
      <c r="CY447" s="356">
        <v>0</v>
      </c>
      <c r="CZ447" s="356">
        <v>0</v>
      </c>
      <c r="DA447" s="356">
        <v>0</v>
      </c>
      <c r="DB447" s="356">
        <v>0</v>
      </c>
      <c r="DC447" s="356">
        <v>0</v>
      </c>
      <c r="DE447" s="356">
        <v>0</v>
      </c>
      <c r="DF447" s="356">
        <v>0</v>
      </c>
      <c r="DG447" s="356">
        <v>0</v>
      </c>
      <c r="DH447" s="356">
        <v>0</v>
      </c>
      <c r="DI447" s="356">
        <v>0</v>
      </c>
      <c r="DJ447" s="356">
        <v>0</v>
      </c>
      <c r="DK447" s="356">
        <v>0</v>
      </c>
      <c r="DM447" s="356">
        <v>0</v>
      </c>
      <c r="DN447" s="356">
        <v>0</v>
      </c>
      <c r="DO447" s="356">
        <v>0</v>
      </c>
      <c r="DP447" s="356">
        <v>0</v>
      </c>
      <c r="DQ447" s="356">
        <v>0</v>
      </c>
      <c r="DR447" s="356">
        <v>0</v>
      </c>
      <c r="DS447" s="356">
        <v>0</v>
      </c>
      <c r="DU447" s="356">
        <v>0</v>
      </c>
      <c r="DV447" s="356">
        <v>0</v>
      </c>
      <c r="DW447" s="356">
        <v>0</v>
      </c>
      <c r="DX447" s="356">
        <v>0</v>
      </c>
      <c r="DY447" s="356">
        <v>0</v>
      </c>
      <c r="DZ447" s="356">
        <v>0</v>
      </c>
      <c r="EA447" s="356">
        <v>0</v>
      </c>
      <c r="EC447" s="356">
        <v>0</v>
      </c>
      <c r="ED447" s="356">
        <v>0</v>
      </c>
      <c r="EE447" s="356">
        <v>0</v>
      </c>
      <c r="EF447" s="356">
        <v>0</v>
      </c>
      <c r="EG447" s="356">
        <v>0</v>
      </c>
      <c r="EH447" s="356">
        <v>0</v>
      </c>
      <c r="EI447" s="356">
        <v>0</v>
      </c>
      <c r="EK447" s="356">
        <v>0</v>
      </c>
      <c r="EL447" s="356">
        <v>0</v>
      </c>
      <c r="EM447" s="356">
        <v>0</v>
      </c>
      <c r="EN447" s="356">
        <v>0</v>
      </c>
      <c r="EO447" s="356">
        <v>0</v>
      </c>
      <c r="EP447" s="356">
        <v>0</v>
      </c>
      <c r="EQ447" s="356">
        <v>0</v>
      </c>
      <c r="ES447" s="356">
        <v>0</v>
      </c>
      <c r="ET447" s="356">
        <v>0</v>
      </c>
      <c r="EU447" s="356">
        <v>0</v>
      </c>
      <c r="EV447" s="356">
        <v>0</v>
      </c>
      <c r="EW447" s="356">
        <v>0</v>
      </c>
      <c r="EX447" s="356">
        <v>0</v>
      </c>
      <c r="EY447" s="356">
        <v>0</v>
      </c>
      <c r="FA447" s="356">
        <v>0</v>
      </c>
      <c r="FB447" s="356">
        <v>0</v>
      </c>
      <c r="FC447" s="356">
        <v>0</v>
      </c>
      <c r="FD447" s="356">
        <v>0</v>
      </c>
      <c r="FE447" s="356">
        <v>0</v>
      </c>
      <c r="FF447" s="356">
        <v>0</v>
      </c>
      <c r="FG447" s="356">
        <v>0</v>
      </c>
    </row>
    <row r="448" spans="1:163">
      <c r="A448" s="355" t="s">
        <v>45</v>
      </c>
      <c r="B448" s="162" t="s">
        <v>45</v>
      </c>
      <c r="C448" s="619">
        <v>0</v>
      </c>
      <c r="D448" s="167"/>
      <c r="E448" s="356">
        <v>0</v>
      </c>
      <c r="F448" s="356">
        <v>0</v>
      </c>
      <c r="G448" s="356">
        <v>0</v>
      </c>
      <c r="H448" s="356">
        <v>0</v>
      </c>
      <c r="I448" s="356">
        <v>0</v>
      </c>
      <c r="J448" s="356">
        <v>0</v>
      </c>
      <c r="K448" s="356">
        <v>0</v>
      </c>
      <c r="M448" s="356">
        <v>0</v>
      </c>
      <c r="N448" s="356">
        <v>0</v>
      </c>
      <c r="O448" s="356">
        <v>0</v>
      </c>
      <c r="P448" s="356">
        <v>0</v>
      </c>
      <c r="Q448" s="356">
        <v>0</v>
      </c>
      <c r="R448" s="356">
        <v>0</v>
      </c>
      <c r="S448" s="356">
        <v>0</v>
      </c>
      <c r="U448" s="356">
        <v>0</v>
      </c>
      <c r="V448" s="356">
        <v>0</v>
      </c>
      <c r="W448" s="356">
        <v>0</v>
      </c>
      <c r="X448" s="356">
        <v>0</v>
      </c>
      <c r="Y448" s="356">
        <v>0</v>
      </c>
      <c r="Z448" s="356">
        <v>0</v>
      </c>
      <c r="AA448" s="356">
        <v>0</v>
      </c>
      <c r="AC448" s="356">
        <v>0</v>
      </c>
      <c r="AD448" s="356">
        <v>0</v>
      </c>
      <c r="AE448" s="356">
        <v>0</v>
      </c>
      <c r="AF448" s="356">
        <v>0</v>
      </c>
      <c r="AG448" s="356">
        <v>0</v>
      </c>
      <c r="AH448" s="356">
        <v>0</v>
      </c>
      <c r="AI448" s="356">
        <v>0</v>
      </c>
      <c r="AK448" s="356">
        <v>0</v>
      </c>
      <c r="AL448" s="356">
        <v>0</v>
      </c>
      <c r="AM448" s="356">
        <v>0</v>
      </c>
      <c r="AN448" s="356">
        <v>0</v>
      </c>
      <c r="AO448" s="356">
        <v>0</v>
      </c>
      <c r="AP448" s="356">
        <v>0</v>
      </c>
      <c r="AQ448" s="356">
        <v>0</v>
      </c>
      <c r="AS448" s="356">
        <v>0</v>
      </c>
      <c r="AT448" s="356">
        <v>0</v>
      </c>
      <c r="AU448" s="356">
        <v>0</v>
      </c>
      <c r="AV448" s="356">
        <v>0</v>
      </c>
      <c r="AW448" s="356">
        <v>0</v>
      </c>
      <c r="AX448" s="356">
        <v>0</v>
      </c>
      <c r="AY448" s="356">
        <v>0</v>
      </c>
      <c r="BA448" s="356">
        <v>0</v>
      </c>
      <c r="BB448" s="356">
        <v>0</v>
      </c>
      <c r="BC448" s="356">
        <v>0</v>
      </c>
      <c r="BD448" s="356">
        <v>0</v>
      </c>
      <c r="BE448" s="356">
        <v>0</v>
      </c>
      <c r="BF448" s="356">
        <v>0</v>
      </c>
      <c r="BG448" s="356">
        <v>0</v>
      </c>
      <c r="BI448" s="356">
        <v>0</v>
      </c>
      <c r="BJ448" s="356">
        <v>0</v>
      </c>
      <c r="BK448" s="356">
        <v>0</v>
      </c>
      <c r="BL448" s="356">
        <v>0</v>
      </c>
      <c r="BM448" s="356">
        <v>0</v>
      </c>
      <c r="BN448" s="356">
        <v>0</v>
      </c>
      <c r="BO448" s="356">
        <v>0</v>
      </c>
      <c r="BQ448" s="356">
        <v>0</v>
      </c>
      <c r="BR448" s="356">
        <v>0</v>
      </c>
      <c r="BS448" s="356">
        <v>0</v>
      </c>
      <c r="BT448" s="356">
        <v>0</v>
      </c>
      <c r="BU448" s="356">
        <v>0</v>
      </c>
      <c r="BV448" s="356">
        <v>0</v>
      </c>
      <c r="BW448" s="356">
        <v>0</v>
      </c>
      <c r="BY448" s="356">
        <v>0</v>
      </c>
      <c r="BZ448" s="356">
        <v>0</v>
      </c>
      <c r="CA448" s="356">
        <v>0</v>
      </c>
      <c r="CB448" s="356">
        <v>0</v>
      </c>
      <c r="CC448" s="356">
        <v>0</v>
      </c>
      <c r="CD448" s="356">
        <v>0</v>
      </c>
      <c r="CE448" s="356">
        <v>0</v>
      </c>
      <c r="CG448" s="356">
        <v>0</v>
      </c>
      <c r="CH448" s="356">
        <v>0</v>
      </c>
      <c r="CI448" s="356">
        <v>0</v>
      </c>
      <c r="CJ448" s="356">
        <v>0</v>
      </c>
      <c r="CK448" s="356">
        <v>0</v>
      </c>
      <c r="CL448" s="356">
        <v>0</v>
      </c>
      <c r="CM448" s="356">
        <v>0</v>
      </c>
      <c r="CN448" s="162">
        <v>0</v>
      </c>
      <c r="CO448" s="356">
        <v>0</v>
      </c>
      <c r="CP448" s="356">
        <v>0</v>
      </c>
      <c r="CQ448" s="356">
        <v>0</v>
      </c>
      <c r="CR448" s="356">
        <v>0</v>
      </c>
      <c r="CS448" s="356">
        <v>0</v>
      </c>
      <c r="CT448" s="356">
        <v>0</v>
      </c>
      <c r="CU448" s="356">
        <v>0</v>
      </c>
      <c r="CW448" s="356">
        <v>0</v>
      </c>
      <c r="CX448" s="356">
        <v>0</v>
      </c>
      <c r="CY448" s="356">
        <v>0</v>
      </c>
      <c r="CZ448" s="356">
        <v>0</v>
      </c>
      <c r="DA448" s="356">
        <v>0</v>
      </c>
      <c r="DB448" s="356">
        <v>0</v>
      </c>
      <c r="DC448" s="356">
        <v>0</v>
      </c>
      <c r="DE448" s="356">
        <v>0</v>
      </c>
      <c r="DF448" s="356">
        <v>0</v>
      </c>
      <c r="DG448" s="356">
        <v>0</v>
      </c>
      <c r="DH448" s="356">
        <v>0</v>
      </c>
      <c r="DI448" s="356">
        <v>0</v>
      </c>
      <c r="DJ448" s="356">
        <v>0</v>
      </c>
      <c r="DK448" s="356">
        <v>0</v>
      </c>
      <c r="DM448" s="356">
        <v>0</v>
      </c>
      <c r="DN448" s="356">
        <v>0</v>
      </c>
      <c r="DO448" s="356">
        <v>0</v>
      </c>
      <c r="DP448" s="356">
        <v>0</v>
      </c>
      <c r="DQ448" s="356">
        <v>0</v>
      </c>
      <c r="DR448" s="356">
        <v>0</v>
      </c>
      <c r="DS448" s="356">
        <v>0</v>
      </c>
      <c r="DU448" s="356">
        <v>0</v>
      </c>
      <c r="DV448" s="356">
        <v>0</v>
      </c>
      <c r="DW448" s="356">
        <v>0</v>
      </c>
      <c r="DX448" s="356">
        <v>0</v>
      </c>
      <c r="DY448" s="356">
        <v>0</v>
      </c>
      <c r="DZ448" s="356">
        <v>0</v>
      </c>
      <c r="EA448" s="356">
        <v>0</v>
      </c>
      <c r="EC448" s="356">
        <v>0</v>
      </c>
      <c r="ED448" s="356">
        <v>0</v>
      </c>
      <c r="EE448" s="356">
        <v>0</v>
      </c>
      <c r="EF448" s="356">
        <v>0</v>
      </c>
      <c r="EG448" s="356">
        <v>0</v>
      </c>
      <c r="EH448" s="356">
        <v>0</v>
      </c>
      <c r="EI448" s="356">
        <v>0</v>
      </c>
      <c r="EK448" s="356">
        <v>0</v>
      </c>
      <c r="EL448" s="356">
        <v>0</v>
      </c>
      <c r="EM448" s="356">
        <v>0</v>
      </c>
      <c r="EN448" s="356">
        <v>0</v>
      </c>
      <c r="EO448" s="356">
        <v>0</v>
      </c>
      <c r="EP448" s="356">
        <v>0</v>
      </c>
      <c r="EQ448" s="356">
        <v>0</v>
      </c>
      <c r="ES448" s="356">
        <v>0</v>
      </c>
      <c r="ET448" s="356">
        <v>0</v>
      </c>
      <c r="EU448" s="356">
        <v>0</v>
      </c>
      <c r="EV448" s="356">
        <v>0</v>
      </c>
      <c r="EW448" s="356">
        <v>0</v>
      </c>
      <c r="EX448" s="356">
        <v>0</v>
      </c>
      <c r="EY448" s="356">
        <v>0</v>
      </c>
      <c r="FA448" s="356">
        <v>0</v>
      </c>
      <c r="FB448" s="356">
        <v>0</v>
      </c>
      <c r="FC448" s="356">
        <v>0</v>
      </c>
      <c r="FD448" s="356">
        <v>0</v>
      </c>
      <c r="FE448" s="356">
        <v>0</v>
      </c>
      <c r="FF448" s="356">
        <v>0</v>
      </c>
      <c r="FG448" s="356">
        <v>0</v>
      </c>
    </row>
    <row r="449" spans="1:163">
      <c r="A449" s="355" t="s">
        <v>45</v>
      </c>
      <c r="B449" s="162" t="s">
        <v>45</v>
      </c>
      <c r="C449" s="619">
        <v>0</v>
      </c>
      <c r="D449" s="167"/>
      <c r="E449" s="356">
        <v>0</v>
      </c>
      <c r="F449" s="356">
        <v>0</v>
      </c>
      <c r="G449" s="356">
        <v>0</v>
      </c>
      <c r="H449" s="356">
        <v>0</v>
      </c>
      <c r="I449" s="356">
        <v>0</v>
      </c>
      <c r="J449" s="356">
        <v>0</v>
      </c>
      <c r="K449" s="356">
        <v>0</v>
      </c>
      <c r="M449" s="356">
        <v>0</v>
      </c>
      <c r="N449" s="356">
        <v>0</v>
      </c>
      <c r="O449" s="356">
        <v>0</v>
      </c>
      <c r="P449" s="356">
        <v>0</v>
      </c>
      <c r="Q449" s="356">
        <v>0</v>
      </c>
      <c r="R449" s="356">
        <v>0</v>
      </c>
      <c r="S449" s="356">
        <v>0</v>
      </c>
      <c r="U449" s="356">
        <v>0</v>
      </c>
      <c r="V449" s="356">
        <v>0</v>
      </c>
      <c r="W449" s="356">
        <v>0</v>
      </c>
      <c r="X449" s="356">
        <v>0</v>
      </c>
      <c r="Y449" s="356">
        <v>0</v>
      </c>
      <c r="Z449" s="356">
        <v>0</v>
      </c>
      <c r="AA449" s="356">
        <v>0</v>
      </c>
      <c r="AC449" s="356">
        <v>0</v>
      </c>
      <c r="AD449" s="356">
        <v>0</v>
      </c>
      <c r="AE449" s="356">
        <v>0</v>
      </c>
      <c r="AF449" s="356">
        <v>0</v>
      </c>
      <c r="AG449" s="356">
        <v>0</v>
      </c>
      <c r="AH449" s="356">
        <v>0</v>
      </c>
      <c r="AI449" s="356">
        <v>0</v>
      </c>
      <c r="AK449" s="356">
        <v>0</v>
      </c>
      <c r="AL449" s="356">
        <v>0</v>
      </c>
      <c r="AM449" s="356">
        <v>0</v>
      </c>
      <c r="AN449" s="356">
        <v>0</v>
      </c>
      <c r="AO449" s="356">
        <v>0</v>
      </c>
      <c r="AP449" s="356">
        <v>0</v>
      </c>
      <c r="AQ449" s="356">
        <v>0</v>
      </c>
      <c r="AS449" s="356">
        <v>0</v>
      </c>
      <c r="AT449" s="356">
        <v>0</v>
      </c>
      <c r="AU449" s="356">
        <v>0</v>
      </c>
      <c r="AV449" s="356">
        <v>0</v>
      </c>
      <c r="AW449" s="356">
        <v>0</v>
      </c>
      <c r="AX449" s="356">
        <v>0</v>
      </c>
      <c r="AY449" s="356">
        <v>0</v>
      </c>
      <c r="BA449" s="356">
        <v>0</v>
      </c>
      <c r="BB449" s="356">
        <v>0</v>
      </c>
      <c r="BC449" s="356">
        <v>0</v>
      </c>
      <c r="BD449" s="356">
        <v>0</v>
      </c>
      <c r="BE449" s="356">
        <v>0</v>
      </c>
      <c r="BF449" s="356">
        <v>0</v>
      </c>
      <c r="BG449" s="356">
        <v>0</v>
      </c>
      <c r="BI449" s="356">
        <v>0</v>
      </c>
      <c r="BJ449" s="356">
        <v>0</v>
      </c>
      <c r="BK449" s="356">
        <v>0</v>
      </c>
      <c r="BL449" s="356">
        <v>0</v>
      </c>
      <c r="BM449" s="356">
        <v>0</v>
      </c>
      <c r="BN449" s="356">
        <v>0</v>
      </c>
      <c r="BO449" s="356">
        <v>0</v>
      </c>
      <c r="BQ449" s="356">
        <v>0</v>
      </c>
      <c r="BR449" s="356">
        <v>0</v>
      </c>
      <c r="BS449" s="356">
        <v>0</v>
      </c>
      <c r="BT449" s="356">
        <v>0</v>
      </c>
      <c r="BU449" s="356">
        <v>0</v>
      </c>
      <c r="BV449" s="356">
        <v>0</v>
      </c>
      <c r="BW449" s="356">
        <v>0</v>
      </c>
      <c r="BY449" s="356">
        <v>0</v>
      </c>
      <c r="BZ449" s="356">
        <v>0</v>
      </c>
      <c r="CA449" s="356">
        <v>0</v>
      </c>
      <c r="CB449" s="356">
        <v>0</v>
      </c>
      <c r="CC449" s="356">
        <v>0</v>
      </c>
      <c r="CD449" s="356">
        <v>0</v>
      </c>
      <c r="CE449" s="356">
        <v>0</v>
      </c>
      <c r="CG449" s="356">
        <v>0</v>
      </c>
      <c r="CH449" s="356">
        <v>0</v>
      </c>
      <c r="CI449" s="356">
        <v>0</v>
      </c>
      <c r="CJ449" s="356">
        <v>0</v>
      </c>
      <c r="CK449" s="356">
        <v>0</v>
      </c>
      <c r="CL449" s="356">
        <v>0</v>
      </c>
      <c r="CM449" s="356">
        <v>0</v>
      </c>
      <c r="CN449" s="162">
        <v>0</v>
      </c>
      <c r="CO449" s="356">
        <v>0</v>
      </c>
      <c r="CP449" s="356">
        <v>0</v>
      </c>
      <c r="CQ449" s="356">
        <v>0</v>
      </c>
      <c r="CR449" s="356">
        <v>0</v>
      </c>
      <c r="CS449" s="356">
        <v>0</v>
      </c>
      <c r="CT449" s="356">
        <v>0</v>
      </c>
      <c r="CU449" s="356">
        <v>0</v>
      </c>
      <c r="CW449" s="356">
        <v>0</v>
      </c>
      <c r="CX449" s="356">
        <v>0</v>
      </c>
      <c r="CY449" s="356">
        <v>0</v>
      </c>
      <c r="CZ449" s="356">
        <v>0</v>
      </c>
      <c r="DA449" s="356">
        <v>0</v>
      </c>
      <c r="DB449" s="356">
        <v>0</v>
      </c>
      <c r="DC449" s="356">
        <v>0</v>
      </c>
      <c r="DE449" s="356">
        <v>0</v>
      </c>
      <c r="DF449" s="356">
        <v>0</v>
      </c>
      <c r="DG449" s="356">
        <v>0</v>
      </c>
      <c r="DH449" s="356">
        <v>0</v>
      </c>
      <c r="DI449" s="356">
        <v>0</v>
      </c>
      <c r="DJ449" s="356">
        <v>0</v>
      </c>
      <c r="DK449" s="356">
        <v>0</v>
      </c>
      <c r="DM449" s="356">
        <v>0</v>
      </c>
      <c r="DN449" s="356">
        <v>0</v>
      </c>
      <c r="DO449" s="356">
        <v>0</v>
      </c>
      <c r="DP449" s="356">
        <v>0</v>
      </c>
      <c r="DQ449" s="356">
        <v>0</v>
      </c>
      <c r="DR449" s="356">
        <v>0</v>
      </c>
      <c r="DS449" s="356">
        <v>0</v>
      </c>
      <c r="DU449" s="356">
        <v>0</v>
      </c>
      <c r="DV449" s="356">
        <v>0</v>
      </c>
      <c r="DW449" s="356">
        <v>0</v>
      </c>
      <c r="DX449" s="356">
        <v>0</v>
      </c>
      <c r="DY449" s="356">
        <v>0</v>
      </c>
      <c r="DZ449" s="356">
        <v>0</v>
      </c>
      <c r="EA449" s="356">
        <v>0</v>
      </c>
      <c r="EC449" s="356">
        <v>0</v>
      </c>
      <c r="ED449" s="356">
        <v>0</v>
      </c>
      <c r="EE449" s="356">
        <v>0</v>
      </c>
      <c r="EF449" s="356">
        <v>0</v>
      </c>
      <c r="EG449" s="356">
        <v>0</v>
      </c>
      <c r="EH449" s="356">
        <v>0</v>
      </c>
      <c r="EI449" s="356">
        <v>0</v>
      </c>
      <c r="EK449" s="356">
        <v>0</v>
      </c>
      <c r="EL449" s="356">
        <v>0</v>
      </c>
      <c r="EM449" s="356">
        <v>0</v>
      </c>
      <c r="EN449" s="356">
        <v>0</v>
      </c>
      <c r="EO449" s="356">
        <v>0</v>
      </c>
      <c r="EP449" s="356">
        <v>0</v>
      </c>
      <c r="EQ449" s="356">
        <v>0</v>
      </c>
      <c r="ES449" s="356">
        <v>0</v>
      </c>
      <c r="ET449" s="356">
        <v>0</v>
      </c>
      <c r="EU449" s="356">
        <v>0</v>
      </c>
      <c r="EV449" s="356">
        <v>0</v>
      </c>
      <c r="EW449" s="356">
        <v>0</v>
      </c>
      <c r="EX449" s="356">
        <v>0</v>
      </c>
      <c r="EY449" s="356">
        <v>0</v>
      </c>
      <c r="FA449" s="356">
        <v>0</v>
      </c>
      <c r="FB449" s="356">
        <v>0</v>
      </c>
      <c r="FC449" s="356">
        <v>0</v>
      </c>
      <c r="FD449" s="356">
        <v>0</v>
      </c>
      <c r="FE449" s="356">
        <v>0</v>
      </c>
      <c r="FF449" s="356">
        <v>0</v>
      </c>
      <c r="FG449" s="356">
        <v>0</v>
      </c>
    </row>
    <row r="450" spans="1:163">
      <c r="A450" s="355" t="s">
        <v>45</v>
      </c>
      <c r="B450" s="162" t="s">
        <v>45</v>
      </c>
      <c r="C450" s="619">
        <v>0</v>
      </c>
      <c r="D450" s="167"/>
      <c r="E450" s="356">
        <v>0</v>
      </c>
      <c r="F450" s="356">
        <v>0</v>
      </c>
      <c r="G450" s="356">
        <v>0</v>
      </c>
      <c r="H450" s="356">
        <v>0</v>
      </c>
      <c r="I450" s="356">
        <v>0</v>
      </c>
      <c r="J450" s="356">
        <v>0</v>
      </c>
      <c r="K450" s="356">
        <v>0</v>
      </c>
      <c r="M450" s="356">
        <v>0</v>
      </c>
      <c r="N450" s="356">
        <v>0</v>
      </c>
      <c r="O450" s="356">
        <v>0</v>
      </c>
      <c r="P450" s="356">
        <v>0</v>
      </c>
      <c r="Q450" s="356">
        <v>0</v>
      </c>
      <c r="R450" s="356">
        <v>0</v>
      </c>
      <c r="S450" s="356">
        <v>0</v>
      </c>
      <c r="U450" s="356">
        <v>0</v>
      </c>
      <c r="V450" s="356">
        <v>0</v>
      </c>
      <c r="W450" s="356">
        <v>0</v>
      </c>
      <c r="X450" s="356">
        <v>0</v>
      </c>
      <c r="Y450" s="356">
        <v>0</v>
      </c>
      <c r="Z450" s="356">
        <v>0</v>
      </c>
      <c r="AA450" s="356">
        <v>0</v>
      </c>
      <c r="AC450" s="356">
        <v>0</v>
      </c>
      <c r="AD450" s="356">
        <v>0</v>
      </c>
      <c r="AE450" s="356">
        <v>0</v>
      </c>
      <c r="AF450" s="356">
        <v>0</v>
      </c>
      <c r="AG450" s="356">
        <v>0</v>
      </c>
      <c r="AH450" s="356">
        <v>0</v>
      </c>
      <c r="AI450" s="356">
        <v>0</v>
      </c>
      <c r="AK450" s="356">
        <v>0</v>
      </c>
      <c r="AL450" s="356">
        <v>0</v>
      </c>
      <c r="AM450" s="356">
        <v>0</v>
      </c>
      <c r="AN450" s="356">
        <v>0</v>
      </c>
      <c r="AO450" s="356">
        <v>0</v>
      </c>
      <c r="AP450" s="356">
        <v>0</v>
      </c>
      <c r="AQ450" s="356">
        <v>0</v>
      </c>
      <c r="AS450" s="356">
        <v>0</v>
      </c>
      <c r="AT450" s="356">
        <v>0</v>
      </c>
      <c r="AU450" s="356">
        <v>0</v>
      </c>
      <c r="AV450" s="356">
        <v>0</v>
      </c>
      <c r="AW450" s="356">
        <v>0</v>
      </c>
      <c r="AX450" s="356">
        <v>0</v>
      </c>
      <c r="AY450" s="356">
        <v>0</v>
      </c>
      <c r="BA450" s="356">
        <v>0</v>
      </c>
      <c r="BB450" s="356">
        <v>0</v>
      </c>
      <c r="BC450" s="356">
        <v>0</v>
      </c>
      <c r="BD450" s="356">
        <v>0</v>
      </c>
      <c r="BE450" s="356">
        <v>0</v>
      </c>
      <c r="BF450" s="356">
        <v>0</v>
      </c>
      <c r="BG450" s="356">
        <v>0</v>
      </c>
      <c r="BI450" s="356">
        <v>0</v>
      </c>
      <c r="BJ450" s="356">
        <v>0</v>
      </c>
      <c r="BK450" s="356">
        <v>0</v>
      </c>
      <c r="BL450" s="356">
        <v>0</v>
      </c>
      <c r="BM450" s="356">
        <v>0</v>
      </c>
      <c r="BN450" s="356">
        <v>0</v>
      </c>
      <c r="BO450" s="356">
        <v>0</v>
      </c>
      <c r="BQ450" s="356">
        <v>0</v>
      </c>
      <c r="BR450" s="356">
        <v>0</v>
      </c>
      <c r="BS450" s="356">
        <v>0</v>
      </c>
      <c r="BT450" s="356">
        <v>0</v>
      </c>
      <c r="BU450" s="356">
        <v>0</v>
      </c>
      <c r="BV450" s="356">
        <v>0</v>
      </c>
      <c r="BW450" s="356">
        <v>0</v>
      </c>
      <c r="BY450" s="356">
        <v>0</v>
      </c>
      <c r="BZ450" s="356">
        <v>0</v>
      </c>
      <c r="CA450" s="356">
        <v>0</v>
      </c>
      <c r="CB450" s="356">
        <v>0</v>
      </c>
      <c r="CC450" s="356">
        <v>0</v>
      </c>
      <c r="CD450" s="356">
        <v>0</v>
      </c>
      <c r="CE450" s="356">
        <v>0</v>
      </c>
      <c r="CG450" s="356">
        <v>0</v>
      </c>
      <c r="CH450" s="356">
        <v>0</v>
      </c>
      <c r="CI450" s="356">
        <v>0</v>
      </c>
      <c r="CJ450" s="356">
        <v>0</v>
      </c>
      <c r="CK450" s="356">
        <v>0</v>
      </c>
      <c r="CL450" s="356">
        <v>0</v>
      </c>
      <c r="CM450" s="356">
        <v>0</v>
      </c>
      <c r="CN450" s="162">
        <v>0</v>
      </c>
      <c r="CO450" s="356">
        <v>0</v>
      </c>
      <c r="CP450" s="356">
        <v>0</v>
      </c>
      <c r="CQ450" s="356">
        <v>0</v>
      </c>
      <c r="CR450" s="356">
        <v>0</v>
      </c>
      <c r="CS450" s="356">
        <v>0</v>
      </c>
      <c r="CT450" s="356">
        <v>0</v>
      </c>
      <c r="CU450" s="356">
        <v>0</v>
      </c>
      <c r="CW450" s="356">
        <v>0</v>
      </c>
      <c r="CX450" s="356">
        <v>0</v>
      </c>
      <c r="CY450" s="356">
        <v>0</v>
      </c>
      <c r="CZ450" s="356">
        <v>0</v>
      </c>
      <c r="DA450" s="356">
        <v>0</v>
      </c>
      <c r="DB450" s="356">
        <v>0</v>
      </c>
      <c r="DC450" s="356">
        <v>0</v>
      </c>
      <c r="DE450" s="356">
        <v>0</v>
      </c>
      <c r="DF450" s="356">
        <v>0</v>
      </c>
      <c r="DG450" s="356">
        <v>0</v>
      </c>
      <c r="DH450" s="356">
        <v>0</v>
      </c>
      <c r="DI450" s="356">
        <v>0</v>
      </c>
      <c r="DJ450" s="356">
        <v>0</v>
      </c>
      <c r="DK450" s="356">
        <v>0</v>
      </c>
      <c r="DM450" s="356">
        <v>0</v>
      </c>
      <c r="DN450" s="356">
        <v>0</v>
      </c>
      <c r="DO450" s="356">
        <v>0</v>
      </c>
      <c r="DP450" s="356">
        <v>0</v>
      </c>
      <c r="DQ450" s="356">
        <v>0</v>
      </c>
      <c r="DR450" s="356">
        <v>0</v>
      </c>
      <c r="DS450" s="356">
        <v>0</v>
      </c>
      <c r="DU450" s="356">
        <v>0</v>
      </c>
      <c r="DV450" s="356">
        <v>0</v>
      </c>
      <c r="DW450" s="356">
        <v>0</v>
      </c>
      <c r="DX450" s="356">
        <v>0</v>
      </c>
      <c r="DY450" s="356">
        <v>0</v>
      </c>
      <c r="DZ450" s="356">
        <v>0</v>
      </c>
      <c r="EA450" s="356">
        <v>0</v>
      </c>
      <c r="EC450" s="356">
        <v>0</v>
      </c>
      <c r="ED450" s="356">
        <v>0</v>
      </c>
      <c r="EE450" s="356">
        <v>0</v>
      </c>
      <c r="EF450" s="356">
        <v>0</v>
      </c>
      <c r="EG450" s="356">
        <v>0</v>
      </c>
      <c r="EH450" s="356">
        <v>0</v>
      </c>
      <c r="EI450" s="356">
        <v>0</v>
      </c>
      <c r="EK450" s="356">
        <v>0</v>
      </c>
      <c r="EL450" s="356">
        <v>0</v>
      </c>
      <c r="EM450" s="356">
        <v>0</v>
      </c>
      <c r="EN450" s="356">
        <v>0</v>
      </c>
      <c r="EO450" s="356">
        <v>0</v>
      </c>
      <c r="EP450" s="356">
        <v>0</v>
      </c>
      <c r="EQ450" s="356">
        <v>0</v>
      </c>
      <c r="ES450" s="356">
        <v>0</v>
      </c>
      <c r="ET450" s="356">
        <v>0</v>
      </c>
      <c r="EU450" s="356">
        <v>0</v>
      </c>
      <c r="EV450" s="356">
        <v>0</v>
      </c>
      <c r="EW450" s="356">
        <v>0</v>
      </c>
      <c r="EX450" s="356">
        <v>0</v>
      </c>
      <c r="EY450" s="356">
        <v>0</v>
      </c>
      <c r="FA450" s="356">
        <v>0</v>
      </c>
      <c r="FB450" s="356">
        <v>0</v>
      </c>
      <c r="FC450" s="356">
        <v>0</v>
      </c>
      <c r="FD450" s="356">
        <v>0</v>
      </c>
      <c r="FE450" s="356">
        <v>0</v>
      </c>
      <c r="FF450" s="356">
        <v>0</v>
      </c>
      <c r="FG450" s="356">
        <v>0</v>
      </c>
    </row>
    <row r="451" spans="1:163">
      <c r="A451" s="355" t="s">
        <v>45</v>
      </c>
      <c r="B451" s="162" t="s">
        <v>45</v>
      </c>
      <c r="C451" s="619">
        <v>0</v>
      </c>
      <c r="D451" s="167"/>
      <c r="E451" s="356">
        <v>0</v>
      </c>
      <c r="F451" s="356">
        <v>0</v>
      </c>
      <c r="G451" s="356">
        <v>0</v>
      </c>
      <c r="H451" s="356">
        <v>0</v>
      </c>
      <c r="I451" s="356">
        <v>0</v>
      </c>
      <c r="J451" s="356">
        <v>0</v>
      </c>
      <c r="K451" s="356">
        <v>0</v>
      </c>
      <c r="M451" s="356">
        <v>0</v>
      </c>
      <c r="N451" s="356">
        <v>0</v>
      </c>
      <c r="O451" s="356">
        <v>0</v>
      </c>
      <c r="P451" s="356">
        <v>0</v>
      </c>
      <c r="Q451" s="356">
        <v>0</v>
      </c>
      <c r="R451" s="356">
        <v>0</v>
      </c>
      <c r="S451" s="356">
        <v>0</v>
      </c>
      <c r="U451" s="356">
        <v>0</v>
      </c>
      <c r="V451" s="356">
        <v>0</v>
      </c>
      <c r="W451" s="356">
        <v>0</v>
      </c>
      <c r="X451" s="356">
        <v>0</v>
      </c>
      <c r="Y451" s="356">
        <v>0</v>
      </c>
      <c r="Z451" s="356">
        <v>0</v>
      </c>
      <c r="AA451" s="356">
        <v>0</v>
      </c>
      <c r="AC451" s="356">
        <v>0</v>
      </c>
      <c r="AD451" s="356">
        <v>0</v>
      </c>
      <c r="AE451" s="356">
        <v>0</v>
      </c>
      <c r="AF451" s="356">
        <v>0</v>
      </c>
      <c r="AG451" s="356">
        <v>0</v>
      </c>
      <c r="AH451" s="356">
        <v>0</v>
      </c>
      <c r="AI451" s="356">
        <v>0</v>
      </c>
      <c r="AK451" s="356">
        <v>0</v>
      </c>
      <c r="AL451" s="356">
        <v>0</v>
      </c>
      <c r="AM451" s="356">
        <v>0</v>
      </c>
      <c r="AN451" s="356">
        <v>0</v>
      </c>
      <c r="AO451" s="356">
        <v>0</v>
      </c>
      <c r="AP451" s="356">
        <v>0</v>
      </c>
      <c r="AQ451" s="356">
        <v>0</v>
      </c>
      <c r="AS451" s="356">
        <v>0</v>
      </c>
      <c r="AT451" s="356">
        <v>0</v>
      </c>
      <c r="AU451" s="356">
        <v>0</v>
      </c>
      <c r="AV451" s="356">
        <v>0</v>
      </c>
      <c r="AW451" s="356">
        <v>0</v>
      </c>
      <c r="AX451" s="356">
        <v>0</v>
      </c>
      <c r="AY451" s="356">
        <v>0</v>
      </c>
      <c r="BA451" s="356">
        <v>0</v>
      </c>
      <c r="BB451" s="356">
        <v>0</v>
      </c>
      <c r="BC451" s="356">
        <v>0</v>
      </c>
      <c r="BD451" s="356">
        <v>0</v>
      </c>
      <c r="BE451" s="356">
        <v>0</v>
      </c>
      <c r="BF451" s="356">
        <v>0</v>
      </c>
      <c r="BG451" s="356">
        <v>0</v>
      </c>
      <c r="BI451" s="356">
        <v>0</v>
      </c>
      <c r="BJ451" s="356">
        <v>0</v>
      </c>
      <c r="BK451" s="356">
        <v>0</v>
      </c>
      <c r="BL451" s="356">
        <v>0</v>
      </c>
      <c r="BM451" s="356">
        <v>0</v>
      </c>
      <c r="BN451" s="356">
        <v>0</v>
      </c>
      <c r="BO451" s="356">
        <v>0</v>
      </c>
      <c r="BQ451" s="356">
        <v>0</v>
      </c>
      <c r="BR451" s="356">
        <v>0</v>
      </c>
      <c r="BS451" s="356">
        <v>0</v>
      </c>
      <c r="BT451" s="356">
        <v>0</v>
      </c>
      <c r="BU451" s="356">
        <v>0</v>
      </c>
      <c r="BV451" s="356">
        <v>0</v>
      </c>
      <c r="BW451" s="356">
        <v>0</v>
      </c>
      <c r="BY451" s="356">
        <v>0</v>
      </c>
      <c r="BZ451" s="356">
        <v>0</v>
      </c>
      <c r="CA451" s="356">
        <v>0</v>
      </c>
      <c r="CB451" s="356">
        <v>0</v>
      </c>
      <c r="CC451" s="356">
        <v>0</v>
      </c>
      <c r="CD451" s="356">
        <v>0</v>
      </c>
      <c r="CE451" s="356">
        <v>0</v>
      </c>
      <c r="CG451" s="356">
        <v>0</v>
      </c>
      <c r="CH451" s="356">
        <v>0</v>
      </c>
      <c r="CI451" s="356">
        <v>0</v>
      </c>
      <c r="CJ451" s="356">
        <v>0</v>
      </c>
      <c r="CK451" s="356">
        <v>0</v>
      </c>
      <c r="CL451" s="356">
        <v>0</v>
      </c>
      <c r="CM451" s="356">
        <v>0</v>
      </c>
      <c r="CN451" s="162">
        <v>0</v>
      </c>
      <c r="CO451" s="356">
        <v>0</v>
      </c>
      <c r="CP451" s="356">
        <v>0</v>
      </c>
      <c r="CQ451" s="356">
        <v>0</v>
      </c>
      <c r="CR451" s="356">
        <v>0</v>
      </c>
      <c r="CS451" s="356">
        <v>0</v>
      </c>
      <c r="CT451" s="356">
        <v>0</v>
      </c>
      <c r="CU451" s="356">
        <v>0</v>
      </c>
      <c r="CW451" s="356">
        <v>0</v>
      </c>
      <c r="CX451" s="356">
        <v>0</v>
      </c>
      <c r="CY451" s="356">
        <v>0</v>
      </c>
      <c r="CZ451" s="356">
        <v>0</v>
      </c>
      <c r="DA451" s="356">
        <v>0</v>
      </c>
      <c r="DB451" s="356">
        <v>0</v>
      </c>
      <c r="DC451" s="356">
        <v>0</v>
      </c>
      <c r="DE451" s="356">
        <v>0</v>
      </c>
      <c r="DF451" s="356">
        <v>0</v>
      </c>
      <c r="DG451" s="356">
        <v>0</v>
      </c>
      <c r="DH451" s="356">
        <v>0</v>
      </c>
      <c r="DI451" s="356">
        <v>0</v>
      </c>
      <c r="DJ451" s="356">
        <v>0</v>
      </c>
      <c r="DK451" s="356">
        <v>0</v>
      </c>
      <c r="DM451" s="356">
        <v>0</v>
      </c>
      <c r="DN451" s="356">
        <v>0</v>
      </c>
      <c r="DO451" s="356">
        <v>0</v>
      </c>
      <c r="DP451" s="356">
        <v>0</v>
      </c>
      <c r="DQ451" s="356">
        <v>0</v>
      </c>
      <c r="DR451" s="356">
        <v>0</v>
      </c>
      <c r="DS451" s="356">
        <v>0</v>
      </c>
      <c r="DU451" s="356">
        <v>0</v>
      </c>
      <c r="DV451" s="356">
        <v>0</v>
      </c>
      <c r="DW451" s="356">
        <v>0</v>
      </c>
      <c r="DX451" s="356">
        <v>0</v>
      </c>
      <c r="DY451" s="356">
        <v>0</v>
      </c>
      <c r="DZ451" s="356">
        <v>0</v>
      </c>
      <c r="EA451" s="356">
        <v>0</v>
      </c>
      <c r="EC451" s="356">
        <v>0</v>
      </c>
      <c r="ED451" s="356">
        <v>0</v>
      </c>
      <c r="EE451" s="356">
        <v>0</v>
      </c>
      <c r="EF451" s="356">
        <v>0</v>
      </c>
      <c r="EG451" s="356">
        <v>0</v>
      </c>
      <c r="EH451" s="356">
        <v>0</v>
      </c>
      <c r="EI451" s="356">
        <v>0</v>
      </c>
      <c r="EK451" s="356">
        <v>0</v>
      </c>
      <c r="EL451" s="356">
        <v>0</v>
      </c>
      <c r="EM451" s="356">
        <v>0</v>
      </c>
      <c r="EN451" s="356">
        <v>0</v>
      </c>
      <c r="EO451" s="356">
        <v>0</v>
      </c>
      <c r="EP451" s="356">
        <v>0</v>
      </c>
      <c r="EQ451" s="356">
        <v>0</v>
      </c>
      <c r="ES451" s="356">
        <v>0</v>
      </c>
      <c r="ET451" s="356">
        <v>0</v>
      </c>
      <c r="EU451" s="356">
        <v>0</v>
      </c>
      <c r="EV451" s="356">
        <v>0</v>
      </c>
      <c r="EW451" s="356">
        <v>0</v>
      </c>
      <c r="EX451" s="356">
        <v>0</v>
      </c>
      <c r="EY451" s="356">
        <v>0</v>
      </c>
      <c r="FA451" s="356">
        <v>0</v>
      </c>
      <c r="FB451" s="356">
        <v>0</v>
      </c>
      <c r="FC451" s="356">
        <v>0</v>
      </c>
      <c r="FD451" s="356">
        <v>0</v>
      </c>
      <c r="FE451" s="356">
        <v>0</v>
      </c>
      <c r="FF451" s="356">
        <v>0</v>
      </c>
      <c r="FG451" s="356">
        <v>0</v>
      </c>
    </row>
    <row r="452" spans="1:163">
      <c r="A452" s="355" t="s">
        <v>45</v>
      </c>
      <c r="B452" s="162" t="s">
        <v>45</v>
      </c>
      <c r="C452" s="619">
        <v>0</v>
      </c>
      <c r="D452" s="167"/>
      <c r="E452" s="356">
        <v>0</v>
      </c>
      <c r="F452" s="356">
        <v>0</v>
      </c>
      <c r="G452" s="356">
        <v>0</v>
      </c>
      <c r="H452" s="356">
        <v>0</v>
      </c>
      <c r="I452" s="356">
        <v>0</v>
      </c>
      <c r="J452" s="356">
        <v>0</v>
      </c>
      <c r="K452" s="356">
        <v>0</v>
      </c>
      <c r="M452" s="356">
        <v>0</v>
      </c>
      <c r="N452" s="356">
        <v>0</v>
      </c>
      <c r="O452" s="356">
        <v>0</v>
      </c>
      <c r="P452" s="356">
        <v>0</v>
      </c>
      <c r="Q452" s="356">
        <v>0</v>
      </c>
      <c r="R452" s="356">
        <v>0</v>
      </c>
      <c r="S452" s="356">
        <v>0</v>
      </c>
      <c r="U452" s="356">
        <v>0</v>
      </c>
      <c r="V452" s="356">
        <v>0</v>
      </c>
      <c r="W452" s="356">
        <v>0</v>
      </c>
      <c r="X452" s="356">
        <v>0</v>
      </c>
      <c r="Y452" s="356">
        <v>0</v>
      </c>
      <c r="Z452" s="356">
        <v>0</v>
      </c>
      <c r="AA452" s="356">
        <v>0</v>
      </c>
      <c r="AC452" s="356">
        <v>0</v>
      </c>
      <c r="AD452" s="356">
        <v>0</v>
      </c>
      <c r="AE452" s="356">
        <v>0</v>
      </c>
      <c r="AF452" s="356">
        <v>0</v>
      </c>
      <c r="AG452" s="356">
        <v>0</v>
      </c>
      <c r="AH452" s="356">
        <v>0</v>
      </c>
      <c r="AI452" s="356">
        <v>0</v>
      </c>
      <c r="AK452" s="356">
        <v>0</v>
      </c>
      <c r="AL452" s="356">
        <v>0</v>
      </c>
      <c r="AM452" s="356">
        <v>0</v>
      </c>
      <c r="AN452" s="356">
        <v>0</v>
      </c>
      <c r="AO452" s="356">
        <v>0</v>
      </c>
      <c r="AP452" s="356">
        <v>0</v>
      </c>
      <c r="AQ452" s="356">
        <v>0</v>
      </c>
      <c r="AS452" s="356">
        <v>0</v>
      </c>
      <c r="AT452" s="356">
        <v>0</v>
      </c>
      <c r="AU452" s="356">
        <v>0</v>
      </c>
      <c r="AV452" s="356">
        <v>0</v>
      </c>
      <c r="AW452" s="356">
        <v>0</v>
      </c>
      <c r="AX452" s="356">
        <v>0</v>
      </c>
      <c r="AY452" s="356">
        <v>0</v>
      </c>
      <c r="BA452" s="356">
        <v>0</v>
      </c>
      <c r="BB452" s="356">
        <v>0</v>
      </c>
      <c r="BC452" s="356">
        <v>0</v>
      </c>
      <c r="BD452" s="356">
        <v>0</v>
      </c>
      <c r="BE452" s="356">
        <v>0</v>
      </c>
      <c r="BF452" s="356">
        <v>0</v>
      </c>
      <c r="BG452" s="356">
        <v>0</v>
      </c>
      <c r="BI452" s="356">
        <v>0</v>
      </c>
      <c r="BJ452" s="356">
        <v>0</v>
      </c>
      <c r="BK452" s="356">
        <v>0</v>
      </c>
      <c r="BL452" s="356">
        <v>0</v>
      </c>
      <c r="BM452" s="356">
        <v>0</v>
      </c>
      <c r="BN452" s="356">
        <v>0</v>
      </c>
      <c r="BO452" s="356">
        <v>0</v>
      </c>
      <c r="BQ452" s="356">
        <v>0</v>
      </c>
      <c r="BR452" s="356">
        <v>0</v>
      </c>
      <c r="BS452" s="356">
        <v>0</v>
      </c>
      <c r="BT452" s="356">
        <v>0</v>
      </c>
      <c r="BU452" s="356">
        <v>0</v>
      </c>
      <c r="BV452" s="356">
        <v>0</v>
      </c>
      <c r="BW452" s="356">
        <v>0</v>
      </c>
      <c r="BY452" s="356">
        <v>0</v>
      </c>
      <c r="BZ452" s="356">
        <v>0</v>
      </c>
      <c r="CA452" s="356">
        <v>0</v>
      </c>
      <c r="CB452" s="356">
        <v>0</v>
      </c>
      <c r="CC452" s="356">
        <v>0</v>
      </c>
      <c r="CD452" s="356">
        <v>0</v>
      </c>
      <c r="CE452" s="356">
        <v>0</v>
      </c>
      <c r="CG452" s="356">
        <v>0</v>
      </c>
      <c r="CH452" s="356">
        <v>0</v>
      </c>
      <c r="CI452" s="356">
        <v>0</v>
      </c>
      <c r="CJ452" s="356">
        <v>0</v>
      </c>
      <c r="CK452" s="356">
        <v>0</v>
      </c>
      <c r="CL452" s="356">
        <v>0</v>
      </c>
      <c r="CM452" s="356">
        <v>0</v>
      </c>
      <c r="CN452" s="162">
        <v>0</v>
      </c>
      <c r="CO452" s="356">
        <v>0</v>
      </c>
      <c r="CP452" s="356">
        <v>0</v>
      </c>
      <c r="CQ452" s="356">
        <v>0</v>
      </c>
      <c r="CR452" s="356">
        <v>0</v>
      </c>
      <c r="CS452" s="356">
        <v>0</v>
      </c>
      <c r="CT452" s="356">
        <v>0</v>
      </c>
      <c r="CU452" s="356">
        <v>0</v>
      </c>
      <c r="CW452" s="356">
        <v>0</v>
      </c>
      <c r="CX452" s="356">
        <v>0</v>
      </c>
      <c r="CY452" s="356">
        <v>0</v>
      </c>
      <c r="CZ452" s="356">
        <v>0</v>
      </c>
      <c r="DA452" s="356">
        <v>0</v>
      </c>
      <c r="DB452" s="356">
        <v>0</v>
      </c>
      <c r="DC452" s="356">
        <v>0</v>
      </c>
      <c r="DE452" s="356">
        <v>0</v>
      </c>
      <c r="DF452" s="356">
        <v>0</v>
      </c>
      <c r="DG452" s="356">
        <v>0</v>
      </c>
      <c r="DH452" s="356">
        <v>0</v>
      </c>
      <c r="DI452" s="356">
        <v>0</v>
      </c>
      <c r="DJ452" s="356">
        <v>0</v>
      </c>
      <c r="DK452" s="356">
        <v>0</v>
      </c>
      <c r="DM452" s="356">
        <v>0</v>
      </c>
      <c r="DN452" s="356">
        <v>0</v>
      </c>
      <c r="DO452" s="356">
        <v>0</v>
      </c>
      <c r="DP452" s="356">
        <v>0</v>
      </c>
      <c r="DQ452" s="356">
        <v>0</v>
      </c>
      <c r="DR452" s="356">
        <v>0</v>
      </c>
      <c r="DS452" s="356">
        <v>0</v>
      </c>
      <c r="DU452" s="356">
        <v>0</v>
      </c>
      <c r="DV452" s="356">
        <v>0</v>
      </c>
      <c r="DW452" s="356">
        <v>0</v>
      </c>
      <c r="DX452" s="356">
        <v>0</v>
      </c>
      <c r="DY452" s="356">
        <v>0</v>
      </c>
      <c r="DZ452" s="356">
        <v>0</v>
      </c>
      <c r="EA452" s="356">
        <v>0</v>
      </c>
      <c r="EC452" s="356">
        <v>0</v>
      </c>
      <c r="ED452" s="356">
        <v>0</v>
      </c>
      <c r="EE452" s="356">
        <v>0</v>
      </c>
      <c r="EF452" s="356">
        <v>0</v>
      </c>
      <c r="EG452" s="356">
        <v>0</v>
      </c>
      <c r="EH452" s="356">
        <v>0</v>
      </c>
      <c r="EI452" s="356">
        <v>0</v>
      </c>
      <c r="EK452" s="356">
        <v>0</v>
      </c>
      <c r="EL452" s="356">
        <v>0</v>
      </c>
      <c r="EM452" s="356">
        <v>0</v>
      </c>
      <c r="EN452" s="356">
        <v>0</v>
      </c>
      <c r="EO452" s="356">
        <v>0</v>
      </c>
      <c r="EP452" s="356">
        <v>0</v>
      </c>
      <c r="EQ452" s="356">
        <v>0</v>
      </c>
      <c r="ES452" s="356">
        <v>0</v>
      </c>
      <c r="ET452" s="356">
        <v>0</v>
      </c>
      <c r="EU452" s="356">
        <v>0</v>
      </c>
      <c r="EV452" s="356">
        <v>0</v>
      </c>
      <c r="EW452" s="356">
        <v>0</v>
      </c>
      <c r="EX452" s="356">
        <v>0</v>
      </c>
      <c r="EY452" s="356">
        <v>0</v>
      </c>
      <c r="FA452" s="356">
        <v>0</v>
      </c>
      <c r="FB452" s="356">
        <v>0</v>
      </c>
      <c r="FC452" s="356">
        <v>0</v>
      </c>
      <c r="FD452" s="356">
        <v>0</v>
      </c>
      <c r="FE452" s="356">
        <v>0</v>
      </c>
      <c r="FF452" s="356">
        <v>0</v>
      </c>
      <c r="FG452" s="356">
        <v>0</v>
      </c>
    </row>
    <row r="453" spans="1:163">
      <c r="A453" s="355" t="s">
        <v>45</v>
      </c>
      <c r="B453" s="162" t="s">
        <v>45</v>
      </c>
      <c r="C453" s="619">
        <v>0</v>
      </c>
      <c r="D453" s="167"/>
      <c r="E453" s="356">
        <v>0</v>
      </c>
      <c r="F453" s="356">
        <v>0</v>
      </c>
      <c r="G453" s="356">
        <v>0</v>
      </c>
      <c r="H453" s="356">
        <v>0</v>
      </c>
      <c r="I453" s="356">
        <v>0</v>
      </c>
      <c r="J453" s="356">
        <v>0</v>
      </c>
      <c r="K453" s="356">
        <v>0</v>
      </c>
      <c r="M453" s="356">
        <v>0</v>
      </c>
      <c r="N453" s="356">
        <v>0</v>
      </c>
      <c r="O453" s="356">
        <v>0</v>
      </c>
      <c r="P453" s="356">
        <v>0</v>
      </c>
      <c r="Q453" s="356">
        <v>0</v>
      </c>
      <c r="R453" s="356">
        <v>0</v>
      </c>
      <c r="S453" s="356">
        <v>0</v>
      </c>
      <c r="U453" s="356">
        <v>0</v>
      </c>
      <c r="V453" s="356">
        <v>0</v>
      </c>
      <c r="W453" s="356">
        <v>0</v>
      </c>
      <c r="X453" s="356">
        <v>0</v>
      </c>
      <c r="Y453" s="356">
        <v>0</v>
      </c>
      <c r="Z453" s="356">
        <v>0</v>
      </c>
      <c r="AA453" s="356">
        <v>0</v>
      </c>
      <c r="AC453" s="356">
        <v>0</v>
      </c>
      <c r="AD453" s="356">
        <v>0</v>
      </c>
      <c r="AE453" s="356">
        <v>0</v>
      </c>
      <c r="AF453" s="356">
        <v>0</v>
      </c>
      <c r="AG453" s="356">
        <v>0</v>
      </c>
      <c r="AH453" s="356">
        <v>0</v>
      </c>
      <c r="AI453" s="356">
        <v>0</v>
      </c>
      <c r="AK453" s="356">
        <v>0</v>
      </c>
      <c r="AL453" s="356">
        <v>0</v>
      </c>
      <c r="AM453" s="356">
        <v>0</v>
      </c>
      <c r="AN453" s="356">
        <v>0</v>
      </c>
      <c r="AO453" s="356">
        <v>0</v>
      </c>
      <c r="AP453" s="356">
        <v>0</v>
      </c>
      <c r="AQ453" s="356">
        <v>0</v>
      </c>
      <c r="AS453" s="356">
        <v>0</v>
      </c>
      <c r="AT453" s="356">
        <v>0</v>
      </c>
      <c r="AU453" s="356">
        <v>0</v>
      </c>
      <c r="AV453" s="356">
        <v>0</v>
      </c>
      <c r="AW453" s="356">
        <v>0</v>
      </c>
      <c r="AX453" s="356">
        <v>0</v>
      </c>
      <c r="AY453" s="356">
        <v>0</v>
      </c>
      <c r="BA453" s="356">
        <v>0</v>
      </c>
      <c r="BB453" s="356">
        <v>0</v>
      </c>
      <c r="BC453" s="356">
        <v>0</v>
      </c>
      <c r="BD453" s="356">
        <v>0</v>
      </c>
      <c r="BE453" s="356">
        <v>0</v>
      </c>
      <c r="BF453" s="356">
        <v>0</v>
      </c>
      <c r="BG453" s="356">
        <v>0</v>
      </c>
      <c r="BI453" s="356">
        <v>0</v>
      </c>
      <c r="BJ453" s="356">
        <v>0</v>
      </c>
      <c r="BK453" s="356">
        <v>0</v>
      </c>
      <c r="BL453" s="356">
        <v>0</v>
      </c>
      <c r="BM453" s="356">
        <v>0</v>
      </c>
      <c r="BN453" s="356">
        <v>0</v>
      </c>
      <c r="BO453" s="356">
        <v>0</v>
      </c>
      <c r="BQ453" s="356">
        <v>0</v>
      </c>
      <c r="BR453" s="356">
        <v>0</v>
      </c>
      <c r="BS453" s="356">
        <v>0</v>
      </c>
      <c r="BT453" s="356">
        <v>0</v>
      </c>
      <c r="BU453" s="356">
        <v>0</v>
      </c>
      <c r="BV453" s="356">
        <v>0</v>
      </c>
      <c r="BW453" s="356">
        <v>0</v>
      </c>
      <c r="BY453" s="356">
        <v>0</v>
      </c>
      <c r="BZ453" s="356">
        <v>0</v>
      </c>
      <c r="CA453" s="356">
        <v>0</v>
      </c>
      <c r="CB453" s="356">
        <v>0</v>
      </c>
      <c r="CC453" s="356">
        <v>0</v>
      </c>
      <c r="CD453" s="356">
        <v>0</v>
      </c>
      <c r="CE453" s="356">
        <v>0</v>
      </c>
      <c r="CG453" s="356">
        <v>0</v>
      </c>
      <c r="CH453" s="356">
        <v>0</v>
      </c>
      <c r="CI453" s="356">
        <v>0</v>
      </c>
      <c r="CJ453" s="356">
        <v>0</v>
      </c>
      <c r="CK453" s="356">
        <v>0</v>
      </c>
      <c r="CL453" s="356">
        <v>0</v>
      </c>
      <c r="CM453" s="356">
        <v>0</v>
      </c>
      <c r="CN453" s="162">
        <v>0</v>
      </c>
      <c r="CO453" s="356">
        <v>0</v>
      </c>
      <c r="CP453" s="356">
        <v>0</v>
      </c>
      <c r="CQ453" s="356">
        <v>0</v>
      </c>
      <c r="CR453" s="356">
        <v>0</v>
      </c>
      <c r="CS453" s="356">
        <v>0</v>
      </c>
      <c r="CT453" s="356">
        <v>0</v>
      </c>
      <c r="CU453" s="356">
        <v>0</v>
      </c>
      <c r="CW453" s="356">
        <v>0</v>
      </c>
      <c r="CX453" s="356">
        <v>0</v>
      </c>
      <c r="CY453" s="356">
        <v>0</v>
      </c>
      <c r="CZ453" s="356">
        <v>0</v>
      </c>
      <c r="DA453" s="356">
        <v>0</v>
      </c>
      <c r="DB453" s="356">
        <v>0</v>
      </c>
      <c r="DC453" s="356">
        <v>0</v>
      </c>
      <c r="DE453" s="356">
        <v>0</v>
      </c>
      <c r="DF453" s="356">
        <v>0</v>
      </c>
      <c r="DG453" s="356">
        <v>0</v>
      </c>
      <c r="DH453" s="356">
        <v>0</v>
      </c>
      <c r="DI453" s="356">
        <v>0</v>
      </c>
      <c r="DJ453" s="356">
        <v>0</v>
      </c>
      <c r="DK453" s="356">
        <v>0</v>
      </c>
      <c r="DM453" s="356">
        <v>0</v>
      </c>
      <c r="DN453" s="356">
        <v>0</v>
      </c>
      <c r="DO453" s="356">
        <v>0</v>
      </c>
      <c r="DP453" s="356">
        <v>0</v>
      </c>
      <c r="DQ453" s="356">
        <v>0</v>
      </c>
      <c r="DR453" s="356">
        <v>0</v>
      </c>
      <c r="DS453" s="356">
        <v>0</v>
      </c>
      <c r="DU453" s="356">
        <v>0</v>
      </c>
      <c r="DV453" s="356">
        <v>0</v>
      </c>
      <c r="DW453" s="356">
        <v>0</v>
      </c>
      <c r="DX453" s="356">
        <v>0</v>
      </c>
      <c r="DY453" s="356">
        <v>0</v>
      </c>
      <c r="DZ453" s="356">
        <v>0</v>
      </c>
      <c r="EA453" s="356">
        <v>0</v>
      </c>
      <c r="EC453" s="356">
        <v>0</v>
      </c>
      <c r="ED453" s="356">
        <v>0</v>
      </c>
      <c r="EE453" s="356">
        <v>0</v>
      </c>
      <c r="EF453" s="356">
        <v>0</v>
      </c>
      <c r="EG453" s="356">
        <v>0</v>
      </c>
      <c r="EH453" s="356">
        <v>0</v>
      </c>
      <c r="EI453" s="356">
        <v>0</v>
      </c>
      <c r="EK453" s="356">
        <v>0</v>
      </c>
      <c r="EL453" s="356">
        <v>0</v>
      </c>
      <c r="EM453" s="356">
        <v>0</v>
      </c>
      <c r="EN453" s="356">
        <v>0</v>
      </c>
      <c r="EO453" s="356">
        <v>0</v>
      </c>
      <c r="EP453" s="356">
        <v>0</v>
      </c>
      <c r="EQ453" s="356">
        <v>0</v>
      </c>
      <c r="ES453" s="356">
        <v>0</v>
      </c>
      <c r="ET453" s="356">
        <v>0</v>
      </c>
      <c r="EU453" s="356">
        <v>0</v>
      </c>
      <c r="EV453" s="356">
        <v>0</v>
      </c>
      <c r="EW453" s="356">
        <v>0</v>
      </c>
      <c r="EX453" s="356">
        <v>0</v>
      </c>
      <c r="EY453" s="356">
        <v>0</v>
      </c>
      <c r="FA453" s="356">
        <v>0</v>
      </c>
      <c r="FB453" s="356">
        <v>0</v>
      </c>
      <c r="FC453" s="356">
        <v>0</v>
      </c>
      <c r="FD453" s="356">
        <v>0</v>
      </c>
      <c r="FE453" s="356">
        <v>0</v>
      </c>
      <c r="FF453" s="356">
        <v>0</v>
      </c>
      <c r="FG453" s="356">
        <v>0</v>
      </c>
    </row>
    <row r="454" spans="1:163">
      <c r="A454" s="355" t="s">
        <v>45</v>
      </c>
      <c r="B454" s="162" t="s">
        <v>45</v>
      </c>
      <c r="C454" s="619">
        <v>0</v>
      </c>
      <c r="D454" s="167"/>
      <c r="E454" s="356">
        <v>0</v>
      </c>
      <c r="F454" s="356">
        <v>0</v>
      </c>
      <c r="G454" s="356">
        <v>0</v>
      </c>
      <c r="H454" s="356">
        <v>0</v>
      </c>
      <c r="I454" s="356">
        <v>0</v>
      </c>
      <c r="J454" s="356">
        <v>0</v>
      </c>
      <c r="K454" s="356">
        <v>0</v>
      </c>
      <c r="M454" s="356">
        <v>0</v>
      </c>
      <c r="N454" s="356">
        <v>0</v>
      </c>
      <c r="O454" s="356">
        <v>0</v>
      </c>
      <c r="P454" s="356">
        <v>0</v>
      </c>
      <c r="Q454" s="356">
        <v>0</v>
      </c>
      <c r="R454" s="356">
        <v>0</v>
      </c>
      <c r="S454" s="356">
        <v>0</v>
      </c>
      <c r="U454" s="356">
        <v>0</v>
      </c>
      <c r="V454" s="356">
        <v>0</v>
      </c>
      <c r="W454" s="356">
        <v>0</v>
      </c>
      <c r="X454" s="356">
        <v>0</v>
      </c>
      <c r="Y454" s="356">
        <v>0</v>
      </c>
      <c r="Z454" s="356">
        <v>0</v>
      </c>
      <c r="AA454" s="356">
        <v>0</v>
      </c>
      <c r="AC454" s="356">
        <v>0</v>
      </c>
      <c r="AD454" s="356">
        <v>0</v>
      </c>
      <c r="AE454" s="356">
        <v>0</v>
      </c>
      <c r="AF454" s="356">
        <v>0</v>
      </c>
      <c r="AG454" s="356">
        <v>0</v>
      </c>
      <c r="AH454" s="356">
        <v>0</v>
      </c>
      <c r="AI454" s="356">
        <v>0</v>
      </c>
      <c r="AK454" s="356">
        <v>0</v>
      </c>
      <c r="AL454" s="356">
        <v>0</v>
      </c>
      <c r="AM454" s="356">
        <v>0</v>
      </c>
      <c r="AN454" s="356">
        <v>0</v>
      </c>
      <c r="AO454" s="356">
        <v>0</v>
      </c>
      <c r="AP454" s="356">
        <v>0</v>
      </c>
      <c r="AQ454" s="356">
        <v>0</v>
      </c>
      <c r="AS454" s="356">
        <v>0</v>
      </c>
      <c r="AT454" s="356">
        <v>0</v>
      </c>
      <c r="AU454" s="356">
        <v>0</v>
      </c>
      <c r="AV454" s="356">
        <v>0</v>
      </c>
      <c r="AW454" s="356">
        <v>0</v>
      </c>
      <c r="AX454" s="356">
        <v>0</v>
      </c>
      <c r="AY454" s="356">
        <v>0</v>
      </c>
      <c r="BA454" s="356">
        <v>0</v>
      </c>
      <c r="BB454" s="356">
        <v>0</v>
      </c>
      <c r="BC454" s="356">
        <v>0</v>
      </c>
      <c r="BD454" s="356">
        <v>0</v>
      </c>
      <c r="BE454" s="356">
        <v>0</v>
      </c>
      <c r="BF454" s="356">
        <v>0</v>
      </c>
      <c r="BG454" s="356">
        <v>0</v>
      </c>
      <c r="BI454" s="356">
        <v>0</v>
      </c>
      <c r="BJ454" s="356">
        <v>0</v>
      </c>
      <c r="BK454" s="356">
        <v>0</v>
      </c>
      <c r="BL454" s="356">
        <v>0</v>
      </c>
      <c r="BM454" s="356">
        <v>0</v>
      </c>
      <c r="BN454" s="356">
        <v>0</v>
      </c>
      <c r="BO454" s="356">
        <v>0</v>
      </c>
      <c r="BQ454" s="356">
        <v>0</v>
      </c>
      <c r="BR454" s="356">
        <v>0</v>
      </c>
      <c r="BS454" s="356">
        <v>0</v>
      </c>
      <c r="BT454" s="356">
        <v>0</v>
      </c>
      <c r="BU454" s="356">
        <v>0</v>
      </c>
      <c r="BV454" s="356">
        <v>0</v>
      </c>
      <c r="BW454" s="356">
        <v>0</v>
      </c>
      <c r="BY454" s="356">
        <v>0</v>
      </c>
      <c r="BZ454" s="356">
        <v>0</v>
      </c>
      <c r="CA454" s="356">
        <v>0</v>
      </c>
      <c r="CB454" s="356">
        <v>0</v>
      </c>
      <c r="CC454" s="356">
        <v>0</v>
      </c>
      <c r="CD454" s="356">
        <v>0</v>
      </c>
      <c r="CE454" s="356">
        <v>0</v>
      </c>
      <c r="CG454" s="356">
        <v>0</v>
      </c>
      <c r="CH454" s="356">
        <v>0</v>
      </c>
      <c r="CI454" s="356">
        <v>0</v>
      </c>
      <c r="CJ454" s="356">
        <v>0</v>
      </c>
      <c r="CK454" s="356">
        <v>0</v>
      </c>
      <c r="CL454" s="356">
        <v>0</v>
      </c>
      <c r="CM454" s="356">
        <v>0</v>
      </c>
      <c r="CN454" s="162">
        <v>0</v>
      </c>
      <c r="CO454" s="356">
        <v>0</v>
      </c>
      <c r="CP454" s="356">
        <v>0</v>
      </c>
      <c r="CQ454" s="356">
        <v>0</v>
      </c>
      <c r="CR454" s="356">
        <v>0</v>
      </c>
      <c r="CS454" s="356">
        <v>0</v>
      </c>
      <c r="CT454" s="356">
        <v>0</v>
      </c>
      <c r="CU454" s="356">
        <v>0</v>
      </c>
      <c r="CW454" s="356">
        <v>0</v>
      </c>
      <c r="CX454" s="356">
        <v>0</v>
      </c>
      <c r="CY454" s="356">
        <v>0</v>
      </c>
      <c r="CZ454" s="356">
        <v>0</v>
      </c>
      <c r="DA454" s="356">
        <v>0</v>
      </c>
      <c r="DB454" s="356">
        <v>0</v>
      </c>
      <c r="DC454" s="356">
        <v>0</v>
      </c>
      <c r="DE454" s="356">
        <v>0</v>
      </c>
      <c r="DF454" s="356">
        <v>0</v>
      </c>
      <c r="DG454" s="356">
        <v>0</v>
      </c>
      <c r="DH454" s="356">
        <v>0</v>
      </c>
      <c r="DI454" s="356">
        <v>0</v>
      </c>
      <c r="DJ454" s="356">
        <v>0</v>
      </c>
      <c r="DK454" s="356">
        <v>0</v>
      </c>
      <c r="DM454" s="356">
        <v>0</v>
      </c>
      <c r="DN454" s="356">
        <v>0</v>
      </c>
      <c r="DO454" s="356">
        <v>0</v>
      </c>
      <c r="DP454" s="356">
        <v>0</v>
      </c>
      <c r="DQ454" s="356">
        <v>0</v>
      </c>
      <c r="DR454" s="356">
        <v>0</v>
      </c>
      <c r="DS454" s="356">
        <v>0</v>
      </c>
      <c r="DU454" s="356">
        <v>0</v>
      </c>
      <c r="DV454" s="356">
        <v>0</v>
      </c>
      <c r="DW454" s="356">
        <v>0</v>
      </c>
      <c r="DX454" s="356">
        <v>0</v>
      </c>
      <c r="DY454" s="356">
        <v>0</v>
      </c>
      <c r="DZ454" s="356">
        <v>0</v>
      </c>
      <c r="EA454" s="356">
        <v>0</v>
      </c>
      <c r="EC454" s="356">
        <v>0</v>
      </c>
      <c r="ED454" s="356">
        <v>0</v>
      </c>
      <c r="EE454" s="356">
        <v>0</v>
      </c>
      <c r="EF454" s="356">
        <v>0</v>
      </c>
      <c r="EG454" s="356">
        <v>0</v>
      </c>
      <c r="EH454" s="356">
        <v>0</v>
      </c>
      <c r="EI454" s="356">
        <v>0</v>
      </c>
      <c r="EK454" s="356">
        <v>0</v>
      </c>
      <c r="EL454" s="356">
        <v>0</v>
      </c>
      <c r="EM454" s="356">
        <v>0</v>
      </c>
      <c r="EN454" s="356">
        <v>0</v>
      </c>
      <c r="EO454" s="356">
        <v>0</v>
      </c>
      <c r="EP454" s="356">
        <v>0</v>
      </c>
      <c r="EQ454" s="356">
        <v>0</v>
      </c>
      <c r="ES454" s="356">
        <v>0</v>
      </c>
      <c r="ET454" s="356">
        <v>0</v>
      </c>
      <c r="EU454" s="356">
        <v>0</v>
      </c>
      <c r="EV454" s="356">
        <v>0</v>
      </c>
      <c r="EW454" s="356">
        <v>0</v>
      </c>
      <c r="EX454" s="356">
        <v>0</v>
      </c>
      <c r="EY454" s="356">
        <v>0</v>
      </c>
      <c r="FA454" s="356">
        <v>0</v>
      </c>
      <c r="FB454" s="356">
        <v>0</v>
      </c>
      <c r="FC454" s="356">
        <v>0</v>
      </c>
      <c r="FD454" s="356">
        <v>0</v>
      </c>
      <c r="FE454" s="356">
        <v>0</v>
      </c>
      <c r="FF454" s="356">
        <v>0</v>
      </c>
      <c r="FG454" s="356">
        <v>0</v>
      </c>
    </row>
    <row r="455" spans="1:163">
      <c r="A455" s="355" t="s">
        <v>45</v>
      </c>
      <c r="B455" s="162" t="s">
        <v>45</v>
      </c>
      <c r="C455" s="619">
        <v>0</v>
      </c>
      <c r="D455" s="167"/>
      <c r="E455" s="356">
        <v>0</v>
      </c>
      <c r="F455" s="356">
        <v>0</v>
      </c>
      <c r="G455" s="356">
        <v>0</v>
      </c>
      <c r="H455" s="356">
        <v>0</v>
      </c>
      <c r="I455" s="356">
        <v>0</v>
      </c>
      <c r="J455" s="356">
        <v>0</v>
      </c>
      <c r="K455" s="356">
        <v>0</v>
      </c>
      <c r="M455" s="356">
        <v>0</v>
      </c>
      <c r="N455" s="356">
        <v>0</v>
      </c>
      <c r="O455" s="356">
        <v>0</v>
      </c>
      <c r="P455" s="356">
        <v>0</v>
      </c>
      <c r="Q455" s="356">
        <v>0</v>
      </c>
      <c r="R455" s="356">
        <v>0</v>
      </c>
      <c r="S455" s="356">
        <v>0</v>
      </c>
      <c r="U455" s="356">
        <v>0</v>
      </c>
      <c r="V455" s="356">
        <v>0</v>
      </c>
      <c r="W455" s="356">
        <v>0</v>
      </c>
      <c r="X455" s="356">
        <v>0</v>
      </c>
      <c r="Y455" s="356">
        <v>0</v>
      </c>
      <c r="Z455" s="356">
        <v>0</v>
      </c>
      <c r="AA455" s="356">
        <v>0</v>
      </c>
      <c r="AC455" s="356">
        <v>0</v>
      </c>
      <c r="AD455" s="356">
        <v>0</v>
      </c>
      <c r="AE455" s="356">
        <v>0</v>
      </c>
      <c r="AF455" s="356">
        <v>0</v>
      </c>
      <c r="AG455" s="356">
        <v>0</v>
      </c>
      <c r="AH455" s="356">
        <v>0</v>
      </c>
      <c r="AI455" s="356">
        <v>0</v>
      </c>
      <c r="AK455" s="356">
        <v>0</v>
      </c>
      <c r="AL455" s="356">
        <v>0</v>
      </c>
      <c r="AM455" s="356">
        <v>0</v>
      </c>
      <c r="AN455" s="356">
        <v>0</v>
      </c>
      <c r="AO455" s="356">
        <v>0</v>
      </c>
      <c r="AP455" s="356">
        <v>0</v>
      </c>
      <c r="AQ455" s="356">
        <v>0</v>
      </c>
      <c r="AS455" s="356">
        <v>0</v>
      </c>
      <c r="AT455" s="356">
        <v>0</v>
      </c>
      <c r="AU455" s="356">
        <v>0</v>
      </c>
      <c r="AV455" s="356">
        <v>0</v>
      </c>
      <c r="AW455" s="356">
        <v>0</v>
      </c>
      <c r="AX455" s="356">
        <v>0</v>
      </c>
      <c r="AY455" s="356">
        <v>0</v>
      </c>
      <c r="BA455" s="356">
        <v>0</v>
      </c>
      <c r="BB455" s="356">
        <v>0</v>
      </c>
      <c r="BC455" s="356">
        <v>0</v>
      </c>
      <c r="BD455" s="356">
        <v>0</v>
      </c>
      <c r="BE455" s="356">
        <v>0</v>
      </c>
      <c r="BF455" s="356">
        <v>0</v>
      </c>
      <c r="BG455" s="356">
        <v>0</v>
      </c>
      <c r="BI455" s="356">
        <v>0</v>
      </c>
      <c r="BJ455" s="356">
        <v>0</v>
      </c>
      <c r="BK455" s="356">
        <v>0</v>
      </c>
      <c r="BL455" s="356">
        <v>0</v>
      </c>
      <c r="BM455" s="356">
        <v>0</v>
      </c>
      <c r="BN455" s="356">
        <v>0</v>
      </c>
      <c r="BO455" s="356">
        <v>0</v>
      </c>
      <c r="BQ455" s="356">
        <v>0</v>
      </c>
      <c r="BR455" s="356">
        <v>0</v>
      </c>
      <c r="BS455" s="356">
        <v>0</v>
      </c>
      <c r="BT455" s="356">
        <v>0</v>
      </c>
      <c r="BU455" s="356">
        <v>0</v>
      </c>
      <c r="BV455" s="356">
        <v>0</v>
      </c>
      <c r="BW455" s="356">
        <v>0</v>
      </c>
      <c r="BY455" s="356">
        <v>0</v>
      </c>
      <c r="BZ455" s="356">
        <v>0</v>
      </c>
      <c r="CA455" s="356">
        <v>0</v>
      </c>
      <c r="CB455" s="356">
        <v>0</v>
      </c>
      <c r="CC455" s="356">
        <v>0</v>
      </c>
      <c r="CD455" s="356">
        <v>0</v>
      </c>
      <c r="CE455" s="356">
        <v>0</v>
      </c>
      <c r="CG455" s="356">
        <v>0</v>
      </c>
      <c r="CH455" s="356">
        <v>0</v>
      </c>
      <c r="CI455" s="356">
        <v>0</v>
      </c>
      <c r="CJ455" s="356">
        <v>0</v>
      </c>
      <c r="CK455" s="356">
        <v>0</v>
      </c>
      <c r="CL455" s="356">
        <v>0</v>
      </c>
      <c r="CM455" s="356">
        <v>0</v>
      </c>
      <c r="CN455" s="162">
        <v>0</v>
      </c>
      <c r="CO455" s="356">
        <v>0</v>
      </c>
      <c r="CP455" s="356">
        <v>0</v>
      </c>
      <c r="CQ455" s="356">
        <v>0</v>
      </c>
      <c r="CR455" s="356">
        <v>0</v>
      </c>
      <c r="CS455" s="356">
        <v>0</v>
      </c>
      <c r="CT455" s="356">
        <v>0</v>
      </c>
      <c r="CU455" s="356">
        <v>0</v>
      </c>
      <c r="CW455" s="356">
        <v>0</v>
      </c>
      <c r="CX455" s="356">
        <v>0</v>
      </c>
      <c r="CY455" s="356">
        <v>0</v>
      </c>
      <c r="CZ455" s="356">
        <v>0</v>
      </c>
      <c r="DA455" s="356">
        <v>0</v>
      </c>
      <c r="DB455" s="356">
        <v>0</v>
      </c>
      <c r="DC455" s="356">
        <v>0</v>
      </c>
      <c r="DE455" s="356">
        <v>0</v>
      </c>
      <c r="DF455" s="356">
        <v>0</v>
      </c>
      <c r="DG455" s="356">
        <v>0</v>
      </c>
      <c r="DH455" s="356">
        <v>0</v>
      </c>
      <c r="DI455" s="356">
        <v>0</v>
      </c>
      <c r="DJ455" s="356">
        <v>0</v>
      </c>
      <c r="DK455" s="356">
        <v>0</v>
      </c>
      <c r="DM455" s="356">
        <v>0</v>
      </c>
      <c r="DN455" s="356">
        <v>0</v>
      </c>
      <c r="DO455" s="356">
        <v>0</v>
      </c>
      <c r="DP455" s="356">
        <v>0</v>
      </c>
      <c r="DQ455" s="356">
        <v>0</v>
      </c>
      <c r="DR455" s="356">
        <v>0</v>
      </c>
      <c r="DS455" s="356">
        <v>0</v>
      </c>
      <c r="DU455" s="356">
        <v>0</v>
      </c>
      <c r="DV455" s="356">
        <v>0</v>
      </c>
      <c r="DW455" s="356">
        <v>0</v>
      </c>
      <c r="DX455" s="356">
        <v>0</v>
      </c>
      <c r="DY455" s="356">
        <v>0</v>
      </c>
      <c r="DZ455" s="356">
        <v>0</v>
      </c>
      <c r="EA455" s="356">
        <v>0</v>
      </c>
      <c r="EC455" s="356">
        <v>0</v>
      </c>
      <c r="ED455" s="356">
        <v>0</v>
      </c>
      <c r="EE455" s="356">
        <v>0</v>
      </c>
      <c r="EF455" s="356">
        <v>0</v>
      </c>
      <c r="EG455" s="356">
        <v>0</v>
      </c>
      <c r="EH455" s="356">
        <v>0</v>
      </c>
      <c r="EI455" s="356">
        <v>0</v>
      </c>
      <c r="EK455" s="356">
        <v>0</v>
      </c>
      <c r="EL455" s="356">
        <v>0</v>
      </c>
      <c r="EM455" s="356">
        <v>0</v>
      </c>
      <c r="EN455" s="356">
        <v>0</v>
      </c>
      <c r="EO455" s="356">
        <v>0</v>
      </c>
      <c r="EP455" s="356">
        <v>0</v>
      </c>
      <c r="EQ455" s="356">
        <v>0</v>
      </c>
      <c r="ES455" s="356">
        <v>0</v>
      </c>
      <c r="ET455" s="356">
        <v>0</v>
      </c>
      <c r="EU455" s="356">
        <v>0</v>
      </c>
      <c r="EV455" s="356">
        <v>0</v>
      </c>
      <c r="EW455" s="356">
        <v>0</v>
      </c>
      <c r="EX455" s="356">
        <v>0</v>
      </c>
      <c r="EY455" s="356">
        <v>0</v>
      </c>
      <c r="FA455" s="356">
        <v>0</v>
      </c>
      <c r="FB455" s="356">
        <v>0</v>
      </c>
      <c r="FC455" s="356">
        <v>0</v>
      </c>
      <c r="FD455" s="356">
        <v>0</v>
      </c>
      <c r="FE455" s="356">
        <v>0</v>
      </c>
      <c r="FF455" s="356">
        <v>0</v>
      </c>
      <c r="FG455" s="356">
        <v>0</v>
      </c>
    </row>
    <row r="456" spans="1:163">
      <c r="B456" s="172" t="s">
        <v>70</v>
      </c>
      <c r="C456" s="357">
        <v>9524371.1429421082</v>
      </c>
      <c r="D456" s="167"/>
      <c r="E456" s="357">
        <v>570064.35425663181</v>
      </c>
      <c r="F456" s="357">
        <v>4077638.1049597152</v>
      </c>
      <c r="G456" s="357">
        <v>0</v>
      </c>
      <c r="H456" s="357">
        <v>0</v>
      </c>
      <c r="I456" s="357">
        <v>0</v>
      </c>
      <c r="J456" s="357">
        <v>0</v>
      </c>
      <c r="K456" s="357">
        <v>4647702.459216347</v>
      </c>
      <c r="L456" s="357"/>
      <c r="M456" s="357">
        <v>131430.04277647872</v>
      </c>
      <c r="N456" s="357">
        <v>1036079.9960250625</v>
      </c>
      <c r="O456" s="357">
        <v>0</v>
      </c>
      <c r="P456" s="357">
        <v>0</v>
      </c>
      <c r="Q456" s="357">
        <v>0</v>
      </c>
      <c r="R456" s="357">
        <v>0</v>
      </c>
      <c r="S456" s="357">
        <v>1167510.0388015413</v>
      </c>
      <c r="T456" s="357"/>
      <c r="U456" s="357">
        <v>140674.570204905</v>
      </c>
      <c r="V456" s="357">
        <v>1152200.298411964</v>
      </c>
      <c r="W456" s="357">
        <v>0</v>
      </c>
      <c r="X456" s="357">
        <v>0</v>
      </c>
      <c r="Y456" s="357">
        <v>0</v>
      </c>
      <c r="Z456" s="357">
        <v>0</v>
      </c>
      <c r="AA456" s="357">
        <v>1292874.868616869</v>
      </c>
      <c r="AB456" s="357"/>
      <c r="AC456" s="357">
        <v>73912.930589006835</v>
      </c>
      <c r="AD456" s="357">
        <v>743590.68815382023</v>
      </c>
      <c r="AE456" s="357">
        <v>0</v>
      </c>
      <c r="AF456" s="357">
        <v>0</v>
      </c>
      <c r="AG456" s="357">
        <v>0</v>
      </c>
      <c r="AH456" s="357">
        <v>0</v>
      </c>
      <c r="AI456" s="357">
        <v>817503.61874282709</v>
      </c>
      <c r="AJ456" s="357"/>
      <c r="AK456" s="357">
        <v>52213.766497911529</v>
      </c>
      <c r="AL456" s="357">
        <v>517347.8593411172</v>
      </c>
      <c r="AM456" s="357">
        <v>0</v>
      </c>
      <c r="AN456" s="357">
        <v>0</v>
      </c>
      <c r="AO456" s="357">
        <v>0</v>
      </c>
      <c r="AP456" s="357">
        <v>0</v>
      </c>
      <c r="AQ456" s="357">
        <v>569561.62583902874</v>
      </c>
      <c r="AR456" s="357"/>
      <c r="AS456" s="357">
        <v>1.7843691649746081</v>
      </c>
      <c r="AT456" s="357">
        <v>1633.5819273743477</v>
      </c>
      <c r="AU456" s="357">
        <v>0</v>
      </c>
      <c r="AV456" s="357">
        <v>0</v>
      </c>
      <c r="AW456" s="357">
        <v>0</v>
      </c>
      <c r="AX456" s="357">
        <v>0</v>
      </c>
      <c r="AY456" s="357">
        <v>1635.3662965393223</v>
      </c>
      <c r="AZ456" s="357"/>
      <c r="BA456" s="357">
        <v>0</v>
      </c>
      <c r="BB456" s="357">
        <v>45086.068527909083</v>
      </c>
      <c r="BC456" s="357">
        <v>0</v>
      </c>
      <c r="BD456" s="357">
        <v>0</v>
      </c>
      <c r="BE456" s="357">
        <v>0</v>
      </c>
      <c r="BF456" s="357">
        <v>0</v>
      </c>
      <c r="BG456" s="357">
        <v>45086.068527909083</v>
      </c>
      <c r="BH456" s="357"/>
      <c r="BI456" s="357">
        <v>10219.033644589159</v>
      </c>
      <c r="BJ456" s="357">
        <v>93804.355994640646</v>
      </c>
      <c r="BK456" s="357">
        <v>0</v>
      </c>
      <c r="BL456" s="357">
        <v>0</v>
      </c>
      <c r="BM456" s="357">
        <v>0</v>
      </c>
      <c r="BN456" s="357">
        <v>0</v>
      </c>
      <c r="BO456" s="357">
        <v>104023.3896392298</v>
      </c>
      <c r="BP456" s="357"/>
      <c r="BQ456" s="357">
        <v>17734.808417207274</v>
      </c>
      <c r="BR456" s="357">
        <v>223929.18817234505</v>
      </c>
      <c r="BS456" s="357">
        <v>0</v>
      </c>
      <c r="BT456" s="357">
        <v>0</v>
      </c>
      <c r="BU456" s="357">
        <v>0</v>
      </c>
      <c r="BV456" s="357">
        <v>0</v>
      </c>
      <c r="BW456" s="357">
        <v>241663.99658955232</v>
      </c>
      <c r="BX456" s="357"/>
      <c r="BY456" s="357">
        <v>51163.016390596167</v>
      </c>
      <c r="BZ456" s="357">
        <v>553625.56901871075</v>
      </c>
      <c r="CA456" s="357">
        <v>0</v>
      </c>
      <c r="CB456" s="357">
        <v>0</v>
      </c>
      <c r="CC456" s="357">
        <v>0</v>
      </c>
      <c r="CD456" s="357">
        <v>0</v>
      </c>
      <c r="CE456" s="357">
        <v>604788.58540930692</v>
      </c>
      <c r="CF456" s="357"/>
      <c r="CG456" s="357">
        <v>2054.261860871316</v>
      </c>
      <c r="CH456" s="357">
        <v>26963.850376754483</v>
      </c>
      <c r="CI456" s="357">
        <v>0</v>
      </c>
      <c r="CJ456" s="357">
        <v>0</v>
      </c>
      <c r="CK456" s="357">
        <v>0</v>
      </c>
      <c r="CL456" s="357">
        <v>0</v>
      </c>
      <c r="CM456" s="357">
        <v>29018.112237625799</v>
      </c>
      <c r="CN456" s="357">
        <v>0</v>
      </c>
      <c r="CO456" s="357">
        <v>364.09448010273741</v>
      </c>
      <c r="CP456" s="357">
        <v>2638.9185452318634</v>
      </c>
      <c r="CQ456" s="357">
        <v>0</v>
      </c>
      <c r="CR456" s="357">
        <v>0</v>
      </c>
      <c r="CS456" s="357">
        <v>0</v>
      </c>
      <c r="CT456" s="357">
        <v>0</v>
      </c>
      <c r="CU456" s="357">
        <v>3003.0130253346006</v>
      </c>
      <c r="CV456" s="357"/>
      <c r="CW456" s="357">
        <v>0</v>
      </c>
      <c r="CX456" s="357">
        <v>0</v>
      </c>
      <c r="CY456" s="357">
        <v>0</v>
      </c>
      <c r="CZ456" s="357">
        <v>0</v>
      </c>
      <c r="DA456" s="357">
        <v>0</v>
      </c>
      <c r="DB456" s="357">
        <v>0</v>
      </c>
      <c r="DC456" s="357">
        <v>0</v>
      </c>
      <c r="DD456" s="357"/>
      <c r="DE456" s="357">
        <v>0</v>
      </c>
      <c r="DF456" s="357">
        <v>0</v>
      </c>
      <c r="DG456" s="357">
        <v>0</v>
      </c>
      <c r="DH456" s="357">
        <v>0</v>
      </c>
      <c r="DI456" s="357">
        <v>0</v>
      </c>
      <c r="DJ456" s="357">
        <v>0</v>
      </c>
      <c r="DK456" s="357">
        <v>0</v>
      </c>
      <c r="DL456" s="357"/>
      <c r="DM456" s="357">
        <v>0</v>
      </c>
      <c r="DN456" s="357">
        <v>0</v>
      </c>
      <c r="DO456" s="357">
        <v>0</v>
      </c>
      <c r="DP456" s="357">
        <v>0</v>
      </c>
      <c r="DQ456" s="357">
        <v>0</v>
      </c>
      <c r="DR456" s="357">
        <v>0</v>
      </c>
      <c r="DS456" s="357">
        <v>0</v>
      </c>
      <c r="DT456" s="357"/>
      <c r="DU456" s="357">
        <v>0</v>
      </c>
      <c r="DV456" s="357">
        <v>0</v>
      </c>
      <c r="DW456" s="357">
        <v>0</v>
      </c>
      <c r="DX456" s="357">
        <v>0</v>
      </c>
      <c r="DY456" s="357">
        <v>0</v>
      </c>
      <c r="DZ456" s="357">
        <v>0</v>
      </c>
      <c r="EA456" s="357">
        <v>0</v>
      </c>
      <c r="EB456" s="357"/>
      <c r="EC456" s="357">
        <v>0</v>
      </c>
      <c r="ED456" s="357">
        <v>0</v>
      </c>
      <c r="EE456" s="357">
        <v>0</v>
      </c>
      <c r="EF456" s="357">
        <v>0</v>
      </c>
      <c r="EG456" s="357">
        <v>0</v>
      </c>
      <c r="EH456" s="357">
        <v>0</v>
      </c>
      <c r="EI456" s="357">
        <v>0</v>
      </c>
      <c r="EJ456" s="357"/>
      <c r="EK456" s="357">
        <v>0</v>
      </c>
      <c r="EL456" s="357">
        <v>0</v>
      </c>
      <c r="EM456" s="357">
        <v>0</v>
      </c>
      <c r="EN456" s="357">
        <v>0</v>
      </c>
      <c r="EO456" s="357">
        <v>0</v>
      </c>
      <c r="EP456" s="357">
        <v>0</v>
      </c>
      <c r="EQ456" s="357">
        <v>0</v>
      </c>
      <c r="ER456" s="357"/>
      <c r="ES456" s="357">
        <v>0</v>
      </c>
      <c r="ET456" s="357">
        <v>0</v>
      </c>
      <c r="EU456" s="357">
        <v>0</v>
      </c>
      <c r="EV456" s="357">
        <v>0</v>
      </c>
      <c r="EW456" s="357">
        <v>0</v>
      </c>
      <c r="EX456" s="357">
        <v>0</v>
      </c>
      <c r="EY456" s="357">
        <v>0</v>
      </c>
      <c r="EZ456" s="357"/>
      <c r="FA456" s="357">
        <v>0</v>
      </c>
      <c r="FB456" s="357">
        <v>0</v>
      </c>
      <c r="FC456" s="357">
        <v>0</v>
      </c>
      <c r="FD456" s="357">
        <v>0</v>
      </c>
      <c r="FE456" s="357">
        <v>0</v>
      </c>
      <c r="FF456" s="357">
        <v>0</v>
      </c>
      <c r="FG456" s="357">
        <v>0</v>
      </c>
    </row>
    <row r="457" spans="1:163">
      <c r="D457" s="167"/>
      <c r="CW457" s="162">
        <v>0</v>
      </c>
      <c r="CX457" s="162">
        <v>0</v>
      </c>
      <c r="CY457" s="162">
        <v>0</v>
      </c>
      <c r="CZ457" s="162">
        <v>0</v>
      </c>
      <c r="DA457" s="162">
        <v>0</v>
      </c>
      <c r="DB457" s="162">
        <v>0</v>
      </c>
      <c r="DC457" s="162">
        <v>0</v>
      </c>
    </row>
    <row r="458" spans="1:163">
      <c r="B458" s="172" t="s">
        <v>255</v>
      </c>
      <c r="D458" s="167"/>
      <c r="CW458" s="162">
        <v>0</v>
      </c>
      <c r="CX458" s="162">
        <v>0</v>
      </c>
      <c r="CY458" s="162">
        <v>0</v>
      </c>
      <c r="CZ458" s="162">
        <v>0</v>
      </c>
      <c r="DA458" s="162">
        <v>0</v>
      </c>
      <c r="DB458" s="162">
        <v>0</v>
      </c>
      <c r="DC458" s="162">
        <v>0</v>
      </c>
    </row>
    <row r="459" spans="1:163">
      <c r="A459" s="355" t="s">
        <v>1216</v>
      </c>
      <c r="B459" s="162" t="s">
        <v>1217</v>
      </c>
      <c r="C459" s="619">
        <v>28292537.446778752</v>
      </c>
      <c r="D459" s="167"/>
      <c r="E459" s="356">
        <v>16491273.946871186</v>
      </c>
      <c r="F459" s="356">
        <v>0</v>
      </c>
      <c r="G459" s="356">
        <v>2333786.7598705506</v>
      </c>
      <c r="H459" s="356">
        <v>0</v>
      </c>
      <c r="I459" s="356">
        <v>0</v>
      </c>
      <c r="J459" s="356">
        <v>0</v>
      </c>
      <c r="K459" s="356">
        <v>18825060.706741735</v>
      </c>
      <c r="M459" s="356">
        <v>3033324.8531608088</v>
      </c>
      <c r="N459" s="356">
        <v>0</v>
      </c>
      <c r="O459" s="356">
        <v>342318.29281738144</v>
      </c>
      <c r="P459" s="356">
        <v>0</v>
      </c>
      <c r="Q459" s="356">
        <v>0</v>
      </c>
      <c r="R459" s="356">
        <v>0</v>
      </c>
      <c r="S459" s="356">
        <v>3375643.14597819</v>
      </c>
      <c r="U459" s="356">
        <v>2566712.861002638</v>
      </c>
      <c r="V459" s="356">
        <v>0</v>
      </c>
      <c r="W459" s="356">
        <v>91758.073889576786</v>
      </c>
      <c r="X459" s="356">
        <v>0</v>
      </c>
      <c r="Y459" s="356">
        <v>0</v>
      </c>
      <c r="Z459" s="356">
        <v>0</v>
      </c>
      <c r="AA459" s="356">
        <v>2658470.9348922148</v>
      </c>
      <c r="AC459" s="356">
        <v>1117407.6385307987</v>
      </c>
      <c r="AD459" s="356">
        <v>0</v>
      </c>
      <c r="AE459" s="356">
        <v>10185.664257569635</v>
      </c>
      <c r="AF459" s="356">
        <v>0</v>
      </c>
      <c r="AG459" s="356">
        <v>0</v>
      </c>
      <c r="AH459" s="356">
        <v>0</v>
      </c>
      <c r="AI459" s="356">
        <v>1127593.3027883684</v>
      </c>
      <c r="AK459" s="356">
        <v>891684.58585201483</v>
      </c>
      <c r="AL459" s="356">
        <v>0</v>
      </c>
      <c r="AM459" s="356">
        <v>121638.14566058607</v>
      </c>
      <c r="AN459" s="356">
        <v>0</v>
      </c>
      <c r="AO459" s="356">
        <v>0</v>
      </c>
      <c r="AP459" s="356">
        <v>0</v>
      </c>
      <c r="AQ459" s="356">
        <v>1013322.7315126009</v>
      </c>
      <c r="AS459" s="356">
        <v>11003.122144980418</v>
      </c>
      <c r="AT459" s="356">
        <v>0</v>
      </c>
      <c r="AU459" s="356">
        <v>394.38919415794788</v>
      </c>
      <c r="AV459" s="356">
        <v>0</v>
      </c>
      <c r="AW459" s="356">
        <v>0</v>
      </c>
      <c r="AX459" s="356">
        <v>0</v>
      </c>
      <c r="AY459" s="356">
        <v>11397.511339138366</v>
      </c>
      <c r="BA459" s="356">
        <v>212711.58411467748</v>
      </c>
      <c r="BB459" s="356">
        <v>0</v>
      </c>
      <c r="BC459" s="356">
        <v>39311.221214121651</v>
      </c>
      <c r="BD459" s="356">
        <v>0</v>
      </c>
      <c r="BE459" s="356">
        <v>0</v>
      </c>
      <c r="BF459" s="356">
        <v>0</v>
      </c>
      <c r="BG459" s="356">
        <v>252022.80532879912</v>
      </c>
      <c r="BI459" s="356">
        <v>270796.57725752896</v>
      </c>
      <c r="BJ459" s="356">
        <v>0</v>
      </c>
      <c r="BK459" s="356">
        <v>7950.7516255862238</v>
      </c>
      <c r="BL459" s="356">
        <v>0</v>
      </c>
      <c r="BM459" s="356">
        <v>0</v>
      </c>
      <c r="BN459" s="356">
        <v>0</v>
      </c>
      <c r="BO459" s="356">
        <v>278747.3288831152</v>
      </c>
      <c r="BQ459" s="356">
        <v>145455.40741573612</v>
      </c>
      <c r="BR459" s="356">
        <v>0</v>
      </c>
      <c r="BS459" s="356">
        <v>4937.3978194780157</v>
      </c>
      <c r="BT459" s="356">
        <v>0</v>
      </c>
      <c r="BU459" s="356">
        <v>0</v>
      </c>
      <c r="BV459" s="356">
        <v>0</v>
      </c>
      <c r="BW459" s="356">
        <v>150392.80523521412</v>
      </c>
      <c r="BY459" s="356">
        <v>44232.52029082588</v>
      </c>
      <c r="BZ459" s="356">
        <v>0</v>
      </c>
      <c r="CA459" s="356">
        <v>7949.1679327916145</v>
      </c>
      <c r="CB459" s="356">
        <v>0</v>
      </c>
      <c r="CC459" s="356">
        <v>0</v>
      </c>
      <c r="CD459" s="356">
        <v>0</v>
      </c>
      <c r="CE459" s="356">
        <v>52181.688223617493</v>
      </c>
      <c r="CG459" s="356">
        <v>150151.27406469744</v>
      </c>
      <c r="CH459" s="356">
        <v>0</v>
      </c>
      <c r="CI459" s="356">
        <v>388875.93869763683</v>
      </c>
      <c r="CJ459" s="356">
        <v>0</v>
      </c>
      <c r="CK459" s="356">
        <v>0</v>
      </c>
      <c r="CL459" s="356">
        <v>0</v>
      </c>
      <c r="CM459" s="356">
        <v>539027.21276233427</v>
      </c>
      <c r="CN459" s="162">
        <v>0</v>
      </c>
      <c r="CO459" s="356">
        <v>8588.6408067151315</v>
      </c>
      <c r="CP459" s="356">
        <v>0</v>
      </c>
      <c r="CQ459" s="356">
        <v>88.632286702142181</v>
      </c>
      <c r="CR459" s="356">
        <v>0</v>
      </c>
      <c r="CS459" s="356">
        <v>0</v>
      </c>
      <c r="CT459" s="356">
        <v>0</v>
      </c>
      <c r="CU459" s="356">
        <v>8677.2730934172741</v>
      </c>
      <c r="CW459" s="356">
        <v>0</v>
      </c>
      <c r="CX459" s="356">
        <v>0</v>
      </c>
      <c r="CY459" s="356">
        <v>0</v>
      </c>
      <c r="CZ459" s="356">
        <v>0</v>
      </c>
      <c r="DA459" s="356">
        <v>0</v>
      </c>
      <c r="DB459" s="356">
        <v>0</v>
      </c>
      <c r="DC459" s="356">
        <v>0</v>
      </c>
      <c r="DE459" s="356">
        <v>0</v>
      </c>
      <c r="DF459" s="356">
        <v>0</v>
      </c>
      <c r="DG459" s="356">
        <v>0</v>
      </c>
      <c r="DH459" s="356">
        <v>0</v>
      </c>
      <c r="DI459" s="356">
        <v>0</v>
      </c>
      <c r="DJ459" s="356">
        <v>0</v>
      </c>
      <c r="DK459" s="356">
        <v>0</v>
      </c>
      <c r="DM459" s="356">
        <v>0</v>
      </c>
      <c r="DN459" s="356">
        <v>0</v>
      </c>
      <c r="DO459" s="356">
        <v>0</v>
      </c>
      <c r="DP459" s="356">
        <v>0</v>
      </c>
      <c r="DQ459" s="356">
        <v>0</v>
      </c>
      <c r="DR459" s="356">
        <v>0</v>
      </c>
      <c r="DS459" s="356">
        <v>0</v>
      </c>
      <c r="DU459" s="356">
        <v>0</v>
      </c>
      <c r="DV459" s="356">
        <v>0</v>
      </c>
      <c r="DW459" s="356">
        <v>0</v>
      </c>
      <c r="DX459" s="356">
        <v>0</v>
      </c>
      <c r="DY459" s="356">
        <v>0</v>
      </c>
      <c r="DZ459" s="356">
        <v>0</v>
      </c>
      <c r="EA459" s="356">
        <v>0</v>
      </c>
      <c r="EC459" s="356">
        <v>0</v>
      </c>
      <c r="ED459" s="356">
        <v>0</v>
      </c>
      <c r="EE459" s="356">
        <v>0</v>
      </c>
      <c r="EF459" s="356">
        <v>0</v>
      </c>
      <c r="EG459" s="356">
        <v>0</v>
      </c>
      <c r="EH459" s="356">
        <v>0</v>
      </c>
      <c r="EI459" s="356">
        <v>0</v>
      </c>
      <c r="EK459" s="356">
        <v>0</v>
      </c>
      <c r="EL459" s="356">
        <v>0</v>
      </c>
      <c r="EM459" s="356">
        <v>0</v>
      </c>
      <c r="EN459" s="356">
        <v>0</v>
      </c>
      <c r="EO459" s="356">
        <v>0</v>
      </c>
      <c r="EP459" s="356">
        <v>0</v>
      </c>
      <c r="EQ459" s="356">
        <v>0</v>
      </c>
      <c r="ES459" s="356">
        <v>0</v>
      </c>
      <c r="ET459" s="356">
        <v>0</v>
      </c>
      <c r="EU459" s="356">
        <v>0</v>
      </c>
      <c r="EV459" s="356">
        <v>0</v>
      </c>
      <c r="EW459" s="356">
        <v>0</v>
      </c>
      <c r="EX459" s="356">
        <v>0</v>
      </c>
      <c r="EY459" s="356">
        <v>0</v>
      </c>
      <c r="FA459" s="356">
        <v>0</v>
      </c>
      <c r="FB459" s="356">
        <v>0</v>
      </c>
      <c r="FC459" s="356">
        <v>0</v>
      </c>
      <c r="FD459" s="356">
        <v>0</v>
      </c>
      <c r="FE459" s="356">
        <v>0</v>
      </c>
      <c r="FF459" s="356">
        <v>0</v>
      </c>
      <c r="FG459" s="356">
        <v>0</v>
      </c>
    </row>
    <row r="460" spans="1:163">
      <c r="A460" s="355" t="s">
        <v>45</v>
      </c>
      <c r="B460" s="162" t="s">
        <v>45</v>
      </c>
      <c r="C460" s="619">
        <v>0</v>
      </c>
      <c r="D460" s="167"/>
      <c r="E460" s="356">
        <v>0</v>
      </c>
      <c r="F460" s="356">
        <v>0</v>
      </c>
      <c r="G460" s="356">
        <v>0</v>
      </c>
      <c r="H460" s="356">
        <v>0</v>
      </c>
      <c r="I460" s="356">
        <v>0</v>
      </c>
      <c r="J460" s="356">
        <v>0</v>
      </c>
      <c r="K460" s="356">
        <v>0</v>
      </c>
      <c r="M460" s="356">
        <v>0</v>
      </c>
      <c r="N460" s="356">
        <v>0</v>
      </c>
      <c r="O460" s="356">
        <v>0</v>
      </c>
      <c r="P460" s="356">
        <v>0</v>
      </c>
      <c r="Q460" s="356">
        <v>0</v>
      </c>
      <c r="R460" s="356">
        <v>0</v>
      </c>
      <c r="S460" s="356">
        <v>0</v>
      </c>
      <c r="U460" s="356">
        <v>0</v>
      </c>
      <c r="V460" s="356">
        <v>0</v>
      </c>
      <c r="W460" s="356">
        <v>0</v>
      </c>
      <c r="X460" s="356">
        <v>0</v>
      </c>
      <c r="Y460" s="356">
        <v>0</v>
      </c>
      <c r="Z460" s="356">
        <v>0</v>
      </c>
      <c r="AA460" s="356">
        <v>0</v>
      </c>
      <c r="AC460" s="356">
        <v>0</v>
      </c>
      <c r="AD460" s="356">
        <v>0</v>
      </c>
      <c r="AE460" s="356">
        <v>0</v>
      </c>
      <c r="AF460" s="356">
        <v>0</v>
      </c>
      <c r="AG460" s="356">
        <v>0</v>
      </c>
      <c r="AH460" s="356">
        <v>0</v>
      </c>
      <c r="AI460" s="356">
        <v>0</v>
      </c>
      <c r="AK460" s="356">
        <v>0</v>
      </c>
      <c r="AL460" s="356">
        <v>0</v>
      </c>
      <c r="AM460" s="356">
        <v>0</v>
      </c>
      <c r="AN460" s="356">
        <v>0</v>
      </c>
      <c r="AO460" s="356">
        <v>0</v>
      </c>
      <c r="AP460" s="356">
        <v>0</v>
      </c>
      <c r="AQ460" s="356">
        <v>0</v>
      </c>
      <c r="AS460" s="356">
        <v>0</v>
      </c>
      <c r="AT460" s="356">
        <v>0</v>
      </c>
      <c r="AU460" s="356">
        <v>0</v>
      </c>
      <c r="AV460" s="356">
        <v>0</v>
      </c>
      <c r="AW460" s="356">
        <v>0</v>
      </c>
      <c r="AX460" s="356">
        <v>0</v>
      </c>
      <c r="AY460" s="356">
        <v>0</v>
      </c>
      <c r="BA460" s="356">
        <v>0</v>
      </c>
      <c r="BB460" s="356">
        <v>0</v>
      </c>
      <c r="BC460" s="356">
        <v>0</v>
      </c>
      <c r="BD460" s="356">
        <v>0</v>
      </c>
      <c r="BE460" s="356">
        <v>0</v>
      </c>
      <c r="BF460" s="356">
        <v>0</v>
      </c>
      <c r="BG460" s="356">
        <v>0</v>
      </c>
      <c r="BI460" s="356">
        <v>0</v>
      </c>
      <c r="BJ460" s="356">
        <v>0</v>
      </c>
      <c r="BK460" s="356">
        <v>0</v>
      </c>
      <c r="BL460" s="356">
        <v>0</v>
      </c>
      <c r="BM460" s="356">
        <v>0</v>
      </c>
      <c r="BN460" s="356">
        <v>0</v>
      </c>
      <c r="BO460" s="356">
        <v>0</v>
      </c>
      <c r="BQ460" s="356">
        <v>0</v>
      </c>
      <c r="BR460" s="356">
        <v>0</v>
      </c>
      <c r="BS460" s="356">
        <v>0</v>
      </c>
      <c r="BT460" s="356">
        <v>0</v>
      </c>
      <c r="BU460" s="356">
        <v>0</v>
      </c>
      <c r="BV460" s="356">
        <v>0</v>
      </c>
      <c r="BW460" s="356">
        <v>0</v>
      </c>
      <c r="BY460" s="356">
        <v>0</v>
      </c>
      <c r="BZ460" s="356">
        <v>0</v>
      </c>
      <c r="CA460" s="356">
        <v>0</v>
      </c>
      <c r="CB460" s="356">
        <v>0</v>
      </c>
      <c r="CC460" s="356">
        <v>0</v>
      </c>
      <c r="CD460" s="356">
        <v>0</v>
      </c>
      <c r="CE460" s="356">
        <v>0</v>
      </c>
      <c r="CG460" s="356">
        <v>0</v>
      </c>
      <c r="CH460" s="356">
        <v>0</v>
      </c>
      <c r="CI460" s="356">
        <v>0</v>
      </c>
      <c r="CJ460" s="356">
        <v>0</v>
      </c>
      <c r="CK460" s="356">
        <v>0</v>
      </c>
      <c r="CL460" s="356">
        <v>0</v>
      </c>
      <c r="CM460" s="356">
        <v>0</v>
      </c>
      <c r="CN460" s="162">
        <v>0</v>
      </c>
      <c r="CO460" s="356">
        <v>0</v>
      </c>
      <c r="CP460" s="356">
        <v>0</v>
      </c>
      <c r="CQ460" s="356">
        <v>0</v>
      </c>
      <c r="CR460" s="356">
        <v>0</v>
      </c>
      <c r="CS460" s="356">
        <v>0</v>
      </c>
      <c r="CT460" s="356">
        <v>0</v>
      </c>
      <c r="CU460" s="356">
        <v>0</v>
      </c>
      <c r="CW460" s="356">
        <v>0</v>
      </c>
      <c r="CX460" s="356">
        <v>0</v>
      </c>
      <c r="CY460" s="356">
        <v>0</v>
      </c>
      <c r="CZ460" s="356">
        <v>0</v>
      </c>
      <c r="DA460" s="356">
        <v>0</v>
      </c>
      <c r="DB460" s="356">
        <v>0</v>
      </c>
      <c r="DC460" s="356">
        <v>0</v>
      </c>
      <c r="DE460" s="356">
        <v>0</v>
      </c>
      <c r="DF460" s="356">
        <v>0</v>
      </c>
      <c r="DG460" s="356">
        <v>0</v>
      </c>
      <c r="DH460" s="356">
        <v>0</v>
      </c>
      <c r="DI460" s="356">
        <v>0</v>
      </c>
      <c r="DJ460" s="356">
        <v>0</v>
      </c>
      <c r="DK460" s="356">
        <v>0</v>
      </c>
      <c r="DM460" s="356">
        <v>0</v>
      </c>
      <c r="DN460" s="356">
        <v>0</v>
      </c>
      <c r="DO460" s="356">
        <v>0</v>
      </c>
      <c r="DP460" s="356">
        <v>0</v>
      </c>
      <c r="DQ460" s="356">
        <v>0</v>
      </c>
      <c r="DR460" s="356">
        <v>0</v>
      </c>
      <c r="DS460" s="356">
        <v>0</v>
      </c>
      <c r="DU460" s="356">
        <v>0</v>
      </c>
      <c r="DV460" s="356">
        <v>0</v>
      </c>
      <c r="DW460" s="356">
        <v>0</v>
      </c>
      <c r="DX460" s="356">
        <v>0</v>
      </c>
      <c r="DY460" s="356">
        <v>0</v>
      </c>
      <c r="DZ460" s="356">
        <v>0</v>
      </c>
      <c r="EA460" s="356">
        <v>0</v>
      </c>
      <c r="EC460" s="356">
        <v>0</v>
      </c>
      <c r="ED460" s="356">
        <v>0</v>
      </c>
      <c r="EE460" s="356">
        <v>0</v>
      </c>
      <c r="EF460" s="356">
        <v>0</v>
      </c>
      <c r="EG460" s="356">
        <v>0</v>
      </c>
      <c r="EH460" s="356">
        <v>0</v>
      </c>
      <c r="EI460" s="356">
        <v>0</v>
      </c>
      <c r="EK460" s="356">
        <v>0</v>
      </c>
      <c r="EL460" s="356">
        <v>0</v>
      </c>
      <c r="EM460" s="356">
        <v>0</v>
      </c>
      <c r="EN460" s="356">
        <v>0</v>
      </c>
      <c r="EO460" s="356">
        <v>0</v>
      </c>
      <c r="EP460" s="356">
        <v>0</v>
      </c>
      <c r="EQ460" s="356">
        <v>0</v>
      </c>
      <c r="ES460" s="356">
        <v>0</v>
      </c>
      <c r="ET460" s="356">
        <v>0</v>
      </c>
      <c r="EU460" s="356">
        <v>0</v>
      </c>
      <c r="EV460" s="356">
        <v>0</v>
      </c>
      <c r="EW460" s="356">
        <v>0</v>
      </c>
      <c r="EX460" s="356">
        <v>0</v>
      </c>
      <c r="EY460" s="356">
        <v>0</v>
      </c>
      <c r="FA460" s="356">
        <v>0</v>
      </c>
      <c r="FB460" s="356">
        <v>0</v>
      </c>
      <c r="FC460" s="356">
        <v>0</v>
      </c>
      <c r="FD460" s="356">
        <v>0</v>
      </c>
      <c r="FE460" s="356">
        <v>0</v>
      </c>
      <c r="FF460" s="356">
        <v>0</v>
      </c>
      <c r="FG460" s="356">
        <v>0</v>
      </c>
    </row>
    <row r="461" spans="1:163">
      <c r="A461" s="355" t="s">
        <v>45</v>
      </c>
      <c r="B461" s="162" t="s">
        <v>45</v>
      </c>
      <c r="C461" s="619">
        <v>0</v>
      </c>
      <c r="D461" s="167"/>
      <c r="E461" s="356">
        <v>0</v>
      </c>
      <c r="F461" s="356">
        <v>0</v>
      </c>
      <c r="G461" s="356">
        <v>0</v>
      </c>
      <c r="H461" s="356">
        <v>0</v>
      </c>
      <c r="I461" s="356">
        <v>0</v>
      </c>
      <c r="J461" s="356">
        <v>0</v>
      </c>
      <c r="K461" s="356">
        <v>0</v>
      </c>
      <c r="M461" s="356">
        <v>0</v>
      </c>
      <c r="N461" s="356">
        <v>0</v>
      </c>
      <c r="O461" s="356">
        <v>0</v>
      </c>
      <c r="P461" s="356">
        <v>0</v>
      </c>
      <c r="Q461" s="356">
        <v>0</v>
      </c>
      <c r="R461" s="356">
        <v>0</v>
      </c>
      <c r="S461" s="356">
        <v>0</v>
      </c>
      <c r="U461" s="356">
        <v>0</v>
      </c>
      <c r="V461" s="356">
        <v>0</v>
      </c>
      <c r="W461" s="356">
        <v>0</v>
      </c>
      <c r="X461" s="356">
        <v>0</v>
      </c>
      <c r="Y461" s="356">
        <v>0</v>
      </c>
      <c r="Z461" s="356">
        <v>0</v>
      </c>
      <c r="AA461" s="356">
        <v>0</v>
      </c>
      <c r="AC461" s="356">
        <v>0</v>
      </c>
      <c r="AD461" s="356">
        <v>0</v>
      </c>
      <c r="AE461" s="356">
        <v>0</v>
      </c>
      <c r="AF461" s="356">
        <v>0</v>
      </c>
      <c r="AG461" s="356">
        <v>0</v>
      </c>
      <c r="AH461" s="356">
        <v>0</v>
      </c>
      <c r="AI461" s="356">
        <v>0</v>
      </c>
      <c r="AK461" s="356">
        <v>0</v>
      </c>
      <c r="AL461" s="356">
        <v>0</v>
      </c>
      <c r="AM461" s="356">
        <v>0</v>
      </c>
      <c r="AN461" s="356">
        <v>0</v>
      </c>
      <c r="AO461" s="356">
        <v>0</v>
      </c>
      <c r="AP461" s="356">
        <v>0</v>
      </c>
      <c r="AQ461" s="356">
        <v>0</v>
      </c>
      <c r="AS461" s="356">
        <v>0</v>
      </c>
      <c r="AT461" s="356">
        <v>0</v>
      </c>
      <c r="AU461" s="356">
        <v>0</v>
      </c>
      <c r="AV461" s="356">
        <v>0</v>
      </c>
      <c r="AW461" s="356">
        <v>0</v>
      </c>
      <c r="AX461" s="356">
        <v>0</v>
      </c>
      <c r="AY461" s="356">
        <v>0</v>
      </c>
      <c r="BA461" s="356">
        <v>0</v>
      </c>
      <c r="BB461" s="356">
        <v>0</v>
      </c>
      <c r="BC461" s="356">
        <v>0</v>
      </c>
      <c r="BD461" s="356">
        <v>0</v>
      </c>
      <c r="BE461" s="356">
        <v>0</v>
      </c>
      <c r="BF461" s="356">
        <v>0</v>
      </c>
      <c r="BG461" s="356">
        <v>0</v>
      </c>
      <c r="BI461" s="356">
        <v>0</v>
      </c>
      <c r="BJ461" s="356">
        <v>0</v>
      </c>
      <c r="BK461" s="356">
        <v>0</v>
      </c>
      <c r="BL461" s="356">
        <v>0</v>
      </c>
      <c r="BM461" s="356">
        <v>0</v>
      </c>
      <c r="BN461" s="356">
        <v>0</v>
      </c>
      <c r="BO461" s="356">
        <v>0</v>
      </c>
      <c r="BQ461" s="356">
        <v>0</v>
      </c>
      <c r="BR461" s="356">
        <v>0</v>
      </c>
      <c r="BS461" s="356">
        <v>0</v>
      </c>
      <c r="BT461" s="356">
        <v>0</v>
      </c>
      <c r="BU461" s="356">
        <v>0</v>
      </c>
      <c r="BV461" s="356">
        <v>0</v>
      </c>
      <c r="BW461" s="356">
        <v>0</v>
      </c>
      <c r="BY461" s="356">
        <v>0</v>
      </c>
      <c r="BZ461" s="356">
        <v>0</v>
      </c>
      <c r="CA461" s="356">
        <v>0</v>
      </c>
      <c r="CB461" s="356">
        <v>0</v>
      </c>
      <c r="CC461" s="356">
        <v>0</v>
      </c>
      <c r="CD461" s="356">
        <v>0</v>
      </c>
      <c r="CE461" s="356">
        <v>0</v>
      </c>
      <c r="CG461" s="356">
        <v>0</v>
      </c>
      <c r="CH461" s="356">
        <v>0</v>
      </c>
      <c r="CI461" s="356">
        <v>0</v>
      </c>
      <c r="CJ461" s="356">
        <v>0</v>
      </c>
      <c r="CK461" s="356">
        <v>0</v>
      </c>
      <c r="CL461" s="356">
        <v>0</v>
      </c>
      <c r="CM461" s="356">
        <v>0</v>
      </c>
      <c r="CN461" s="162">
        <v>0</v>
      </c>
      <c r="CO461" s="356">
        <v>0</v>
      </c>
      <c r="CP461" s="356">
        <v>0</v>
      </c>
      <c r="CQ461" s="356">
        <v>0</v>
      </c>
      <c r="CR461" s="356">
        <v>0</v>
      </c>
      <c r="CS461" s="356">
        <v>0</v>
      </c>
      <c r="CT461" s="356">
        <v>0</v>
      </c>
      <c r="CU461" s="356">
        <v>0</v>
      </c>
      <c r="CW461" s="356">
        <v>0</v>
      </c>
      <c r="CX461" s="356">
        <v>0</v>
      </c>
      <c r="CY461" s="356">
        <v>0</v>
      </c>
      <c r="CZ461" s="356">
        <v>0</v>
      </c>
      <c r="DA461" s="356">
        <v>0</v>
      </c>
      <c r="DB461" s="356">
        <v>0</v>
      </c>
      <c r="DC461" s="356">
        <v>0</v>
      </c>
      <c r="DE461" s="356">
        <v>0</v>
      </c>
      <c r="DF461" s="356">
        <v>0</v>
      </c>
      <c r="DG461" s="356">
        <v>0</v>
      </c>
      <c r="DH461" s="356">
        <v>0</v>
      </c>
      <c r="DI461" s="356">
        <v>0</v>
      </c>
      <c r="DJ461" s="356">
        <v>0</v>
      </c>
      <c r="DK461" s="356">
        <v>0</v>
      </c>
      <c r="DM461" s="356">
        <v>0</v>
      </c>
      <c r="DN461" s="356">
        <v>0</v>
      </c>
      <c r="DO461" s="356">
        <v>0</v>
      </c>
      <c r="DP461" s="356">
        <v>0</v>
      </c>
      <c r="DQ461" s="356">
        <v>0</v>
      </c>
      <c r="DR461" s="356">
        <v>0</v>
      </c>
      <c r="DS461" s="356">
        <v>0</v>
      </c>
      <c r="DU461" s="356">
        <v>0</v>
      </c>
      <c r="DV461" s="356">
        <v>0</v>
      </c>
      <c r="DW461" s="356">
        <v>0</v>
      </c>
      <c r="DX461" s="356">
        <v>0</v>
      </c>
      <c r="DY461" s="356">
        <v>0</v>
      </c>
      <c r="DZ461" s="356">
        <v>0</v>
      </c>
      <c r="EA461" s="356">
        <v>0</v>
      </c>
      <c r="EC461" s="356">
        <v>0</v>
      </c>
      <c r="ED461" s="356">
        <v>0</v>
      </c>
      <c r="EE461" s="356">
        <v>0</v>
      </c>
      <c r="EF461" s="356">
        <v>0</v>
      </c>
      <c r="EG461" s="356">
        <v>0</v>
      </c>
      <c r="EH461" s="356">
        <v>0</v>
      </c>
      <c r="EI461" s="356">
        <v>0</v>
      </c>
      <c r="EK461" s="356">
        <v>0</v>
      </c>
      <c r="EL461" s="356">
        <v>0</v>
      </c>
      <c r="EM461" s="356">
        <v>0</v>
      </c>
      <c r="EN461" s="356">
        <v>0</v>
      </c>
      <c r="EO461" s="356">
        <v>0</v>
      </c>
      <c r="EP461" s="356">
        <v>0</v>
      </c>
      <c r="EQ461" s="356">
        <v>0</v>
      </c>
      <c r="ES461" s="356">
        <v>0</v>
      </c>
      <c r="ET461" s="356">
        <v>0</v>
      </c>
      <c r="EU461" s="356">
        <v>0</v>
      </c>
      <c r="EV461" s="356">
        <v>0</v>
      </c>
      <c r="EW461" s="356">
        <v>0</v>
      </c>
      <c r="EX461" s="356">
        <v>0</v>
      </c>
      <c r="EY461" s="356">
        <v>0</v>
      </c>
      <c r="FA461" s="356">
        <v>0</v>
      </c>
      <c r="FB461" s="356">
        <v>0</v>
      </c>
      <c r="FC461" s="356">
        <v>0</v>
      </c>
      <c r="FD461" s="356">
        <v>0</v>
      </c>
      <c r="FE461" s="356">
        <v>0</v>
      </c>
      <c r="FF461" s="356">
        <v>0</v>
      </c>
      <c r="FG461" s="356">
        <v>0</v>
      </c>
    </row>
    <row r="462" spans="1:163">
      <c r="A462" s="355" t="s">
        <v>45</v>
      </c>
      <c r="B462" s="162" t="s">
        <v>45</v>
      </c>
      <c r="C462" s="619">
        <v>0</v>
      </c>
      <c r="D462" s="167"/>
      <c r="E462" s="356">
        <v>0</v>
      </c>
      <c r="F462" s="356">
        <v>0</v>
      </c>
      <c r="G462" s="356">
        <v>0</v>
      </c>
      <c r="H462" s="356">
        <v>0</v>
      </c>
      <c r="I462" s="356">
        <v>0</v>
      </c>
      <c r="J462" s="356">
        <v>0</v>
      </c>
      <c r="K462" s="356">
        <v>0</v>
      </c>
      <c r="M462" s="356">
        <v>0</v>
      </c>
      <c r="N462" s="356">
        <v>0</v>
      </c>
      <c r="O462" s="356">
        <v>0</v>
      </c>
      <c r="P462" s="356">
        <v>0</v>
      </c>
      <c r="Q462" s="356">
        <v>0</v>
      </c>
      <c r="R462" s="356">
        <v>0</v>
      </c>
      <c r="S462" s="356">
        <v>0</v>
      </c>
      <c r="U462" s="356">
        <v>0</v>
      </c>
      <c r="V462" s="356">
        <v>0</v>
      </c>
      <c r="W462" s="356">
        <v>0</v>
      </c>
      <c r="X462" s="356">
        <v>0</v>
      </c>
      <c r="Y462" s="356">
        <v>0</v>
      </c>
      <c r="Z462" s="356">
        <v>0</v>
      </c>
      <c r="AA462" s="356">
        <v>0</v>
      </c>
      <c r="AC462" s="356">
        <v>0</v>
      </c>
      <c r="AD462" s="356">
        <v>0</v>
      </c>
      <c r="AE462" s="356">
        <v>0</v>
      </c>
      <c r="AF462" s="356">
        <v>0</v>
      </c>
      <c r="AG462" s="356">
        <v>0</v>
      </c>
      <c r="AH462" s="356">
        <v>0</v>
      </c>
      <c r="AI462" s="356">
        <v>0</v>
      </c>
      <c r="AK462" s="356">
        <v>0</v>
      </c>
      <c r="AL462" s="356">
        <v>0</v>
      </c>
      <c r="AM462" s="356">
        <v>0</v>
      </c>
      <c r="AN462" s="356">
        <v>0</v>
      </c>
      <c r="AO462" s="356">
        <v>0</v>
      </c>
      <c r="AP462" s="356">
        <v>0</v>
      </c>
      <c r="AQ462" s="356">
        <v>0</v>
      </c>
      <c r="AS462" s="356">
        <v>0</v>
      </c>
      <c r="AT462" s="356">
        <v>0</v>
      </c>
      <c r="AU462" s="356">
        <v>0</v>
      </c>
      <c r="AV462" s="356">
        <v>0</v>
      </c>
      <c r="AW462" s="356">
        <v>0</v>
      </c>
      <c r="AX462" s="356">
        <v>0</v>
      </c>
      <c r="AY462" s="356">
        <v>0</v>
      </c>
      <c r="BA462" s="356">
        <v>0</v>
      </c>
      <c r="BB462" s="356">
        <v>0</v>
      </c>
      <c r="BC462" s="356">
        <v>0</v>
      </c>
      <c r="BD462" s="356">
        <v>0</v>
      </c>
      <c r="BE462" s="356">
        <v>0</v>
      </c>
      <c r="BF462" s="356">
        <v>0</v>
      </c>
      <c r="BG462" s="356">
        <v>0</v>
      </c>
      <c r="BI462" s="356">
        <v>0</v>
      </c>
      <c r="BJ462" s="356">
        <v>0</v>
      </c>
      <c r="BK462" s="356">
        <v>0</v>
      </c>
      <c r="BL462" s="356">
        <v>0</v>
      </c>
      <c r="BM462" s="356">
        <v>0</v>
      </c>
      <c r="BN462" s="356">
        <v>0</v>
      </c>
      <c r="BO462" s="356">
        <v>0</v>
      </c>
      <c r="BQ462" s="356">
        <v>0</v>
      </c>
      <c r="BR462" s="356">
        <v>0</v>
      </c>
      <c r="BS462" s="356">
        <v>0</v>
      </c>
      <c r="BT462" s="356">
        <v>0</v>
      </c>
      <c r="BU462" s="356">
        <v>0</v>
      </c>
      <c r="BV462" s="356">
        <v>0</v>
      </c>
      <c r="BW462" s="356">
        <v>0</v>
      </c>
      <c r="BY462" s="356">
        <v>0</v>
      </c>
      <c r="BZ462" s="356">
        <v>0</v>
      </c>
      <c r="CA462" s="356">
        <v>0</v>
      </c>
      <c r="CB462" s="356">
        <v>0</v>
      </c>
      <c r="CC462" s="356">
        <v>0</v>
      </c>
      <c r="CD462" s="356">
        <v>0</v>
      </c>
      <c r="CE462" s="356">
        <v>0</v>
      </c>
      <c r="CG462" s="356">
        <v>0</v>
      </c>
      <c r="CH462" s="356">
        <v>0</v>
      </c>
      <c r="CI462" s="356">
        <v>0</v>
      </c>
      <c r="CJ462" s="356">
        <v>0</v>
      </c>
      <c r="CK462" s="356">
        <v>0</v>
      </c>
      <c r="CL462" s="356">
        <v>0</v>
      </c>
      <c r="CM462" s="356">
        <v>0</v>
      </c>
      <c r="CN462" s="162">
        <v>0</v>
      </c>
      <c r="CO462" s="356">
        <v>0</v>
      </c>
      <c r="CP462" s="356">
        <v>0</v>
      </c>
      <c r="CQ462" s="356">
        <v>0</v>
      </c>
      <c r="CR462" s="356">
        <v>0</v>
      </c>
      <c r="CS462" s="356">
        <v>0</v>
      </c>
      <c r="CT462" s="356">
        <v>0</v>
      </c>
      <c r="CU462" s="356">
        <v>0</v>
      </c>
      <c r="CW462" s="356">
        <v>0</v>
      </c>
      <c r="CX462" s="356">
        <v>0</v>
      </c>
      <c r="CY462" s="356">
        <v>0</v>
      </c>
      <c r="CZ462" s="356">
        <v>0</v>
      </c>
      <c r="DA462" s="356">
        <v>0</v>
      </c>
      <c r="DB462" s="356">
        <v>0</v>
      </c>
      <c r="DC462" s="356">
        <v>0</v>
      </c>
      <c r="DE462" s="356">
        <v>0</v>
      </c>
      <c r="DF462" s="356">
        <v>0</v>
      </c>
      <c r="DG462" s="356">
        <v>0</v>
      </c>
      <c r="DH462" s="356">
        <v>0</v>
      </c>
      <c r="DI462" s="356">
        <v>0</v>
      </c>
      <c r="DJ462" s="356">
        <v>0</v>
      </c>
      <c r="DK462" s="356">
        <v>0</v>
      </c>
      <c r="DM462" s="356">
        <v>0</v>
      </c>
      <c r="DN462" s="356">
        <v>0</v>
      </c>
      <c r="DO462" s="356">
        <v>0</v>
      </c>
      <c r="DP462" s="356">
        <v>0</v>
      </c>
      <c r="DQ462" s="356">
        <v>0</v>
      </c>
      <c r="DR462" s="356">
        <v>0</v>
      </c>
      <c r="DS462" s="356">
        <v>0</v>
      </c>
      <c r="DU462" s="356">
        <v>0</v>
      </c>
      <c r="DV462" s="356">
        <v>0</v>
      </c>
      <c r="DW462" s="356">
        <v>0</v>
      </c>
      <c r="DX462" s="356">
        <v>0</v>
      </c>
      <c r="DY462" s="356">
        <v>0</v>
      </c>
      <c r="DZ462" s="356">
        <v>0</v>
      </c>
      <c r="EA462" s="356">
        <v>0</v>
      </c>
      <c r="EC462" s="356">
        <v>0</v>
      </c>
      <c r="ED462" s="356">
        <v>0</v>
      </c>
      <c r="EE462" s="356">
        <v>0</v>
      </c>
      <c r="EF462" s="356">
        <v>0</v>
      </c>
      <c r="EG462" s="356">
        <v>0</v>
      </c>
      <c r="EH462" s="356">
        <v>0</v>
      </c>
      <c r="EI462" s="356">
        <v>0</v>
      </c>
      <c r="EK462" s="356">
        <v>0</v>
      </c>
      <c r="EL462" s="356">
        <v>0</v>
      </c>
      <c r="EM462" s="356">
        <v>0</v>
      </c>
      <c r="EN462" s="356">
        <v>0</v>
      </c>
      <c r="EO462" s="356">
        <v>0</v>
      </c>
      <c r="EP462" s="356">
        <v>0</v>
      </c>
      <c r="EQ462" s="356">
        <v>0</v>
      </c>
      <c r="ES462" s="356">
        <v>0</v>
      </c>
      <c r="ET462" s="356">
        <v>0</v>
      </c>
      <c r="EU462" s="356">
        <v>0</v>
      </c>
      <c r="EV462" s="356">
        <v>0</v>
      </c>
      <c r="EW462" s="356">
        <v>0</v>
      </c>
      <c r="EX462" s="356">
        <v>0</v>
      </c>
      <c r="EY462" s="356">
        <v>0</v>
      </c>
      <c r="FA462" s="356">
        <v>0</v>
      </c>
      <c r="FB462" s="356">
        <v>0</v>
      </c>
      <c r="FC462" s="356">
        <v>0</v>
      </c>
      <c r="FD462" s="356">
        <v>0</v>
      </c>
      <c r="FE462" s="356">
        <v>0</v>
      </c>
      <c r="FF462" s="356">
        <v>0</v>
      </c>
      <c r="FG462" s="356">
        <v>0</v>
      </c>
    </row>
    <row r="463" spans="1:163">
      <c r="A463" s="355" t="s">
        <v>45</v>
      </c>
      <c r="B463" s="162" t="s">
        <v>45</v>
      </c>
      <c r="C463" s="619">
        <v>0</v>
      </c>
      <c r="D463" s="167"/>
      <c r="E463" s="356">
        <v>0</v>
      </c>
      <c r="F463" s="356">
        <v>0</v>
      </c>
      <c r="G463" s="356">
        <v>0</v>
      </c>
      <c r="H463" s="356">
        <v>0</v>
      </c>
      <c r="I463" s="356">
        <v>0</v>
      </c>
      <c r="J463" s="356">
        <v>0</v>
      </c>
      <c r="K463" s="356">
        <v>0</v>
      </c>
      <c r="M463" s="356">
        <v>0</v>
      </c>
      <c r="N463" s="356">
        <v>0</v>
      </c>
      <c r="O463" s="356">
        <v>0</v>
      </c>
      <c r="P463" s="356">
        <v>0</v>
      </c>
      <c r="Q463" s="356">
        <v>0</v>
      </c>
      <c r="R463" s="356">
        <v>0</v>
      </c>
      <c r="S463" s="356">
        <v>0</v>
      </c>
      <c r="U463" s="356">
        <v>0</v>
      </c>
      <c r="V463" s="356">
        <v>0</v>
      </c>
      <c r="W463" s="356">
        <v>0</v>
      </c>
      <c r="X463" s="356">
        <v>0</v>
      </c>
      <c r="Y463" s="356">
        <v>0</v>
      </c>
      <c r="Z463" s="356">
        <v>0</v>
      </c>
      <c r="AA463" s="356">
        <v>0</v>
      </c>
      <c r="AC463" s="356">
        <v>0</v>
      </c>
      <c r="AD463" s="356">
        <v>0</v>
      </c>
      <c r="AE463" s="356">
        <v>0</v>
      </c>
      <c r="AF463" s="356">
        <v>0</v>
      </c>
      <c r="AG463" s="356">
        <v>0</v>
      </c>
      <c r="AH463" s="356">
        <v>0</v>
      </c>
      <c r="AI463" s="356">
        <v>0</v>
      </c>
      <c r="AK463" s="356">
        <v>0</v>
      </c>
      <c r="AL463" s="356">
        <v>0</v>
      </c>
      <c r="AM463" s="356">
        <v>0</v>
      </c>
      <c r="AN463" s="356">
        <v>0</v>
      </c>
      <c r="AO463" s="356">
        <v>0</v>
      </c>
      <c r="AP463" s="356">
        <v>0</v>
      </c>
      <c r="AQ463" s="356">
        <v>0</v>
      </c>
      <c r="AS463" s="356">
        <v>0</v>
      </c>
      <c r="AT463" s="356">
        <v>0</v>
      </c>
      <c r="AU463" s="356">
        <v>0</v>
      </c>
      <c r="AV463" s="356">
        <v>0</v>
      </c>
      <c r="AW463" s="356">
        <v>0</v>
      </c>
      <c r="AX463" s="356">
        <v>0</v>
      </c>
      <c r="AY463" s="356">
        <v>0</v>
      </c>
      <c r="BA463" s="356">
        <v>0</v>
      </c>
      <c r="BB463" s="356">
        <v>0</v>
      </c>
      <c r="BC463" s="356">
        <v>0</v>
      </c>
      <c r="BD463" s="356">
        <v>0</v>
      </c>
      <c r="BE463" s="356">
        <v>0</v>
      </c>
      <c r="BF463" s="356">
        <v>0</v>
      </c>
      <c r="BG463" s="356">
        <v>0</v>
      </c>
      <c r="BI463" s="356">
        <v>0</v>
      </c>
      <c r="BJ463" s="356">
        <v>0</v>
      </c>
      <c r="BK463" s="356">
        <v>0</v>
      </c>
      <c r="BL463" s="356">
        <v>0</v>
      </c>
      <c r="BM463" s="356">
        <v>0</v>
      </c>
      <c r="BN463" s="356">
        <v>0</v>
      </c>
      <c r="BO463" s="356">
        <v>0</v>
      </c>
      <c r="BQ463" s="356">
        <v>0</v>
      </c>
      <c r="BR463" s="356">
        <v>0</v>
      </c>
      <c r="BS463" s="356">
        <v>0</v>
      </c>
      <c r="BT463" s="356">
        <v>0</v>
      </c>
      <c r="BU463" s="356">
        <v>0</v>
      </c>
      <c r="BV463" s="356">
        <v>0</v>
      </c>
      <c r="BW463" s="356">
        <v>0</v>
      </c>
      <c r="BY463" s="356">
        <v>0</v>
      </c>
      <c r="BZ463" s="356">
        <v>0</v>
      </c>
      <c r="CA463" s="356">
        <v>0</v>
      </c>
      <c r="CB463" s="356">
        <v>0</v>
      </c>
      <c r="CC463" s="356">
        <v>0</v>
      </c>
      <c r="CD463" s="356">
        <v>0</v>
      </c>
      <c r="CE463" s="356">
        <v>0</v>
      </c>
      <c r="CG463" s="356">
        <v>0</v>
      </c>
      <c r="CH463" s="356">
        <v>0</v>
      </c>
      <c r="CI463" s="356">
        <v>0</v>
      </c>
      <c r="CJ463" s="356">
        <v>0</v>
      </c>
      <c r="CK463" s="356">
        <v>0</v>
      </c>
      <c r="CL463" s="356">
        <v>0</v>
      </c>
      <c r="CM463" s="356">
        <v>0</v>
      </c>
      <c r="CN463" s="162">
        <v>0</v>
      </c>
      <c r="CO463" s="356">
        <v>0</v>
      </c>
      <c r="CP463" s="356">
        <v>0</v>
      </c>
      <c r="CQ463" s="356">
        <v>0</v>
      </c>
      <c r="CR463" s="356">
        <v>0</v>
      </c>
      <c r="CS463" s="356">
        <v>0</v>
      </c>
      <c r="CT463" s="356">
        <v>0</v>
      </c>
      <c r="CU463" s="356">
        <v>0</v>
      </c>
      <c r="CW463" s="356">
        <v>0</v>
      </c>
      <c r="CX463" s="356">
        <v>0</v>
      </c>
      <c r="CY463" s="356">
        <v>0</v>
      </c>
      <c r="CZ463" s="356">
        <v>0</v>
      </c>
      <c r="DA463" s="356">
        <v>0</v>
      </c>
      <c r="DB463" s="356">
        <v>0</v>
      </c>
      <c r="DC463" s="356">
        <v>0</v>
      </c>
      <c r="DE463" s="356">
        <v>0</v>
      </c>
      <c r="DF463" s="356">
        <v>0</v>
      </c>
      <c r="DG463" s="356">
        <v>0</v>
      </c>
      <c r="DH463" s="356">
        <v>0</v>
      </c>
      <c r="DI463" s="356">
        <v>0</v>
      </c>
      <c r="DJ463" s="356">
        <v>0</v>
      </c>
      <c r="DK463" s="356">
        <v>0</v>
      </c>
      <c r="DM463" s="356">
        <v>0</v>
      </c>
      <c r="DN463" s="356">
        <v>0</v>
      </c>
      <c r="DO463" s="356">
        <v>0</v>
      </c>
      <c r="DP463" s="356">
        <v>0</v>
      </c>
      <c r="DQ463" s="356">
        <v>0</v>
      </c>
      <c r="DR463" s="356">
        <v>0</v>
      </c>
      <c r="DS463" s="356">
        <v>0</v>
      </c>
      <c r="DU463" s="356">
        <v>0</v>
      </c>
      <c r="DV463" s="356">
        <v>0</v>
      </c>
      <c r="DW463" s="356">
        <v>0</v>
      </c>
      <c r="DX463" s="356">
        <v>0</v>
      </c>
      <c r="DY463" s="356">
        <v>0</v>
      </c>
      <c r="DZ463" s="356">
        <v>0</v>
      </c>
      <c r="EA463" s="356">
        <v>0</v>
      </c>
      <c r="EC463" s="356">
        <v>0</v>
      </c>
      <c r="ED463" s="356">
        <v>0</v>
      </c>
      <c r="EE463" s="356">
        <v>0</v>
      </c>
      <c r="EF463" s="356">
        <v>0</v>
      </c>
      <c r="EG463" s="356">
        <v>0</v>
      </c>
      <c r="EH463" s="356">
        <v>0</v>
      </c>
      <c r="EI463" s="356">
        <v>0</v>
      </c>
      <c r="EK463" s="356">
        <v>0</v>
      </c>
      <c r="EL463" s="356">
        <v>0</v>
      </c>
      <c r="EM463" s="356">
        <v>0</v>
      </c>
      <c r="EN463" s="356">
        <v>0</v>
      </c>
      <c r="EO463" s="356">
        <v>0</v>
      </c>
      <c r="EP463" s="356">
        <v>0</v>
      </c>
      <c r="EQ463" s="356">
        <v>0</v>
      </c>
      <c r="ES463" s="356">
        <v>0</v>
      </c>
      <c r="ET463" s="356">
        <v>0</v>
      </c>
      <c r="EU463" s="356">
        <v>0</v>
      </c>
      <c r="EV463" s="356">
        <v>0</v>
      </c>
      <c r="EW463" s="356">
        <v>0</v>
      </c>
      <c r="EX463" s="356">
        <v>0</v>
      </c>
      <c r="EY463" s="356">
        <v>0</v>
      </c>
      <c r="FA463" s="356">
        <v>0</v>
      </c>
      <c r="FB463" s="356">
        <v>0</v>
      </c>
      <c r="FC463" s="356">
        <v>0</v>
      </c>
      <c r="FD463" s="356">
        <v>0</v>
      </c>
      <c r="FE463" s="356">
        <v>0</v>
      </c>
      <c r="FF463" s="356">
        <v>0</v>
      </c>
      <c r="FG463" s="356">
        <v>0</v>
      </c>
    </row>
    <row r="464" spans="1:163">
      <c r="A464" s="355" t="s">
        <v>45</v>
      </c>
      <c r="B464" s="162" t="s">
        <v>45</v>
      </c>
      <c r="C464" s="619">
        <v>0</v>
      </c>
      <c r="D464" s="167"/>
      <c r="E464" s="356">
        <v>0</v>
      </c>
      <c r="F464" s="356">
        <v>0</v>
      </c>
      <c r="G464" s="356">
        <v>0</v>
      </c>
      <c r="H464" s="356">
        <v>0</v>
      </c>
      <c r="I464" s="356">
        <v>0</v>
      </c>
      <c r="J464" s="356">
        <v>0</v>
      </c>
      <c r="K464" s="356">
        <v>0</v>
      </c>
      <c r="M464" s="356">
        <v>0</v>
      </c>
      <c r="N464" s="356">
        <v>0</v>
      </c>
      <c r="O464" s="356">
        <v>0</v>
      </c>
      <c r="P464" s="356">
        <v>0</v>
      </c>
      <c r="Q464" s="356">
        <v>0</v>
      </c>
      <c r="R464" s="356">
        <v>0</v>
      </c>
      <c r="S464" s="356">
        <v>0</v>
      </c>
      <c r="U464" s="356">
        <v>0</v>
      </c>
      <c r="V464" s="356">
        <v>0</v>
      </c>
      <c r="W464" s="356">
        <v>0</v>
      </c>
      <c r="X464" s="356">
        <v>0</v>
      </c>
      <c r="Y464" s="356">
        <v>0</v>
      </c>
      <c r="Z464" s="356">
        <v>0</v>
      </c>
      <c r="AA464" s="356">
        <v>0</v>
      </c>
      <c r="AC464" s="356">
        <v>0</v>
      </c>
      <c r="AD464" s="356">
        <v>0</v>
      </c>
      <c r="AE464" s="356">
        <v>0</v>
      </c>
      <c r="AF464" s="356">
        <v>0</v>
      </c>
      <c r="AG464" s="356">
        <v>0</v>
      </c>
      <c r="AH464" s="356">
        <v>0</v>
      </c>
      <c r="AI464" s="356">
        <v>0</v>
      </c>
      <c r="AK464" s="356">
        <v>0</v>
      </c>
      <c r="AL464" s="356">
        <v>0</v>
      </c>
      <c r="AM464" s="356">
        <v>0</v>
      </c>
      <c r="AN464" s="356">
        <v>0</v>
      </c>
      <c r="AO464" s="356">
        <v>0</v>
      </c>
      <c r="AP464" s="356">
        <v>0</v>
      </c>
      <c r="AQ464" s="356">
        <v>0</v>
      </c>
      <c r="AS464" s="356">
        <v>0</v>
      </c>
      <c r="AT464" s="356">
        <v>0</v>
      </c>
      <c r="AU464" s="356">
        <v>0</v>
      </c>
      <c r="AV464" s="356">
        <v>0</v>
      </c>
      <c r="AW464" s="356">
        <v>0</v>
      </c>
      <c r="AX464" s="356">
        <v>0</v>
      </c>
      <c r="AY464" s="356">
        <v>0</v>
      </c>
      <c r="BA464" s="356">
        <v>0</v>
      </c>
      <c r="BB464" s="356">
        <v>0</v>
      </c>
      <c r="BC464" s="356">
        <v>0</v>
      </c>
      <c r="BD464" s="356">
        <v>0</v>
      </c>
      <c r="BE464" s="356">
        <v>0</v>
      </c>
      <c r="BF464" s="356">
        <v>0</v>
      </c>
      <c r="BG464" s="356">
        <v>0</v>
      </c>
      <c r="BI464" s="356">
        <v>0</v>
      </c>
      <c r="BJ464" s="356">
        <v>0</v>
      </c>
      <c r="BK464" s="356">
        <v>0</v>
      </c>
      <c r="BL464" s="356">
        <v>0</v>
      </c>
      <c r="BM464" s="356">
        <v>0</v>
      </c>
      <c r="BN464" s="356">
        <v>0</v>
      </c>
      <c r="BO464" s="356">
        <v>0</v>
      </c>
      <c r="BQ464" s="356">
        <v>0</v>
      </c>
      <c r="BR464" s="356">
        <v>0</v>
      </c>
      <c r="BS464" s="356">
        <v>0</v>
      </c>
      <c r="BT464" s="356">
        <v>0</v>
      </c>
      <c r="BU464" s="356">
        <v>0</v>
      </c>
      <c r="BV464" s="356">
        <v>0</v>
      </c>
      <c r="BW464" s="356">
        <v>0</v>
      </c>
      <c r="BY464" s="356">
        <v>0</v>
      </c>
      <c r="BZ464" s="356">
        <v>0</v>
      </c>
      <c r="CA464" s="356">
        <v>0</v>
      </c>
      <c r="CB464" s="356">
        <v>0</v>
      </c>
      <c r="CC464" s="356">
        <v>0</v>
      </c>
      <c r="CD464" s="356">
        <v>0</v>
      </c>
      <c r="CE464" s="356">
        <v>0</v>
      </c>
      <c r="CG464" s="356">
        <v>0</v>
      </c>
      <c r="CH464" s="356">
        <v>0</v>
      </c>
      <c r="CI464" s="356">
        <v>0</v>
      </c>
      <c r="CJ464" s="356">
        <v>0</v>
      </c>
      <c r="CK464" s="356">
        <v>0</v>
      </c>
      <c r="CL464" s="356">
        <v>0</v>
      </c>
      <c r="CM464" s="356">
        <v>0</v>
      </c>
      <c r="CN464" s="162">
        <v>0</v>
      </c>
      <c r="CO464" s="356">
        <v>0</v>
      </c>
      <c r="CP464" s="356">
        <v>0</v>
      </c>
      <c r="CQ464" s="356">
        <v>0</v>
      </c>
      <c r="CR464" s="356">
        <v>0</v>
      </c>
      <c r="CS464" s="356">
        <v>0</v>
      </c>
      <c r="CT464" s="356">
        <v>0</v>
      </c>
      <c r="CU464" s="356">
        <v>0</v>
      </c>
      <c r="CW464" s="356">
        <v>0</v>
      </c>
      <c r="CX464" s="356">
        <v>0</v>
      </c>
      <c r="CY464" s="356">
        <v>0</v>
      </c>
      <c r="CZ464" s="356">
        <v>0</v>
      </c>
      <c r="DA464" s="356">
        <v>0</v>
      </c>
      <c r="DB464" s="356">
        <v>0</v>
      </c>
      <c r="DC464" s="356">
        <v>0</v>
      </c>
      <c r="DE464" s="356">
        <v>0</v>
      </c>
      <c r="DF464" s="356">
        <v>0</v>
      </c>
      <c r="DG464" s="356">
        <v>0</v>
      </c>
      <c r="DH464" s="356">
        <v>0</v>
      </c>
      <c r="DI464" s="356">
        <v>0</v>
      </c>
      <c r="DJ464" s="356">
        <v>0</v>
      </c>
      <c r="DK464" s="356">
        <v>0</v>
      </c>
      <c r="DM464" s="356">
        <v>0</v>
      </c>
      <c r="DN464" s="356">
        <v>0</v>
      </c>
      <c r="DO464" s="356">
        <v>0</v>
      </c>
      <c r="DP464" s="356">
        <v>0</v>
      </c>
      <c r="DQ464" s="356">
        <v>0</v>
      </c>
      <c r="DR464" s="356">
        <v>0</v>
      </c>
      <c r="DS464" s="356">
        <v>0</v>
      </c>
      <c r="DU464" s="356">
        <v>0</v>
      </c>
      <c r="DV464" s="356">
        <v>0</v>
      </c>
      <c r="DW464" s="356">
        <v>0</v>
      </c>
      <c r="DX464" s="356">
        <v>0</v>
      </c>
      <c r="DY464" s="356">
        <v>0</v>
      </c>
      <c r="DZ464" s="356">
        <v>0</v>
      </c>
      <c r="EA464" s="356">
        <v>0</v>
      </c>
      <c r="EC464" s="356">
        <v>0</v>
      </c>
      <c r="ED464" s="356">
        <v>0</v>
      </c>
      <c r="EE464" s="356">
        <v>0</v>
      </c>
      <c r="EF464" s="356">
        <v>0</v>
      </c>
      <c r="EG464" s="356">
        <v>0</v>
      </c>
      <c r="EH464" s="356">
        <v>0</v>
      </c>
      <c r="EI464" s="356">
        <v>0</v>
      </c>
      <c r="EK464" s="356">
        <v>0</v>
      </c>
      <c r="EL464" s="356">
        <v>0</v>
      </c>
      <c r="EM464" s="356">
        <v>0</v>
      </c>
      <c r="EN464" s="356">
        <v>0</v>
      </c>
      <c r="EO464" s="356">
        <v>0</v>
      </c>
      <c r="EP464" s="356">
        <v>0</v>
      </c>
      <c r="EQ464" s="356">
        <v>0</v>
      </c>
      <c r="ES464" s="356">
        <v>0</v>
      </c>
      <c r="ET464" s="356">
        <v>0</v>
      </c>
      <c r="EU464" s="356">
        <v>0</v>
      </c>
      <c r="EV464" s="356">
        <v>0</v>
      </c>
      <c r="EW464" s="356">
        <v>0</v>
      </c>
      <c r="EX464" s="356">
        <v>0</v>
      </c>
      <c r="EY464" s="356">
        <v>0</v>
      </c>
      <c r="FA464" s="356">
        <v>0</v>
      </c>
      <c r="FB464" s="356">
        <v>0</v>
      </c>
      <c r="FC464" s="356">
        <v>0</v>
      </c>
      <c r="FD464" s="356">
        <v>0</v>
      </c>
      <c r="FE464" s="356">
        <v>0</v>
      </c>
      <c r="FF464" s="356">
        <v>0</v>
      </c>
      <c r="FG464" s="356">
        <v>0</v>
      </c>
    </row>
    <row r="465" spans="1:163">
      <c r="A465" s="355" t="s">
        <v>45</v>
      </c>
      <c r="B465" s="162" t="s">
        <v>45</v>
      </c>
      <c r="C465" s="619">
        <v>0</v>
      </c>
      <c r="D465" s="167"/>
      <c r="E465" s="356">
        <v>0</v>
      </c>
      <c r="F465" s="356">
        <v>0</v>
      </c>
      <c r="G465" s="356">
        <v>0</v>
      </c>
      <c r="H465" s="356">
        <v>0</v>
      </c>
      <c r="I465" s="356">
        <v>0</v>
      </c>
      <c r="J465" s="356">
        <v>0</v>
      </c>
      <c r="K465" s="356">
        <v>0</v>
      </c>
      <c r="M465" s="356">
        <v>0</v>
      </c>
      <c r="N465" s="356">
        <v>0</v>
      </c>
      <c r="O465" s="356">
        <v>0</v>
      </c>
      <c r="P465" s="356">
        <v>0</v>
      </c>
      <c r="Q465" s="356">
        <v>0</v>
      </c>
      <c r="R465" s="356">
        <v>0</v>
      </c>
      <c r="S465" s="356">
        <v>0</v>
      </c>
      <c r="U465" s="356">
        <v>0</v>
      </c>
      <c r="V465" s="356">
        <v>0</v>
      </c>
      <c r="W465" s="356">
        <v>0</v>
      </c>
      <c r="X465" s="356">
        <v>0</v>
      </c>
      <c r="Y465" s="356">
        <v>0</v>
      </c>
      <c r="Z465" s="356">
        <v>0</v>
      </c>
      <c r="AA465" s="356">
        <v>0</v>
      </c>
      <c r="AC465" s="356">
        <v>0</v>
      </c>
      <c r="AD465" s="356">
        <v>0</v>
      </c>
      <c r="AE465" s="356">
        <v>0</v>
      </c>
      <c r="AF465" s="356">
        <v>0</v>
      </c>
      <c r="AG465" s="356">
        <v>0</v>
      </c>
      <c r="AH465" s="356">
        <v>0</v>
      </c>
      <c r="AI465" s="356">
        <v>0</v>
      </c>
      <c r="AK465" s="356">
        <v>0</v>
      </c>
      <c r="AL465" s="356">
        <v>0</v>
      </c>
      <c r="AM465" s="356">
        <v>0</v>
      </c>
      <c r="AN465" s="356">
        <v>0</v>
      </c>
      <c r="AO465" s="356">
        <v>0</v>
      </c>
      <c r="AP465" s="356">
        <v>0</v>
      </c>
      <c r="AQ465" s="356">
        <v>0</v>
      </c>
      <c r="AS465" s="356">
        <v>0</v>
      </c>
      <c r="AT465" s="356">
        <v>0</v>
      </c>
      <c r="AU465" s="356">
        <v>0</v>
      </c>
      <c r="AV465" s="356">
        <v>0</v>
      </c>
      <c r="AW465" s="356">
        <v>0</v>
      </c>
      <c r="AX465" s="356">
        <v>0</v>
      </c>
      <c r="AY465" s="356">
        <v>0</v>
      </c>
      <c r="BA465" s="356">
        <v>0</v>
      </c>
      <c r="BB465" s="356">
        <v>0</v>
      </c>
      <c r="BC465" s="356">
        <v>0</v>
      </c>
      <c r="BD465" s="356">
        <v>0</v>
      </c>
      <c r="BE465" s="356">
        <v>0</v>
      </c>
      <c r="BF465" s="356">
        <v>0</v>
      </c>
      <c r="BG465" s="356">
        <v>0</v>
      </c>
      <c r="BI465" s="356">
        <v>0</v>
      </c>
      <c r="BJ465" s="356">
        <v>0</v>
      </c>
      <c r="BK465" s="356">
        <v>0</v>
      </c>
      <c r="BL465" s="356">
        <v>0</v>
      </c>
      <c r="BM465" s="356">
        <v>0</v>
      </c>
      <c r="BN465" s="356">
        <v>0</v>
      </c>
      <c r="BO465" s="356">
        <v>0</v>
      </c>
      <c r="BQ465" s="356">
        <v>0</v>
      </c>
      <c r="BR465" s="356">
        <v>0</v>
      </c>
      <c r="BS465" s="356">
        <v>0</v>
      </c>
      <c r="BT465" s="356">
        <v>0</v>
      </c>
      <c r="BU465" s="356">
        <v>0</v>
      </c>
      <c r="BV465" s="356">
        <v>0</v>
      </c>
      <c r="BW465" s="356">
        <v>0</v>
      </c>
      <c r="BY465" s="356">
        <v>0</v>
      </c>
      <c r="BZ465" s="356">
        <v>0</v>
      </c>
      <c r="CA465" s="356">
        <v>0</v>
      </c>
      <c r="CB465" s="356">
        <v>0</v>
      </c>
      <c r="CC465" s="356">
        <v>0</v>
      </c>
      <c r="CD465" s="356">
        <v>0</v>
      </c>
      <c r="CE465" s="356">
        <v>0</v>
      </c>
      <c r="CG465" s="356">
        <v>0</v>
      </c>
      <c r="CH465" s="356">
        <v>0</v>
      </c>
      <c r="CI465" s="356">
        <v>0</v>
      </c>
      <c r="CJ465" s="356">
        <v>0</v>
      </c>
      <c r="CK465" s="356">
        <v>0</v>
      </c>
      <c r="CL465" s="356">
        <v>0</v>
      </c>
      <c r="CM465" s="356">
        <v>0</v>
      </c>
      <c r="CN465" s="162">
        <v>0</v>
      </c>
      <c r="CO465" s="356">
        <v>0</v>
      </c>
      <c r="CP465" s="356">
        <v>0</v>
      </c>
      <c r="CQ465" s="356">
        <v>0</v>
      </c>
      <c r="CR465" s="356">
        <v>0</v>
      </c>
      <c r="CS465" s="356">
        <v>0</v>
      </c>
      <c r="CT465" s="356">
        <v>0</v>
      </c>
      <c r="CU465" s="356">
        <v>0</v>
      </c>
      <c r="CW465" s="356">
        <v>0</v>
      </c>
      <c r="CX465" s="356">
        <v>0</v>
      </c>
      <c r="CY465" s="356">
        <v>0</v>
      </c>
      <c r="CZ465" s="356">
        <v>0</v>
      </c>
      <c r="DA465" s="356">
        <v>0</v>
      </c>
      <c r="DB465" s="356">
        <v>0</v>
      </c>
      <c r="DC465" s="356">
        <v>0</v>
      </c>
      <c r="DE465" s="356">
        <v>0</v>
      </c>
      <c r="DF465" s="356">
        <v>0</v>
      </c>
      <c r="DG465" s="356">
        <v>0</v>
      </c>
      <c r="DH465" s="356">
        <v>0</v>
      </c>
      <c r="DI465" s="356">
        <v>0</v>
      </c>
      <c r="DJ465" s="356">
        <v>0</v>
      </c>
      <c r="DK465" s="356">
        <v>0</v>
      </c>
      <c r="DM465" s="356">
        <v>0</v>
      </c>
      <c r="DN465" s="356">
        <v>0</v>
      </c>
      <c r="DO465" s="356">
        <v>0</v>
      </c>
      <c r="DP465" s="356">
        <v>0</v>
      </c>
      <c r="DQ465" s="356">
        <v>0</v>
      </c>
      <c r="DR465" s="356">
        <v>0</v>
      </c>
      <c r="DS465" s="356">
        <v>0</v>
      </c>
      <c r="DU465" s="356">
        <v>0</v>
      </c>
      <c r="DV465" s="356">
        <v>0</v>
      </c>
      <c r="DW465" s="356">
        <v>0</v>
      </c>
      <c r="DX465" s="356">
        <v>0</v>
      </c>
      <c r="DY465" s="356">
        <v>0</v>
      </c>
      <c r="DZ465" s="356">
        <v>0</v>
      </c>
      <c r="EA465" s="356">
        <v>0</v>
      </c>
      <c r="EC465" s="356">
        <v>0</v>
      </c>
      <c r="ED465" s="356">
        <v>0</v>
      </c>
      <c r="EE465" s="356">
        <v>0</v>
      </c>
      <c r="EF465" s="356">
        <v>0</v>
      </c>
      <c r="EG465" s="356">
        <v>0</v>
      </c>
      <c r="EH465" s="356">
        <v>0</v>
      </c>
      <c r="EI465" s="356">
        <v>0</v>
      </c>
      <c r="EK465" s="356">
        <v>0</v>
      </c>
      <c r="EL465" s="356">
        <v>0</v>
      </c>
      <c r="EM465" s="356">
        <v>0</v>
      </c>
      <c r="EN465" s="356">
        <v>0</v>
      </c>
      <c r="EO465" s="356">
        <v>0</v>
      </c>
      <c r="EP465" s="356">
        <v>0</v>
      </c>
      <c r="EQ465" s="356">
        <v>0</v>
      </c>
      <c r="ES465" s="356">
        <v>0</v>
      </c>
      <c r="ET465" s="356">
        <v>0</v>
      </c>
      <c r="EU465" s="356">
        <v>0</v>
      </c>
      <c r="EV465" s="356">
        <v>0</v>
      </c>
      <c r="EW465" s="356">
        <v>0</v>
      </c>
      <c r="EX465" s="356">
        <v>0</v>
      </c>
      <c r="EY465" s="356">
        <v>0</v>
      </c>
      <c r="FA465" s="356">
        <v>0</v>
      </c>
      <c r="FB465" s="356">
        <v>0</v>
      </c>
      <c r="FC465" s="356">
        <v>0</v>
      </c>
      <c r="FD465" s="356">
        <v>0</v>
      </c>
      <c r="FE465" s="356">
        <v>0</v>
      </c>
      <c r="FF465" s="356">
        <v>0</v>
      </c>
      <c r="FG465" s="356">
        <v>0</v>
      </c>
    </row>
    <row r="466" spans="1:163">
      <c r="A466" s="355" t="s">
        <v>45</v>
      </c>
      <c r="B466" s="162" t="s">
        <v>45</v>
      </c>
      <c r="C466" s="619">
        <v>0</v>
      </c>
      <c r="D466" s="167"/>
      <c r="E466" s="356">
        <v>0</v>
      </c>
      <c r="F466" s="356">
        <v>0</v>
      </c>
      <c r="G466" s="356">
        <v>0</v>
      </c>
      <c r="H466" s="356">
        <v>0</v>
      </c>
      <c r="I466" s="356">
        <v>0</v>
      </c>
      <c r="J466" s="356">
        <v>0</v>
      </c>
      <c r="K466" s="356">
        <v>0</v>
      </c>
      <c r="M466" s="356">
        <v>0</v>
      </c>
      <c r="N466" s="356">
        <v>0</v>
      </c>
      <c r="O466" s="356">
        <v>0</v>
      </c>
      <c r="P466" s="356">
        <v>0</v>
      </c>
      <c r="Q466" s="356">
        <v>0</v>
      </c>
      <c r="R466" s="356">
        <v>0</v>
      </c>
      <c r="S466" s="356">
        <v>0</v>
      </c>
      <c r="U466" s="356">
        <v>0</v>
      </c>
      <c r="V466" s="356">
        <v>0</v>
      </c>
      <c r="W466" s="356">
        <v>0</v>
      </c>
      <c r="X466" s="356">
        <v>0</v>
      </c>
      <c r="Y466" s="356">
        <v>0</v>
      </c>
      <c r="Z466" s="356">
        <v>0</v>
      </c>
      <c r="AA466" s="356">
        <v>0</v>
      </c>
      <c r="AC466" s="356">
        <v>0</v>
      </c>
      <c r="AD466" s="356">
        <v>0</v>
      </c>
      <c r="AE466" s="356">
        <v>0</v>
      </c>
      <c r="AF466" s="356">
        <v>0</v>
      </c>
      <c r="AG466" s="356">
        <v>0</v>
      </c>
      <c r="AH466" s="356">
        <v>0</v>
      </c>
      <c r="AI466" s="356">
        <v>0</v>
      </c>
      <c r="AK466" s="356">
        <v>0</v>
      </c>
      <c r="AL466" s="356">
        <v>0</v>
      </c>
      <c r="AM466" s="356">
        <v>0</v>
      </c>
      <c r="AN466" s="356">
        <v>0</v>
      </c>
      <c r="AO466" s="356">
        <v>0</v>
      </c>
      <c r="AP466" s="356">
        <v>0</v>
      </c>
      <c r="AQ466" s="356">
        <v>0</v>
      </c>
      <c r="AS466" s="356">
        <v>0</v>
      </c>
      <c r="AT466" s="356">
        <v>0</v>
      </c>
      <c r="AU466" s="356">
        <v>0</v>
      </c>
      <c r="AV466" s="356">
        <v>0</v>
      </c>
      <c r="AW466" s="356">
        <v>0</v>
      </c>
      <c r="AX466" s="356">
        <v>0</v>
      </c>
      <c r="AY466" s="356">
        <v>0</v>
      </c>
      <c r="BA466" s="356">
        <v>0</v>
      </c>
      <c r="BB466" s="356">
        <v>0</v>
      </c>
      <c r="BC466" s="356">
        <v>0</v>
      </c>
      <c r="BD466" s="356">
        <v>0</v>
      </c>
      <c r="BE466" s="356">
        <v>0</v>
      </c>
      <c r="BF466" s="356">
        <v>0</v>
      </c>
      <c r="BG466" s="356">
        <v>0</v>
      </c>
      <c r="BI466" s="356">
        <v>0</v>
      </c>
      <c r="BJ466" s="356">
        <v>0</v>
      </c>
      <c r="BK466" s="356">
        <v>0</v>
      </c>
      <c r="BL466" s="356">
        <v>0</v>
      </c>
      <c r="BM466" s="356">
        <v>0</v>
      </c>
      <c r="BN466" s="356">
        <v>0</v>
      </c>
      <c r="BO466" s="356">
        <v>0</v>
      </c>
      <c r="BQ466" s="356">
        <v>0</v>
      </c>
      <c r="BR466" s="356">
        <v>0</v>
      </c>
      <c r="BS466" s="356">
        <v>0</v>
      </c>
      <c r="BT466" s="356">
        <v>0</v>
      </c>
      <c r="BU466" s="356">
        <v>0</v>
      </c>
      <c r="BV466" s="356">
        <v>0</v>
      </c>
      <c r="BW466" s="356">
        <v>0</v>
      </c>
      <c r="BY466" s="356">
        <v>0</v>
      </c>
      <c r="BZ466" s="356">
        <v>0</v>
      </c>
      <c r="CA466" s="356">
        <v>0</v>
      </c>
      <c r="CB466" s="356">
        <v>0</v>
      </c>
      <c r="CC466" s="356">
        <v>0</v>
      </c>
      <c r="CD466" s="356">
        <v>0</v>
      </c>
      <c r="CE466" s="356">
        <v>0</v>
      </c>
      <c r="CG466" s="356">
        <v>0</v>
      </c>
      <c r="CH466" s="356">
        <v>0</v>
      </c>
      <c r="CI466" s="356">
        <v>0</v>
      </c>
      <c r="CJ466" s="356">
        <v>0</v>
      </c>
      <c r="CK466" s="356">
        <v>0</v>
      </c>
      <c r="CL466" s="356">
        <v>0</v>
      </c>
      <c r="CM466" s="356">
        <v>0</v>
      </c>
      <c r="CN466" s="162">
        <v>0</v>
      </c>
      <c r="CO466" s="356">
        <v>0</v>
      </c>
      <c r="CP466" s="356">
        <v>0</v>
      </c>
      <c r="CQ466" s="356">
        <v>0</v>
      </c>
      <c r="CR466" s="356">
        <v>0</v>
      </c>
      <c r="CS466" s="356">
        <v>0</v>
      </c>
      <c r="CT466" s="356">
        <v>0</v>
      </c>
      <c r="CU466" s="356">
        <v>0</v>
      </c>
      <c r="CW466" s="356">
        <v>0</v>
      </c>
      <c r="CX466" s="356">
        <v>0</v>
      </c>
      <c r="CY466" s="356">
        <v>0</v>
      </c>
      <c r="CZ466" s="356">
        <v>0</v>
      </c>
      <c r="DA466" s="356">
        <v>0</v>
      </c>
      <c r="DB466" s="356">
        <v>0</v>
      </c>
      <c r="DC466" s="356">
        <v>0</v>
      </c>
      <c r="DE466" s="356">
        <v>0</v>
      </c>
      <c r="DF466" s="356">
        <v>0</v>
      </c>
      <c r="DG466" s="356">
        <v>0</v>
      </c>
      <c r="DH466" s="356">
        <v>0</v>
      </c>
      <c r="DI466" s="356">
        <v>0</v>
      </c>
      <c r="DJ466" s="356">
        <v>0</v>
      </c>
      <c r="DK466" s="356">
        <v>0</v>
      </c>
      <c r="DM466" s="356">
        <v>0</v>
      </c>
      <c r="DN466" s="356">
        <v>0</v>
      </c>
      <c r="DO466" s="356">
        <v>0</v>
      </c>
      <c r="DP466" s="356">
        <v>0</v>
      </c>
      <c r="DQ466" s="356">
        <v>0</v>
      </c>
      <c r="DR466" s="356">
        <v>0</v>
      </c>
      <c r="DS466" s="356">
        <v>0</v>
      </c>
      <c r="DU466" s="356">
        <v>0</v>
      </c>
      <c r="DV466" s="356">
        <v>0</v>
      </c>
      <c r="DW466" s="356">
        <v>0</v>
      </c>
      <c r="DX466" s="356">
        <v>0</v>
      </c>
      <c r="DY466" s="356">
        <v>0</v>
      </c>
      <c r="DZ466" s="356">
        <v>0</v>
      </c>
      <c r="EA466" s="356">
        <v>0</v>
      </c>
      <c r="EC466" s="356">
        <v>0</v>
      </c>
      <c r="ED466" s="356">
        <v>0</v>
      </c>
      <c r="EE466" s="356">
        <v>0</v>
      </c>
      <c r="EF466" s="356">
        <v>0</v>
      </c>
      <c r="EG466" s="356">
        <v>0</v>
      </c>
      <c r="EH466" s="356">
        <v>0</v>
      </c>
      <c r="EI466" s="356">
        <v>0</v>
      </c>
      <c r="EK466" s="356">
        <v>0</v>
      </c>
      <c r="EL466" s="356">
        <v>0</v>
      </c>
      <c r="EM466" s="356">
        <v>0</v>
      </c>
      <c r="EN466" s="356">
        <v>0</v>
      </c>
      <c r="EO466" s="356">
        <v>0</v>
      </c>
      <c r="EP466" s="356">
        <v>0</v>
      </c>
      <c r="EQ466" s="356">
        <v>0</v>
      </c>
      <c r="ES466" s="356">
        <v>0</v>
      </c>
      <c r="ET466" s="356">
        <v>0</v>
      </c>
      <c r="EU466" s="356">
        <v>0</v>
      </c>
      <c r="EV466" s="356">
        <v>0</v>
      </c>
      <c r="EW466" s="356">
        <v>0</v>
      </c>
      <c r="EX466" s="356">
        <v>0</v>
      </c>
      <c r="EY466" s="356">
        <v>0</v>
      </c>
      <c r="FA466" s="356">
        <v>0</v>
      </c>
      <c r="FB466" s="356">
        <v>0</v>
      </c>
      <c r="FC466" s="356">
        <v>0</v>
      </c>
      <c r="FD466" s="356">
        <v>0</v>
      </c>
      <c r="FE466" s="356">
        <v>0</v>
      </c>
      <c r="FF466" s="356">
        <v>0</v>
      </c>
      <c r="FG466" s="356">
        <v>0</v>
      </c>
    </row>
    <row r="467" spans="1:163">
      <c r="A467" s="355" t="s">
        <v>45</v>
      </c>
      <c r="B467" s="162" t="s">
        <v>45</v>
      </c>
      <c r="C467" s="619">
        <v>0</v>
      </c>
      <c r="D467" s="167"/>
      <c r="E467" s="356">
        <v>0</v>
      </c>
      <c r="F467" s="356">
        <v>0</v>
      </c>
      <c r="G467" s="356">
        <v>0</v>
      </c>
      <c r="H467" s="356">
        <v>0</v>
      </c>
      <c r="I467" s="356">
        <v>0</v>
      </c>
      <c r="J467" s="356">
        <v>0</v>
      </c>
      <c r="K467" s="356">
        <v>0</v>
      </c>
      <c r="M467" s="356">
        <v>0</v>
      </c>
      <c r="N467" s="356">
        <v>0</v>
      </c>
      <c r="O467" s="356">
        <v>0</v>
      </c>
      <c r="P467" s="356">
        <v>0</v>
      </c>
      <c r="Q467" s="356">
        <v>0</v>
      </c>
      <c r="R467" s="356">
        <v>0</v>
      </c>
      <c r="S467" s="356">
        <v>0</v>
      </c>
      <c r="U467" s="356">
        <v>0</v>
      </c>
      <c r="V467" s="356">
        <v>0</v>
      </c>
      <c r="W467" s="356">
        <v>0</v>
      </c>
      <c r="X467" s="356">
        <v>0</v>
      </c>
      <c r="Y467" s="356">
        <v>0</v>
      </c>
      <c r="Z467" s="356">
        <v>0</v>
      </c>
      <c r="AA467" s="356">
        <v>0</v>
      </c>
      <c r="AC467" s="356">
        <v>0</v>
      </c>
      <c r="AD467" s="356">
        <v>0</v>
      </c>
      <c r="AE467" s="356">
        <v>0</v>
      </c>
      <c r="AF467" s="356">
        <v>0</v>
      </c>
      <c r="AG467" s="356">
        <v>0</v>
      </c>
      <c r="AH467" s="356">
        <v>0</v>
      </c>
      <c r="AI467" s="356">
        <v>0</v>
      </c>
      <c r="AK467" s="356">
        <v>0</v>
      </c>
      <c r="AL467" s="356">
        <v>0</v>
      </c>
      <c r="AM467" s="356">
        <v>0</v>
      </c>
      <c r="AN467" s="356">
        <v>0</v>
      </c>
      <c r="AO467" s="356">
        <v>0</v>
      </c>
      <c r="AP467" s="356">
        <v>0</v>
      </c>
      <c r="AQ467" s="356">
        <v>0</v>
      </c>
      <c r="AS467" s="356">
        <v>0</v>
      </c>
      <c r="AT467" s="356">
        <v>0</v>
      </c>
      <c r="AU467" s="356">
        <v>0</v>
      </c>
      <c r="AV467" s="356">
        <v>0</v>
      </c>
      <c r="AW467" s="356">
        <v>0</v>
      </c>
      <c r="AX467" s="356">
        <v>0</v>
      </c>
      <c r="AY467" s="356">
        <v>0</v>
      </c>
      <c r="BA467" s="356">
        <v>0</v>
      </c>
      <c r="BB467" s="356">
        <v>0</v>
      </c>
      <c r="BC467" s="356">
        <v>0</v>
      </c>
      <c r="BD467" s="356">
        <v>0</v>
      </c>
      <c r="BE467" s="356">
        <v>0</v>
      </c>
      <c r="BF467" s="356">
        <v>0</v>
      </c>
      <c r="BG467" s="356">
        <v>0</v>
      </c>
      <c r="BI467" s="356">
        <v>0</v>
      </c>
      <c r="BJ467" s="356">
        <v>0</v>
      </c>
      <c r="BK467" s="356">
        <v>0</v>
      </c>
      <c r="BL467" s="356">
        <v>0</v>
      </c>
      <c r="BM467" s="356">
        <v>0</v>
      </c>
      <c r="BN467" s="356">
        <v>0</v>
      </c>
      <c r="BO467" s="356">
        <v>0</v>
      </c>
      <c r="BQ467" s="356">
        <v>0</v>
      </c>
      <c r="BR467" s="356">
        <v>0</v>
      </c>
      <c r="BS467" s="356">
        <v>0</v>
      </c>
      <c r="BT467" s="356">
        <v>0</v>
      </c>
      <c r="BU467" s="356">
        <v>0</v>
      </c>
      <c r="BV467" s="356">
        <v>0</v>
      </c>
      <c r="BW467" s="356">
        <v>0</v>
      </c>
      <c r="BY467" s="356">
        <v>0</v>
      </c>
      <c r="BZ467" s="356">
        <v>0</v>
      </c>
      <c r="CA467" s="356">
        <v>0</v>
      </c>
      <c r="CB467" s="356">
        <v>0</v>
      </c>
      <c r="CC467" s="356">
        <v>0</v>
      </c>
      <c r="CD467" s="356">
        <v>0</v>
      </c>
      <c r="CE467" s="356">
        <v>0</v>
      </c>
      <c r="CG467" s="356">
        <v>0</v>
      </c>
      <c r="CH467" s="356">
        <v>0</v>
      </c>
      <c r="CI467" s="356">
        <v>0</v>
      </c>
      <c r="CJ467" s="356">
        <v>0</v>
      </c>
      <c r="CK467" s="356">
        <v>0</v>
      </c>
      <c r="CL467" s="356">
        <v>0</v>
      </c>
      <c r="CM467" s="356">
        <v>0</v>
      </c>
      <c r="CN467" s="162">
        <v>0</v>
      </c>
      <c r="CO467" s="356">
        <v>0</v>
      </c>
      <c r="CP467" s="356">
        <v>0</v>
      </c>
      <c r="CQ467" s="356">
        <v>0</v>
      </c>
      <c r="CR467" s="356">
        <v>0</v>
      </c>
      <c r="CS467" s="356">
        <v>0</v>
      </c>
      <c r="CT467" s="356">
        <v>0</v>
      </c>
      <c r="CU467" s="356">
        <v>0</v>
      </c>
      <c r="CW467" s="356">
        <v>0</v>
      </c>
      <c r="CX467" s="356">
        <v>0</v>
      </c>
      <c r="CY467" s="356">
        <v>0</v>
      </c>
      <c r="CZ467" s="356">
        <v>0</v>
      </c>
      <c r="DA467" s="356">
        <v>0</v>
      </c>
      <c r="DB467" s="356">
        <v>0</v>
      </c>
      <c r="DC467" s="356">
        <v>0</v>
      </c>
      <c r="DE467" s="356">
        <v>0</v>
      </c>
      <c r="DF467" s="356">
        <v>0</v>
      </c>
      <c r="DG467" s="356">
        <v>0</v>
      </c>
      <c r="DH467" s="356">
        <v>0</v>
      </c>
      <c r="DI467" s="356">
        <v>0</v>
      </c>
      <c r="DJ467" s="356">
        <v>0</v>
      </c>
      <c r="DK467" s="356">
        <v>0</v>
      </c>
      <c r="DM467" s="356">
        <v>0</v>
      </c>
      <c r="DN467" s="356">
        <v>0</v>
      </c>
      <c r="DO467" s="356">
        <v>0</v>
      </c>
      <c r="DP467" s="356">
        <v>0</v>
      </c>
      <c r="DQ467" s="356">
        <v>0</v>
      </c>
      <c r="DR467" s="356">
        <v>0</v>
      </c>
      <c r="DS467" s="356">
        <v>0</v>
      </c>
      <c r="DU467" s="356">
        <v>0</v>
      </c>
      <c r="DV467" s="356">
        <v>0</v>
      </c>
      <c r="DW467" s="356">
        <v>0</v>
      </c>
      <c r="DX467" s="356">
        <v>0</v>
      </c>
      <c r="DY467" s="356">
        <v>0</v>
      </c>
      <c r="DZ467" s="356">
        <v>0</v>
      </c>
      <c r="EA467" s="356">
        <v>0</v>
      </c>
      <c r="EC467" s="356">
        <v>0</v>
      </c>
      <c r="ED467" s="356">
        <v>0</v>
      </c>
      <c r="EE467" s="356">
        <v>0</v>
      </c>
      <c r="EF467" s="356">
        <v>0</v>
      </c>
      <c r="EG467" s="356">
        <v>0</v>
      </c>
      <c r="EH467" s="356">
        <v>0</v>
      </c>
      <c r="EI467" s="356">
        <v>0</v>
      </c>
      <c r="EK467" s="356">
        <v>0</v>
      </c>
      <c r="EL467" s="356">
        <v>0</v>
      </c>
      <c r="EM467" s="356">
        <v>0</v>
      </c>
      <c r="EN467" s="356">
        <v>0</v>
      </c>
      <c r="EO467" s="356">
        <v>0</v>
      </c>
      <c r="EP467" s="356">
        <v>0</v>
      </c>
      <c r="EQ467" s="356">
        <v>0</v>
      </c>
      <c r="ES467" s="356">
        <v>0</v>
      </c>
      <c r="ET467" s="356">
        <v>0</v>
      </c>
      <c r="EU467" s="356">
        <v>0</v>
      </c>
      <c r="EV467" s="356">
        <v>0</v>
      </c>
      <c r="EW467" s="356">
        <v>0</v>
      </c>
      <c r="EX467" s="356">
        <v>0</v>
      </c>
      <c r="EY467" s="356">
        <v>0</v>
      </c>
      <c r="FA467" s="356">
        <v>0</v>
      </c>
      <c r="FB467" s="356">
        <v>0</v>
      </c>
      <c r="FC467" s="356">
        <v>0</v>
      </c>
      <c r="FD467" s="356">
        <v>0</v>
      </c>
      <c r="FE467" s="356">
        <v>0</v>
      </c>
      <c r="FF467" s="356">
        <v>0</v>
      </c>
      <c r="FG467" s="356">
        <v>0</v>
      </c>
    </row>
    <row r="468" spans="1:163">
      <c r="A468" s="355" t="s">
        <v>45</v>
      </c>
      <c r="B468" s="162" t="s">
        <v>45</v>
      </c>
      <c r="C468" s="619">
        <v>0</v>
      </c>
      <c r="D468" s="167"/>
      <c r="E468" s="356">
        <v>0</v>
      </c>
      <c r="F468" s="356">
        <v>0</v>
      </c>
      <c r="G468" s="356">
        <v>0</v>
      </c>
      <c r="H468" s="356">
        <v>0</v>
      </c>
      <c r="I468" s="356">
        <v>0</v>
      </c>
      <c r="J468" s="356">
        <v>0</v>
      </c>
      <c r="K468" s="356">
        <v>0</v>
      </c>
      <c r="M468" s="356">
        <v>0</v>
      </c>
      <c r="N468" s="356">
        <v>0</v>
      </c>
      <c r="O468" s="356">
        <v>0</v>
      </c>
      <c r="P468" s="356">
        <v>0</v>
      </c>
      <c r="Q468" s="356">
        <v>0</v>
      </c>
      <c r="R468" s="356">
        <v>0</v>
      </c>
      <c r="S468" s="356">
        <v>0</v>
      </c>
      <c r="U468" s="356">
        <v>0</v>
      </c>
      <c r="V468" s="356">
        <v>0</v>
      </c>
      <c r="W468" s="356">
        <v>0</v>
      </c>
      <c r="X468" s="356">
        <v>0</v>
      </c>
      <c r="Y468" s="356">
        <v>0</v>
      </c>
      <c r="Z468" s="356">
        <v>0</v>
      </c>
      <c r="AA468" s="356">
        <v>0</v>
      </c>
      <c r="AC468" s="356">
        <v>0</v>
      </c>
      <c r="AD468" s="356">
        <v>0</v>
      </c>
      <c r="AE468" s="356">
        <v>0</v>
      </c>
      <c r="AF468" s="356">
        <v>0</v>
      </c>
      <c r="AG468" s="356">
        <v>0</v>
      </c>
      <c r="AH468" s="356">
        <v>0</v>
      </c>
      <c r="AI468" s="356">
        <v>0</v>
      </c>
      <c r="AK468" s="356">
        <v>0</v>
      </c>
      <c r="AL468" s="356">
        <v>0</v>
      </c>
      <c r="AM468" s="356">
        <v>0</v>
      </c>
      <c r="AN468" s="356">
        <v>0</v>
      </c>
      <c r="AO468" s="356">
        <v>0</v>
      </c>
      <c r="AP468" s="356">
        <v>0</v>
      </c>
      <c r="AQ468" s="356">
        <v>0</v>
      </c>
      <c r="AS468" s="356">
        <v>0</v>
      </c>
      <c r="AT468" s="356">
        <v>0</v>
      </c>
      <c r="AU468" s="356">
        <v>0</v>
      </c>
      <c r="AV468" s="356">
        <v>0</v>
      </c>
      <c r="AW468" s="356">
        <v>0</v>
      </c>
      <c r="AX468" s="356">
        <v>0</v>
      </c>
      <c r="AY468" s="356">
        <v>0</v>
      </c>
      <c r="BA468" s="356">
        <v>0</v>
      </c>
      <c r="BB468" s="356">
        <v>0</v>
      </c>
      <c r="BC468" s="356">
        <v>0</v>
      </c>
      <c r="BD468" s="356">
        <v>0</v>
      </c>
      <c r="BE468" s="356">
        <v>0</v>
      </c>
      <c r="BF468" s="356">
        <v>0</v>
      </c>
      <c r="BG468" s="356">
        <v>0</v>
      </c>
      <c r="BI468" s="356">
        <v>0</v>
      </c>
      <c r="BJ468" s="356">
        <v>0</v>
      </c>
      <c r="BK468" s="356">
        <v>0</v>
      </c>
      <c r="BL468" s="356">
        <v>0</v>
      </c>
      <c r="BM468" s="356">
        <v>0</v>
      </c>
      <c r="BN468" s="356">
        <v>0</v>
      </c>
      <c r="BO468" s="356">
        <v>0</v>
      </c>
      <c r="BQ468" s="356">
        <v>0</v>
      </c>
      <c r="BR468" s="356">
        <v>0</v>
      </c>
      <c r="BS468" s="356">
        <v>0</v>
      </c>
      <c r="BT468" s="356">
        <v>0</v>
      </c>
      <c r="BU468" s="356">
        <v>0</v>
      </c>
      <c r="BV468" s="356">
        <v>0</v>
      </c>
      <c r="BW468" s="356">
        <v>0</v>
      </c>
      <c r="BY468" s="356">
        <v>0</v>
      </c>
      <c r="BZ468" s="356">
        <v>0</v>
      </c>
      <c r="CA468" s="356">
        <v>0</v>
      </c>
      <c r="CB468" s="356">
        <v>0</v>
      </c>
      <c r="CC468" s="356">
        <v>0</v>
      </c>
      <c r="CD468" s="356">
        <v>0</v>
      </c>
      <c r="CE468" s="356">
        <v>0</v>
      </c>
      <c r="CG468" s="356">
        <v>0</v>
      </c>
      <c r="CH468" s="356">
        <v>0</v>
      </c>
      <c r="CI468" s="356">
        <v>0</v>
      </c>
      <c r="CJ468" s="356">
        <v>0</v>
      </c>
      <c r="CK468" s="356">
        <v>0</v>
      </c>
      <c r="CL468" s="356">
        <v>0</v>
      </c>
      <c r="CM468" s="356">
        <v>0</v>
      </c>
      <c r="CN468" s="162">
        <v>0</v>
      </c>
      <c r="CO468" s="356">
        <v>0</v>
      </c>
      <c r="CP468" s="356">
        <v>0</v>
      </c>
      <c r="CQ468" s="356">
        <v>0</v>
      </c>
      <c r="CR468" s="356">
        <v>0</v>
      </c>
      <c r="CS468" s="356">
        <v>0</v>
      </c>
      <c r="CT468" s="356">
        <v>0</v>
      </c>
      <c r="CU468" s="356">
        <v>0</v>
      </c>
      <c r="CW468" s="356">
        <v>0</v>
      </c>
      <c r="CX468" s="356">
        <v>0</v>
      </c>
      <c r="CY468" s="356">
        <v>0</v>
      </c>
      <c r="CZ468" s="356">
        <v>0</v>
      </c>
      <c r="DA468" s="356">
        <v>0</v>
      </c>
      <c r="DB468" s="356">
        <v>0</v>
      </c>
      <c r="DC468" s="356">
        <v>0</v>
      </c>
      <c r="DE468" s="356">
        <v>0</v>
      </c>
      <c r="DF468" s="356">
        <v>0</v>
      </c>
      <c r="DG468" s="356">
        <v>0</v>
      </c>
      <c r="DH468" s="356">
        <v>0</v>
      </c>
      <c r="DI468" s="356">
        <v>0</v>
      </c>
      <c r="DJ468" s="356">
        <v>0</v>
      </c>
      <c r="DK468" s="356">
        <v>0</v>
      </c>
      <c r="DM468" s="356">
        <v>0</v>
      </c>
      <c r="DN468" s="356">
        <v>0</v>
      </c>
      <c r="DO468" s="356">
        <v>0</v>
      </c>
      <c r="DP468" s="356">
        <v>0</v>
      </c>
      <c r="DQ468" s="356">
        <v>0</v>
      </c>
      <c r="DR468" s="356">
        <v>0</v>
      </c>
      <c r="DS468" s="356">
        <v>0</v>
      </c>
      <c r="DU468" s="356">
        <v>0</v>
      </c>
      <c r="DV468" s="356">
        <v>0</v>
      </c>
      <c r="DW468" s="356">
        <v>0</v>
      </c>
      <c r="DX468" s="356">
        <v>0</v>
      </c>
      <c r="DY468" s="356">
        <v>0</v>
      </c>
      <c r="DZ468" s="356">
        <v>0</v>
      </c>
      <c r="EA468" s="356">
        <v>0</v>
      </c>
      <c r="EC468" s="356">
        <v>0</v>
      </c>
      <c r="ED468" s="356">
        <v>0</v>
      </c>
      <c r="EE468" s="356">
        <v>0</v>
      </c>
      <c r="EF468" s="356">
        <v>0</v>
      </c>
      <c r="EG468" s="356">
        <v>0</v>
      </c>
      <c r="EH468" s="356">
        <v>0</v>
      </c>
      <c r="EI468" s="356">
        <v>0</v>
      </c>
      <c r="EK468" s="356">
        <v>0</v>
      </c>
      <c r="EL468" s="356">
        <v>0</v>
      </c>
      <c r="EM468" s="356">
        <v>0</v>
      </c>
      <c r="EN468" s="356">
        <v>0</v>
      </c>
      <c r="EO468" s="356">
        <v>0</v>
      </c>
      <c r="EP468" s="356">
        <v>0</v>
      </c>
      <c r="EQ468" s="356">
        <v>0</v>
      </c>
      <c r="ES468" s="356">
        <v>0</v>
      </c>
      <c r="ET468" s="356">
        <v>0</v>
      </c>
      <c r="EU468" s="356">
        <v>0</v>
      </c>
      <c r="EV468" s="356">
        <v>0</v>
      </c>
      <c r="EW468" s="356">
        <v>0</v>
      </c>
      <c r="EX468" s="356">
        <v>0</v>
      </c>
      <c r="EY468" s="356">
        <v>0</v>
      </c>
      <c r="FA468" s="356">
        <v>0</v>
      </c>
      <c r="FB468" s="356">
        <v>0</v>
      </c>
      <c r="FC468" s="356">
        <v>0</v>
      </c>
      <c r="FD468" s="356">
        <v>0</v>
      </c>
      <c r="FE468" s="356">
        <v>0</v>
      </c>
      <c r="FF468" s="356">
        <v>0</v>
      </c>
      <c r="FG468" s="356">
        <v>0</v>
      </c>
    </row>
    <row r="469" spans="1:163">
      <c r="B469" s="172" t="s">
        <v>70</v>
      </c>
      <c r="C469" s="357">
        <v>28292537.446778752</v>
      </c>
      <c r="D469" s="167"/>
      <c r="E469" s="357">
        <v>16491273.946871186</v>
      </c>
      <c r="F469" s="357">
        <v>0</v>
      </c>
      <c r="G469" s="357">
        <v>2333786.7598705506</v>
      </c>
      <c r="H469" s="357">
        <v>0</v>
      </c>
      <c r="I469" s="357">
        <v>0</v>
      </c>
      <c r="J469" s="357">
        <v>0</v>
      </c>
      <c r="K469" s="357">
        <v>18825060.706741735</v>
      </c>
      <c r="L469" s="357"/>
      <c r="M469" s="357">
        <v>3033324.8531608088</v>
      </c>
      <c r="N469" s="357">
        <v>0</v>
      </c>
      <c r="O469" s="357">
        <v>342318.29281738144</v>
      </c>
      <c r="P469" s="357">
        <v>0</v>
      </c>
      <c r="Q469" s="357">
        <v>0</v>
      </c>
      <c r="R469" s="357">
        <v>0</v>
      </c>
      <c r="S469" s="357">
        <v>3375643.14597819</v>
      </c>
      <c r="T469" s="357"/>
      <c r="U469" s="357">
        <v>2566712.861002638</v>
      </c>
      <c r="V469" s="357">
        <v>0</v>
      </c>
      <c r="W469" s="357">
        <v>91758.073889576786</v>
      </c>
      <c r="X469" s="357">
        <v>0</v>
      </c>
      <c r="Y469" s="357">
        <v>0</v>
      </c>
      <c r="Z469" s="357">
        <v>0</v>
      </c>
      <c r="AA469" s="357">
        <v>2658470.9348922148</v>
      </c>
      <c r="AB469" s="357"/>
      <c r="AC469" s="357">
        <v>1117407.6385307987</v>
      </c>
      <c r="AD469" s="357">
        <v>0</v>
      </c>
      <c r="AE469" s="357">
        <v>10185.664257569635</v>
      </c>
      <c r="AF469" s="357">
        <v>0</v>
      </c>
      <c r="AG469" s="357">
        <v>0</v>
      </c>
      <c r="AH469" s="357">
        <v>0</v>
      </c>
      <c r="AI469" s="357">
        <v>1127593.3027883684</v>
      </c>
      <c r="AJ469" s="357"/>
      <c r="AK469" s="357">
        <v>891684.58585201483</v>
      </c>
      <c r="AL469" s="357">
        <v>0</v>
      </c>
      <c r="AM469" s="357">
        <v>121638.14566058607</v>
      </c>
      <c r="AN469" s="357">
        <v>0</v>
      </c>
      <c r="AO469" s="357">
        <v>0</v>
      </c>
      <c r="AP469" s="357">
        <v>0</v>
      </c>
      <c r="AQ469" s="357">
        <v>1013322.7315126009</v>
      </c>
      <c r="AR469" s="357"/>
      <c r="AS469" s="357">
        <v>11003.122144980418</v>
      </c>
      <c r="AT469" s="357">
        <v>0</v>
      </c>
      <c r="AU469" s="357">
        <v>394.38919415794788</v>
      </c>
      <c r="AV469" s="357">
        <v>0</v>
      </c>
      <c r="AW469" s="357">
        <v>0</v>
      </c>
      <c r="AX469" s="357">
        <v>0</v>
      </c>
      <c r="AY469" s="357">
        <v>11397.511339138366</v>
      </c>
      <c r="AZ469" s="357"/>
      <c r="BA469" s="357">
        <v>212711.58411467748</v>
      </c>
      <c r="BB469" s="357">
        <v>0</v>
      </c>
      <c r="BC469" s="357">
        <v>39311.221214121651</v>
      </c>
      <c r="BD469" s="357">
        <v>0</v>
      </c>
      <c r="BE469" s="357">
        <v>0</v>
      </c>
      <c r="BF469" s="357">
        <v>0</v>
      </c>
      <c r="BG469" s="357">
        <v>252022.80532879912</v>
      </c>
      <c r="BH469" s="357"/>
      <c r="BI469" s="357">
        <v>270796.57725752896</v>
      </c>
      <c r="BJ469" s="357">
        <v>0</v>
      </c>
      <c r="BK469" s="357">
        <v>7950.7516255862238</v>
      </c>
      <c r="BL469" s="357">
        <v>0</v>
      </c>
      <c r="BM469" s="357">
        <v>0</v>
      </c>
      <c r="BN469" s="357">
        <v>0</v>
      </c>
      <c r="BO469" s="357">
        <v>278747.3288831152</v>
      </c>
      <c r="BP469" s="357"/>
      <c r="BQ469" s="357">
        <v>145455.40741573612</v>
      </c>
      <c r="BR469" s="357">
        <v>0</v>
      </c>
      <c r="BS469" s="357">
        <v>4937.3978194780157</v>
      </c>
      <c r="BT469" s="357">
        <v>0</v>
      </c>
      <c r="BU469" s="357">
        <v>0</v>
      </c>
      <c r="BV469" s="357">
        <v>0</v>
      </c>
      <c r="BW469" s="357">
        <v>150392.80523521412</v>
      </c>
      <c r="BX469" s="357"/>
      <c r="BY469" s="357">
        <v>44232.52029082588</v>
      </c>
      <c r="BZ469" s="357">
        <v>0</v>
      </c>
      <c r="CA469" s="357">
        <v>7949.1679327916145</v>
      </c>
      <c r="CB469" s="357">
        <v>0</v>
      </c>
      <c r="CC469" s="357">
        <v>0</v>
      </c>
      <c r="CD469" s="357">
        <v>0</v>
      </c>
      <c r="CE469" s="357">
        <v>52181.688223617493</v>
      </c>
      <c r="CF469" s="357"/>
      <c r="CG469" s="357">
        <v>150151.27406469744</v>
      </c>
      <c r="CH469" s="357">
        <v>0</v>
      </c>
      <c r="CI469" s="357">
        <v>388875.93869763683</v>
      </c>
      <c r="CJ469" s="357">
        <v>0</v>
      </c>
      <c r="CK469" s="357">
        <v>0</v>
      </c>
      <c r="CL469" s="357">
        <v>0</v>
      </c>
      <c r="CM469" s="357">
        <v>539027.21276233427</v>
      </c>
      <c r="CN469" s="357">
        <v>0</v>
      </c>
      <c r="CO469" s="357">
        <v>8588.6408067151315</v>
      </c>
      <c r="CP469" s="357">
        <v>0</v>
      </c>
      <c r="CQ469" s="357">
        <v>88.632286702142181</v>
      </c>
      <c r="CR469" s="357">
        <v>0</v>
      </c>
      <c r="CS469" s="357">
        <v>0</v>
      </c>
      <c r="CT469" s="357">
        <v>0</v>
      </c>
      <c r="CU469" s="357">
        <v>8677.2730934172741</v>
      </c>
      <c r="CV469" s="357"/>
      <c r="CW469" s="357">
        <v>0</v>
      </c>
      <c r="CX469" s="357">
        <v>0</v>
      </c>
      <c r="CY469" s="357">
        <v>0</v>
      </c>
      <c r="CZ469" s="357">
        <v>0</v>
      </c>
      <c r="DA469" s="357">
        <v>0</v>
      </c>
      <c r="DB469" s="357">
        <v>0</v>
      </c>
      <c r="DC469" s="357">
        <v>0</v>
      </c>
      <c r="DD469" s="357"/>
      <c r="DE469" s="357">
        <v>0</v>
      </c>
      <c r="DF469" s="357">
        <v>0</v>
      </c>
      <c r="DG469" s="357">
        <v>0</v>
      </c>
      <c r="DH469" s="357">
        <v>0</v>
      </c>
      <c r="DI469" s="357">
        <v>0</v>
      </c>
      <c r="DJ469" s="357">
        <v>0</v>
      </c>
      <c r="DK469" s="357">
        <v>0</v>
      </c>
      <c r="DL469" s="357"/>
      <c r="DM469" s="357">
        <v>0</v>
      </c>
      <c r="DN469" s="357">
        <v>0</v>
      </c>
      <c r="DO469" s="357">
        <v>0</v>
      </c>
      <c r="DP469" s="357">
        <v>0</v>
      </c>
      <c r="DQ469" s="357">
        <v>0</v>
      </c>
      <c r="DR469" s="357">
        <v>0</v>
      </c>
      <c r="DS469" s="357">
        <v>0</v>
      </c>
      <c r="DT469" s="357"/>
      <c r="DU469" s="357">
        <v>0</v>
      </c>
      <c r="DV469" s="357">
        <v>0</v>
      </c>
      <c r="DW469" s="357">
        <v>0</v>
      </c>
      <c r="DX469" s="357">
        <v>0</v>
      </c>
      <c r="DY469" s="357">
        <v>0</v>
      </c>
      <c r="DZ469" s="357">
        <v>0</v>
      </c>
      <c r="EA469" s="357">
        <v>0</v>
      </c>
      <c r="EB469" s="357"/>
      <c r="EC469" s="357">
        <v>0</v>
      </c>
      <c r="ED469" s="357">
        <v>0</v>
      </c>
      <c r="EE469" s="357">
        <v>0</v>
      </c>
      <c r="EF469" s="357">
        <v>0</v>
      </c>
      <c r="EG469" s="357">
        <v>0</v>
      </c>
      <c r="EH469" s="357">
        <v>0</v>
      </c>
      <c r="EI469" s="357">
        <v>0</v>
      </c>
      <c r="EJ469" s="357"/>
      <c r="EK469" s="357">
        <v>0</v>
      </c>
      <c r="EL469" s="357">
        <v>0</v>
      </c>
      <c r="EM469" s="357">
        <v>0</v>
      </c>
      <c r="EN469" s="357">
        <v>0</v>
      </c>
      <c r="EO469" s="357">
        <v>0</v>
      </c>
      <c r="EP469" s="357">
        <v>0</v>
      </c>
      <c r="EQ469" s="357">
        <v>0</v>
      </c>
      <c r="ER469" s="357"/>
      <c r="ES469" s="357">
        <v>0</v>
      </c>
      <c r="ET469" s="357">
        <v>0</v>
      </c>
      <c r="EU469" s="357">
        <v>0</v>
      </c>
      <c r="EV469" s="357">
        <v>0</v>
      </c>
      <c r="EW469" s="357">
        <v>0</v>
      </c>
      <c r="EX469" s="357">
        <v>0</v>
      </c>
      <c r="EY469" s="357">
        <v>0</v>
      </c>
      <c r="EZ469" s="357"/>
      <c r="FA469" s="357">
        <v>0</v>
      </c>
      <c r="FB469" s="357">
        <v>0</v>
      </c>
      <c r="FC469" s="357">
        <v>0</v>
      </c>
      <c r="FD469" s="357">
        <v>0</v>
      </c>
      <c r="FE469" s="357">
        <v>0</v>
      </c>
      <c r="FF469" s="357">
        <v>0</v>
      </c>
      <c r="FG469" s="357">
        <v>0</v>
      </c>
    </row>
    <row r="470" spans="1:163">
      <c r="D470" s="167"/>
      <c r="CW470" s="162">
        <v>0</v>
      </c>
      <c r="CX470" s="162">
        <v>0</v>
      </c>
      <c r="CY470" s="162">
        <v>0</v>
      </c>
      <c r="CZ470" s="162">
        <v>0</v>
      </c>
      <c r="DA470" s="162">
        <v>0</v>
      </c>
      <c r="DB470" s="162">
        <v>0</v>
      </c>
      <c r="DC470" s="162">
        <v>0</v>
      </c>
    </row>
    <row r="471" spans="1:163">
      <c r="B471" s="172" t="s">
        <v>256</v>
      </c>
      <c r="D471" s="167"/>
      <c r="CW471" s="162">
        <v>0</v>
      </c>
      <c r="CX471" s="162">
        <v>0</v>
      </c>
      <c r="CY471" s="162">
        <v>0</v>
      </c>
      <c r="CZ471" s="162">
        <v>0</v>
      </c>
      <c r="DA471" s="162">
        <v>0</v>
      </c>
      <c r="DB471" s="162">
        <v>0</v>
      </c>
      <c r="DC471" s="162">
        <v>0</v>
      </c>
    </row>
    <row r="472" spans="1:163">
      <c r="A472" s="355" t="s">
        <v>1218</v>
      </c>
      <c r="B472" s="162" t="s">
        <v>1219</v>
      </c>
      <c r="C472" s="619">
        <v>11005573.481128439</v>
      </c>
      <c r="D472" s="167"/>
      <c r="E472" s="356">
        <v>0</v>
      </c>
      <c r="F472" s="356">
        <v>0</v>
      </c>
      <c r="G472" s="356">
        <v>9572909.4928485788</v>
      </c>
      <c r="H472" s="356">
        <v>0</v>
      </c>
      <c r="I472" s="356">
        <v>0</v>
      </c>
      <c r="J472" s="356">
        <v>0</v>
      </c>
      <c r="K472" s="356">
        <v>9572909.4928485788</v>
      </c>
      <c r="M472" s="356">
        <v>0</v>
      </c>
      <c r="N472" s="356">
        <v>0</v>
      </c>
      <c r="O472" s="356">
        <v>1002592.9754241089</v>
      </c>
      <c r="P472" s="356">
        <v>0</v>
      </c>
      <c r="Q472" s="356">
        <v>0</v>
      </c>
      <c r="R472" s="356">
        <v>0</v>
      </c>
      <c r="S472" s="356">
        <v>1002592.9754241089</v>
      </c>
      <c r="U472" s="356">
        <v>0</v>
      </c>
      <c r="V472" s="356">
        <v>0</v>
      </c>
      <c r="W472" s="356">
        <v>100898.26929306358</v>
      </c>
      <c r="X472" s="356">
        <v>0</v>
      </c>
      <c r="Y472" s="356">
        <v>0</v>
      </c>
      <c r="Z472" s="356">
        <v>0</v>
      </c>
      <c r="AA472" s="356">
        <v>100898.26929306358</v>
      </c>
      <c r="AC472" s="356">
        <v>0</v>
      </c>
      <c r="AD472" s="356">
        <v>0</v>
      </c>
      <c r="AE472" s="356">
        <v>107095.659438092</v>
      </c>
      <c r="AF472" s="356">
        <v>0</v>
      </c>
      <c r="AG472" s="356">
        <v>0</v>
      </c>
      <c r="AH472" s="356">
        <v>0</v>
      </c>
      <c r="AI472" s="356">
        <v>107095.659438092</v>
      </c>
      <c r="AK472" s="356">
        <v>0</v>
      </c>
      <c r="AL472" s="356">
        <v>0</v>
      </c>
      <c r="AM472" s="356">
        <v>115785.09363889862</v>
      </c>
      <c r="AN472" s="356">
        <v>0</v>
      </c>
      <c r="AO472" s="356">
        <v>0</v>
      </c>
      <c r="AP472" s="356">
        <v>0</v>
      </c>
      <c r="AQ472" s="356">
        <v>115785.09363889862</v>
      </c>
      <c r="AS472" s="356">
        <v>0</v>
      </c>
      <c r="AT472" s="356">
        <v>0</v>
      </c>
      <c r="AU472" s="356">
        <v>9.7622187434979697</v>
      </c>
      <c r="AV472" s="356">
        <v>0</v>
      </c>
      <c r="AW472" s="356">
        <v>0</v>
      </c>
      <c r="AX472" s="356">
        <v>0</v>
      </c>
      <c r="AY472" s="356">
        <v>9.7622187434979697</v>
      </c>
      <c r="BA472" s="356">
        <v>0</v>
      </c>
      <c r="BB472" s="356">
        <v>0</v>
      </c>
      <c r="BC472" s="356">
        <v>3236.6852132119952</v>
      </c>
      <c r="BD472" s="356">
        <v>0</v>
      </c>
      <c r="BE472" s="356">
        <v>0</v>
      </c>
      <c r="BF472" s="356">
        <v>0</v>
      </c>
      <c r="BG472" s="356">
        <v>3236.6852132119952</v>
      </c>
      <c r="BI472" s="356">
        <v>0</v>
      </c>
      <c r="BJ472" s="356">
        <v>0</v>
      </c>
      <c r="BK472" s="356">
        <v>13133.286213161069</v>
      </c>
      <c r="BL472" s="356">
        <v>0</v>
      </c>
      <c r="BM472" s="356">
        <v>0</v>
      </c>
      <c r="BN472" s="356">
        <v>0</v>
      </c>
      <c r="BO472" s="356">
        <v>13133.286213161069</v>
      </c>
      <c r="BQ472" s="356">
        <v>0</v>
      </c>
      <c r="BR472" s="356">
        <v>0</v>
      </c>
      <c r="BS472" s="356">
        <v>20949.173203621533</v>
      </c>
      <c r="BT472" s="356">
        <v>0</v>
      </c>
      <c r="BU472" s="356">
        <v>0</v>
      </c>
      <c r="BV472" s="356">
        <v>0</v>
      </c>
      <c r="BW472" s="356">
        <v>20949.173203621533</v>
      </c>
      <c r="BY472" s="356">
        <v>0</v>
      </c>
      <c r="BZ472" s="356">
        <v>0</v>
      </c>
      <c r="CA472" s="356">
        <v>37406.00256916145</v>
      </c>
      <c r="CB472" s="356">
        <v>0</v>
      </c>
      <c r="CC472" s="356">
        <v>0</v>
      </c>
      <c r="CD472" s="356">
        <v>0</v>
      </c>
      <c r="CE472" s="356">
        <v>37406.00256916145</v>
      </c>
      <c r="CG472" s="356">
        <v>0</v>
      </c>
      <c r="CH472" s="356">
        <v>0</v>
      </c>
      <c r="CI472" s="356">
        <v>31536.386685474899</v>
      </c>
      <c r="CJ472" s="356">
        <v>0</v>
      </c>
      <c r="CK472" s="356">
        <v>0</v>
      </c>
      <c r="CL472" s="356">
        <v>0</v>
      </c>
      <c r="CM472" s="356">
        <v>31536.386685474899</v>
      </c>
      <c r="CN472" s="162">
        <v>0</v>
      </c>
      <c r="CO472" s="356">
        <v>0</v>
      </c>
      <c r="CP472" s="356">
        <v>0</v>
      </c>
      <c r="CQ472" s="356">
        <v>20.694382323004689</v>
      </c>
      <c r="CR472" s="356">
        <v>0</v>
      </c>
      <c r="CS472" s="356">
        <v>0</v>
      </c>
      <c r="CT472" s="356">
        <v>0</v>
      </c>
      <c r="CU472" s="356">
        <v>20.694382323004689</v>
      </c>
      <c r="CW472" s="356">
        <v>0</v>
      </c>
      <c r="CX472" s="356">
        <v>0</v>
      </c>
      <c r="CY472" s="356">
        <v>0</v>
      </c>
      <c r="CZ472" s="356">
        <v>0</v>
      </c>
      <c r="DA472" s="356">
        <v>0</v>
      </c>
      <c r="DB472" s="356">
        <v>0</v>
      </c>
      <c r="DC472" s="356">
        <v>0</v>
      </c>
      <c r="DE472" s="356">
        <v>0</v>
      </c>
      <c r="DF472" s="356">
        <v>0</v>
      </c>
      <c r="DG472" s="356">
        <v>0</v>
      </c>
      <c r="DH472" s="356">
        <v>0</v>
      </c>
      <c r="DI472" s="356">
        <v>0</v>
      </c>
      <c r="DJ472" s="356">
        <v>0</v>
      </c>
      <c r="DK472" s="356">
        <v>0</v>
      </c>
      <c r="DM472" s="356">
        <v>0</v>
      </c>
      <c r="DN472" s="356">
        <v>0</v>
      </c>
      <c r="DO472" s="356">
        <v>0</v>
      </c>
      <c r="DP472" s="356">
        <v>0</v>
      </c>
      <c r="DQ472" s="356">
        <v>0</v>
      </c>
      <c r="DR472" s="356">
        <v>0</v>
      </c>
      <c r="DS472" s="356">
        <v>0</v>
      </c>
      <c r="DU472" s="356">
        <v>0</v>
      </c>
      <c r="DV472" s="356">
        <v>0</v>
      </c>
      <c r="DW472" s="356">
        <v>0</v>
      </c>
      <c r="DX472" s="356">
        <v>0</v>
      </c>
      <c r="DY472" s="356">
        <v>0</v>
      </c>
      <c r="DZ472" s="356">
        <v>0</v>
      </c>
      <c r="EA472" s="356">
        <v>0</v>
      </c>
      <c r="EC472" s="356">
        <v>0</v>
      </c>
      <c r="ED472" s="356">
        <v>0</v>
      </c>
      <c r="EE472" s="356">
        <v>0</v>
      </c>
      <c r="EF472" s="356">
        <v>0</v>
      </c>
      <c r="EG472" s="356">
        <v>0</v>
      </c>
      <c r="EH472" s="356">
        <v>0</v>
      </c>
      <c r="EI472" s="356">
        <v>0</v>
      </c>
      <c r="EK472" s="356">
        <v>0</v>
      </c>
      <c r="EL472" s="356">
        <v>0</v>
      </c>
      <c r="EM472" s="356">
        <v>0</v>
      </c>
      <c r="EN472" s="356">
        <v>0</v>
      </c>
      <c r="EO472" s="356">
        <v>0</v>
      </c>
      <c r="EP472" s="356">
        <v>0</v>
      </c>
      <c r="EQ472" s="356">
        <v>0</v>
      </c>
      <c r="ES472" s="356">
        <v>0</v>
      </c>
      <c r="ET472" s="356">
        <v>0</v>
      </c>
      <c r="EU472" s="356">
        <v>0</v>
      </c>
      <c r="EV472" s="356">
        <v>0</v>
      </c>
      <c r="EW472" s="356">
        <v>0</v>
      </c>
      <c r="EX472" s="356">
        <v>0</v>
      </c>
      <c r="EY472" s="356">
        <v>0</v>
      </c>
      <c r="FA472" s="356">
        <v>0</v>
      </c>
      <c r="FB472" s="356">
        <v>0</v>
      </c>
      <c r="FC472" s="356">
        <v>0</v>
      </c>
      <c r="FD472" s="356">
        <v>0</v>
      </c>
      <c r="FE472" s="356">
        <v>0</v>
      </c>
      <c r="FF472" s="356">
        <v>0</v>
      </c>
      <c r="FG472" s="356">
        <v>0</v>
      </c>
    </row>
    <row r="473" spans="1:163">
      <c r="A473" s="355" t="s">
        <v>45</v>
      </c>
      <c r="B473" s="162" t="s">
        <v>45</v>
      </c>
      <c r="C473" s="619">
        <v>0</v>
      </c>
      <c r="D473" s="167"/>
      <c r="E473" s="356">
        <v>0</v>
      </c>
      <c r="F473" s="356">
        <v>0</v>
      </c>
      <c r="G473" s="356">
        <v>0</v>
      </c>
      <c r="H473" s="356">
        <v>0</v>
      </c>
      <c r="I473" s="356">
        <v>0</v>
      </c>
      <c r="J473" s="356">
        <v>0</v>
      </c>
      <c r="K473" s="356">
        <v>0</v>
      </c>
      <c r="M473" s="356">
        <v>0</v>
      </c>
      <c r="N473" s="356">
        <v>0</v>
      </c>
      <c r="O473" s="356">
        <v>0</v>
      </c>
      <c r="P473" s="356">
        <v>0</v>
      </c>
      <c r="Q473" s="356">
        <v>0</v>
      </c>
      <c r="R473" s="356">
        <v>0</v>
      </c>
      <c r="S473" s="356">
        <v>0</v>
      </c>
      <c r="U473" s="356">
        <v>0</v>
      </c>
      <c r="V473" s="356">
        <v>0</v>
      </c>
      <c r="W473" s="356">
        <v>0</v>
      </c>
      <c r="X473" s="356">
        <v>0</v>
      </c>
      <c r="Y473" s="356">
        <v>0</v>
      </c>
      <c r="Z473" s="356">
        <v>0</v>
      </c>
      <c r="AA473" s="356">
        <v>0</v>
      </c>
      <c r="AC473" s="356">
        <v>0</v>
      </c>
      <c r="AD473" s="356">
        <v>0</v>
      </c>
      <c r="AE473" s="356">
        <v>0</v>
      </c>
      <c r="AF473" s="356">
        <v>0</v>
      </c>
      <c r="AG473" s="356">
        <v>0</v>
      </c>
      <c r="AH473" s="356">
        <v>0</v>
      </c>
      <c r="AI473" s="356">
        <v>0</v>
      </c>
      <c r="AK473" s="356">
        <v>0</v>
      </c>
      <c r="AL473" s="356">
        <v>0</v>
      </c>
      <c r="AM473" s="356">
        <v>0</v>
      </c>
      <c r="AN473" s="356">
        <v>0</v>
      </c>
      <c r="AO473" s="356">
        <v>0</v>
      </c>
      <c r="AP473" s="356">
        <v>0</v>
      </c>
      <c r="AQ473" s="356">
        <v>0</v>
      </c>
      <c r="AS473" s="356">
        <v>0</v>
      </c>
      <c r="AT473" s="356">
        <v>0</v>
      </c>
      <c r="AU473" s="356">
        <v>0</v>
      </c>
      <c r="AV473" s="356">
        <v>0</v>
      </c>
      <c r="AW473" s="356">
        <v>0</v>
      </c>
      <c r="AX473" s="356">
        <v>0</v>
      </c>
      <c r="AY473" s="356">
        <v>0</v>
      </c>
      <c r="BA473" s="356">
        <v>0</v>
      </c>
      <c r="BB473" s="356">
        <v>0</v>
      </c>
      <c r="BC473" s="356">
        <v>0</v>
      </c>
      <c r="BD473" s="356">
        <v>0</v>
      </c>
      <c r="BE473" s="356">
        <v>0</v>
      </c>
      <c r="BF473" s="356">
        <v>0</v>
      </c>
      <c r="BG473" s="356">
        <v>0</v>
      </c>
      <c r="BI473" s="356">
        <v>0</v>
      </c>
      <c r="BJ473" s="356">
        <v>0</v>
      </c>
      <c r="BK473" s="356">
        <v>0</v>
      </c>
      <c r="BL473" s="356">
        <v>0</v>
      </c>
      <c r="BM473" s="356">
        <v>0</v>
      </c>
      <c r="BN473" s="356">
        <v>0</v>
      </c>
      <c r="BO473" s="356">
        <v>0</v>
      </c>
      <c r="BQ473" s="356">
        <v>0</v>
      </c>
      <c r="BR473" s="356">
        <v>0</v>
      </c>
      <c r="BS473" s="356">
        <v>0</v>
      </c>
      <c r="BT473" s="356">
        <v>0</v>
      </c>
      <c r="BU473" s="356">
        <v>0</v>
      </c>
      <c r="BV473" s="356">
        <v>0</v>
      </c>
      <c r="BW473" s="356">
        <v>0</v>
      </c>
      <c r="BY473" s="356">
        <v>0</v>
      </c>
      <c r="BZ473" s="356">
        <v>0</v>
      </c>
      <c r="CA473" s="356">
        <v>0</v>
      </c>
      <c r="CB473" s="356">
        <v>0</v>
      </c>
      <c r="CC473" s="356">
        <v>0</v>
      </c>
      <c r="CD473" s="356">
        <v>0</v>
      </c>
      <c r="CE473" s="356">
        <v>0</v>
      </c>
      <c r="CG473" s="356">
        <v>0</v>
      </c>
      <c r="CH473" s="356">
        <v>0</v>
      </c>
      <c r="CI473" s="356">
        <v>0</v>
      </c>
      <c r="CJ473" s="356">
        <v>0</v>
      </c>
      <c r="CK473" s="356">
        <v>0</v>
      </c>
      <c r="CL473" s="356">
        <v>0</v>
      </c>
      <c r="CM473" s="356">
        <v>0</v>
      </c>
      <c r="CN473" s="162">
        <v>0</v>
      </c>
      <c r="CO473" s="356">
        <v>0</v>
      </c>
      <c r="CP473" s="356">
        <v>0</v>
      </c>
      <c r="CQ473" s="356">
        <v>0</v>
      </c>
      <c r="CR473" s="356">
        <v>0</v>
      </c>
      <c r="CS473" s="356">
        <v>0</v>
      </c>
      <c r="CT473" s="356">
        <v>0</v>
      </c>
      <c r="CU473" s="356">
        <v>0</v>
      </c>
      <c r="CW473" s="356">
        <v>0</v>
      </c>
      <c r="CX473" s="356">
        <v>0</v>
      </c>
      <c r="CY473" s="356">
        <v>0</v>
      </c>
      <c r="CZ473" s="356">
        <v>0</v>
      </c>
      <c r="DA473" s="356">
        <v>0</v>
      </c>
      <c r="DB473" s="356">
        <v>0</v>
      </c>
      <c r="DC473" s="356">
        <v>0</v>
      </c>
      <c r="DE473" s="356">
        <v>0</v>
      </c>
      <c r="DF473" s="356">
        <v>0</v>
      </c>
      <c r="DG473" s="356">
        <v>0</v>
      </c>
      <c r="DH473" s="356">
        <v>0</v>
      </c>
      <c r="DI473" s="356">
        <v>0</v>
      </c>
      <c r="DJ473" s="356">
        <v>0</v>
      </c>
      <c r="DK473" s="356">
        <v>0</v>
      </c>
      <c r="DM473" s="356">
        <v>0</v>
      </c>
      <c r="DN473" s="356">
        <v>0</v>
      </c>
      <c r="DO473" s="356">
        <v>0</v>
      </c>
      <c r="DP473" s="356">
        <v>0</v>
      </c>
      <c r="DQ473" s="356">
        <v>0</v>
      </c>
      <c r="DR473" s="356">
        <v>0</v>
      </c>
      <c r="DS473" s="356">
        <v>0</v>
      </c>
      <c r="DU473" s="356">
        <v>0</v>
      </c>
      <c r="DV473" s="356">
        <v>0</v>
      </c>
      <c r="DW473" s="356">
        <v>0</v>
      </c>
      <c r="DX473" s="356">
        <v>0</v>
      </c>
      <c r="DY473" s="356">
        <v>0</v>
      </c>
      <c r="DZ473" s="356">
        <v>0</v>
      </c>
      <c r="EA473" s="356">
        <v>0</v>
      </c>
      <c r="EC473" s="356">
        <v>0</v>
      </c>
      <c r="ED473" s="356">
        <v>0</v>
      </c>
      <c r="EE473" s="356">
        <v>0</v>
      </c>
      <c r="EF473" s="356">
        <v>0</v>
      </c>
      <c r="EG473" s="356">
        <v>0</v>
      </c>
      <c r="EH473" s="356">
        <v>0</v>
      </c>
      <c r="EI473" s="356">
        <v>0</v>
      </c>
      <c r="EK473" s="356">
        <v>0</v>
      </c>
      <c r="EL473" s="356">
        <v>0</v>
      </c>
      <c r="EM473" s="356">
        <v>0</v>
      </c>
      <c r="EN473" s="356">
        <v>0</v>
      </c>
      <c r="EO473" s="356">
        <v>0</v>
      </c>
      <c r="EP473" s="356">
        <v>0</v>
      </c>
      <c r="EQ473" s="356">
        <v>0</v>
      </c>
      <c r="ES473" s="356">
        <v>0</v>
      </c>
      <c r="ET473" s="356">
        <v>0</v>
      </c>
      <c r="EU473" s="356">
        <v>0</v>
      </c>
      <c r="EV473" s="356">
        <v>0</v>
      </c>
      <c r="EW473" s="356">
        <v>0</v>
      </c>
      <c r="EX473" s="356">
        <v>0</v>
      </c>
      <c r="EY473" s="356">
        <v>0</v>
      </c>
      <c r="FA473" s="356">
        <v>0</v>
      </c>
      <c r="FB473" s="356">
        <v>0</v>
      </c>
      <c r="FC473" s="356">
        <v>0</v>
      </c>
      <c r="FD473" s="356">
        <v>0</v>
      </c>
      <c r="FE473" s="356">
        <v>0</v>
      </c>
      <c r="FF473" s="356">
        <v>0</v>
      </c>
      <c r="FG473" s="356">
        <v>0</v>
      </c>
    </row>
    <row r="474" spans="1:163">
      <c r="A474" s="355" t="s">
        <v>45</v>
      </c>
      <c r="B474" s="162" t="s">
        <v>45</v>
      </c>
      <c r="C474" s="619">
        <v>0</v>
      </c>
      <c r="D474" s="167"/>
      <c r="E474" s="356">
        <v>0</v>
      </c>
      <c r="F474" s="356">
        <v>0</v>
      </c>
      <c r="G474" s="356">
        <v>0</v>
      </c>
      <c r="H474" s="356">
        <v>0</v>
      </c>
      <c r="I474" s="356">
        <v>0</v>
      </c>
      <c r="J474" s="356">
        <v>0</v>
      </c>
      <c r="K474" s="356">
        <v>0</v>
      </c>
      <c r="M474" s="356">
        <v>0</v>
      </c>
      <c r="N474" s="356">
        <v>0</v>
      </c>
      <c r="O474" s="356">
        <v>0</v>
      </c>
      <c r="P474" s="356">
        <v>0</v>
      </c>
      <c r="Q474" s="356">
        <v>0</v>
      </c>
      <c r="R474" s="356">
        <v>0</v>
      </c>
      <c r="S474" s="356">
        <v>0</v>
      </c>
      <c r="U474" s="356">
        <v>0</v>
      </c>
      <c r="V474" s="356">
        <v>0</v>
      </c>
      <c r="W474" s="356">
        <v>0</v>
      </c>
      <c r="X474" s="356">
        <v>0</v>
      </c>
      <c r="Y474" s="356">
        <v>0</v>
      </c>
      <c r="Z474" s="356">
        <v>0</v>
      </c>
      <c r="AA474" s="356">
        <v>0</v>
      </c>
      <c r="AC474" s="356">
        <v>0</v>
      </c>
      <c r="AD474" s="356">
        <v>0</v>
      </c>
      <c r="AE474" s="356">
        <v>0</v>
      </c>
      <c r="AF474" s="356">
        <v>0</v>
      </c>
      <c r="AG474" s="356">
        <v>0</v>
      </c>
      <c r="AH474" s="356">
        <v>0</v>
      </c>
      <c r="AI474" s="356">
        <v>0</v>
      </c>
      <c r="AK474" s="356">
        <v>0</v>
      </c>
      <c r="AL474" s="356">
        <v>0</v>
      </c>
      <c r="AM474" s="356">
        <v>0</v>
      </c>
      <c r="AN474" s="356">
        <v>0</v>
      </c>
      <c r="AO474" s="356">
        <v>0</v>
      </c>
      <c r="AP474" s="356">
        <v>0</v>
      </c>
      <c r="AQ474" s="356">
        <v>0</v>
      </c>
      <c r="AS474" s="356">
        <v>0</v>
      </c>
      <c r="AT474" s="356">
        <v>0</v>
      </c>
      <c r="AU474" s="356">
        <v>0</v>
      </c>
      <c r="AV474" s="356">
        <v>0</v>
      </c>
      <c r="AW474" s="356">
        <v>0</v>
      </c>
      <c r="AX474" s="356">
        <v>0</v>
      </c>
      <c r="AY474" s="356">
        <v>0</v>
      </c>
      <c r="BA474" s="356">
        <v>0</v>
      </c>
      <c r="BB474" s="356">
        <v>0</v>
      </c>
      <c r="BC474" s="356">
        <v>0</v>
      </c>
      <c r="BD474" s="356">
        <v>0</v>
      </c>
      <c r="BE474" s="356">
        <v>0</v>
      </c>
      <c r="BF474" s="356">
        <v>0</v>
      </c>
      <c r="BG474" s="356">
        <v>0</v>
      </c>
      <c r="BI474" s="356">
        <v>0</v>
      </c>
      <c r="BJ474" s="356">
        <v>0</v>
      </c>
      <c r="BK474" s="356">
        <v>0</v>
      </c>
      <c r="BL474" s="356">
        <v>0</v>
      </c>
      <c r="BM474" s="356">
        <v>0</v>
      </c>
      <c r="BN474" s="356">
        <v>0</v>
      </c>
      <c r="BO474" s="356">
        <v>0</v>
      </c>
      <c r="BQ474" s="356">
        <v>0</v>
      </c>
      <c r="BR474" s="356">
        <v>0</v>
      </c>
      <c r="BS474" s="356">
        <v>0</v>
      </c>
      <c r="BT474" s="356">
        <v>0</v>
      </c>
      <c r="BU474" s="356">
        <v>0</v>
      </c>
      <c r="BV474" s="356">
        <v>0</v>
      </c>
      <c r="BW474" s="356">
        <v>0</v>
      </c>
      <c r="BY474" s="356">
        <v>0</v>
      </c>
      <c r="BZ474" s="356">
        <v>0</v>
      </c>
      <c r="CA474" s="356">
        <v>0</v>
      </c>
      <c r="CB474" s="356">
        <v>0</v>
      </c>
      <c r="CC474" s="356">
        <v>0</v>
      </c>
      <c r="CD474" s="356">
        <v>0</v>
      </c>
      <c r="CE474" s="356">
        <v>0</v>
      </c>
      <c r="CG474" s="356">
        <v>0</v>
      </c>
      <c r="CH474" s="356">
        <v>0</v>
      </c>
      <c r="CI474" s="356">
        <v>0</v>
      </c>
      <c r="CJ474" s="356">
        <v>0</v>
      </c>
      <c r="CK474" s="356">
        <v>0</v>
      </c>
      <c r="CL474" s="356">
        <v>0</v>
      </c>
      <c r="CM474" s="356">
        <v>0</v>
      </c>
      <c r="CN474" s="162">
        <v>0</v>
      </c>
      <c r="CO474" s="356">
        <v>0</v>
      </c>
      <c r="CP474" s="356">
        <v>0</v>
      </c>
      <c r="CQ474" s="356">
        <v>0</v>
      </c>
      <c r="CR474" s="356">
        <v>0</v>
      </c>
      <c r="CS474" s="356">
        <v>0</v>
      </c>
      <c r="CT474" s="356">
        <v>0</v>
      </c>
      <c r="CU474" s="356">
        <v>0</v>
      </c>
      <c r="CW474" s="356">
        <v>0</v>
      </c>
      <c r="CX474" s="356">
        <v>0</v>
      </c>
      <c r="CY474" s="356">
        <v>0</v>
      </c>
      <c r="CZ474" s="356">
        <v>0</v>
      </c>
      <c r="DA474" s="356">
        <v>0</v>
      </c>
      <c r="DB474" s="356">
        <v>0</v>
      </c>
      <c r="DC474" s="356">
        <v>0</v>
      </c>
      <c r="DE474" s="356">
        <v>0</v>
      </c>
      <c r="DF474" s="356">
        <v>0</v>
      </c>
      <c r="DG474" s="356">
        <v>0</v>
      </c>
      <c r="DH474" s="356">
        <v>0</v>
      </c>
      <c r="DI474" s="356">
        <v>0</v>
      </c>
      <c r="DJ474" s="356">
        <v>0</v>
      </c>
      <c r="DK474" s="356">
        <v>0</v>
      </c>
      <c r="DM474" s="356">
        <v>0</v>
      </c>
      <c r="DN474" s="356">
        <v>0</v>
      </c>
      <c r="DO474" s="356">
        <v>0</v>
      </c>
      <c r="DP474" s="356">
        <v>0</v>
      </c>
      <c r="DQ474" s="356">
        <v>0</v>
      </c>
      <c r="DR474" s="356">
        <v>0</v>
      </c>
      <c r="DS474" s="356">
        <v>0</v>
      </c>
      <c r="DU474" s="356">
        <v>0</v>
      </c>
      <c r="DV474" s="356">
        <v>0</v>
      </c>
      <c r="DW474" s="356">
        <v>0</v>
      </c>
      <c r="DX474" s="356">
        <v>0</v>
      </c>
      <c r="DY474" s="356">
        <v>0</v>
      </c>
      <c r="DZ474" s="356">
        <v>0</v>
      </c>
      <c r="EA474" s="356">
        <v>0</v>
      </c>
      <c r="EC474" s="356">
        <v>0</v>
      </c>
      <c r="ED474" s="356">
        <v>0</v>
      </c>
      <c r="EE474" s="356">
        <v>0</v>
      </c>
      <c r="EF474" s="356">
        <v>0</v>
      </c>
      <c r="EG474" s="356">
        <v>0</v>
      </c>
      <c r="EH474" s="356">
        <v>0</v>
      </c>
      <c r="EI474" s="356">
        <v>0</v>
      </c>
      <c r="EK474" s="356">
        <v>0</v>
      </c>
      <c r="EL474" s="356">
        <v>0</v>
      </c>
      <c r="EM474" s="356">
        <v>0</v>
      </c>
      <c r="EN474" s="356">
        <v>0</v>
      </c>
      <c r="EO474" s="356">
        <v>0</v>
      </c>
      <c r="EP474" s="356">
        <v>0</v>
      </c>
      <c r="EQ474" s="356">
        <v>0</v>
      </c>
      <c r="ES474" s="356">
        <v>0</v>
      </c>
      <c r="ET474" s="356">
        <v>0</v>
      </c>
      <c r="EU474" s="356">
        <v>0</v>
      </c>
      <c r="EV474" s="356">
        <v>0</v>
      </c>
      <c r="EW474" s="356">
        <v>0</v>
      </c>
      <c r="EX474" s="356">
        <v>0</v>
      </c>
      <c r="EY474" s="356">
        <v>0</v>
      </c>
      <c r="FA474" s="356">
        <v>0</v>
      </c>
      <c r="FB474" s="356">
        <v>0</v>
      </c>
      <c r="FC474" s="356">
        <v>0</v>
      </c>
      <c r="FD474" s="356">
        <v>0</v>
      </c>
      <c r="FE474" s="356">
        <v>0</v>
      </c>
      <c r="FF474" s="356">
        <v>0</v>
      </c>
      <c r="FG474" s="356">
        <v>0</v>
      </c>
    </row>
    <row r="475" spans="1:163">
      <c r="A475" s="355" t="s">
        <v>45</v>
      </c>
      <c r="B475" s="162" t="s">
        <v>45</v>
      </c>
      <c r="C475" s="619">
        <v>0</v>
      </c>
      <c r="D475" s="167"/>
      <c r="E475" s="356">
        <v>0</v>
      </c>
      <c r="F475" s="356">
        <v>0</v>
      </c>
      <c r="G475" s="356">
        <v>0</v>
      </c>
      <c r="H475" s="356">
        <v>0</v>
      </c>
      <c r="I475" s="356">
        <v>0</v>
      </c>
      <c r="J475" s="356">
        <v>0</v>
      </c>
      <c r="K475" s="356">
        <v>0</v>
      </c>
      <c r="M475" s="356">
        <v>0</v>
      </c>
      <c r="N475" s="356">
        <v>0</v>
      </c>
      <c r="O475" s="356">
        <v>0</v>
      </c>
      <c r="P475" s="356">
        <v>0</v>
      </c>
      <c r="Q475" s="356">
        <v>0</v>
      </c>
      <c r="R475" s="356">
        <v>0</v>
      </c>
      <c r="S475" s="356">
        <v>0</v>
      </c>
      <c r="U475" s="356">
        <v>0</v>
      </c>
      <c r="V475" s="356">
        <v>0</v>
      </c>
      <c r="W475" s="356">
        <v>0</v>
      </c>
      <c r="X475" s="356">
        <v>0</v>
      </c>
      <c r="Y475" s="356">
        <v>0</v>
      </c>
      <c r="Z475" s="356">
        <v>0</v>
      </c>
      <c r="AA475" s="356">
        <v>0</v>
      </c>
      <c r="AC475" s="356">
        <v>0</v>
      </c>
      <c r="AD475" s="356">
        <v>0</v>
      </c>
      <c r="AE475" s="356">
        <v>0</v>
      </c>
      <c r="AF475" s="356">
        <v>0</v>
      </c>
      <c r="AG475" s="356">
        <v>0</v>
      </c>
      <c r="AH475" s="356">
        <v>0</v>
      </c>
      <c r="AI475" s="356">
        <v>0</v>
      </c>
      <c r="AK475" s="356">
        <v>0</v>
      </c>
      <c r="AL475" s="356">
        <v>0</v>
      </c>
      <c r="AM475" s="356">
        <v>0</v>
      </c>
      <c r="AN475" s="356">
        <v>0</v>
      </c>
      <c r="AO475" s="356">
        <v>0</v>
      </c>
      <c r="AP475" s="356">
        <v>0</v>
      </c>
      <c r="AQ475" s="356">
        <v>0</v>
      </c>
      <c r="AS475" s="356">
        <v>0</v>
      </c>
      <c r="AT475" s="356">
        <v>0</v>
      </c>
      <c r="AU475" s="356">
        <v>0</v>
      </c>
      <c r="AV475" s="356">
        <v>0</v>
      </c>
      <c r="AW475" s="356">
        <v>0</v>
      </c>
      <c r="AX475" s="356">
        <v>0</v>
      </c>
      <c r="AY475" s="356">
        <v>0</v>
      </c>
      <c r="BA475" s="356">
        <v>0</v>
      </c>
      <c r="BB475" s="356">
        <v>0</v>
      </c>
      <c r="BC475" s="356">
        <v>0</v>
      </c>
      <c r="BD475" s="356">
        <v>0</v>
      </c>
      <c r="BE475" s="356">
        <v>0</v>
      </c>
      <c r="BF475" s="356">
        <v>0</v>
      </c>
      <c r="BG475" s="356">
        <v>0</v>
      </c>
      <c r="BI475" s="356">
        <v>0</v>
      </c>
      <c r="BJ475" s="356">
        <v>0</v>
      </c>
      <c r="BK475" s="356">
        <v>0</v>
      </c>
      <c r="BL475" s="356">
        <v>0</v>
      </c>
      <c r="BM475" s="356">
        <v>0</v>
      </c>
      <c r="BN475" s="356">
        <v>0</v>
      </c>
      <c r="BO475" s="356">
        <v>0</v>
      </c>
      <c r="BQ475" s="356">
        <v>0</v>
      </c>
      <c r="BR475" s="356">
        <v>0</v>
      </c>
      <c r="BS475" s="356">
        <v>0</v>
      </c>
      <c r="BT475" s="356">
        <v>0</v>
      </c>
      <c r="BU475" s="356">
        <v>0</v>
      </c>
      <c r="BV475" s="356">
        <v>0</v>
      </c>
      <c r="BW475" s="356">
        <v>0</v>
      </c>
      <c r="BY475" s="356">
        <v>0</v>
      </c>
      <c r="BZ475" s="356">
        <v>0</v>
      </c>
      <c r="CA475" s="356">
        <v>0</v>
      </c>
      <c r="CB475" s="356">
        <v>0</v>
      </c>
      <c r="CC475" s="356">
        <v>0</v>
      </c>
      <c r="CD475" s="356">
        <v>0</v>
      </c>
      <c r="CE475" s="356">
        <v>0</v>
      </c>
      <c r="CG475" s="356">
        <v>0</v>
      </c>
      <c r="CH475" s="356">
        <v>0</v>
      </c>
      <c r="CI475" s="356">
        <v>0</v>
      </c>
      <c r="CJ475" s="356">
        <v>0</v>
      </c>
      <c r="CK475" s="356">
        <v>0</v>
      </c>
      <c r="CL475" s="356">
        <v>0</v>
      </c>
      <c r="CM475" s="356">
        <v>0</v>
      </c>
      <c r="CN475" s="162">
        <v>0</v>
      </c>
      <c r="CO475" s="356">
        <v>0</v>
      </c>
      <c r="CP475" s="356">
        <v>0</v>
      </c>
      <c r="CQ475" s="356">
        <v>0</v>
      </c>
      <c r="CR475" s="356">
        <v>0</v>
      </c>
      <c r="CS475" s="356">
        <v>0</v>
      </c>
      <c r="CT475" s="356">
        <v>0</v>
      </c>
      <c r="CU475" s="356">
        <v>0</v>
      </c>
      <c r="CW475" s="356">
        <v>0</v>
      </c>
      <c r="CX475" s="356">
        <v>0</v>
      </c>
      <c r="CY475" s="356">
        <v>0</v>
      </c>
      <c r="CZ475" s="356">
        <v>0</v>
      </c>
      <c r="DA475" s="356">
        <v>0</v>
      </c>
      <c r="DB475" s="356">
        <v>0</v>
      </c>
      <c r="DC475" s="356">
        <v>0</v>
      </c>
      <c r="DE475" s="356">
        <v>0</v>
      </c>
      <c r="DF475" s="356">
        <v>0</v>
      </c>
      <c r="DG475" s="356">
        <v>0</v>
      </c>
      <c r="DH475" s="356">
        <v>0</v>
      </c>
      <c r="DI475" s="356">
        <v>0</v>
      </c>
      <c r="DJ475" s="356">
        <v>0</v>
      </c>
      <c r="DK475" s="356">
        <v>0</v>
      </c>
      <c r="DM475" s="356">
        <v>0</v>
      </c>
      <c r="DN475" s="356">
        <v>0</v>
      </c>
      <c r="DO475" s="356">
        <v>0</v>
      </c>
      <c r="DP475" s="356">
        <v>0</v>
      </c>
      <c r="DQ475" s="356">
        <v>0</v>
      </c>
      <c r="DR475" s="356">
        <v>0</v>
      </c>
      <c r="DS475" s="356">
        <v>0</v>
      </c>
      <c r="DU475" s="356">
        <v>0</v>
      </c>
      <c r="DV475" s="356">
        <v>0</v>
      </c>
      <c r="DW475" s="356">
        <v>0</v>
      </c>
      <c r="DX475" s="356">
        <v>0</v>
      </c>
      <c r="DY475" s="356">
        <v>0</v>
      </c>
      <c r="DZ475" s="356">
        <v>0</v>
      </c>
      <c r="EA475" s="356">
        <v>0</v>
      </c>
      <c r="EC475" s="356">
        <v>0</v>
      </c>
      <c r="ED475" s="356">
        <v>0</v>
      </c>
      <c r="EE475" s="356">
        <v>0</v>
      </c>
      <c r="EF475" s="356">
        <v>0</v>
      </c>
      <c r="EG475" s="356">
        <v>0</v>
      </c>
      <c r="EH475" s="356">
        <v>0</v>
      </c>
      <c r="EI475" s="356">
        <v>0</v>
      </c>
      <c r="EK475" s="356">
        <v>0</v>
      </c>
      <c r="EL475" s="356">
        <v>0</v>
      </c>
      <c r="EM475" s="356">
        <v>0</v>
      </c>
      <c r="EN475" s="356">
        <v>0</v>
      </c>
      <c r="EO475" s="356">
        <v>0</v>
      </c>
      <c r="EP475" s="356">
        <v>0</v>
      </c>
      <c r="EQ475" s="356">
        <v>0</v>
      </c>
      <c r="ES475" s="356">
        <v>0</v>
      </c>
      <c r="ET475" s="356">
        <v>0</v>
      </c>
      <c r="EU475" s="356">
        <v>0</v>
      </c>
      <c r="EV475" s="356">
        <v>0</v>
      </c>
      <c r="EW475" s="356">
        <v>0</v>
      </c>
      <c r="EX475" s="356">
        <v>0</v>
      </c>
      <c r="EY475" s="356">
        <v>0</v>
      </c>
      <c r="FA475" s="356">
        <v>0</v>
      </c>
      <c r="FB475" s="356">
        <v>0</v>
      </c>
      <c r="FC475" s="356">
        <v>0</v>
      </c>
      <c r="FD475" s="356">
        <v>0</v>
      </c>
      <c r="FE475" s="356">
        <v>0</v>
      </c>
      <c r="FF475" s="356">
        <v>0</v>
      </c>
      <c r="FG475" s="356">
        <v>0</v>
      </c>
    </row>
    <row r="476" spans="1:163">
      <c r="A476" s="355" t="s">
        <v>45</v>
      </c>
      <c r="B476" s="162" t="s">
        <v>45</v>
      </c>
      <c r="C476" s="619">
        <v>0</v>
      </c>
      <c r="D476" s="167"/>
      <c r="E476" s="356">
        <v>0</v>
      </c>
      <c r="F476" s="356">
        <v>0</v>
      </c>
      <c r="G476" s="356">
        <v>0</v>
      </c>
      <c r="H476" s="356">
        <v>0</v>
      </c>
      <c r="I476" s="356">
        <v>0</v>
      </c>
      <c r="J476" s="356">
        <v>0</v>
      </c>
      <c r="K476" s="356">
        <v>0</v>
      </c>
      <c r="M476" s="356">
        <v>0</v>
      </c>
      <c r="N476" s="356">
        <v>0</v>
      </c>
      <c r="O476" s="356">
        <v>0</v>
      </c>
      <c r="P476" s="356">
        <v>0</v>
      </c>
      <c r="Q476" s="356">
        <v>0</v>
      </c>
      <c r="R476" s="356">
        <v>0</v>
      </c>
      <c r="S476" s="356">
        <v>0</v>
      </c>
      <c r="U476" s="356">
        <v>0</v>
      </c>
      <c r="V476" s="356">
        <v>0</v>
      </c>
      <c r="W476" s="356">
        <v>0</v>
      </c>
      <c r="X476" s="356">
        <v>0</v>
      </c>
      <c r="Y476" s="356">
        <v>0</v>
      </c>
      <c r="Z476" s="356">
        <v>0</v>
      </c>
      <c r="AA476" s="356">
        <v>0</v>
      </c>
      <c r="AC476" s="356">
        <v>0</v>
      </c>
      <c r="AD476" s="356">
        <v>0</v>
      </c>
      <c r="AE476" s="356">
        <v>0</v>
      </c>
      <c r="AF476" s="356">
        <v>0</v>
      </c>
      <c r="AG476" s="356">
        <v>0</v>
      </c>
      <c r="AH476" s="356">
        <v>0</v>
      </c>
      <c r="AI476" s="356">
        <v>0</v>
      </c>
      <c r="AK476" s="356">
        <v>0</v>
      </c>
      <c r="AL476" s="356">
        <v>0</v>
      </c>
      <c r="AM476" s="356">
        <v>0</v>
      </c>
      <c r="AN476" s="356">
        <v>0</v>
      </c>
      <c r="AO476" s="356">
        <v>0</v>
      </c>
      <c r="AP476" s="356">
        <v>0</v>
      </c>
      <c r="AQ476" s="356">
        <v>0</v>
      </c>
      <c r="AS476" s="356">
        <v>0</v>
      </c>
      <c r="AT476" s="356">
        <v>0</v>
      </c>
      <c r="AU476" s="356">
        <v>0</v>
      </c>
      <c r="AV476" s="356">
        <v>0</v>
      </c>
      <c r="AW476" s="356">
        <v>0</v>
      </c>
      <c r="AX476" s="356">
        <v>0</v>
      </c>
      <c r="AY476" s="356">
        <v>0</v>
      </c>
      <c r="BA476" s="356">
        <v>0</v>
      </c>
      <c r="BB476" s="356">
        <v>0</v>
      </c>
      <c r="BC476" s="356">
        <v>0</v>
      </c>
      <c r="BD476" s="356">
        <v>0</v>
      </c>
      <c r="BE476" s="356">
        <v>0</v>
      </c>
      <c r="BF476" s="356">
        <v>0</v>
      </c>
      <c r="BG476" s="356">
        <v>0</v>
      </c>
      <c r="BI476" s="356">
        <v>0</v>
      </c>
      <c r="BJ476" s="356">
        <v>0</v>
      </c>
      <c r="BK476" s="356">
        <v>0</v>
      </c>
      <c r="BL476" s="356">
        <v>0</v>
      </c>
      <c r="BM476" s="356">
        <v>0</v>
      </c>
      <c r="BN476" s="356">
        <v>0</v>
      </c>
      <c r="BO476" s="356">
        <v>0</v>
      </c>
      <c r="BQ476" s="356">
        <v>0</v>
      </c>
      <c r="BR476" s="356">
        <v>0</v>
      </c>
      <c r="BS476" s="356">
        <v>0</v>
      </c>
      <c r="BT476" s="356">
        <v>0</v>
      </c>
      <c r="BU476" s="356">
        <v>0</v>
      </c>
      <c r="BV476" s="356">
        <v>0</v>
      </c>
      <c r="BW476" s="356">
        <v>0</v>
      </c>
      <c r="BY476" s="356">
        <v>0</v>
      </c>
      <c r="BZ476" s="356">
        <v>0</v>
      </c>
      <c r="CA476" s="356">
        <v>0</v>
      </c>
      <c r="CB476" s="356">
        <v>0</v>
      </c>
      <c r="CC476" s="356">
        <v>0</v>
      </c>
      <c r="CD476" s="356">
        <v>0</v>
      </c>
      <c r="CE476" s="356">
        <v>0</v>
      </c>
      <c r="CG476" s="356">
        <v>0</v>
      </c>
      <c r="CH476" s="356">
        <v>0</v>
      </c>
      <c r="CI476" s="356">
        <v>0</v>
      </c>
      <c r="CJ476" s="356">
        <v>0</v>
      </c>
      <c r="CK476" s="356">
        <v>0</v>
      </c>
      <c r="CL476" s="356">
        <v>0</v>
      </c>
      <c r="CM476" s="356">
        <v>0</v>
      </c>
      <c r="CN476" s="162">
        <v>0</v>
      </c>
      <c r="CO476" s="356">
        <v>0</v>
      </c>
      <c r="CP476" s="356">
        <v>0</v>
      </c>
      <c r="CQ476" s="356">
        <v>0</v>
      </c>
      <c r="CR476" s="356">
        <v>0</v>
      </c>
      <c r="CS476" s="356">
        <v>0</v>
      </c>
      <c r="CT476" s="356">
        <v>0</v>
      </c>
      <c r="CU476" s="356">
        <v>0</v>
      </c>
      <c r="CW476" s="356">
        <v>0</v>
      </c>
      <c r="CX476" s="356">
        <v>0</v>
      </c>
      <c r="CY476" s="356">
        <v>0</v>
      </c>
      <c r="CZ476" s="356">
        <v>0</v>
      </c>
      <c r="DA476" s="356">
        <v>0</v>
      </c>
      <c r="DB476" s="356">
        <v>0</v>
      </c>
      <c r="DC476" s="356">
        <v>0</v>
      </c>
      <c r="DE476" s="356">
        <v>0</v>
      </c>
      <c r="DF476" s="356">
        <v>0</v>
      </c>
      <c r="DG476" s="356">
        <v>0</v>
      </c>
      <c r="DH476" s="356">
        <v>0</v>
      </c>
      <c r="DI476" s="356">
        <v>0</v>
      </c>
      <c r="DJ476" s="356">
        <v>0</v>
      </c>
      <c r="DK476" s="356">
        <v>0</v>
      </c>
      <c r="DM476" s="356">
        <v>0</v>
      </c>
      <c r="DN476" s="356">
        <v>0</v>
      </c>
      <c r="DO476" s="356">
        <v>0</v>
      </c>
      <c r="DP476" s="356">
        <v>0</v>
      </c>
      <c r="DQ476" s="356">
        <v>0</v>
      </c>
      <c r="DR476" s="356">
        <v>0</v>
      </c>
      <c r="DS476" s="356">
        <v>0</v>
      </c>
      <c r="DU476" s="356">
        <v>0</v>
      </c>
      <c r="DV476" s="356">
        <v>0</v>
      </c>
      <c r="DW476" s="356">
        <v>0</v>
      </c>
      <c r="DX476" s="356">
        <v>0</v>
      </c>
      <c r="DY476" s="356">
        <v>0</v>
      </c>
      <c r="DZ476" s="356">
        <v>0</v>
      </c>
      <c r="EA476" s="356">
        <v>0</v>
      </c>
      <c r="EC476" s="356">
        <v>0</v>
      </c>
      <c r="ED476" s="356">
        <v>0</v>
      </c>
      <c r="EE476" s="356">
        <v>0</v>
      </c>
      <c r="EF476" s="356">
        <v>0</v>
      </c>
      <c r="EG476" s="356">
        <v>0</v>
      </c>
      <c r="EH476" s="356">
        <v>0</v>
      </c>
      <c r="EI476" s="356">
        <v>0</v>
      </c>
      <c r="EK476" s="356">
        <v>0</v>
      </c>
      <c r="EL476" s="356">
        <v>0</v>
      </c>
      <c r="EM476" s="356">
        <v>0</v>
      </c>
      <c r="EN476" s="356">
        <v>0</v>
      </c>
      <c r="EO476" s="356">
        <v>0</v>
      </c>
      <c r="EP476" s="356">
        <v>0</v>
      </c>
      <c r="EQ476" s="356">
        <v>0</v>
      </c>
      <c r="ES476" s="356">
        <v>0</v>
      </c>
      <c r="ET476" s="356">
        <v>0</v>
      </c>
      <c r="EU476" s="356">
        <v>0</v>
      </c>
      <c r="EV476" s="356">
        <v>0</v>
      </c>
      <c r="EW476" s="356">
        <v>0</v>
      </c>
      <c r="EX476" s="356">
        <v>0</v>
      </c>
      <c r="EY476" s="356">
        <v>0</v>
      </c>
      <c r="FA476" s="356">
        <v>0</v>
      </c>
      <c r="FB476" s="356">
        <v>0</v>
      </c>
      <c r="FC476" s="356">
        <v>0</v>
      </c>
      <c r="FD476" s="356">
        <v>0</v>
      </c>
      <c r="FE476" s="356">
        <v>0</v>
      </c>
      <c r="FF476" s="356">
        <v>0</v>
      </c>
      <c r="FG476" s="356">
        <v>0</v>
      </c>
    </row>
    <row r="477" spans="1:163">
      <c r="A477" s="355" t="s">
        <v>45</v>
      </c>
      <c r="B477" s="162" t="s">
        <v>45</v>
      </c>
      <c r="C477" s="619">
        <v>0</v>
      </c>
      <c r="D477" s="167"/>
      <c r="E477" s="356">
        <v>0</v>
      </c>
      <c r="F477" s="356">
        <v>0</v>
      </c>
      <c r="G477" s="356">
        <v>0</v>
      </c>
      <c r="H477" s="356">
        <v>0</v>
      </c>
      <c r="I477" s="356">
        <v>0</v>
      </c>
      <c r="J477" s="356">
        <v>0</v>
      </c>
      <c r="K477" s="356">
        <v>0</v>
      </c>
      <c r="M477" s="356">
        <v>0</v>
      </c>
      <c r="N477" s="356">
        <v>0</v>
      </c>
      <c r="O477" s="356">
        <v>0</v>
      </c>
      <c r="P477" s="356">
        <v>0</v>
      </c>
      <c r="Q477" s="356">
        <v>0</v>
      </c>
      <c r="R477" s="356">
        <v>0</v>
      </c>
      <c r="S477" s="356">
        <v>0</v>
      </c>
      <c r="U477" s="356">
        <v>0</v>
      </c>
      <c r="V477" s="356">
        <v>0</v>
      </c>
      <c r="W477" s="356">
        <v>0</v>
      </c>
      <c r="X477" s="356">
        <v>0</v>
      </c>
      <c r="Y477" s="356">
        <v>0</v>
      </c>
      <c r="Z477" s="356">
        <v>0</v>
      </c>
      <c r="AA477" s="356">
        <v>0</v>
      </c>
      <c r="AC477" s="356">
        <v>0</v>
      </c>
      <c r="AD477" s="356">
        <v>0</v>
      </c>
      <c r="AE477" s="356">
        <v>0</v>
      </c>
      <c r="AF477" s="356">
        <v>0</v>
      </c>
      <c r="AG477" s="356">
        <v>0</v>
      </c>
      <c r="AH477" s="356">
        <v>0</v>
      </c>
      <c r="AI477" s="356">
        <v>0</v>
      </c>
      <c r="AK477" s="356">
        <v>0</v>
      </c>
      <c r="AL477" s="356">
        <v>0</v>
      </c>
      <c r="AM477" s="356">
        <v>0</v>
      </c>
      <c r="AN477" s="356">
        <v>0</v>
      </c>
      <c r="AO477" s="356">
        <v>0</v>
      </c>
      <c r="AP477" s="356">
        <v>0</v>
      </c>
      <c r="AQ477" s="356">
        <v>0</v>
      </c>
      <c r="AS477" s="356">
        <v>0</v>
      </c>
      <c r="AT477" s="356">
        <v>0</v>
      </c>
      <c r="AU477" s="356">
        <v>0</v>
      </c>
      <c r="AV477" s="356">
        <v>0</v>
      </c>
      <c r="AW477" s="356">
        <v>0</v>
      </c>
      <c r="AX477" s="356">
        <v>0</v>
      </c>
      <c r="AY477" s="356">
        <v>0</v>
      </c>
      <c r="BA477" s="356">
        <v>0</v>
      </c>
      <c r="BB477" s="356">
        <v>0</v>
      </c>
      <c r="BC477" s="356">
        <v>0</v>
      </c>
      <c r="BD477" s="356">
        <v>0</v>
      </c>
      <c r="BE477" s="356">
        <v>0</v>
      </c>
      <c r="BF477" s="356">
        <v>0</v>
      </c>
      <c r="BG477" s="356">
        <v>0</v>
      </c>
      <c r="BI477" s="356">
        <v>0</v>
      </c>
      <c r="BJ477" s="356">
        <v>0</v>
      </c>
      <c r="BK477" s="356">
        <v>0</v>
      </c>
      <c r="BL477" s="356">
        <v>0</v>
      </c>
      <c r="BM477" s="356">
        <v>0</v>
      </c>
      <c r="BN477" s="356">
        <v>0</v>
      </c>
      <c r="BO477" s="356">
        <v>0</v>
      </c>
      <c r="BQ477" s="356">
        <v>0</v>
      </c>
      <c r="BR477" s="356">
        <v>0</v>
      </c>
      <c r="BS477" s="356">
        <v>0</v>
      </c>
      <c r="BT477" s="356">
        <v>0</v>
      </c>
      <c r="BU477" s="356">
        <v>0</v>
      </c>
      <c r="BV477" s="356">
        <v>0</v>
      </c>
      <c r="BW477" s="356">
        <v>0</v>
      </c>
      <c r="BY477" s="356">
        <v>0</v>
      </c>
      <c r="BZ477" s="356">
        <v>0</v>
      </c>
      <c r="CA477" s="356">
        <v>0</v>
      </c>
      <c r="CB477" s="356">
        <v>0</v>
      </c>
      <c r="CC477" s="356">
        <v>0</v>
      </c>
      <c r="CD477" s="356">
        <v>0</v>
      </c>
      <c r="CE477" s="356">
        <v>0</v>
      </c>
      <c r="CG477" s="356">
        <v>0</v>
      </c>
      <c r="CH477" s="356">
        <v>0</v>
      </c>
      <c r="CI477" s="356">
        <v>0</v>
      </c>
      <c r="CJ477" s="356">
        <v>0</v>
      </c>
      <c r="CK477" s="356">
        <v>0</v>
      </c>
      <c r="CL477" s="356">
        <v>0</v>
      </c>
      <c r="CM477" s="356">
        <v>0</v>
      </c>
      <c r="CN477" s="162">
        <v>0</v>
      </c>
      <c r="CO477" s="356">
        <v>0</v>
      </c>
      <c r="CP477" s="356">
        <v>0</v>
      </c>
      <c r="CQ477" s="356">
        <v>0</v>
      </c>
      <c r="CR477" s="356">
        <v>0</v>
      </c>
      <c r="CS477" s="356">
        <v>0</v>
      </c>
      <c r="CT477" s="356">
        <v>0</v>
      </c>
      <c r="CU477" s="356">
        <v>0</v>
      </c>
      <c r="CW477" s="356">
        <v>0</v>
      </c>
      <c r="CX477" s="356">
        <v>0</v>
      </c>
      <c r="CY477" s="356">
        <v>0</v>
      </c>
      <c r="CZ477" s="356">
        <v>0</v>
      </c>
      <c r="DA477" s="356">
        <v>0</v>
      </c>
      <c r="DB477" s="356">
        <v>0</v>
      </c>
      <c r="DC477" s="356">
        <v>0</v>
      </c>
      <c r="DE477" s="356">
        <v>0</v>
      </c>
      <c r="DF477" s="356">
        <v>0</v>
      </c>
      <c r="DG477" s="356">
        <v>0</v>
      </c>
      <c r="DH477" s="356">
        <v>0</v>
      </c>
      <c r="DI477" s="356">
        <v>0</v>
      </c>
      <c r="DJ477" s="356">
        <v>0</v>
      </c>
      <c r="DK477" s="356">
        <v>0</v>
      </c>
      <c r="DM477" s="356">
        <v>0</v>
      </c>
      <c r="DN477" s="356">
        <v>0</v>
      </c>
      <c r="DO477" s="356">
        <v>0</v>
      </c>
      <c r="DP477" s="356">
        <v>0</v>
      </c>
      <c r="DQ477" s="356">
        <v>0</v>
      </c>
      <c r="DR477" s="356">
        <v>0</v>
      </c>
      <c r="DS477" s="356">
        <v>0</v>
      </c>
      <c r="DU477" s="356">
        <v>0</v>
      </c>
      <c r="DV477" s="356">
        <v>0</v>
      </c>
      <c r="DW477" s="356">
        <v>0</v>
      </c>
      <c r="DX477" s="356">
        <v>0</v>
      </c>
      <c r="DY477" s="356">
        <v>0</v>
      </c>
      <c r="DZ477" s="356">
        <v>0</v>
      </c>
      <c r="EA477" s="356">
        <v>0</v>
      </c>
      <c r="EC477" s="356">
        <v>0</v>
      </c>
      <c r="ED477" s="356">
        <v>0</v>
      </c>
      <c r="EE477" s="356">
        <v>0</v>
      </c>
      <c r="EF477" s="356">
        <v>0</v>
      </c>
      <c r="EG477" s="356">
        <v>0</v>
      </c>
      <c r="EH477" s="356">
        <v>0</v>
      </c>
      <c r="EI477" s="356">
        <v>0</v>
      </c>
      <c r="EK477" s="356">
        <v>0</v>
      </c>
      <c r="EL477" s="356">
        <v>0</v>
      </c>
      <c r="EM477" s="356">
        <v>0</v>
      </c>
      <c r="EN477" s="356">
        <v>0</v>
      </c>
      <c r="EO477" s="356">
        <v>0</v>
      </c>
      <c r="EP477" s="356">
        <v>0</v>
      </c>
      <c r="EQ477" s="356">
        <v>0</v>
      </c>
      <c r="ES477" s="356">
        <v>0</v>
      </c>
      <c r="ET477" s="356">
        <v>0</v>
      </c>
      <c r="EU477" s="356">
        <v>0</v>
      </c>
      <c r="EV477" s="356">
        <v>0</v>
      </c>
      <c r="EW477" s="356">
        <v>0</v>
      </c>
      <c r="EX477" s="356">
        <v>0</v>
      </c>
      <c r="EY477" s="356">
        <v>0</v>
      </c>
      <c r="FA477" s="356">
        <v>0</v>
      </c>
      <c r="FB477" s="356">
        <v>0</v>
      </c>
      <c r="FC477" s="356">
        <v>0</v>
      </c>
      <c r="FD477" s="356">
        <v>0</v>
      </c>
      <c r="FE477" s="356">
        <v>0</v>
      </c>
      <c r="FF477" s="356">
        <v>0</v>
      </c>
      <c r="FG477" s="356">
        <v>0</v>
      </c>
    </row>
    <row r="478" spans="1:163">
      <c r="A478" s="355" t="s">
        <v>45</v>
      </c>
      <c r="B478" s="162" t="s">
        <v>45</v>
      </c>
      <c r="C478" s="619">
        <v>0</v>
      </c>
      <c r="D478" s="167"/>
      <c r="E478" s="356">
        <v>0</v>
      </c>
      <c r="F478" s="356">
        <v>0</v>
      </c>
      <c r="G478" s="356">
        <v>0</v>
      </c>
      <c r="H478" s="356">
        <v>0</v>
      </c>
      <c r="I478" s="356">
        <v>0</v>
      </c>
      <c r="J478" s="356">
        <v>0</v>
      </c>
      <c r="K478" s="356">
        <v>0</v>
      </c>
      <c r="M478" s="356">
        <v>0</v>
      </c>
      <c r="N478" s="356">
        <v>0</v>
      </c>
      <c r="O478" s="356">
        <v>0</v>
      </c>
      <c r="P478" s="356">
        <v>0</v>
      </c>
      <c r="Q478" s="356">
        <v>0</v>
      </c>
      <c r="R478" s="356">
        <v>0</v>
      </c>
      <c r="S478" s="356">
        <v>0</v>
      </c>
      <c r="U478" s="356">
        <v>0</v>
      </c>
      <c r="V478" s="356">
        <v>0</v>
      </c>
      <c r="W478" s="356">
        <v>0</v>
      </c>
      <c r="X478" s="356">
        <v>0</v>
      </c>
      <c r="Y478" s="356">
        <v>0</v>
      </c>
      <c r="Z478" s="356">
        <v>0</v>
      </c>
      <c r="AA478" s="356">
        <v>0</v>
      </c>
      <c r="AC478" s="356">
        <v>0</v>
      </c>
      <c r="AD478" s="356">
        <v>0</v>
      </c>
      <c r="AE478" s="356">
        <v>0</v>
      </c>
      <c r="AF478" s="356">
        <v>0</v>
      </c>
      <c r="AG478" s="356">
        <v>0</v>
      </c>
      <c r="AH478" s="356">
        <v>0</v>
      </c>
      <c r="AI478" s="356">
        <v>0</v>
      </c>
      <c r="AK478" s="356">
        <v>0</v>
      </c>
      <c r="AL478" s="356">
        <v>0</v>
      </c>
      <c r="AM478" s="356">
        <v>0</v>
      </c>
      <c r="AN478" s="356">
        <v>0</v>
      </c>
      <c r="AO478" s="356">
        <v>0</v>
      </c>
      <c r="AP478" s="356">
        <v>0</v>
      </c>
      <c r="AQ478" s="356">
        <v>0</v>
      </c>
      <c r="AS478" s="356">
        <v>0</v>
      </c>
      <c r="AT478" s="356">
        <v>0</v>
      </c>
      <c r="AU478" s="356">
        <v>0</v>
      </c>
      <c r="AV478" s="356">
        <v>0</v>
      </c>
      <c r="AW478" s="356">
        <v>0</v>
      </c>
      <c r="AX478" s="356">
        <v>0</v>
      </c>
      <c r="AY478" s="356">
        <v>0</v>
      </c>
      <c r="BA478" s="356">
        <v>0</v>
      </c>
      <c r="BB478" s="356">
        <v>0</v>
      </c>
      <c r="BC478" s="356">
        <v>0</v>
      </c>
      <c r="BD478" s="356">
        <v>0</v>
      </c>
      <c r="BE478" s="356">
        <v>0</v>
      </c>
      <c r="BF478" s="356">
        <v>0</v>
      </c>
      <c r="BG478" s="356">
        <v>0</v>
      </c>
      <c r="BI478" s="356">
        <v>0</v>
      </c>
      <c r="BJ478" s="356">
        <v>0</v>
      </c>
      <c r="BK478" s="356">
        <v>0</v>
      </c>
      <c r="BL478" s="356">
        <v>0</v>
      </c>
      <c r="BM478" s="356">
        <v>0</v>
      </c>
      <c r="BN478" s="356">
        <v>0</v>
      </c>
      <c r="BO478" s="356">
        <v>0</v>
      </c>
      <c r="BQ478" s="356">
        <v>0</v>
      </c>
      <c r="BR478" s="356">
        <v>0</v>
      </c>
      <c r="BS478" s="356">
        <v>0</v>
      </c>
      <c r="BT478" s="356">
        <v>0</v>
      </c>
      <c r="BU478" s="356">
        <v>0</v>
      </c>
      <c r="BV478" s="356">
        <v>0</v>
      </c>
      <c r="BW478" s="356">
        <v>0</v>
      </c>
      <c r="BY478" s="356">
        <v>0</v>
      </c>
      <c r="BZ478" s="356">
        <v>0</v>
      </c>
      <c r="CA478" s="356">
        <v>0</v>
      </c>
      <c r="CB478" s="356">
        <v>0</v>
      </c>
      <c r="CC478" s="356">
        <v>0</v>
      </c>
      <c r="CD478" s="356">
        <v>0</v>
      </c>
      <c r="CE478" s="356">
        <v>0</v>
      </c>
      <c r="CG478" s="356">
        <v>0</v>
      </c>
      <c r="CH478" s="356">
        <v>0</v>
      </c>
      <c r="CI478" s="356">
        <v>0</v>
      </c>
      <c r="CJ478" s="356">
        <v>0</v>
      </c>
      <c r="CK478" s="356">
        <v>0</v>
      </c>
      <c r="CL478" s="356">
        <v>0</v>
      </c>
      <c r="CM478" s="356">
        <v>0</v>
      </c>
      <c r="CN478" s="162">
        <v>0</v>
      </c>
      <c r="CO478" s="356">
        <v>0</v>
      </c>
      <c r="CP478" s="356">
        <v>0</v>
      </c>
      <c r="CQ478" s="356">
        <v>0</v>
      </c>
      <c r="CR478" s="356">
        <v>0</v>
      </c>
      <c r="CS478" s="356">
        <v>0</v>
      </c>
      <c r="CT478" s="356">
        <v>0</v>
      </c>
      <c r="CU478" s="356">
        <v>0</v>
      </c>
      <c r="CW478" s="356">
        <v>0</v>
      </c>
      <c r="CX478" s="356">
        <v>0</v>
      </c>
      <c r="CY478" s="356">
        <v>0</v>
      </c>
      <c r="CZ478" s="356">
        <v>0</v>
      </c>
      <c r="DA478" s="356">
        <v>0</v>
      </c>
      <c r="DB478" s="356">
        <v>0</v>
      </c>
      <c r="DC478" s="356">
        <v>0</v>
      </c>
      <c r="DE478" s="356">
        <v>0</v>
      </c>
      <c r="DF478" s="356">
        <v>0</v>
      </c>
      <c r="DG478" s="356">
        <v>0</v>
      </c>
      <c r="DH478" s="356">
        <v>0</v>
      </c>
      <c r="DI478" s="356">
        <v>0</v>
      </c>
      <c r="DJ478" s="356">
        <v>0</v>
      </c>
      <c r="DK478" s="356">
        <v>0</v>
      </c>
      <c r="DM478" s="356">
        <v>0</v>
      </c>
      <c r="DN478" s="356">
        <v>0</v>
      </c>
      <c r="DO478" s="356">
        <v>0</v>
      </c>
      <c r="DP478" s="356">
        <v>0</v>
      </c>
      <c r="DQ478" s="356">
        <v>0</v>
      </c>
      <c r="DR478" s="356">
        <v>0</v>
      </c>
      <c r="DS478" s="356">
        <v>0</v>
      </c>
      <c r="DU478" s="356">
        <v>0</v>
      </c>
      <c r="DV478" s="356">
        <v>0</v>
      </c>
      <c r="DW478" s="356">
        <v>0</v>
      </c>
      <c r="DX478" s="356">
        <v>0</v>
      </c>
      <c r="DY478" s="356">
        <v>0</v>
      </c>
      <c r="DZ478" s="356">
        <v>0</v>
      </c>
      <c r="EA478" s="356">
        <v>0</v>
      </c>
      <c r="EC478" s="356">
        <v>0</v>
      </c>
      <c r="ED478" s="356">
        <v>0</v>
      </c>
      <c r="EE478" s="356">
        <v>0</v>
      </c>
      <c r="EF478" s="356">
        <v>0</v>
      </c>
      <c r="EG478" s="356">
        <v>0</v>
      </c>
      <c r="EH478" s="356">
        <v>0</v>
      </c>
      <c r="EI478" s="356">
        <v>0</v>
      </c>
      <c r="EK478" s="356">
        <v>0</v>
      </c>
      <c r="EL478" s="356">
        <v>0</v>
      </c>
      <c r="EM478" s="356">
        <v>0</v>
      </c>
      <c r="EN478" s="356">
        <v>0</v>
      </c>
      <c r="EO478" s="356">
        <v>0</v>
      </c>
      <c r="EP478" s="356">
        <v>0</v>
      </c>
      <c r="EQ478" s="356">
        <v>0</v>
      </c>
      <c r="ES478" s="356">
        <v>0</v>
      </c>
      <c r="ET478" s="356">
        <v>0</v>
      </c>
      <c r="EU478" s="356">
        <v>0</v>
      </c>
      <c r="EV478" s="356">
        <v>0</v>
      </c>
      <c r="EW478" s="356">
        <v>0</v>
      </c>
      <c r="EX478" s="356">
        <v>0</v>
      </c>
      <c r="EY478" s="356">
        <v>0</v>
      </c>
      <c r="FA478" s="356">
        <v>0</v>
      </c>
      <c r="FB478" s="356">
        <v>0</v>
      </c>
      <c r="FC478" s="356">
        <v>0</v>
      </c>
      <c r="FD478" s="356">
        <v>0</v>
      </c>
      <c r="FE478" s="356">
        <v>0</v>
      </c>
      <c r="FF478" s="356">
        <v>0</v>
      </c>
      <c r="FG478" s="356">
        <v>0</v>
      </c>
    </row>
    <row r="479" spans="1:163">
      <c r="B479" s="172" t="s">
        <v>70</v>
      </c>
      <c r="C479" s="357">
        <v>11005573.481128439</v>
      </c>
      <c r="D479" s="167"/>
      <c r="E479" s="357">
        <v>0</v>
      </c>
      <c r="F479" s="357">
        <v>0</v>
      </c>
      <c r="G479" s="357">
        <v>9572909.4928485788</v>
      </c>
      <c r="H479" s="357">
        <v>0</v>
      </c>
      <c r="I479" s="357">
        <v>0</v>
      </c>
      <c r="J479" s="357">
        <v>0</v>
      </c>
      <c r="K479" s="357">
        <v>9572909.4928485788</v>
      </c>
      <c r="L479" s="357"/>
      <c r="M479" s="357">
        <v>0</v>
      </c>
      <c r="N479" s="357">
        <v>0</v>
      </c>
      <c r="O479" s="357">
        <v>1002592.9754241089</v>
      </c>
      <c r="P479" s="357">
        <v>0</v>
      </c>
      <c r="Q479" s="357">
        <v>0</v>
      </c>
      <c r="R479" s="357">
        <v>0</v>
      </c>
      <c r="S479" s="357">
        <v>1002592.9754241089</v>
      </c>
      <c r="T479" s="357"/>
      <c r="U479" s="357">
        <v>0</v>
      </c>
      <c r="V479" s="357">
        <v>0</v>
      </c>
      <c r="W479" s="357">
        <v>100898.26929306358</v>
      </c>
      <c r="X479" s="357">
        <v>0</v>
      </c>
      <c r="Y479" s="357">
        <v>0</v>
      </c>
      <c r="Z479" s="357">
        <v>0</v>
      </c>
      <c r="AA479" s="357">
        <v>100898.26929306358</v>
      </c>
      <c r="AB479" s="357"/>
      <c r="AC479" s="357">
        <v>0</v>
      </c>
      <c r="AD479" s="357">
        <v>0</v>
      </c>
      <c r="AE479" s="357">
        <v>107095.659438092</v>
      </c>
      <c r="AF479" s="357">
        <v>0</v>
      </c>
      <c r="AG479" s="357">
        <v>0</v>
      </c>
      <c r="AH479" s="357">
        <v>0</v>
      </c>
      <c r="AI479" s="357">
        <v>107095.659438092</v>
      </c>
      <c r="AJ479" s="357"/>
      <c r="AK479" s="357">
        <v>0</v>
      </c>
      <c r="AL479" s="357">
        <v>0</v>
      </c>
      <c r="AM479" s="357">
        <v>115785.09363889862</v>
      </c>
      <c r="AN479" s="357">
        <v>0</v>
      </c>
      <c r="AO479" s="357">
        <v>0</v>
      </c>
      <c r="AP479" s="357">
        <v>0</v>
      </c>
      <c r="AQ479" s="357">
        <v>115785.09363889862</v>
      </c>
      <c r="AR479" s="357"/>
      <c r="AS479" s="357">
        <v>0</v>
      </c>
      <c r="AT479" s="357">
        <v>0</v>
      </c>
      <c r="AU479" s="357">
        <v>9.7622187434979697</v>
      </c>
      <c r="AV479" s="357">
        <v>0</v>
      </c>
      <c r="AW479" s="357">
        <v>0</v>
      </c>
      <c r="AX479" s="357">
        <v>0</v>
      </c>
      <c r="AY479" s="357">
        <v>9.7622187434979697</v>
      </c>
      <c r="AZ479" s="357"/>
      <c r="BA479" s="357">
        <v>0</v>
      </c>
      <c r="BB479" s="357">
        <v>0</v>
      </c>
      <c r="BC479" s="357">
        <v>3236.6852132119952</v>
      </c>
      <c r="BD479" s="357">
        <v>0</v>
      </c>
      <c r="BE479" s="357">
        <v>0</v>
      </c>
      <c r="BF479" s="357">
        <v>0</v>
      </c>
      <c r="BG479" s="357">
        <v>3236.6852132119952</v>
      </c>
      <c r="BH479" s="357"/>
      <c r="BI479" s="357">
        <v>0</v>
      </c>
      <c r="BJ479" s="357">
        <v>0</v>
      </c>
      <c r="BK479" s="357">
        <v>13133.286213161069</v>
      </c>
      <c r="BL479" s="357">
        <v>0</v>
      </c>
      <c r="BM479" s="357">
        <v>0</v>
      </c>
      <c r="BN479" s="357">
        <v>0</v>
      </c>
      <c r="BO479" s="357">
        <v>13133.286213161069</v>
      </c>
      <c r="BP479" s="357"/>
      <c r="BQ479" s="357">
        <v>0</v>
      </c>
      <c r="BR479" s="357">
        <v>0</v>
      </c>
      <c r="BS479" s="357">
        <v>20949.173203621533</v>
      </c>
      <c r="BT479" s="357">
        <v>0</v>
      </c>
      <c r="BU479" s="357">
        <v>0</v>
      </c>
      <c r="BV479" s="357">
        <v>0</v>
      </c>
      <c r="BW479" s="357">
        <v>20949.173203621533</v>
      </c>
      <c r="BX479" s="357"/>
      <c r="BY479" s="357">
        <v>0</v>
      </c>
      <c r="BZ479" s="357">
        <v>0</v>
      </c>
      <c r="CA479" s="357">
        <v>37406.00256916145</v>
      </c>
      <c r="CB479" s="357">
        <v>0</v>
      </c>
      <c r="CC479" s="357">
        <v>0</v>
      </c>
      <c r="CD479" s="357">
        <v>0</v>
      </c>
      <c r="CE479" s="357">
        <v>37406.00256916145</v>
      </c>
      <c r="CF479" s="357"/>
      <c r="CG479" s="357">
        <v>0</v>
      </c>
      <c r="CH479" s="357">
        <v>0</v>
      </c>
      <c r="CI479" s="357">
        <v>31536.386685474899</v>
      </c>
      <c r="CJ479" s="357">
        <v>0</v>
      </c>
      <c r="CK479" s="357">
        <v>0</v>
      </c>
      <c r="CL479" s="357">
        <v>0</v>
      </c>
      <c r="CM479" s="357">
        <v>31536.386685474899</v>
      </c>
      <c r="CN479" s="357">
        <v>0</v>
      </c>
      <c r="CO479" s="357">
        <v>0</v>
      </c>
      <c r="CP479" s="357">
        <v>0</v>
      </c>
      <c r="CQ479" s="357">
        <v>20.694382323004689</v>
      </c>
      <c r="CR479" s="357">
        <v>0</v>
      </c>
      <c r="CS479" s="357">
        <v>0</v>
      </c>
      <c r="CT479" s="357">
        <v>0</v>
      </c>
      <c r="CU479" s="357">
        <v>20.694382323004689</v>
      </c>
      <c r="CV479" s="357"/>
      <c r="CW479" s="357">
        <v>0</v>
      </c>
      <c r="CX479" s="357">
        <v>0</v>
      </c>
      <c r="CY479" s="357">
        <v>0</v>
      </c>
      <c r="CZ479" s="357">
        <v>0</v>
      </c>
      <c r="DA479" s="357">
        <v>0</v>
      </c>
      <c r="DB479" s="357">
        <v>0</v>
      </c>
      <c r="DC479" s="357">
        <v>0</v>
      </c>
      <c r="DD479" s="357"/>
      <c r="DE479" s="357">
        <v>0</v>
      </c>
      <c r="DF479" s="357">
        <v>0</v>
      </c>
      <c r="DG479" s="357">
        <v>0</v>
      </c>
      <c r="DH479" s="357">
        <v>0</v>
      </c>
      <c r="DI479" s="357">
        <v>0</v>
      </c>
      <c r="DJ479" s="357">
        <v>0</v>
      </c>
      <c r="DK479" s="357">
        <v>0</v>
      </c>
      <c r="DL479" s="357"/>
      <c r="DM479" s="357">
        <v>0</v>
      </c>
      <c r="DN479" s="357">
        <v>0</v>
      </c>
      <c r="DO479" s="357">
        <v>0</v>
      </c>
      <c r="DP479" s="357">
        <v>0</v>
      </c>
      <c r="DQ479" s="357">
        <v>0</v>
      </c>
      <c r="DR479" s="357">
        <v>0</v>
      </c>
      <c r="DS479" s="357">
        <v>0</v>
      </c>
      <c r="DT479" s="357"/>
      <c r="DU479" s="357">
        <v>0</v>
      </c>
      <c r="DV479" s="357">
        <v>0</v>
      </c>
      <c r="DW479" s="357">
        <v>0</v>
      </c>
      <c r="DX479" s="357">
        <v>0</v>
      </c>
      <c r="DY479" s="357">
        <v>0</v>
      </c>
      <c r="DZ479" s="357">
        <v>0</v>
      </c>
      <c r="EA479" s="357">
        <v>0</v>
      </c>
      <c r="EB479" s="357"/>
      <c r="EC479" s="357">
        <v>0</v>
      </c>
      <c r="ED479" s="357">
        <v>0</v>
      </c>
      <c r="EE479" s="357">
        <v>0</v>
      </c>
      <c r="EF479" s="357">
        <v>0</v>
      </c>
      <c r="EG479" s="357">
        <v>0</v>
      </c>
      <c r="EH479" s="357">
        <v>0</v>
      </c>
      <c r="EI479" s="357">
        <v>0</v>
      </c>
      <c r="EJ479" s="357"/>
      <c r="EK479" s="357">
        <v>0</v>
      </c>
      <c r="EL479" s="357">
        <v>0</v>
      </c>
      <c r="EM479" s="357">
        <v>0</v>
      </c>
      <c r="EN479" s="357">
        <v>0</v>
      </c>
      <c r="EO479" s="357">
        <v>0</v>
      </c>
      <c r="EP479" s="357">
        <v>0</v>
      </c>
      <c r="EQ479" s="357">
        <v>0</v>
      </c>
      <c r="ER479" s="357"/>
      <c r="ES479" s="357">
        <v>0</v>
      </c>
      <c r="ET479" s="357">
        <v>0</v>
      </c>
      <c r="EU479" s="357">
        <v>0</v>
      </c>
      <c r="EV479" s="357">
        <v>0</v>
      </c>
      <c r="EW479" s="357">
        <v>0</v>
      </c>
      <c r="EX479" s="357">
        <v>0</v>
      </c>
      <c r="EY479" s="357">
        <v>0</v>
      </c>
      <c r="EZ479" s="357"/>
      <c r="FA479" s="357">
        <v>0</v>
      </c>
      <c r="FB479" s="357">
        <v>0</v>
      </c>
      <c r="FC479" s="357">
        <v>0</v>
      </c>
      <c r="FD479" s="357">
        <v>0</v>
      </c>
      <c r="FE479" s="357">
        <v>0</v>
      </c>
      <c r="FF479" s="357">
        <v>0</v>
      </c>
      <c r="FG479" s="357">
        <v>0</v>
      </c>
    </row>
    <row r="480" spans="1:163">
      <c r="D480" s="167"/>
      <c r="CW480" s="162">
        <v>0</v>
      </c>
      <c r="CX480" s="162">
        <v>0</v>
      </c>
      <c r="CY480" s="162">
        <v>0</v>
      </c>
      <c r="CZ480" s="162">
        <v>0</v>
      </c>
      <c r="DA480" s="162">
        <v>0</v>
      </c>
      <c r="DB480" s="162">
        <v>0</v>
      </c>
      <c r="DC480" s="162">
        <v>0</v>
      </c>
    </row>
    <row r="481" spans="1:163">
      <c r="B481" s="172" t="s">
        <v>257</v>
      </c>
      <c r="D481" s="167"/>
      <c r="CW481" s="162">
        <v>0</v>
      </c>
      <c r="CX481" s="162">
        <v>0</v>
      </c>
      <c r="CY481" s="162">
        <v>0</v>
      </c>
      <c r="CZ481" s="162">
        <v>0</v>
      </c>
      <c r="DA481" s="162">
        <v>0</v>
      </c>
      <c r="DB481" s="162">
        <v>0</v>
      </c>
      <c r="DC481" s="162">
        <v>0</v>
      </c>
    </row>
    <row r="482" spans="1:163">
      <c r="A482" s="355" t="s">
        <v>1220</v>
      </c>
      <c r="B482" s="162" t="s">
        <v>1221</v>
      </c>
      <c r="C482" s="619">
        <v>1376273.7558263356</v>
      </c>
      <c r="D482" s="167"/>
      <c r="E482" s="356">
        <v>0</v>
      </c>
      <c r="F482" s="356">
        <v>0</v>
      </c>
      <c r="G482" s="356">
        <v>1209631.7695763246</v>
      </c>
      <c r="H482" s="356">
        <v>0</v>
      </c>
      <c r="I482" s="356">
        <v>0</v>
      </c>
      <c r="J482" s="356">
        <v>0</v>
      </c>
      <c r="K482" s="356">
        <v>1209631.7695763246</v>
      </c>
      <c r="M482" s="356">
        <v>0</v>
      </c>
      <c r="N482" s="356">
        <v>0</v>
      </c>
      <c r="O482" s="356">
        <v>145550.04880101755</v>
      </c>
      <c r="P482" s="356">
        <v>0</v>
      </c>
      <c r="Q482" s="356">
        <v>0</v>
      </c>
      <c r="R482" s="356">
        <v>0</v>
      </c>
      <c r="S482" s="356">
        <v>145550.04880101755</v>
      </c>
      <c r="U482" s="356">
        <v>0</v>
      </c>
      <c r="V482" s="356">
        <v>0</v>
      </c>
      <c r="W482" s="356">
        <v>9772.1228836946921</v>
      </c>
      <c r="X482" s="356">
        <v>0</v>
      </c>
      <c r="Y482" s="356">
        <v>0</v>
      </c>
      <c r="Z482" s="356">
        <v>0</v>
      </c>
      <c r="AA482" s="356">
        <v>9772.1228836946921</v>
      </c>
      <c r="AC482" s="356">
        <v>0</v>
      </c>
      <c r="AD482" s="356">
        <v>0</v>
      </c>
      <c r="AE482" s="356">
        <v>1007.8549078969783</v>
      </c>
      <c r="AF482" s="356">
        <v>0</v>
      </c>
      <c r="AG482" s="356">
        <v>0</v>
      </c>
      <c r="AH482" s="356">
        <v>0</v>
      </c>
      <c r="AI482" s="356">
        <v>1007.8549078969783</v>
      </c>
      <c r="AK482" s="356">
        <v>0</v>
      </c>
      <c r="AL482" s="356">
        <v>0</v>
      </c>
      <c r="AM482" s="356">
        <v>582.92795741784857</v>
      </c>
      <c r="AN482" s="356">
        <v>0</v>
      </c>
      <c r="AO482" s="356">
        <v>0</v>
      </c>
      <c r="AP482" s="356">
        <v>0</v>
      </c>
      <c r="AQ482" s="356">
        <v>582.92795741784857</v>
      </c>
      <c r="AS482" s="356">
        <v>0</v>
      </c>
      <c r="AT482" s="356">
        <v>0</v>
      </c>
      <c r="AU482" s="356">
        <v>2.3939546505866467</v>
      </c>
      <c r="AV482" s="356">
        <v>0</v>
      </c>
      <c r="AW482" s="356">
        <v>0</v>
      </c>
      <c r="AX482" s="356">
        <v>0</v>
      </c>
      <c r="AY482" s="356">
        <v>2.3939546505866467</v>
      </c>
      <c r="BA482" s="356">
        <v>0</v>
      </c>
      <c r="BB482" s="356">
        <v>0</v>
      </c>
      <c r="BC482" s="356">
        <v>185.53148542046515</v>
      </c>
      <c r="BD482" s="356">
        <v>0</v>
      </c>
      <c r="BE482" s="356">
        <v>0</v>
      </c>
      <c r="BF482" s="356">
        <v>0</v>
      </c>
      <c r="BG482" s="356">
        <v>185.53148542046515</v>
      </c>
      <c r="BI482" s="356">
        <v>0</v>
      </c>
      <c r="BJ482" s="356">
        <v>0</v>
      </c>
      <c r="BK482" s="356">
        <v>111.31889125227907</v>
      </c>
      <c r="BL482" s="356">
        <v>0</v>
      </c>
      <c r="BM482" s="356">
        <v>0</v>
      </c>
      <c r="BN482" s="356">
        <v>0</v>
      </c>
      <c r="BO482" s="356">
        <v>111.31889125227907</v>
      </c>
      <c r="BQ482" s="356">
        <v>0</v>
      </c>
      <c r="BR482" s="356">
        <v>0</v>
      </c>
      <c r="BS482" s="356">
        <v>29.924433132333085</v>
      </c>
      <c r="BT482" s="356">
        <v>0</v>
      </c>
      <c r="BU482" s="356">
        <v>0</v>
      </c>
      <c r="BV482" s="356">
        <v>0</v>
      </c>
      <c r="BW482" s="356">
        <v>29.924433132333085</v>
      </c>
      <c r="BY482" s="356">
        <v>0</v>
      </c>
      <c r="BZ482" s="356">
        <v>0</v>
      </c>
      <c r="CA482" s="356">
        <v>19.151637204693174</v>
      </c>
      <c r="CB482" s="356">
        <v>0</v>
      </c>
      <c r="CC482" s="356">
        <v>0</v>
      </c>
      <c r="CD482" s="356">
        <v>0</v>
      </c>
      <c r="CE482" s="356">
        <v>19.151637204693174</v>
      </c>
      <c r="CG482" s="356">
        <v>0</v>
      </c>
      <c r="CH482" s="356">
        <v>0</v>
      </c>
      <c r="CI482" s="356">
        <v>9371.1354797214281</v>
      </c>
      <c r="CJ482" s="356">
        <v>0</v>
      </c>
      <c r="CK482" s="356">
        <v>0</v>
      </c>
      <c r="CL482" s="356">
        <v>0</v>
      </c>
      <c r="CM482" s="356">
        <v>9371.1354797214281</v>
      </c>
      <c r="CN482" s="162">
        <v>0</v>
      </c>
      <c r="CO482" s="356">
        <v>0</v>
      </c>
      <c r="CP482" s="356">
        <v>0</v>
      </c>
      <c r="CQ482" s="356">
        <v>9.5758186023465868</v>
      </c>
      <c r="CR482" s="356">
        <v>0</v>
      </c>
      <c r="CS482" s="356">
        <v>0</v>
      </c>
      <c r="CT482" s="356">
        <v>0</v>
      </c>
      <c r="CU482" s="356">
        <v>9.5758186023465868</v>
      </c>
      <c r="CW482" s="356">
        <v>0</v>
      </c>
      <c r="CX482" s="356">
        <v>0</v>
      </c>
      <c r="CY482" s="356">
        <v>0</v>
      </c>
      <c r="CZ482" s="356">
        <v>0</v>
      </c>
      <c r="DA482" s="356">
        <v>0</v>
      </c>
      <c r="DB482" s="356">
        <v>0</v>
      </c>
      <c r="DC482" s="356">
        <v>0</v>
      </c>
      <c r="DE482" s="356">
        <v>0</v>
      </c>
      <c r="DF482" s="356">
        <v>0</v>
      </c>
      <c r="DG482" s="356">
        <v>0</v>
      </c>
      <c r="DH482" s="356">
        <v>0</v>
      </c>
      <c r="DI482" s="356">
        <v>0</v>
      </c>
      <c r="DJ482" s="356">
        <v>0</v>
      </c>
      <c r="DK482" s="356">
        <v>0</v>
      </c>
      <c r="DM482" s="356">
        <v>0</v>
      </c>
      <c r="DN482" s="356">
        <v>0</v>
      </c>
      <c r="DO482" s="356">
        <v>0</v>
      </c>
      <c r="DP482" s="356">
        <v>0</v>
      </c>
      <c r="DQ482" s="356">
        <v>0</v>
      </c>
      <c r="DR482" s="356">
        <v>0</v>
      </c>
      <c r="DS482" s="356">
        <v>0</v>
      </c>
      <c r="DU482" s="356">
        <v>0</v>
      </c>
      <c r="DV482" s="356">
        <v>0</v>
      </c>
      <c r="DW482" s="356">
        <v>0</v>
      </c>
      <c r="DX482" s="356">
        <v>0</v>
      </c>
      <c r="DY482" s="356">
        <v>0</v>
      </c>
      <c r="DZ482" s="356">
        <v>0</v>
      </c>
      <c r="EA482" s="356">
        <v>0</v>
      </c>
      <c r="EC482" s="356">
        <v>0</v>
      </c>
      <c r="ED482" s="356">
        <v>0</v>
      </c>
      <c r="EE482" s="356">
        <v>0</v>
      </c>
      <c r="EF482" s="356">
        <v>0</v>
      </c>
      <c r="EG482" s="356">
        <v>0</v>
      </c>
      <c r="EH482" s="356">
        <v>0</v>
      </c>
      <c r="EI482" s="356">
        <v>0</v>
      </c>
      <c r="EK482" s="356">
        <v>0</v>
      </c>
      <c r="EL482" s="356">
        <v>0</v>
      </c>
      <c r="EM482" s="356">
        <v>0</v>
      </c>
      <c r="EN482" s="356">
        <v>0</v>
      </c>
      <c r="EO482" s="356">
        <v>0</v>
      </c>
      <c r="EP482" s="356">
        <v>0</v>
      </c>
      <c r="EQ482" s="356">
        <v>0</v>
      </c>
      <c r="ES482" s="356">
        <v>0</v>
      </c>
      <c r="ET482" s="356">
        <v>0</v>
      </c>
      <c r="EU482" s="356">
        <v>0</v>
      </c>
      <c r="EV482" s="356">
        <v>0</v>
      </c>
      <c r="EW482" s="356">
        <v>0</v>
      </c>
      <c r="EX482" s="356">
        <v>0</v>
      </c>
      <c r="EY482" s="356">
        <v>0</v>
      </c>
      <c r="FA482" s="356">
        <v>0</v>
      </c>
      <c r="FB482" s="356">
        <v>0</v>
      </c>
      <c r="FC482" s="356">
        <v>0</v>
      </c>
      <c r="FD482" s="356">
        <v>0</v>
      </c>
      <c r="FE482" s="356">
        <v>0</v>
      </c>
      <c r="FF482" s="356">
        <v>0</v>
      </c>
      <c r="FG482" s="356">
        <v>0</v>
      </c>
    </row>
    <row r="483" spans="1:163">
      <c r="A483" s="355" t="s">
        <v>45</v>
      </c>
      <c r="B483" s="162" t="s">
        <v>45</v>
      </c>
      <c r="C483" s="619">
        <v>0</v>
      </c>
      <c r="D483" s="167"/>
      <c r="E483" s="356">
        <v>0</v>
      </c>
      <c r="F483" s="356">
        <v>0</v>
      </c>
      <c r="G483" s="356">
        <v>0</v>
      </c>
      <c r="H483" s="356">
        <v>0</v>
      </c>
      <c r="I483" s="356">
        <v>0</v>
      </c>
      <c r="J483" s="356">
        <v>0</v>
      </c>
      <c r="K483" s="356">
        <v>0</v>
      </c>
      <c r="M483" s="356">
        <v>0</v>
      </c>
      <c r="N483" s="356">
        <v>0</v>
      </c>
      <c r="O483" s="356">
        <v>0</v>
      </c>
      <c r="P483" s="356">
        <v>0</v>
      </c>
      <c r="Q483" s="356">
        <v>0</v>
      </c>
      <c r="R483" s="356">
        <v>0</v>
      </c>
      <c r="S483" s="356">
        <v>0</v>
      </c>
      <c r="U483" s="356">
        <v>0</v>
      </c>
      <c r="V483" s="356">
        <v>0</v>
      </c>
      <c r="W483" s="356">
        <v>0</v>
      </c>
      <c r="X483" s="356">
        <v>0</v>
      </c>
      <c r="Y483" s="356">
        <v>0</v>
      </c>
      <c r="Z483" s="356">
        <v>0</v>
      </c>
      <c r="AA483" s="356">
        <v>0</v>
      </c>
      <c r="AC483" s="356">
        <v>0</v>
      </c>
      <c r="AD483" s="356">
        <v>0</v>
      </c>
      <c r="AE483" s="356">
        <v>0</v>
      </c>
      <c r="AF483" s="356">
        <v>0</v>
      </c>
      <c r="AG483" s="356">
        <v>0</v>
      </c>
      <c r="AH483" s="356">
        <v>0</v>
      </c>
      <c r="AI483" s="356">
        <v>0</v>
      </c>
      <c r="AK483" s="356">
        <v>0</v>
      </c>
      <c r="AL483" s="356">
        <v>0</v>
      </c>
      <c r="AM483" s="356">
        <v>0</v>
      </c>
      <c r="AN483" s="356">
        <v>0</v>
      </c>
      <c r="AO483" s="356">
        <v>0</v>
      </c>
      <c r="AP483" s="356">
        <v>0</v>
      </c>
      <c r="AQ483" s="356">
        <v>0</v>
      </c>
      <c r="AS483" s="356">
        <v>0</v>
      </c>
      <c r="AT483" s="356">
        <v>0</v>
      </c>
      <c r="AU483" s="356">
        <v>0</v>
      </c>
      <c r="AV483" s="356">
        <v>0</v>
      </c>
      <c r="AW483" s="356">
        <v>0</v>
      </c>
      <c r="AX483" s="356">
        <v>0</v>
      </c>
      <c r="AY483" s="356">
        <v>0</v>
      </c>
      <c r="BA483" s="356">
        <v>0</v>
      </c>
      <c r="BB483" s="356">
        <v>0</v>
      </c>
      <c r="BC483" s="356">
        <v>0</v>
      </c>
      <c r="BD483" s="356">
        <v>0</v>
      </c>
      <c r="BE483" s="356">
        <v>0</v>
      </c>
      <c r="BF483" s="356">
        <v>0</v>
      </c>
      <c r="BG483" s="356">
        <v>0</v>
      </c>
      <c r="BI483" s="356">
        <v>0</v>
      </c>
      <c r="BJ483" s="356">
        <v>0</v>
      </c>
      <c r="BK483" s="356">
        <v>0</v>
      </c>
      <c r="BL483" s="356">
        <v>0</v>
      </c>
      <c r="BM483" s="356">
        <v>0</v>
      </c>
      <c r="BN483" s="356">
        <v>0</v>
      </c>
      <c r="BO483" s="356">
        <v>0</v>
      </c>
      <c r="BQ483" s="356">
        <v>0</v>
      </c>
      <c r="BR483" s="356">
        <v>0</v>
      </c>
      <c r="BS483" s="356">
        <v>0</v>
      </c>
      <c r="BT483" s="356">
        <v>0</v>
      </c>
      <c r="BU483" s="356">
        <v>0</v>
      </c>
      <c r="BV483" s="356">
        <v>0</v>
      </c>
      <c r="BW483" s="356">
        <v>0</v>
      </c>
      <c r="BY483" s="356">
        <v>0</v>
      </c>
      <c r="BZ483" s="356">
        <v>0</v>
      </c>
      <c r="CA483" s="356">
        <v>0</v>
      </c>
      <c r="CB483" s="356">
        <v>0</v>
      </c>
      <c r="CC483" s="356">
        <v>0</v>
      </c>
      <c r="CD483" s="356">
        <v>0</v>
      </c>
      <c r="CE483" s="356">
        <v>0</v>
      </c>
      <c r="CG483" s="356">
        <v>0</v>
      </c>
      <c r="CH483" s="356">
        <v>0</v>
      </c>
      <c r="CI483" s="356">
        <v>0</v>
      </c>
      <c r="CJ483" s="356">
        <v>0</v>
      </c>
      <c r="CK483" s="356">
        <v>0</v>
      </c>
      <c r="CL483" s="356">
        <v>0</v>
      </c>
      <c r="CM483" s="356">
        <v>0</v>
      </c>
      <c r="CN483" s="162">
        <v>0</v>
      </c>
      <c r="CO483" s="356">
        <v>0</v>
      </c>
      <c r="CP483" s="356">
        <v>0</v>
      </c>
      <c r="CQ483" s="356">
        <v>0</v>
      </c>
      <c r="CR483" s="356">
        <v>0</v>
      </c>
      <c r="CS483" s="356">
        <v>0</v>
      </c>
      <c r="CT483" s="356">
        <v>0</v>
      </c>
      <c r="CU483" s="356">
        <v>0</v>
      </c>
      <c r="CW483" s="356">
        <v>0</v>
      </c>
      <c r="CX483" s="356">
        <v>0</v>
      </c>
      <c r="CY483" s="356">
        <v>0</v>
      </c>
      <c r="CZ483" s="356">
        <v>0</v>
      </c>
      <c r="DA483" s="356">
        <v>0</v>
      </c>
      <c r="DB483" s="356">
        <v>0</v>
      </c>
      <c r="DC483" s="356">
        <v>0</v>
      </c>
      <c r="DE483" s="356">
        <v>0</v>
      </c>
      <c r="DF483" s="356">
        <v>0</v>
      </c>
      <c r="DG483" s="356">
        <v>0</v>
      </c>
      <c r="DH483" s="356">
        <v>0</v>
      </c>
      <c r="DI483" s="356">
        <v>0</v>
      </c>
      <c r="DJ483" s="356">
        <v>0</v>
      </c>
      <c r="DK483" s="356">
        <v>0</v>
      </c>
      <c r="DM483" s="356">
        <v>0</v>
      </c>
      <c r="DN483" s="356">
        <v>0</v>
      </c>
      <c r="DO483" s="356">
        <v>0</v>
      </c>
      <c r="DP483" s="356">
        <v>0</v>
      </c>
      <c r="DQ483" s="356">
        <v>0</v>
      </c>
      <c r="DR483" s="356">
        <v>0</v>
      </c>
      <c r="DS483" s="356">
        <v>0</v>
      </c>
      <c r="DU483" s="356">
        <v>0</v>
      </c>
      <c r="DV483" s="356">
        <v>0</v>
      </c>
      <c r="DW483" s="356">
        <v>0</v>
      </c>
      <c r="DX483" s="356">
        <v>0</v>
      </c>
      <c r="DY483" s="356">
        <v>0</v>
      </c>
      <c r="DZ483" s="356">
        <v>0</v>
      </c>
      <c r="EA483" s="356">
        <v>0</v>
      </c>
      <c r="EC483" s="356">
        <v>0</v>
      </c>
      <c r="ED483" s="356">
        <v>0</v>
      </c>
      <c r="EE483" s="356">
        <v>0</v>
      </c>
      <c r="EF483" s="356">
        <v>0</v>
      </c>
      <c r="EG483" s="356">
        <v>0</v>
      </c>
      <c r="EH483" s="356">
        <v>0</v>
      </c>
      <c r="EI483" s="356">
        <v>0</v>
      </c>
      <c r="EK483" s="356">
        <v>0</v>
      </c>
      <c r="EL483" s="356">
        <v>0</v>
      </c>
      <c r="EM483" s="356">
        <v>0</v>
      </c>
      <c r="EN483" s="356">
        <v>0</v>
      </c>
      <c r="EO483" s="356">
        <v>0</v>
      </c>
      <c r="EP483" s="356">
        <v>0</v>
      </c>
      <c r="EQ483" s="356">
        <v>0</v>
      </c>
      <c r="ES483" s="356">
        <v>0</v>
      </c>
      <c r="ET483" s="356">
        <v>0</v>
      </c>
      <c r="EU483" s="356">
        <v>0</v>
      </c>
      <c r="EV483" s="356">
        <v>0</v>
      </c>
      <c r="EW483" s="356">
        <v>0</v>
      </c>
      <c r="EX483" s="356">
        <v>0</v>
      </c>
      <c r="EY483" s="356">
        <v>0</v>
      </c>
      <c r="FA483" s="356">
        <v>0</v>
      </c>
      <c r="FB483" s="356">
        <v>0</v>
      </c>
      <c r="FC483" s="356">
        <v>0</v>
      </c>
      <c r="FD483" s="356">
        <v>0</v>
      </c>
      <c r="FE483" s="356">
        <v>0</v>
      </c>
      <c r="FF483" s="356">
        <v>0</v>
      </c>
      <c r="FG483" s="356">
        <v>0</v>
      </c>
    </row>
    <row r="484" spans="1:163">
      <c r="A484" s="355" t="s">
        <v>45</v>
      </c>
      <c r="B484" s="162" t="s">
        <v>45</v>
      </c>
      <c r="C484" s="619">
        <v>0</v>
      </c>
      <c r="D484" s="167"/>
      <c r="E484" s="356">
        <v>0</v>
      </c>
      <c r="F484" s="356">
        <v>0</v>
      </c>
      <c r="G484" s="356">
        <v>0</v>
      </c>
      <c r="H484" s="356">
        <v>0</v>
      </c>
      <c r="I484" s="356">
        <v>0</v>
      </c>
      <c r="J484" s="356">
        <v>0</v>
      </c>
      <c r="K484" s="356">
        <v>0</v>
      </c>
      <c r="M484" s="356">
        <v>0</v>
      </c>
      <c r="N484" s="356">
        <v>0</v>
      </c>
      <c r="O484" s="356">
        <v>0</v>
      </c>
      <c r="P484" s="356">
        <v>0</v>
      </c>
      <c r="Q484" s="356">
        <v>0</v>
      </c>
      <c r="R484" s="356">
        <v>0</v>
      </c>
      <c r="S484" s="356">
        <v>0</v>
      </c>
      <c r="U484" s="356">
        <v>0</v>
      </c>
      <c r="V484" s="356">
        <v>0</v>
      </c>
      <c r="W484" s="356">
        <v>0</v>
      </c>
      <c r="X484" s="356">
        <v>0</v>
      </c>
      <c r="Y484" s="356">
        <v>0</v>
      </c>
      <c r="Z484" s="356">
        <v>0</v>
      </c>
      <c r="AA484" s="356">
        <v>0</v>
      </c>
      <c r="AC484" s="356">
        <v>0</v>
      </c>
      <c r="AD484" s="356">
        <v>0</v>
      </c>
      <c r="AE484" s="356">
        <v>0</v>
      </c>
      <c r="AF484" s="356">
        <v>0</v>
      </c>
      <c r="AG484" s="356">
        <v>0</v>
      </c>
      <c r="AH484" s="356">
        <v>0</v>
      </c>
      <c r="AI484" s="356">
        <v>0</v>
      </c>
      <c r="AK484" s="356">
        <v>0</v>
      </c>
      <c r="AL484" s="356">
        <v>0</v>
      </c>
      <c r="AM484" s="356">
        <v>0</v>
      </c>
      <c r="AN484" s="356">
        <v>0</v>
      </c>
      <c r="AO484" s="356">
        <v>0</v>
      </c>
      <c r="AP484" s="356">
        <v>0</v>
      </c>
      <c r="AQ484" s="356">
        <v>0</v>
      </c>
      <c r="AS484" s="356">
        <v>0</v>
      </c>
      <c r="AT484" s="356">
        <v>0</v>
      </c>
      <c r="AU484" s="356">
        <v>0</v>
      </c>
      <c r="AV484" s="356">
        <v>0</v>
      </c>
      <c r="AW484" s="356">
        <v>0</v>
      </c>
      <c r="AX484" s="356">
        <v>0</v>
      </c>
      <c r="AY484" s="356">
        <v>0</v>
      </c>
      <c r="BA484" s="356">
        <v>0</v>
      </c>
      <c r="BB484" s="356">
        <v>0</v>
      </c>
      <c r="BC484" s="356">
        <v>0</v>
      </c>
      <c r="BD484" s="356">
        <v>0</v>
      </c>
      <c r="BE484" s="356">
        <v>0</v>
      </c>
      <c r="BF484" s="356">
        <v>0</v>
      </c>
      <c r="BG484" s="356">
        <v>0</v>
      </c>
      <c r="BI484" s="356">
        <v>0</v>
      </c>
      <c r="BJ484" s="356">
        <v>0</v>
      </c>
      <c r="BK484" s="356">
        <v>0</v>
      </c>
      <c r="BL484" s="356">
        <v>0</v>
      </c>
      <c r="BM484" s="356">
        <v>0</v>
      </c>
      <c r="BN484" s="356">
        <v>0</v>
      </c>
      <c r="BO484" s="356">
        <v>0</v>
      </c>
      <c r="BQ484" s="356">
        <v>0</v>
      </c>
      <c r="BR484" s="356">
        <v>0</v>
      </c>
      <c r="BS484" s="356">
        <v>0</v>
      </c>
      <c r="BT484" s="356">
        <v>0</v>
      </c>
      <c r="BU484" s="356">
        <v>0</v>
      </c>
      <c r="BV484" s="356">
        <v>0</v>
      </c>
      <c r="BW484" s="356">
        <v>0</v>
      </c>
      <c r="BY484" s="356">
        <v>0</v>
      </c>
      <c r="BZ484" s="356">
        <v>0</v>
      </c>
      <c r="CA484" s="356">
        <v>0</v>
      </c>
      <c r="CB484" s="356">
        <v>0</v>
      </c>
      <c r="CC484" s="356">
        <v>0</v>
      </c>
      <c r="CD484" s="356">
        <v>0</v>
      </c>
      <c r="CE484" s="356">
        <v>0</v>
      </c>
      <c r="CG484" s="356">
        <v>0</v>
      </c>
      <c r="CH484" s="356">
        <v>0</v>
      </c>
      <c r="CI484" s="356">
        <v>0</v>
      </c>
      <c r="CJ484" s="356">
        <v>0</v>
      </c>
      <c r="CK484" s="356">
        <v>0</v>
      </c>
      <c r="CL484" s="356">
        <v>0</v>
      </c>
      <c r="CM484" s="356">
        <v>0</v>
      </c>
      <c r="CN484" s="162">
        <v>0</v>
      </c>
      <c r="CO484" s="356">
        <v>0</v>
      </c>
      <c r="CP484" s="356">
        <v>0</v>
      </c>
      <c r="CQ484" s="356">
        <v>0</v>
      </c>
      <c r="CR484" s="356">
        <v>0</v>
      </c>
      <c r="CS484" s="356">
        <v>0</v>
      </c>
      <c r="CT484" s="356">
        <v>0</v>
      </c>
      <c r="CU484" s="356">
        <v>0</v>
      </c>
      <c r="CW484" s="356">
        <v>0</v>
      </c>
      <c r="CX484" s="356">
        <v>0</v>
      </c>
      <c r="CY484" s="356">
        <v>0</v>
      </c>
      <c r="CZ484" s="356">
        <v>0</v>
      </c>
      <c r="DA484" s="356">
        <v>0</v>
      </c>
      <c r="DB484" s="356">
        <v>0</v>
      </c>
      <c r="DC484" s="356">
        <v>0</v>
      </c>
      <c r="DE484" s="356">
        <v>0</v>
      </c>
      <c r="DF484" s="356">
        <v>0</v>
      </c>
      <c r="DG484" s="356">
        <v>0</v>
      </c>
      <c r="DH484" s="356">
        <v>0</v>
      </c>
      <c r="DI484" s="356">
        <v>0</v>
      </c>
      <c r="DJ484" s="356">
        <v>0</v>
      </c>
      <c r="DK484" s="356">
        <v>0</v>
      </c>
      <c r="DM484" s="356">
        <v>0</v>
      </c>
      <c r="DN484" s="356">
        <v>0</v>
      </c>
      <c r="DO484" s="356">
        <v>0</v>
      </c>
      <c r="DP484" s="356">
        <v>0</v>
      </c>
      <c r="DQ484" s="356">
        <v>0</v>
      </c>
      <c r="DR484" s="356">
        <v>0</v>
      </c>
      <c r="DS484" s="356">
        <v>0</v>
      </c>
      <c r="DU484" s="356">
        <v>0</v>
      </c>
      <c r="DV484" s="356">
        <v>0</v>
      </c>
      <c r="DW484" s="356">
        <v>0</v>
      </c>
      <c r="DX484" s="356">
        <v>0</v>
      </c>
      <c r="DY484" s="356">
        <v>0</v>
      </c>
      <c r="DZ484" s="356">
        <v>0</v>
      </c>
      <c r="EA484" s="356">
        <v>0</v>
      </c>
      <c r="EC484" s="356">
        <v>0</v>
      </c>
      <c r="ED484" s="356">
        <v>0</v>
      </c>
      <c r="EE484" s="356">
        <v>0</v>
      </c>
      <c r="EF484" s="356">
        <v>0</v>
      </c>
      <c r="EG484" s="356">
        <v>0</v>
      </c>
      <c r="EH484" s="356">
        <v>0</v>
      </c>
      <c r="EI484" s="356">
        <v>0</v>
      </c>
      <c r="EK484" s="356">
        <v>0</v>
      </c>
      <c r="EL484" s="356">
        <v>0</v>
      </c>
      <c r="EM484" s="356">
        <v>0</v>
      </c>
      <c r="EN484" s="356">
        <v>0</v>
      </c>
      <c r="EO484" s="356">
        <v>0</v>
      </c>
      <c r="EP484" s="356">
        <v>0</v>
      </c>
      <c r="EQ484" s="356">
        <v>0</v>
      </c>
      <c r="ES484" s="356">
        <v>0</v>
      </c>
      <c r="ET484" s="356">
        <v>0</v>
      </c>
      <c r="EU484" s="356">
        <v>0</v>
      </c>
      <c r="EV484" s="356">
        <v>0</v>
      </c>
      <c r="EW484" s="356">
        <v>0</v>
      </c>
      <c r="EX484" s="356">
        <v>0</v>
      </c>
      <c r="EY484" s="356">
        <v>0</v>
      </c>
      <c r="FA484" s="356">
        <v>0</v>
      </c>
      <c r="FB484" s="356">
        <v>0</v>
      </c>
      <c r="FC484" s="356">
        <v>0</v>
      </c>
      <c r="FD484" s="356">
        <v>0</v>
      </c>
      <c r="FE484" s="356">
        <v>0</v>
      </c>
      <c r="FF484" s="356">
        <v>0</v>
      </c>
      <c r="FG484" s="356">
        <v>0</v>
      </c>
    </row>
    <row r="485" spans="1:163">
      <c r="A485" s="355" t="s">
        <v>45</v>
      </c>
      <c r="B485" s="162" t="s">
        <v>45</v>
      </c>
      <c r="C485" s="619">
        <v>0</v>
      </c>
      <c r="D485" s="167"/>
      <c r="E485" s="356">
        <v>0</v>
      </c>
      <c r="F485" s="356">
        <v>0</v>
      </c>
      <c r="G485" s="356">
        <v>0</v>
      </c>
      <c r="H485" s="356">
        <v>0</v>
      </c>
      <c r="I485" s="356">
        <v>0</v>
      </c>
      <c r="J485" s="356">
        <v>0</v>
      </c>
      <c r="K485" s="356">
        <v>0</v>
      </c>
      <c r="M485" s="356">
        <v>0</v>
      </c>
      <c r="N485" s="356">
        <v>0</v>
      </c>
      <c r="O485" s="356">
        <v>0</v>
      </c>
      <c r="P485" s="356">
        <v>0</v>
      </c>
      <c r="Q485" s="356">
        <v>0</v>
      </c>
      <c r="R485" s="356">
        <v>0</v>
      </c>
      <c r="S485" s="356">
        <v>0</v>
      </c>
      <c r="U485" s="356">
        <v>0</v>
      </c>
      <c r="V485" s="356">
        <v>0</v>
      </c>
      <c r="W485" s="356">
        <v>0</v>
      </c>
      <c r="X485" s="356">
        <v>0</v>
      </c>
      <c r="Y485" s="356">
        <v>0</v>
      </c>
      <c r="Z485" s="356">
        <v>0</v>
      </c>
      <c r="AA485" s="356">
        <v>0</v>
      </c>
      <c r="AC485" s="356">
        <v>0</v>
      </c>
      <c r="AD485" s="356">
        <v>0</v>
      </c>
      <c r="AE485" s="356">
        <v>0</v>
      </c>
      <c r="AF485" s="356">
        <v>0</v>
      </c>
      <c r="AG485" s="356">
        <v>0</v>
      </c>
      <c r="AH485" s="356">
        <v>0</v>
      </c>
      <c r="AI485" s="356">
        <v>0</v>
      </c>
      <c r="AK485" s="356">
        <v>0</v>
      </c>
      <c r="AL485" s="356">
        <v>0</v>
      </c>
      <c r="AM485" s="356">
        <v>0</v>
      </c>
      <c r="AN485" s="356">
        <v>0</v>
      </c>
      <c r="AO485" s="356">
        <v>0</v>
      </c>
      <c r="AP485" s="356">
        <v>0</v>
      </c>
      <c r="AQ485" s="356">
        <v>0</v>
      </c>
      <c r="AS485" s="356">
        <v>0</v>
      </c>
      <c r="AT485" s="356">
        <v>0</v>
      </c>
      <c r="AU485" s="356">
        <v>0</v>
      </c>
      <c r="AV485" s="356">
        <v>0</v>
      </c>
      <c r="AW485" s="356">
        <v>0</v>
      </c>
      <c r="AX485" s="356">
        <v>0</v>
      </c>
      <c r="AY485" s="356">
        <v>0</v>
      </c>
      <c r="BA485" s="356">
        <v>0</v>
      </c>
      <c r="BB485" s="356">
        <v>0</v>
      </c>
      <c r="BC485" s="356">
        <v>0</v>
      </c>
      <c r="BD485" s="356">
        <v>0</v>
      </c>
      <c r="BE485" s="356">
        <v>0</v>
      </c>
      <c r="BF485" s="356">
        <v>0</v>
      </c>
      <c r="BG485" s="356">
        <v>0</v>
      </c>
      <c r="BI485" s="356">
        <v>0</v>
      </c>
      <c r="BJ485" s="356">
        <v>0</v>
      </c>
      <c r="BK485" s="356">
        <v>0</v>
      </c>
      <c r="BL485" s="356">
        <v>0</v>
      </c>
      <c r="BM485" s="356">
        <v>0</v>
      </c>
      <c r="BN485" s="356">
        <v>0</v>
      </c>
      <c r="BO485" s="356">
        <v>0</v>
      </c>
      <c r="BQ485" s="356">
        <v>0</v>
      </c>
      <c r="BR485" s="356">
        <v>0</v>
      </c>
      <c r="BS485" s="356">
        <v>0</v>
      </c>
      <c r="BT485" s="356">
        <v>0</v>
      </c>
      <c r="BU485" s="356">
        <v>0</v>
      </c>
      <c r="BV485" s="356">
        <v>0</v>
      </c>
      <c r="BW485" s="356">
        <v>0</v>
      </c>
      <c r="BY485" s="356">
        <v>0</v>
      </c>
      <c r="BZ485" s="356">
        <v>0</v>
      </c>
      <c r="CA485" s="356">
        <v>0</v>
      </c>
      <c r="CB485" s="356">
        <v>0</v>
      </c>
      <c r="CC485" s="356">
        <v>0</v>
      </c>
      <c r="CD485" s="356">
        <v>0</v>
      </c>
      <c r="CE485" s="356">
        <v>0</v>
      </c>
      <c r="CG485" s="356">
        <v>0</v>
      </c>
      <c r="CH485" s="356">
        <v>0</v>
      </c>
      <c r="CI485" s="356">
        <v>0</v>
      </c>
      <c r="CJ485" s="356">
        <v>0</v>
      </c>
      <c r="CK485" s="356">
        <v>0</v>
      </c>
      <c r="CL485" s="356">
        <v>0</v>
      </c>
      <c r="CM485" s="356">
        <v>0</v>
      </c>
      <c r="CN485" s="162">
        <v>0</v>
      </c>
      <c r="CO485" s="356">
        <v>0</v>
      </c>
      <c r="CP485" s="356">
        <v>0</v>
      </c>
      <c r="CQ485" s="356">
        <v>0</v>
      </c>
      <c r="CR485" s="356">
        <v>0</v>
      </c>
      <c r="CS485" s="356">
        <v>0</v>
      </c>
      <c r="CT485" s="356">
        <v>0</v>
      </c>
      <c r="CU485" s="356">
        <v>0</v>
      </c>
      <c r="CW485" s="356">
        <v>0</v>
      </c>
      <c r="CX485" s="356">
        <v>0</v>
      </c>
      <c r="CY485" s="356">
        <v>0</v>
      </c>
      <c r="CZ485" s="356">
        <v>0</v>
      </c>
      <c r="DA485" s="356">
        <v>0</v>
      </c>
      <c r="DB485" s="356">
        <v>0</v>
      </c>
      <c r="DC485" s="356">
        <v>0</v>
      </c>
      <c r="DE485" s="356">
        <v>0</v>
      </c>
      <c r="DF485" s="356">
        <v>0</v>
      </c>
      <c r="DG485" s="356">
        <v>0</v>
      </c>
      <c r="DH485" s="356">
        <v>0</v>
      </c>
      <c r="DI485" s="356">
        <v>0</v>
      </c>
      <c r="DJ485" s="356">
        <v>0</v>
      </c>
      <c r="DK485" s="356">
        <v>0</v>
      </c>
      <c r="DM485" s="356">
        <v>0</v>
      </c>
      <c r="DN485" s="356">
        <v>0</v>
      </c>
      <c r="DO485" s="356">
        <v>0</v>
      </c>
      <c r="DP485" s="356">
        <v>0</v>
      </c>
      <c r="DQ485" s="356">
        <v>0</v>
      </c>
      <c r="DR485" s="356">
        <v>0</v>
      </c>
      <c r="DS485" s="356">
        <v>0</v>
      </c>
      <c r="DU485" s="356">
        <v>0</v>
      </c>
      <c r="DV485" s="356">
        <v>0</v>
      </c>
      <c r="DW485" s="356">
        <v>0</v>
      </c>
      <c r="DX485" s="356">
        <v>0</v>
      </c>
      <c r="DY485" s="356">
        <v>0</v>
      </c>
      <c r="DZ485" s="356">
        <v>0</v>
      </c>
      <c r="EA485" s="356">
        <v>0</v>
      </c>
      <c r="EC485" s="356">
        <v>0</v>
      </c>
      <c r="ED485" s="356">
        <v>0</v>
      </c>
      <c r="EE485" s="356">
        <v>0</v>
      </c>
      <c r="EF485" s="356">
        <v>0</v>
      </c>
      <c r="EG485" s="356">
        <v>0</v>
      </c>
      <c r="EH485" s="356">
        <v>0</v>
      </c>
      <c r="EI485" s="356">
        <v>0</v>
      </c>
      <c r="EK485" s="356">
        <v>0</v>
      </c>
      <c r="EL485" s="356">
        <v>0</v>
      </c>
      <c r="EM485" s="356">
        <v>0</v>
      </c>
      <c r="EN485" s="356">
        <v>0</v>
      </c>
      <c r="EO485" s="356">
        <v>0</v>
      </c>
      <c r="EP485" s="356">
        <v>0</v>
      </c>
      <c r="EQ485" s="356">
        <v>0</v>
      </c>
      <c r="ES485" s="356">
        <v>0</v>
      </c>
      <c r="ET485" s="356">
        <v>0</v>
      </c>
      <c r="EU485" s="356">
        <v>0</v>
      </c>
      <c r="EV485" s="356">
        <v>0</v>
      </c>
      <c r="EW485" s="356">
        <v>0</v>
      </c>
      <c r="EX485" s="356">
        <v>0</v>
      </c>
      <c r="EY485" s="356">
        <v>0</v>
      </c>
      <c r="FA485" s="356">
        <v>0</v>
      </c>
      <c r="FB485" s="356">
        <v>0</v>
      </c>
      <c r="FC485" s="356">
        <v>0</v>
      </c>
      <c r="FD485" s="356">
        <v>0</v>
      </c>
      <c r="FE485" s="356">
        <v>0</v>
      </c>
      <c r="FF485" s="356">
        <v>0</v>
      </c>
      <c r="FG485" s="356">
        <v>0</v>
      </c>
    </row>
    <row r="486" spans="1:163">
      <c r="A486" s="355" t="s">
        <v>45</v>
      </c>
      <c r="B486" s="162" t="s">
        <v>45</v>
      </c>
      <c r="C486" s="619">
        <v>0</v>
      </c>
      <c r="D486" s="167"/>
      <c r="E486" s="356">
        <v>0</v>
      </c>
      <c r="F486" s="356">
        <v>0</v>
      </c>
      <c r="G486" s="356">
        <v>0</v>
      </c>
      <c r="H486" s="356">
        <v>0</v>
      </c>
      <c r="I486" s="356">
        <v>0</v>
      </c>
      <c r="J486" s="356">
        <v>0</v>
      </c>
      <c r="K486" s="356">
        <v>0</v>
      </c>
      <c r="M486" s="356">
        <v>0</v>
      </c>
      <c r="N486" s="356">
        <v>0</v>
      </c>
      <c r="O486" s="356">
        <v>0</v>
      </c>
      <c r="P486" s="356">
        <v>0</v>
      </c>
      <c r="Q486" s="356">
        <v>0</v>
      </c>
      <c r="R486" s="356">
        <v>0</v>
      </c>
      <c r="S486" s="356">
        <v>0</v>
      </c>
      <c r="U486" s="356">
        <v>0</v>
      </c>
      <c r="V486" s="356">
        <v>0</v>
      </c>
      <c r="W486" s="356">
        <v>0</v>
      </c>
      <c r="X486" s="356">
        <v>0</v>
      </c>
      <c r="Y486" s="356">
        <v>0</v>
      </c>
      <c r="Z486" s="356">
        <v>0</v>
      </c>
      <c r="AA486" s="356">
        <v>0</v>
      </c>
      <c r="AC486" s="356">
        <v>0</v>
      </c>
      <c r="AD486" s="356">
        <v>0</v>
      </c>
      <c r="AE486" s="356">
        <v>0</v>
      </c>
      <c r="AF486" s="356">
        <v>0</v>
      </c>
      <c r="AG486" s="356">
        <v>0</v>
      </c>
      <c r="AH486" s="356">
        <v>0</v>
      </c>
      <c r="AI486" s="356">
        <v>0</v>
      </c>
      <c r="AK486" s="356">
        <v>0</v>
      </c>
      <c r="AL486" s="356">
        <v>0</v>
      </c>
      <c r="AM486" s="356">
        <v>0</v>
      </c>
      <c r="AN486" s="356">
        <v>0</v>
      </c>
      <c r="AO486" s="356">
        <v>0</v>
      </c>
      <c r="AP486" s="356">
        <v>0</v>
      </c>
      <c r="AQ486" s="356">
        <v>0</v>
      </c>
      <c r="AS486" s="356">
        <v>0</v>
      </c>
      <c r="AT486" s="356">
        <v>0</v>
      </c>
      <c r="AU486" s="356">
        <v>0</v>
      </c>
      <c r="AV486" s="356">
        <v>0</v>
      </c>
      <c r="AW486" s="356">
        <v>0</v>
      </c>
      <c r="AX486" s="356">
        <v>0</v>
      </c>
      <c r="AY486" s="356">
        <v>0</v>
      </c>
      <c r="BA486" s="356">
        <v>0</v>
      </c>
      <c r="BB486" s="356">
        <v>0</v>
      </c>
      <c r="BC486" s="356">
        <v>0</v>
      </c>
      <c r="BD486" s="356">
        <v>0</v>
      </c>
      <c r="BE486" s="356">
        <v>0</v>
      </c>
      <c r="BF486" s="356">
        <v>0</v>
      </c>
      <c r="BG486" s="356">
        <v>0</v>
      </c>
      <c r="BI486" s="356">
        <v>0</v>
      </c>
      <c r="BJ486" s="356">
        <v>0</v>
      </c>
      <c r="BK486" s="356">
        <v>0</v>
      </c>
      <c r="BL486" s="356">
        <v>0</v>
      </c>
      <c r="BM486" s="356">
        <v>0</v>
      </c>
      <c r="BN486" s="356">
        <v>0</v>
      </c>
      <c r="BO486" s="356">
        <v>0</v>
      </c>
      <c r="BQ486" s="356">
        <v>0</v>
      </c>
      <c r="BR486" s="356">
        <v>0</v>
      </c>
      <c r="BS486" s="356">
        <v>0</v>
      </c>
      <c r="BT486" s="356">
        <v>0</v>
      </c>
      <c r="BU486" s="356">
        <v>0</v>
      </c>
      <c r="BV486" s="356">
        <v>0</v>
      </c>
      <c r="BW486" s="356">
        <v>0</v>
      </c>
      <c r="BY486" s="356">
        <v>0</v>
      </c>
      <c r="BZ486" s="356">
        <v>0</v>
      </c>
      <c r="CA486" s="356">
        <v>0</v>
      </c>
      <c r="CB486" s="356">
        <v>0</v>
      </c>
      <c r="CC486" s="356">
        <v>0</v>
      </c>
      <c r="CD486" s="356">
        <v>0</v>
      </c>
      <c r="CE486" s="356">
        <v>0</v>
      </c>
      <c r="CG486" s="356">
        <v>0</v>
      </c>
      <c r="CH486" s="356">
        <v>0</v>
      </c>
      <c r="CI486" s="356">
        <v>0</v>
      </c>
      <c r="CJ486" s="356">
        <v>0</v>
      </c>
      <c r="CK486" s="356">
        <v>0</v>
      </c>
      <c r="CL486" s="356">
        <v>0</v>
      </c>
      <c r="CM486" s="356">
        <v>0</v>
      </c>
      <c r="CN486" s="162">
        <v>0</v>
      </c>
      <c r="CO486" s="356">
        <v>0</v>
      </c>
      <c r="CP486" s="356">
        <v>0</v>
      </c>
      <c r="CQ486" s="356">
        <v>0</v>
      </c>
      <c r="CR486" s="356">
        <v>0</v>
      </c>
      <c r="CS486" s="356">
        <v>0</v>
      </c>
      <c r="CT486" s="356">
        <v>0</v>
      </c>
      <c r="CU486" s="356">
        <v>0</v>
      </c>
      <c r="CW486" s="356">
        <v>0</v>
      </c>
      <c r="CX486" s="356">
        <v>0</v>
      </c>
      <c r="CY486" s="356">
        <v>0</v>
      </c>
      <c r="CZ486" s="356">
        <v>0</v>
      </c>
      <c r="DA486" s="356">
        <v>0</v>
      </c>
      <c r="DB486" s="356">
        <v>0</v>
      </c>
      <c r="DC486" s="356">
        <v>0</v>
      </c>
      <c r="DE486" s="356">
        <v>0</v>
      </c>
      <c r="DF486" s="356">
        <v>0</v>
      </c>
      <c r="DG486" s="356">
        <v>0</v>
      </c>
      <c r="DH486" s="356">
        <v>0</v>
      </c>
      <c r="DI486" s="356">
        <v>0</v>
      </c>
      <c r="DJ486" s="356">
        <v>0</v>
      </c>
      <c r="DK486" s="356">
        <v>0</v>
      </c>
      <c r="DM486" s="356">
        <v>0</v>
      </c>
      <c r="DN486" s="356">
        <v>0</v>
      </c>
      <c r="DO486" s="356">
        <v>0</v>
      </c>
      <c r="DP486" s="356">
        <v>0</v>
      </c>
      <c r="DQ486" s="356">
        <v>0</v>
      </c>
      <c r="DR486" s="356">
        <v>0</v>
      </c>
      <c r="DS486" s="356">
        <v>0</v>
      </c>
      <c r="DU486" s="356">
        <v>0</v>
      </c>
      <c r="DV486" s="356">
        <v>0</v>
      </c>
      <c r="DW486" s="356">
        <v>0</v>
      </c>
      <c r="DX486" s="356">
        <v>0</v>
      </c>
      <c r="DY486" s="356">
        <v>0</v>
      </c>
      <c r="DZ486" s="356">
        <v>0</v>
      </c>
      <c r="EA486" s="356">
        <v>0</v>
      </c>
      <c r="EC486" s="356">
        <v>0</v>
      </c>
      <c r="ED486" s="356">
        <v>0</v>
      </c>
      <c r="EE486" s="356">
        <v>0</v>
      </c>
      <c r="EF486" s="356">
        <v>0</v>
      </c>
      <c r="EG486" s="356">
        <v>0</v>
      </c>
      <c r="EH486" s="356">
        <v>0</v>
      </c>
      <c r="EI486" s="356">
        <v>0</v>
      </c>
      <c r="EK486" s="356">
        <v>0</v>
      </c>
      <c r="EL486" s="356">
        <v>0</v>
      </c>
      <c r="EM486" s="356">
        <v>0</v>
      </c>
      <c r="EN486" s="356">
        <v>0</v>
      </c>
      <c r="EO486" s="356">
        <v>0</v>
      </c>
      <c r="EP486" s="356">
        <v>0</v>
      </c>
      <c r="EQ486" s="356">
        <v>0</v>
      </c>
      <c r="ES486" s="356">
        <v>0</v>
      </c>
      <c r="ET486" s="356">
        <v>0</v>
      </c>
      <c r="EU486" s="356">
        <v>0</v>
      </c>
      <c r="EV486" s="356">
        <v>0</v>
      </c>
      <c r="EW486" s="356">
        <v>0</v>
      </c>
      <c r="EX486" s="356">
        <v>0</v>
      </c>
      <c r="EY486" s="356">
        <v>0</v>
      </c>
      <c r="FA486" s="356">
        <v>0</v>
      </c>
      <c r="FB486" s="356">
        <v>0</v>
      </c>
      <c r="FC486" s="356">
        <v>0</v>
      </c>
      <c r="FD486" s="356">
        <v>0</v>
      </c>
      <c r="FE486" s="356">
        <v>0</v>
      </c>
      <c r="FF486" s="356">
        <v>0</v>
      </c>
      <c r="FG486" s="356">
        <v>0</v>
      </c>
    </row>
    <row r="487" spans="1:163">
      <c r="B487" s="172" t="s">
        <v>70</v>
      </c>
      <c r="C487" s="357">
        <v>1376273.7558263356</v>
      </c>
      <c r="D487" s="167"/>
      <c r="E487" s="357">
        <v>0</v>
      </c>
      <c r="F487" s="357">
        <v>0</v>
      </c>
      <c r="G487" s="357">
        <v>1209631.7695763246</v>
      </c>
      <c r="H487" s="357">
        <v>0</v>
      </c>
      <c r="I487" s="357">
        <v>0</v>
      </c>
      <c r="J487" s="357">
        <v>0</v>
      </c>
      <c r="K487" s="357">
        <v>1209631.7695763246</v>
      </c>
      <c r="L487" s="357"/>
      <c r="M487" s="357">
        <v>0</v>
      </c>
      <c r="N487" s="357">
        <v>0</v>
      </c>
      <c r="O487" s="357">
        <v>145550.04880101755</v>
      </c>
      <c r="P487" s="357">
        <v>0</v>
      </c>
      <c r="Q487" s="357">
        <v>0</v>
      </c>
      <c r="R487" s="357">
        <v>0</v>
      </c>
      <c r="S487" s="357">
        <v>145550.04880101755</v>
      </c>
      <c r="T487" s="357"/>
      <c r="U487" s="357">
        <v>0</v>
      </c>
      <c r="V487" s="357">
        <v>0</v>
      </c>
      <c r="W487" s="357">
        <v>9772.1228836946921</v>
      </c>
      <c r="X487" s="357">
        <v>0</v>
      </c>
      <c r="Y487" s="357">
        <v>0</v>
      </c>
      <c r="Z487" s="357">
        <v>0</v>
      </c>
      <c r="AA487" s="357">
        <v>9772.1228836946921</v>
      </c>
      <c r="AB487" s="357"/>
      <c r="AC487" s="357">
        <v>0</v>
      </c>
      <c r="AD487" s="357">
        <v>0</v>
      </c>
      <c r="AE487" s="357">
        <v>1007.8549078969783</v>
      </c>
      <c r="AF487" s="357">
        <v>0</v>
      </c>
      <c r="AG487" s="357">
        <v>0</v>
      </c>
      <c r="AH487" s="357">
        <v>0</v>
      </c>
      <c r="AI487" s="357">
        <v>1007.8549078969783</v>
      </c>
      <c r="AJ487" s="357"/>
      <c r="AK487" s="357">
        <v>0</v>
      </c>
      <c r="AL487" s="357">
        <v>0</v>
      </c>
      <c r="AM487" s="357">
        <v>582.92795741784857</v>
      </c>
      <c r="AN487" s="357">
        <v>0</v>
      </c>
      <c r="AO487" s="357">
        <v>0</v>
      </c>
      <c r="AP487" s="357">
        <v>0</v>
      </c>
      <c r="AQ487" s="357">
        <v>582.92795741784857</v>
      </c>
      <c r="AR487" s="357"/>
      <c r="AS487" s="357">
        <v>0</v>
      </c>
      <c r="AT487" s="357">
        <v>0</v>
      </c>
      <c r="AU487" s="357">
        <v>2.3939546505866467</v>
      </c>
      <c r="AV487" s="357">
        <v>0</v>
      </c>
      <c r="AW487" s="357">
        <v>0</v>
      </c>
      <c r="AX487" s="357">
        <v>0</v>
      </c>
      <c r="AY487" s="357">
        <v>2.3939546505866467</v>
      </c>
      <c r="AZ487" s="357"/>
      <c r="BA487" s="357">
        <v>0</v>
      </c>
      <c r="BB487" s="357">
        <v>0</v>
      </c>
      <c r="BC487" s="357">
        <v>185.53148542046515</v>
      </c>
      <c r="BD487" s="357">
        <v>0</v>
      </c>
      <c r="BE487" s="357">
        <v>0</v>
      </c>
      <c r="BF487" s="357">
        <v>0</v>
      </c>
      <c r="BG487" s="357">
        <v>185.53148542046515</v>
      </c>
      <c r="BH487" s="357"/>
      <c r="BI487" s="357">
        <v>0</v>
      </c>
      <c r="BJ487" s="357">
        <v>0</v>
      </c>
      <c r="BK487" s="357">
        <v>111.31889125227907</v>
      </c>
      <c r="BL487" s="357">
        <v>0</v>
      </c>
      <c r="BM487" s="357">
        <v>0</v>
      </c>
      <c r="BN487" s="357">
        <v>0</v>
      </c>
      <c r="BO487" s="357">
        <v>111.31889125227907</v>
      </c>
      <c r="BP487" s="357"/>
      <c r="BQ487" s="357">
        <v>0</v>
      </c>
      <c r="BR487" s="357">
        <v>0</v>
      </c>
      <c r="BS487" s="357">
        <v>29.924433132333085</v>
      </c>
      <c r="BT487" s="357">
        <v>0</v>
      </c>
      <c r="BU487" s="357">
        <v>0</v>
      </c>
      <c r="BV487" s="357">
        <v>0</v>
      </c>
      <c r="BW487" s="357">
        <v>29.924433132333085</v>
      </c>
      <c r="BX487" s="357"/>
      <c r="BY487" s="357">
        <v>0</v>
      </c>
      <c r="BZ487" s="357">
        <v>0</v>
      </c>
      <c r="CA487" s="357">
        <v>19.151637204693174</v>
      </c>
      <c r="CB487" s="357">
        <v>0</v>
      </c>
      <c r="CC487" s="357">
        <v>0</v>
      </c>
      <c r="CD487" s="357">
        <v>0</v>
      </c>
      <c r="CE487" s="357">
        <v>19.151637204693174</v>
      </c>
      <c r="CF487" s="357"/>
      <c r="CG487" s="357">
        <v>0</v>
      </c>
      <c r="CH487" s="357">
        <v>0</v>
      </c>
      <c r="CI487" s="357">
        <v>9371.1354797214281</v>
      </c>
      <c r="CJ487" s="357">
        <v>0</v>
      </c>
      <c r="CK487" s="357">
        <v>0</v>
      </c>
      <c r="CL487" s="357">
        <v>0</v>
      </c>
      <c r="CM487" s="357">
        <v>9371.1354797214281</v>
      </c>
      <c r="CN487" s="357">
        <v>0</v>
      </c>
      <c r="CO487" s="357">
        <v>0</v>
      </c>
      <c r="CP487" s="357">
        <v>0</v>
      </c>
      <c r="CQ487" s="357">
        <v>9.5758186023465868</v>
      </c>
      <c r="CR487" s="357">
        <v>0</v>
      </c>
      <c r="CS487" s="357">
        <v>0</v>
      </c>
      <c r="CT487" s="357">
        <v>0</v>
      </c>
      <c r="CU487" s="357">
        <v>9.5758186023465868</v>
      </c>
      <c r="CV487" s="357"/>
      <c r="CW487" s="357">
        <v>0</v>
      </c>
      <c r="CX487" s="357">
        <v>0</v>
      </c>
      <c r="CY487" s="357">
        <v>0</v>
      </c>
      <c r="CZ487" s="357">
        <v>0</v>
      </c>
      <c r="DA487" s="357">
        <v>0</v>
      </c>
      <c r="DB487" s="357">
        <v>0</v>
      </c>
      <c r="DC487" s="357">
        <v>0</v>
      </c>
      <c r="DD487" s="357"/>
      <c r="DE487" s="357">
        <v>0</v>
      </c>
      <c r="DF487" s="357">
        <v>0</v>
      </c>
      <c r="DG487" s="357">
        <v>0</v>
      </c>
      <c r="DH487" s="357">
        <v>0</v>
      </c>
      <c r="DI487" s="357">
        <v>0</v>
      </c>
      <c r="DJ487" s="357">
        <v>0</v>
      </c>
      <c r="DK487" s="357">
        <v>0</v>
      </c>
      <c r="DL487" s="357"/>
      <c r="DM487" s="357">
        <v>0</v>
      </c>
      <c r="DN487" s="357">
        <v>0</v>
      </c>
      <c r="DO487" s="357">
        <v>0</v>
      </c>
      <c r="DP487" s="357">
        <v>0</v>
      </c>
      <c r="DQ487" s="357">
        <v>0</v>
      </c>
      <c r="DR487" s="357">
        <v>0</v>
      </c>
      <c r="DS487" s="357">
        <v>0</v>
      </c>
      <c r="DT487" s="357"/>
      <c r="DU487" s="357">
        <v>0</v>
      </c>
      <c r="DV487" s="357">
        <v>0</v>
      </c>
      <c r="DW487" s="357">
        <v>0</v>
      </c>
      <c r="DX487" s="357">
        <v>0</v>
      </c>
      <c r="DY487" s="357">
        <v>0</v>
      </c>
      <c r="DZ487" s="357">
        <v>0</v>
      </c>
      <c r="EA487" s="357">
        <v>0</v>
      </c>
      <c r="EB487" s="357"/>
      <c r="EC487" s="357">
        <v>0</v>
      </c>
      <c r="ED487" s="357">
        <v>0</v>
      </c>
      <c r="EE487" s="357">
        <v>0</v>
      </c>
      <c r="EF487" s="357">
        <v>0</v>
      </c>
      <c r="EG487" s="357">
        <v>0</v>
      </c>
      <c r="EH487" s="357">
        <v>0</v>
      </c>
      <c r="EI487" s="357">
        <v>0</v>
      </c>
      <c r="EJ487" s="357"/>
      <c r="EK487" s="357">
        <v>0</v>
      </c>
      <c r="EL487" s="357">
        <v>0</v>
      </c>
      <c r="EM487" s="357">
        <v>0</v>
      </c>
      <c r="EN487" s="357">
        <v>0</v>
      </c>
      <c r="EO487" s="357">
        <v>0</v>
      </c>
      <c r="EP487" s="357">
        <v>0</v>
      </c>
      <c r="EQ487" s="357">
        <v>0</v>
      </c>
      <c r="ER487" s="357"/>
      <c r="ES487" s="357">
        <v>0</v>
      </c>
      <c r="ET487" s="357">
        <v>0</v>
      </c>
      <c r="EU487" s="357">
        <v>0</v>
      </c>
      <c r="EV487" s="357">
        <v>0</v>
      </c>
      <c r="EW487" s="357">
        <v>0</v>
      </c>
      <c r="EX487" s="357">
        <v>0</v>
      </c>
      <c r="EY487" s="357">
        <v>0</v>
      </c>
      <c r="EZ487" s="357"/>
      <c r="FA487" s="357">
        <v>0</v>
      </c>
      <c r="FB487" s="357">
        <v>0</v>
      </c>
      <c r="FC487" s="357">
        <v>0</v>
      </c>
      <c r="FD487" s="357">
        <v>0</v>
      </c>
      <c r="FE487" s="357">
        <v>0</v>
      </c>
      <c r="FF487" s="357">
        <v>0</v>
      </c>
      <c r="FG487" s="357">
        <v>0</v>
      </c>
    </row>
    <row r="488" spans="1:163">
      <c r="D488" s="167"/>
      <c r="CW488" s="162">
        <v>0</v>
      </c>
      <c r="CX488" s="162">
        <v>0</v>
      </c>
      <c r="CY488" s="162">
        <v>0</v>
      </c>
      <c r="CZ488" s="162">
        <v>0</v>
      </c>
      <c r="DA488" s="162">
        <v>0</v>
      </c>
      <c r="DB488" s="162">
        <v>0</v>
      </c>
      <c r="DC488" s="162">
        <v>0</v>
      </c>
    </row>
    <row r="489" spans="1:163">
      <c r="B489" s="172" t="s">
        <v>258</v>
      </c>
      <c r="C489" s="357">
        <v>78587981.281698585</v>
      </c>
      <c r="D489" s="167"/>
      <c r="E489" s="357">
        <v>18862344.217080884</v>
      </c>
      <c r="F489" s="357">
        <v>17240516.599063054</v>
      </c>
      <c r="G489" s="357">
        <v>13116328.022295455</v>
      </c>
      <c r="H489" s="357">
        <v>0</v>
      </c>
      <c r="I489" s="357">
        <v>0</v>
      </c>
      <c r="J489" s="357">
        <v>0</v>
      </c>
      <c r="K489" s="357">
        <v>49219188.83843939</v>
      </c>
      <c r="L489" s="357"/>
      <c r="M489" s="357">
        <v>3579982.1993231825</v>
      </c>
      <c r="N489" s="357">
        <v>4380612.9699692279</v>
      </c>
      <c r="O489" s="357">
        <v>1490461.3170425077</v>
      </c>
      <c r="P489" s="357">
        <v>0</v>
      </c>
      <c r="Q489" s="357">
        <v>0</v>
      </c>
      <c r="R489" s="357">
        <v>0</v>
      </c>
      <c r="S489" s="357">
        <v>9451056.4863349181</v>
      </c>
      <c r="T489" s="357"/>
      <c r="U489" s="357">
        <v>3151820.9960698234</v>
      </c>
      <c r="V489" s="357">
        <v>4871577.0892113335</v>
      </c>
      <c r="W489" s="357">
        <v>202428.46606633504</v>
      </c>
      <c r="X489" s="357">
        <v>0</v>
      </c>
      <c r="Y489" s="357">
        <v>0</v>
      </c>
      <c r="Z489" s="357">
        <v>0</v>
      </c>
      <c r="AA489" s="357">
        <v>8225826.5513474923</v>
      </c>
      <c r="AB489" s="357"/>
      <c r="AC489" s="357">
        <v>1424833.8983821063</v>
      </c>
      <c r="AD489" s="357">
        <v>3143949.3334221006</v>
      </c>
      <c r="AE489" s="357">
        <v>118289.17860355863</v>
      </c>
      <c r="AF489" s="357">
        <v>0</v>
      </c>
      <c r="AG489" s="357">
        <v>0</v>
      </c>
      <c r="AH489" s="357">
        <v>0</v>
      </c>
      <c r="AI489" s="357">
        <v>4687072.4104077658</v>
      </c>
      <c r="AJ489" s="357"/>
      <c r="AK489" s="357">
        <v>1108857.4515371684</v>
      </c>
      <c r="AL489" s="357">
        <v>2187380.078092631</v>
      </c>
      <c r="AM489" s="357">
        <v>238006.16725690255</v>
      </c>
      <c r="AN489" s="357">
        <v>0</v>
      </c>
      <c r="AO489" s="357">
        <v>0</v>
      </c>
      <c r="AP489" s="357">
        <v>0</v>
      </c>
      <c r="AQ489" s="357">
        <v>3534243.696886702</v>
      </c>
      <c r="AR489" s="357"/>
      <c r="AS489" s="357">
        <v>11010.543876661339</v>
      </c>
      <c r="AT489" s="357">
        <v>6906.8896282312662</v>
      </c>
      <c r="AU489" s="357">
        <v>406.54536755203253</v>
      </c>
      <c r="AV489" s="357">
        <v>0</v>
      </c>
      <c r="AW489" s="357">
        <v>0</v>
      </c>
      <c r="AX489" s="357">
        <v>0</v>
      </c>
      <c r="AY489" s="357">
        <v>18323.978872444637</v>
      </c>
      <c r="AZ489" s="357"/>
      <c r="BA489" s="357">
        <v>212711.58411467748</v>
      </c>
      <c r="BB489" s="357">
        <v>190626.8022894077</v>
      </c>
      <c r="BC489" s="357">
        <v>42733.437912754111</v>
      </c>
      <c r="BD489" s="357">
        <v>0</v>
      </c>
      <c r="BE489" s="357">
        <v>0</v>
      </c>
      <c r="BF489" s="357">
        <v>0</v>
      </c>
      <c r="BG489" s="357">
        <v>446071.82431683934</v>
      </c>
      <c r="BH489" s="357"/>
      <c r="BI489" s="357">
        <v>281015.61090211815</v>
      </c>
      <c r="BJ489" s="357">
        <v>93804.355994640646</v>
      </c>
      <c r="BK489" s="357">
        <v>21195.35672999957</v>
      </c>
      <c r="BL489" s="357">
        <v>0</v>
      </c>
      <c r="BM489" s="357">
        <v>0</v>
      </c>
      <c r="BN489" s="357">
        <v>0</v>
      </c>
      <c r="BO489" s="357">
        <v>396015.32362675836</v>
      </c>
      <c r="BP489" s="357"/>
      <c r="BQ489" s="357">
        <v>219219.84588994845</v>
      </c>
      <c r="BR489" s="357">
        <v>946787.0336517198</v>
      </c>
      <c r="BS489" s="357">
        <v>25916.495456231878</v>
      </c>
      <c r="BT489" s="357">
        <v>0</v>
      </c>
      <c r="BU489" s="357">
        <v>0</v>
      </c>
      <c r="BV489" s="357">
        <v>0</v>
      </c>
      <c r="BW489" s="357">
        <v>1191923.3749979003</v>
      </c>
      <c r="BX489" s="357"/>
      <c r="BY489" s="357">
        <v>95395.536681422062</v>
      </c>
      <c r="BZ489" s="357">
        <v>553625.56901871075</v>
      </c>
      <c r="CA489" s="357">
        <v>45374.322139157754</v>
      </c>
      <c r="CB489" s="357">
        <v>0</v>
      </c>
      <c r="CC489" s="357">
        <v>0</v>
      </c>
      <c r="CD489" s="357">
        <v>0</v>
      </c>
      <c r="CE489" s="357">
        <v>694395.42783929058</v>
      </c>
      <c r="CF489" s="357"/>
      <c r="CG489" s="357">
        <v>158695.57119390348</v>
      </c>
      <c r="CH489" s="357">
        <v>114004.89646927138</v>
      </c>
      <c r="CI489" s="357">
        <v>429783.46086283313</v>
      </c>
      <c r="CJ489" s="357">
        <v>0</v>
      </c>
      <c r="CK489" s="357">
        <v>0</v>
      </c>
      <c r="CL489" s="357">
        <v>0</v>
      </c>
      <c r="CM489" s="357">
        <v>702483.92852600804</v>
      </c>
      <c r="CN489" s="357">
        <v>0</v>
      </c>
      <c r="CO489" s="357">
        <v>10103.020000700692</v>
      </c>
      <c r="CP489" s="357">
        <v>11157.517614745446</v>
      </c>
      <c r="CQ489" s="357">
        <v>118.90248762749344</v>
      </c>
      <c r="CR489" s="357">
        <v>0</v>
      </c>
      <c r="CS489" s="357">
        <v>0</v>
      </c>
      <c r="CT489" s="357">
        <v>0</v>
      </c>
      <c r="CU489" s="357">
        <v>21379.44010307363</v>
      </c>
      <c r="CV489" s="357"/>
      <c r="CW489" s="357">
        <v>0</v>
      </c>
      <c r="CX489" s="357">
        <v>0</v>
      </c>
      <c r="CY489" s="357">
        <v>0</v>
      </c>
      <c r="CZ489" s="357">
        <v>0</v>
      </c>
      <c r="DA489" s="357">
        <v>0</v>
      </c>
      <c r="DB489" s="357">
        <v>0</v>
      </c>
      <c r="DC489" s="357">
        <v>0</v>
      </c>
      <c r="DD489" s="357"/>
      <c r="DE489" s="357">
        <v>0</v>
      </c>
      <c r="DF489" s="357">
        <v>0</v>
      </c>
      <c r="DG489" s="357">
        <v>0</v>
      </c>
      <c r="DH489" s="357">
        <v>0</v>
      </c>
      <c r="DI489" s="357">
        <v>0</v>
      </c>
      <c r="DJ489" s="357">
        <v>0</v>
      </c>
      <c r="DK489" s="357">
        <v>0</v>
      </c>
      <c r="DL489" s="357"/>
      <c r="DM489" s="357">
        <v>0</v>
      </c>
      <c r="DN489" s="357">
        <v>0</v>
      </c>
      <c r="DO489" s="357">
        <v>0</v>
      </c>
      <c r="DP489" s="357">
        <v>0</v>
      </c>
      <c r="DQ489" s="357">
        <v>0</v>
      </c>
      <c r="DR489" s="357">
        <v>0</v>
      </c>
      <c r="DS489" s="357">
        <v>0</v>
      </c>
      <c r="DT489" s="357"/>
      <c r="DU489" s="357">
        <v>0</v>
      </c>
      <c r="DV489" s="357">
        <v>0</v>
      </c>
      <c r="DW489" s="357">
        <v>0</v>
      </c>
      <c r="DX489" s="357">
        <v>0</v>
      </c>
      <c r="DY489" s="357">
        <v>0</v>
      </c>
      <c r="DZ489" s="357">
        <v>0</v>
      </c>
      <c r="EA489" s="357">
        <v>0</v>
      </c>
      <c r="EB489" s="357"/>
      <c r="EC489" s="357">
        <v>0</v>
      </c>
      <c r="ED489" s="357">
        <v>0</v>
      </c>
      <c r="EE489" s="357">
        <v>0</v>
      </c>
      <c r="EF489" s="357">
        <v>0</v>
      </c>
      <c r="EG489" s="357">
        <v>0</v>
      </c>
      <c r="EH489" s="357">
        <v>0</v>
      </c>
      <c r="EI489" s="357">
        <v>0</v>
      </c>
      <c r="EJ489" s="357"/>
      <c r="EK489" s="357">
        <v>0</v>
      </c>
      <c r="EL489" s="357">
        <v>0</v>
      </c>
      <c r="EM489" s="357">
        <v>0</v>
      </c>
      <c r="EN489" s="357">
        <v>0</v>
      </c>
      <c r="EO489" s="357">
        <v>0</v>
      </c>
      <c r="EP489" s="357">
        <v>0</v>
      </c>
      <c r="EQ489" s="357">
        <v>0</v>
      </c>
      <c r="ER489" s="357"/>
      <c r="ES489" s="357">
        <v>0</v>
      </c>
      <c r="ET489" s="357">
        <v>0</v>
      </c>
      <c r="EU489" s="357">
        <v>0</v>
      </c>
      <c r="EV489" s="357">
        <v>0</v>
      </c>
      <c r="EW489" s="357">
        <v>0</v>
      </c>
      <c r="EX489" s="357">
        <v>0</v>
      </c>
      <c r="EY489" s="357">
        <v>0</v>
      </c>
      <c r="EZ489" s="357"/>
      <c r="FA489" s="357">
        <v>0</v>
      </c>
      <c r="FB489" s="357">
        <v>0</v>
      </c>
      <c r="FC489" s="357">
        <v>0</v>
      </c>
      <c r="FD489" s="357">
        <v>0</v>
      </c>
      <c r="FE489" s="357">
        <v>0</v>
      </c>
      <c r="FF489" s="357">
        <v>0</v>
      </c>
      <c r="FG489" s="357">
        <v>0</v>
      </c>
    </row>
    <row r="490" spans="1:163">
      <c r="D490" s="167"/>
      <c r="CW490" s="162">
        <v>0</v>
      </c>
      <c r="CX490" s="162">
        <v>0</v>
      </c>
      <c r="CY490" s="162">
        <v>0</v>
      </c>
      <c r="CZ490" s="162">
        <v>0</v>
      </c>
      <c r="DA490" s="162">
        <v>0</v>
      </c>
      <c r="DB490" s="162">
        <v>0</v>
      </c>
      <c r="DC490" s="162">
        <v>0</v>
      </c>
    </row>
    <row r="491" spans="1:163">
      <c r="B491" s="172" t="s">
        <v>259</v>
      </c>
      <c r="D491" s="167"/>
      <c r="CW491" s="162">
        <v>0</v>
      </c>
      <c r="CX491" s="162">
        <v>0</v>
      </c>
      <c r="CY491" s="162">
        <v>0</v>
      </c>
      <c r="CZ491" s="162">
        <v>0</v>
      </c>
      <c r="DA491" s="162">
        <v>0</v>
      </c>
      <c r="DB491" s="162">
        <v>0</v>
      </c>
      <c r="DC491" s="162">
        <v>0</v>
      </c>
    </row>
    <row r="492" spans="1:163">
      <c r="A492" s="355" t="s">
        <v>45</v>
      </c>
      <c r="B492" s="162" t="s">
        <v>45</v>
      </c>
      <c r="C492" s="619">
        <v>0</v>
      </c>
      <c r="D492" s="167"/>
      <c r="E492" s="356">
        <v>0</v>
      </c>
      <c r="F492" s="356">
        <v>0</v>
      </c>
      <c r="G492" s="356">
        <v>0</v>
      </c>
      <c r="H492" s="356">
        <v>0</v>
      </c>
      <c r="I492" s="356">
        <v>0</v>
      </c>
      <c r="J492" s="356">
        <v>0</v>
      </c>
      <c r="K492" s="356">
        <v>0</v>
      </c>
      <c r="M492" s="356">
        <v>0</v>
      </c>
      <c r="N492" s="356">
        <v>0</v>
      </c>
      <c r="O492" s="356">
        <v>0</v>
      </c>
      <c r="P492" s="356">
        <v>0</v>
      </c>
      <c r="Q492" s="356">
        <v>0</v>
      </c>
      <c r="R492" s="356">
        <v>0</v>
      </c>
      <c r="S492" s="356">
        <v>0</v>
      </c>
      <c r="U492" s="356">
        <v>0</v>
      </c>
      <c r="V492" s="356">
        <v>0</v>
      </c>
      <c r="W492" s="356">
        <v>0</v>
      </c>
      <c r="X492" s="356">
        <v>0</v>
      </c>
      <c r="Y492" s="356">
        <v>0</v>
      </c>
      <c r="Z492" s="356">
        <v>0</v>
      </c>
      <c r="AA492" s="356">
        <v>0</v>
      </c>
      <c r="AC492" s="356">
        <v>0</v>
      </c>
      <c r="AD492" s="356">
        <v>0</v>
      </c>
      <c r="AE492" s="356">
        <v>0</v>
      </c>
      <c r="AF492" s="356">
        <v>0</v>
      </c>
      <c r="AG492" s="356">
        <v>0</v>
      </c>
      <c r="AH492" s="356">
        <v>0</v>
      </c>
      <c r="AI492" s="356">
        <v>0</v>
      </c>
      <c r="AK492" s="356">
        <v>0</v>
      </c>
      <c r="AL492" s="356">
        <v>0</v>
      </c>
      <c r="AM492" s="356">
        <v>0</v>
      </c>
      <c r="AN492" s="356">
        <v>0</v>
      </c>
      <c r="AO492" s="356">
        <v>0</v>
      </c>
      <c r="AP492" s="356">
        <v>0</v>
      </c>
      <c r="AQ492" s="356">
        <v>0</v>
      </c>
      <c r="AS492" s="356">
        <v>0</v>
      </c>
      <c r="AT492" s="356">
        <v>0</v>
      </c>
      <c r="AU492" s="356">
        <v>0</v>
      </c>
      <c r="AV492" s="356">
        <v>0</v>
      </c>
      <c r="AW492" s="356">
        <v>0</v>
      </c>
      <c r="AX492" s="356">
        <v>0</v>
      </c>
      <c r="AY492" s="356">
        <v>0</v>
      </c>
      <c r="BA492" s="356">
        <v>0</v>
      </c>
      <c r="BB492" s="356">
        <v>0</v>
      </c>
      <c r="BC492" s="356">
        <v>0</v>
      </c>
      <c r="BD492" s="356">
        <v>0</v>
      </c>
      <c r="BE492" s="356">
        <v>0</v>
      </c>
      <c r="BF492" s="356">
        <v>0</v>
      </c>
      <c r="BG492" s="356">
        <v>0</v>
      </c>
      <c r="BI492" s="356">
        <v>0</v>
      </c>
      <c r="BJ492" s="356">
        <v>0</v>
      </c>
      <c r="BK492" s="356">
        <v>0</v>
      </c>
      <c r="BL492" s="356">
        <v>0</v>
      </c>
      <c r="BM492" s="356">
        <v>0</v>
      </c>
      <c r="BN492" s="356">
        <v>0</v>
      </c>
      <c r="BO492" s="356">
        <v>0</v>
      </c>
      <c r="BQ492" s="356">
        <v>0</v>
      </c>
      <c r="BR492" s="356">
        <v>0</v>
      </c>
      <c r="BS492" s="356">
        <v>0</v>
      </c>
      <c r="BT492" s="356">
        <v>0</v>
      </c>
      <c r="BU492" s="356">
        <v>0</v>
      </c>
      <c r="BV492" s="356">
        <v>0</v>
      </c>
      <c r="BW492" s="356">
        <v>0</v>
      </c>
      <c r="BY492" s="356">
        <v>0</v>
      </c>
      <c r="BZ492" s="356">
        <v>0</v>
      </c>
      <c r="CA492" s="356">
        <v>0</v>
      </c>
      <c r="CB492" s="356">
        <v>0</v>
      </c>
      <c r="CC492" s="356">
        <v>0</v>
      </c>
      <c r="CD492" s="356">
        <v>0</v>
      </c>
      <c r="CE492" s="356">
        <v>0</v>
      </c>
      <c r="CG492" s="356">
        <v>0</v>
      </c>
      <c r="CH492" s="356">
        <v>0</v>
      </c>
      <c r="CI492" s="356">
        <v>0</v>
      </c>
      <c r="CJ492" s="356">
        <v>0</v>
      </c>
      <c r="CK492" s="356">
        <v>0</v>
      </c>
      <c r="CL492" s="356">
        <v>0</v>
      </c>
      <c r="CM492" s="356">
        <v>0</v>
      </c>
      <c r="CN492" s="162">
        <v>0</v>
      </c>
      <c r="CO492" s="356">
        <v>0</v>
      </c>
      <c r="CP492" s="356">
        <v>0</v>
      </c>
      <c r="CQ492" s="356">
        <v>0</v>
      </c>
      <c r="CR492" s="356">
        <v>0</v>
      </c>
      <c r="CS492" s="356">
        <v>0</v>
      </c>
      <c r="CT492" s="356">
        <v>0</v>
      </c>
      <c r="CU492" s="356">
        <v>0</v>
      </c>
      <c r="CW492" s="356">
        <v>0</v>
      </c>
      <c r="CX492" s="356">
        <v>0</v>
      </c>
      <c r="CY492" s="356">
        <v>0</v>
      </c>
      <c r="CZ492" s="356">
        <v>0</v>
      </c>
      <c r="DA492" s="356">
        <v>0</v>
      </c>
      <c r="DB492" s="356">
        <v>0</v>
      </c>
      <c r="DC492" s="356">
        <v>0</v>
      </c>
      <c r="DE492" s="356">
        <v>0</v>
      </c>
      <c r="DF492" s="356">
        <v>0</v>
      </c>
      <c r="DG492" s="356">
        <v>0</v>
      </c>
      <c r="DH492" s="356">
        <v>0</v>
      </c>
      <c r="DI492" s="356">
        <v>0</v>
      </c>
      <c r="DJ492" s="356">
        <v>0</v>
      </c>
      <c r="DK492" s="356">
        <v>0</v>
      </c>
      <c r="DM492" s="356">
        <v>0</v>
      </c>
      <c r="DN492" s="356">
        <v>0</v>
      </c>
      <c r="DO492" s="356">
        <v>0</v>
      </c>
      <c r="DP492" s="356">
        <v>0</v>
      </c>
      <c r="DQ492" s="356">
        <v>0</v>
      </c>
      <c r="DR492" s="356">
        <v>0</v>
      </c>
      <c r="DS492" s="356">
        <v>0</v>
      </c>
      <c r="DU492" s="356">
        <v>0</v>
      </c>
      <c r="DV492" s="356">
        <v>0</v>
      </c>
      <c r="DW492" s="356">
        <v>0</v>
      </c>
      <c r="DX492" s="356">
        <v>0</v>
      </c>
      <c r="DY492" s="356">
        <v>0</v>
      </c>
      <c r="DZ492" s="356">
        <v>0</v>
      </c>
      <c r="EA492" s="356">
        <v>0</v>
      </c>
      <c r="EC492" s="356">
        <v>0</v>
      </c>
      <c r="ED492" s="356">
        <v>0</v>
      </c>
      <c r="EE492" s="356">
        <v>0</v>
      </c>
      <c r="EF492" s="356">
        <v>0</v>
      </c>
      <c r="EG492" s="356">
        <v>0</v>
      </c>
      <c r="EH492" s="356">
        <v>0</v>
      </c>
      <c r="EI492" s="356">
        <v>0</v>
      </c>
      <c r="EK492" s="356">
        <v>0</v>
      </c>
      <c r="EL492" s="356">
        <v>0</v>
      </c>
      <c r="EM492" s="356">
        <v>0</v>
      </c>
      <c r="EN492" s="356">
        <v>0</v>
      </c>
      <c r="EO492" s="356">
        <v>0</v>
      </c>
      <c r="EP492" s="356">
        <v>0</v>
      </c>
      <c r="EQ492" s="356">
        <v>0</v>
      </c>
      <c r="ES492" s="356">
        <v>0</v>
      </c>
      <c r="ET492" s="356">
        <v>0</v>
      </c>
      <c r="EU492" s="356">
        <v>0</v>
      </c>
      <c r="EV492" s="356">
        <v>0</v>
      </c>
      <c r="EW492" s="356">
        <v>0</v>
      </c>
      <c r="EX492" s="356">
        <v>0</v>
      </c>
      <c r="EY492" s="356">
        <v>0</v>
      </c>
      <c r="FA492" s="356">
        <v>0</v>
      </c>
      <c r="FB492" s="356">
        <v>0</v>
      </c>
      <c r="FC492" s="356">
        <v>0</v>
      </c>
      <c r="FD492" s="356">
        <v>0</v>
      </c>
      <c r="FE492" s="356">
        <v>0</v>
      </c>
      <c r="FF492" s="356">
        <v>0</v>
      </c>
      <c r="FG492" s="356">
        <v>0</v>
      </c>
    </row>
    <row r="493" spans="1:163">
      <c r="A493" s="355" t="s">
        <v>45</v>
      </c>
      <c r="B493" s="162" t="s">
        <v>45</v>
      </c>
      <c r="C493" s="619">
        <v>0</v>
      </c>
      <c r="D493" s="167"/>
      <c r="E493" s="356">
        <v>0</v>
      </c>
      <c r="F493" s="356">
        <v>0</v>
      </c>
      <c r="G493" s="356">
        <v>0</v>
      </c>
      <c r="H493" s="356">
        <v>0</v>
      </c>
      <c r="I493" s="356">
        <v>0</v>
      </c>
      <c r="J493" s="356">
        <v>0</v>
      </c>
      <c r="K493" s="356">
        <v>0</v>
      </c>
      <c r="M493" s="356">
        <v>0</v>
      </c>
      <c r="N493" s="356">
        <v>0</v>
      </c>
      <c r="O493" s="356">
        <v>0</v>
      </c>
      <c r="P493" s="356">
        <v>0</v>
      </c>
      <c r="Q493" s="356">
        <v>0</v>
      </c>
      <c r="R493" s="356">
        <v>0</v>
      </c>
      <c r="S493" s="356">
        <v>0</v>
      </c>
      <c r="U493" s="356">
        <v>0</v>
      </c>
      <c r="V493" s="356">
        <v>0</v>
      </c>
      <c r="W493" s="356">
        <v>0</v>
      </c>
      <c r="X493" s="356">
        <v>0</v>
      </c>
      <c r="Y493" s="356">
        <v>0</v>
      </c>
      <c r="Z493" s="356">
        <v>0</v>
      </c>
      <c r="AA493" s="356">
        <v>0</v>
      </c>
      <c r="AC493" s="356">
        <v>0</v>
      </c>
      <c r="AD493" s="356">
        <v>0</v>
      </c>
      <c r="AE493" s="356">
        <v>0</v>
      </c>
      <c r="AF493" s="356">
        <v>0</v>
      </c>
      <c r="AG493" s="356">
        <v>0</v>
      </c>
      <c r="AH493" s="356">
        <v>0</v>
      </c>
      <c r="AI493" s="356">
        <v>0</v>
      </c>
      <c r="AK493" s="356">
        <v>0</v>
      </c>
      <c r="AL493" s="356">
        <v>0</v>
      </c>
      <c r="AM493" s="356">
        <v>0</v>
      </c>
      <c r="AN493" s="356">
        <v>0</v>
      </c>
      <c r="AO493" s="356">
        <v>0</v>
      </c>
      <c r="AP493" s="356">
        <v>0</v>
      </c>
      <c r="AQ493" s="356">
        <v>0</v>
      </c>
      <c r="AS493" s="356">
        <v>0</v>
      </c>
      <c r="AT493" s="356">
        <v>0</v>
      </c>
      <c r="AU493" s="356">
        <v>0</v>
      </c>
      <c r="AV493" s="356">
        <v>0</v>
      </c>
      <c r="AW493" s="356">
        <v>0</v>
      </c>
      <c r="AX493" s="356">
        <v>0</v>
      </c>
      <c r="AY493" s="356">
        <v>0</v>
      </c>
      <c r="BA493" s="356">
        <v>0</v>
      </c>
      <c r="BB493" s="356">
        <v>0</v>
      </c>
      <c r="BC493" s="356">
        <v>0</v>
      </c>
      <c r="BD493" s="356">
        <v>0</v>
      </c>
      <c r="BE493" s="356">
        <v>0</v>
      </c>
      <c r="BF493" s="356">
        <v>0</v>
      </c>
      <c r="BG493" s="356">
        <v>0</v>
      </c>
      <c r="BI493" s="356">
        <v>0</v>
      </c>
      <c r="BJ493" s="356">
        <v>0</v>
      </c>
      <c r="BK493" s="356">
        <v>0</v>
      </c>
      <c r="BL493" s="356">
        <v>0</v>
      </c>
      <c r="BM493" s="356">
        <v>0</v>
      </c>
      <c r="BN493" s="356">
        <v>0</v>
      </c>
      <c r="BO493" s="356">
        <v>0</v>
      </c>
      <c r="BQ493" s="356">
        <v>0</v>
      </c>
      <c r="BR493" s="356">
        <v>0</v>
      </c>
      <c r="BS493" s="356">
        <v>0</v>
      </c>
      <c r="BT493" s="356">
        <v>0</v>
      </c>
      <c r="BU493" s="356">
        <v>0</v>
      </c>
      <c r="BV493" s="356">
        <v>0</v>
      </c>
      <c r="BW493" s="356">
        <v>0</v>
      </c>
      <c r="BY493" s="356">
        <v>0</v>
      </c>
      <c r="BZ493" s="356">
        <v>0</v>
      </c>
      <c r="CA493" s="356">
        <v>0</v>
      </c>
      <c r="CB493" s="356">
        <v>0</v>
      </c>
      <c r="CC493" s="356">
        <v>0</v>
      </c>
      <c r="CD493" s="356">
        <v>0</v>
      </c>
      <c r="CE493" s="356">
        <v>0</v>
      </c>
      <c r="CG493" s="356">
        <v>0</v>
      </c>
      <c r="CH493" s="356">
        <v>0</v>
      </c>
      <c r="CI493" s="356">
        <v>0</v>
      </c>
      <c r="CJ493" s="356">
        <v>0</v>
      </c>
      <c r="CK493" s="356">
        <v>0</v>
      </c>
      <c r="CL493" s="356">
        <v>0</v>
      </c>
      <c r="CM493" s="356">
        <v>0</v>
      </c>
      <c r="CN493" s="162">
        <v>0</v>
      </c>
      <c r="CO493" s="356">
        <v>0</v>
      </c>
      <c r="CP493" s="356">
        <v>0</v>
      </c>
      <c r="CQ493" s="356">
        <v>0</v>
      </c>
      <c r="CR493" s="356">
        <v>0</v>
      </c>
      <c r="CS493" s="356">
        <v>0</v>
      </c>
      <c r="CT493" s="356">
        <v>0</v>
      </c>
      <c r="CU493" s="356">
        <v>0</v>
      </c>
      <c r="CW493" s="356">
        <v>0</v>
      </c>
      <c r="CX493" s="356">
        <v>0</v>
      </c>
      <c r="CY493" s="356">
        <v>0</v>
      </c>
      <c r="CZ493" s="356">
        <v>0</v>
      </c>
      <c r="DA493" s="356">
        <v>0</v>
      </c>
      <c r="DB493" s="356">
        <v>0</v>
      </c>
      <c r="DC493" s="356">
        <v>0</v>
      </c>
      <c r="DE493" s="356">
        <v>0</v>
      </c>
      <c r="DF493" s="356">
        <v>0</v>
      </c>
      <c r="DG493" s="356">
        <v>0</v>
      </c>
      <c r="DH493" s="356">
        <v>0</v>
      </c>
      <c r="DI493" s="356">
        <v>0</v>
      </c>
      <c r="DJ493" s="356">
        <v>0</v>
      </c>
      <c r="DK493" s="356">
        <v>0</v>
      </c>
      <c r="DM493" s="356">
        <v>0</v>
      </c>
      <c r="DN493" s="356">
        <v>0</v>
      </c>
      <c r="DO493" s="356">
        <v>0</v>
      </c>
      <c r="DP493" s="356">
        <v>0</v>
      </c>
      <c r="DQ493" s="356">
        <v>0</v>
      </c>
      <c r="DR493" s="356">
        <v>0</v>
      </c>
      <c r="DS493" s="356">
        <v>0</v>
      </c>
      <c r="DU493" s="356">
        <v>0</v>
      </c>
      <c r="DV493" s="356">
        <v>0</v>
      </c>
      <c r="DW493" s="356">
        <v>0</v>
      </c>
      <c r="DX493" s="356">
        <v>0</v>
      </c>
      <c r="DY493" s="356">
        <v>0</v>
      </c>
      <c r="DZ493" s="356">
        <v>0</v>
      </c>
      <c r="EA493" s="356">
        <v>0</v>
      </c>
      <c r="EC493" s="356">
        <v>0</v>
      </c>
      <c r="ED493" s="356">
        <v>0</v>
      </c>
      <c r="EE493" s="356">
        <v>0</v>
      </c>
      <c r="EF493" s="356">
        <v>0</v>
      </c>
      <c r="EG493" s="356">
        <v>0</v>
      </c>
      <c r="EH493" s="356">
        <v>0</v>
      </c>
      <c r="EI493" s="356">
        <v>0</v>
      </c>
      <c r="EK493" s="356">
        <v>0</v>
      </c>
      <c r="EL493" s="356">
        <v>0</v>
      </c>
      <c r="EM493" s="356">
        <v>0</v>
      </c>
      <c r="EN493" s="356">
        <v>0</v>
      </c>
      <c r="EO493" s="356">
        <v>0</v>
      </c>
      <c r="EP493" s="356">
        <v>0</v>
      </c>
      <c r="EQ493" s="356">
        <v>0</v>
      </c>
      <c r="ES493" s="356">
        <v>0</v>
      </c>
      <c r="ET493" s="356">
        <v>0</v>
      </c>
      <c r="EU493" s="356">
        <v>0</v>
      </c>
      <c r="EV493" s="356">
        <v>0</v>
      </c>
      <c r="EW493" s="356">
        <v>0</v>
      </c>
      <c r="EX493" s="356">
        <v>0</v>
      </c>
      <c r="EY493" s="356">
        <v>0</v>
      </c>
      <c r="FA493" s="356">
        <v>0</v>
      </c>
      <c r="FB493" s="356">
        <v>0</v>
      </c>
      <c r="FC493" s="356">
        <v>0</v>
      </c>
      <c r="FD493" s="356">
        <v>0</v>
      </c>
      <c r="FE493" s="356">
        <v>0</v>
      </c>
      <c r="FF493" s="356">
        <v>0</v>
      </c>
      <c r="FG493" s="356">
        <v>0</v>
      </c>
    </row>
    <row r="494" spans="1:163">
      <c r="A494" s="355" t="s">
        <v>45</v>
      </c>
      <c r="B494" s="162" t="s">
        <v>45</v>
      </c>
      <c r="C494" s="619">
        <v>0</v>
      </c>
      <c r="D494" s="167"/>
      <c r="E494" s="356">
        <v>0</v>
      </c>
      <c r="F494" s="356">
        <v>0</v>
      </c>
      <c r="G494" s="356">
        <v>0</v>
      </c>
      <c r="H494" s="356">
        <v>0</v>
      </c>
      <c r="I494" s="356">
        <v>0</v>
      </c>
      <c r="J494" s="356">
        <v>0</v>
      </c>
      <c r="K494" s="356">
        <v>0</v>
      </c>
      <c r="M494" s="356">
        <v>0</v>
      </c>
      <c r="N494" s="356">
        <v>0</v>
      </c>
      <c r="O494" s="356">
        <v>0</v>
      </c>
      <c r="P494" s="356">
        <v>0</v>
      </c>
      <c r="Q494" s="356">
        <v>0</v>
      </c>
      <c r="R494" s="356">
        <v>0</v>
      </c>
      <c r="S494" s="356">
        <v>0</v>
      </c>
      <c r="U494" s="356">
        <v>0</v>
      </c>
      <c r="V494" s="356">
        <v>0</v>
      </c>
      <c r="W494" s="356">
        <v>0</v>
      </c>
      <c r="X494" s="356">
        <v>0</v>
      </c>
      <c r="Y494" s="356">
        <v>0</v>
      </c>
      <c r="Z494" s="356">
        <v>0</v>
      </c>
      <c r="AA494" s="356">
        <v>0</v>
      </c>
      <c r="AC494" s="356">
        <v>0</v>
      </c>
      <c r="AD494" s="356">
        <v>0</v>
      </c>
      <c r="AE494" s="356">
        <v>0</v>
      </c>
      <c r="AF494" s="356">
        <v>0</v>
      </c>
      <c r="AG494" s="356">
        <v>0</v>
      </c>
      <c r="AH494" s="356">
        <v>0</v>
      </c>
      <c r="AI494" s="356">
        <v>0</v>
      </c>
      <c r="AK494" s="356">
        <v>0</v>
      </c>
      <c r="AL494" s="356">
        <v>0</v>
      </c>
      <c r="AM494" s="356">
        <v>0</v>
      </c>
      <c r="AN494" s="356">
        <v>0</v>
      </c>
      <c r="AO494" s="356">
        <v>0</v>
      </c>
      <c r="AP494" s="356">
        <v>0</v>
      </c>
      <c r="AQ494" s="356">
        <v>0</v>
      </c>
      <c r="AS494" s="356">
        <v>0</v>
      </c>
      <c r="AT494" s="356">
        <v>0</v>
      </c>
      <c r="AU494" s="356">
        <v>0</v>
      </c>
      <c r="AV494" s="356">
        <v>0</v>
      </c>
      <c r="AW494" s="356">
        <v>0</v>
      </c>
      <c r="AX494" s="356">
        <v>0</v>
      </c>
      <c r="AY494" s="356">
        <v>0</v>
      </c>
      <c r="BA494" s="356">
        <v>0</v>
      </c>
      <c r="BB494" s="356">
        <v>0</v>
      </c>
      <c r="BC494" s="356">
        <v>0</v>
      </c>
      <c r="BD494" s="356">
        <v>0</v>
      </c>
      <c r="BE494" s="356">
        <v>0</v>
      </c>
      <c r="BF494" s="356">
        <v>0</v>
      </c>
      <c r="BG494" s="356">
        <v>0</v>
      </c>
      <c r="BI494" s="356">
        <v>0</v>
      </c>
      <c r="BJ494" s="356">
        <v>0</v>
      </c>
      <c r="BK494" s="356">
        <v>0</v>
      </c>
      <c r="BL494" s="356">
        <v>0</v>
      </c>
      <c r="BM494" s="356">
        <v>0</v>
      </c>
      <c r="BN494" s="356">
        <v>0</v>
      </c>
      <c r="BO494" s="356">
        <v>0</v>
      </c>
      <c r="BQ494" s="356">
        <v>0</v>
      </c>
      <c r="BR494" s="356">
        <v>0</v>
      </c>
      <c r="BS494" s="356">
        <v>0</v>
      </c>
      <c r="BT494" s="356">
        <v>0</v>
      </c>
      <c r="BU494" s="356">
        <v>0</v>
      </c>
      <c r="BV494" s="356">
        <v>0</v>
      </c>
      <c r="BW494" s="356">
        <v>0</v>
      </c>
      <c r="BY494" s="356">
        <v>0</v>
      </c>
      <c r="BZ494" s="356">
        <v>0</v>
      </c>
      <c r="CA494" s="356">
        <v>0</v>
      </c>
      <c r="CB494" s="356">
        <v>0</v>
      </c>
      <c r="CC494" s="356">
        <v>0</v>
      </c>
      <c r="CD494" s="356">
        <v>0</v>
      </c>
      <c r="CE494" s="356">
        <v>0</v>
      </c>
      <c r="CG494" s="356">
        <v>0</v>
      </c>
      <c r="CH494" s="356">
        <v>0</v>
      </c>
      <c r="CI494" s="356">
        <v>0</v>
      </c>
      <c r="CJ494" s="356">
        <v>0</v>
      </c>
      <c r="CK494" s="356">
        <v>0</v>
      </c>
      <c r="CL494" s="356">
        <v>0</v>
      </c>
      <c r="CM494" s="356">
        <v>0</v>
      </c>
      <c r="CN494" s="162">
        <v>0</v>
      </c>
      <c r="CO494" s="356">
        <v>0</v>
      </c>
      <c r="CP494" s="356">
        <v>0</v>
      </c>
      <c r="CQ494" s="356">
        <v>0</v>
      </c>
      <c r="CR494" s="356">
        <v>0</v>
      </c>
      <c r="CS494" s="356">
        <v>0</v>
      </c>
      <c r="CT494" s="356">
        <v>0</v>
      </c>
      <c r="CU494" s="356">
        <v>0</v>
      </c>
      <c r="CW494" s="356">
        <v>0</v>
      </c>
      <c r="CX494" s="356">
        <v>0</v>
      </c>
      <c r="CY494" s="356">
        <v>0</v>
      </c>
      <c r="CZ494" s="356">
        <v>0</v>
      </c>
      <c r="DA494" s="356">
        <v>0</v>
      </c>
      <c r="DB494" s="356">
        <v>0</v>
      </c>
      <c r="DC494" s="356">
        <v>0</v>
      </c>
      <c r="DE494" s="356">
        <v>0</v>
      </c>
      <c r="DF494" s="356">
        <v>0</v>
      </c>
      <c r="DG494" s="356">
        <v>0</v>
      </c>
      <c r="DH494" s="356">
        <v>0</v>
      </c>
      <c r="DI494" s="356">
        <v>0</v>
      </c>
      <c r="DJ494" s="356">
        <v>0</v>
      </c>
      <c r="DK494" s="356">
        <v>0</v>
      </c>
      <c r="DM494" s="356">
        <v>0</v>
      </c>
      <c r="DN494" s="356">
        <v>0</v>
      </c>
      <c r="DO494" s="356">
        <v>0</v>
      </c>
      <c r="DP494" s="356">
        <v>0</v>
      </c>
      <c r="DQ494" s="356">
        <v>0</v>
      </c>
      <c r="DR494" s="356">
        <v>0</v>
      </c>
      <c r="DS494" s="356">
        <v>0</v>
      </c>
      <c r="DU494" s="356">
        <v>0</v>
      </c>
      <c r="DV494" s="356">
        <v>0</v>
      </c>
      <c r="DW494" s="356">
        <v>0</v>
      </c>
      <c r="DX494" s="356">
        <v>0</v>
      </c>
      <c r="DY494" s="356">
        <v>0</v>
      </c>
      <c r="DZ494" s="356">
        <v>0</v>
      </c>
      <c r="EA494" s="356">
        <v>0</v>
      </c>
      <c r="EC494" s="356">
        <v>0</v>
      </c>
      <c r="ED494" s="356">
        <v>0</v>
      </c>
      <c r="EE494" s="356">
        <v>0</v>
      </c>
      <c r="EF494" s="356">
        <v>0</v>
      </c>
      <c r="EG494" s="356">
        <v>0</v>
      </c>
      <c r="EH494" s="356">
        <v>0</v>
      </c>
      <c r="EI494" s="356">
        <v>0</v>
      </c>
      <c r="EK494" s="356">
        <v>0</v>
      </c>
      <c r="EL494" s="356">
        <v>0</v>
      </c>
      <c r="EM494" s="356">
        <v>0</v>
      </c>
      <c r="EN494" s="356">
        <v>0</v>
      </c>
      <c r="EO494" s="356">
        <v>0</v>
      </c>
      <c r="EP494" s="356">
        <v>0</v>
      </c>
      <c r="EQ494" s="356">
        <v>0</v>
      </c>
      <c r="ES494" s="356">
        <v>0</v>
      </c>
      <c r="ET494" s="356">
        <v>0</v>
      </c>
      <c r="EU494" s="356">
        <v>0</v>
      </c>
      <c r="EV494" s="356">
        <v>0</v>
      </c>
      <c r="EW494" s="356">
        <v>0</v>
      </c>
      <c r="EX494" s="356">
        <v>0</v>
      </c>
      <c r="EY494" s="356">
        <v>0</v>
      </c>
      <c r="FA494" s="356">
        <v>0</v>
      </c>
      <c r="FB494" s="356">
        <v>0</v>
      </c>
      <c r="FC494" s="356">
        <v>0</v>
      </c>
      <c r="FD494" s="356">
        <v>0</v>
      </c>
      <c r="FE494" s="356">
        <v>0</v>
      </c>
      <c r="FF494" s="356">
        <v>0</v>
      </c>
      <c r="FG494" s="356">
        <v>0</v>
      </c>
    </row>
    <row r="495" spans="1:163">
      <c r="A495" s="355" t="s">
        <v>45</v>
      </c>
      <c r="B495" s="162" t="s">
        <v>45</v>
      </c>
      <c r="C495" s="619">
        <v>0</v>
      </c>
      <c r="D495" s="167"/>
      <c r="E495" s="356">
        <v>0</v>
      </c>
      <c r="F495" s="356">
        <v>0</v>
      </c>
      <c r="G495" s="356">
        <v>0</v>
      </c>
      <c r="H495" s="356">
        <v>0</v>
      </c>
      <c r="I495" s="356">
        <v>0</v>
      </c>
      <c r="J495" s="356">
        <v>0</v>
      </c>
      <c r="K495" s="356">
        <v>0</v>
      </c>
      <c r="M495" s="356">
        <v>0</v>
      </c>
      <c r="N495" s="356">
        <v>0</v>
      </c>
      <c r="O495" s="356">
        <v>0</v>
      </c>
      <c r="P495" s="356">
        <v>0</v>
      </c>
      <c r="Q495" s="356">
        <v>0</v>
      </c>
      <c r="R495" s="356">
        <v>0</v>
      </c>
      <c r="S495" s="356">
        <v>0</v>
      </c>
      <c r="U495" s="356">
        <v>0</v>
      </c>
      <c r="V495" s="356">
        <v>0</v>
      </c>
      <c r="W495" s="356">
        <v>0</v>
      </c>
      <c r="X495" s="356">
        <v>0</v>
      </c>
      <c r="Y495" s="356">
        <v>0</v>
      </c>
      <c r="Z495" s="356">
        <v>0</v>
      </c>
      <c r="AA495" s="356">
        <v>0</v>
      </c>
      <c r="AC495" s="356">
        <v>0</v>
      </c>
      <c r="AD495" s="356">
        <v>0</v>
      </c>
      <c r="AE495" s="356">
        <v>0</v>
      </c>
      <c r="AF495" s="356">
        <v>0</v>
      </c>
      <c r="AG495" s="356">
        <v>0</v>
      </c>
      <c r="AH495" s="356">
        <v>0</v>
      </c>
      <c r="AI495" s="356">
        <v>0</v>
      </c>
      <c r="AK495" s="356">
        <v>0</v>
      </c>
      <c r="AL495" s="356">
        <v>0</v>
      </c>
      <c r="AM495" s="356">
        <v>0</v>
      </c>
      <c r="AN495" s="356">
        <v>0</v>
      </c>
      <c r="AO495" s="356">
        <v>0</v>
      </c>
      <c r="AP495" s="356">
        <v>0</v>
      </c>
      <c r="AQ495" s="356">
        <v>0</v>
      </c>
      <c r="AS495" s="356">
        <v>0</v>
      </c>
      <c r="AT495" s="356">
        <v>0</v>
      </c>
      <c r="AU495" s="356">
        <v>0</v>
      </c>
      <c r="AV495" s="356">
        <v>0</v>
      </c>
      <c r="AW495" s="356">
        <v>0</v>
      </c>
      <c r="AX495" s="356">
        <v>0</v>
      </c>
      <c r="AY495" s="356">
        <v>0</v>
      </c>
      <c r="BA495" s="356">
        <v>0</v>
      </c>
      <c r="BB495" s="356">
        <v>0</v>
      </c>
      <c r="BC495" s="356">
        <v>0</v>
      </c>
      <c r="BD495" s="356">
        <v>0</v>
      </c>
      <c r="BE495" s="356">
        <v>0</v>
      </c>
      <c r="BF495" s="356">
        <v>0</v>
      </c>
      <c r="BG495" s="356">
        <v>0</v>
      </c>
      <c r="BI495" s="356">
        <v>0</v>
      </c>
      <c r="BJ495" s="356">
        <v>0</v>
      </c>
      <c r="BK495" s="356">
        <v>0</v>
      </c>
      <c r="BL495" s="356">
        <v>0</v>
      </c>
      <c r="BM495" s="356">
        <v>0</v>
      </c>
      <c r="BN495" s="356">
        <v>0</v>
      </c>
      <c r="BO495" s="356">
        <v>0</v>
      </c>
      <c r="BQ495" s="356">
        <v>0</v>
      </c>
      <c r="BR495" s="356">
        <v>0</v>
      </c>
      <c r="BS495" s="356">
        <v>0</v>
      </c>
      <c r="BT495" s="356">
        <v>0</v>
      </c>
      <c r="BU495" s="356">
        <v>0</v>
      </c>
      <c r="BV495" s="356">
        <v>0</v>
      </c>
      <c r="BW495" s="356">
        <v>0</v>
      </c>
      <c r="BY495" s="356">
        <v>0</v>
      </c>
      <c r="BZ495" s="356">
        <v>0</v>
      </c>
      <c r="CA495" s="356">
        <v>0</v>
      </c>
      <c r="CB495" s="356">
        <v>0</v>
      </c>
      <c r="CC495" s="356">
        <v>0</v>
      </c>
      <c r="CD495" s="356">
        <v>0</v>
      </c>
      <c r="CE495" s="356">
        <v>0</v>
      </c>
      <c r="CG495" s="356">
        <v>0</v>
      </c>
      <c r="CH495" s="356">
        <v>0</v>
      </c>
      <c r="CI495" s="356">
        <v>0</v>
      </c>
      <c r="CJ495" s="356">
        <v>0</v>
      </c>
      <c r="CK495" s="356">
        <v>0</v>
      </c>
      <c r="CL495" s="356">
        <v>0</v>
      </c>
      <c r="CM495" s="356">
        <v>0</v>
      </c>
      <c r="CN495" s="162">
        <v>0</v>
      </c>
      <c r="CO495" s="356">
        <v>0</v>
      </c>
      <c r="CP495" s="356">
        <v>0</v>
      </c>
      <c r="CQ495" s="356">
        <v>0</v>
      </c>
      <c r="CR495" s="356">
        <v>0</v>
      </c>
      <c r="CS495" s="356">
        <v>0</v>
      </c>
      <c r="CT495" s="356">
        <v>0</v>
      </c>
      <c r="CU495" s="356">
        <v>0</v>
      </c>
      <c r="CW495" s="356">
        <v>0</v>
      </c>
      <c r="CX495" s="356">
        <v>0</v>
      </c>
      <c r="CY495" s="356">
        <v>0</v>
      </c>
      <c r="CZ495" s="356">
        <v>0</v>
      </c>
      <c r="DA495" s="356">
        <v>0</v>
      </c>
      <c r="DB495" s="356">
        <v>0</v>
      </c>
      <c r="DC495" s="356">
        <v>0</v>
      </c>
      <c r="DE495" s="356">
        <v>0</v>
      </c>
      <c r="DF495" s="356">
        <v>0</v>
      </c>
      <c r="DG495" s="356">
        <v>0</v>
      </c>
      <c r="DH495" s="356">
        <v>0</v>
      </c>
      <c r="DI495" s="356">
        <v>0</v>
      </c>
      <c r="DJ495" s="356">
        <v>0</v>
      </c>
      <c r="DK495" s="356">
        <v>0</v>
      </c>
      <c r="DM495" s="356">
        <v>0</v>
      </c>
      <c r="DN495" s="356">
        <v>0</v>
      </c>
      <c r="DO495" s="356">
        <v>0</v>
      </c>
      <c r="DP495" s="356">
        <v>0</v>
      </c>
      <c r="DQ495" s="356">
        <v>0</v>
      </c>
      <c r="DR495" s="356">
        <v>0</v>
      </c>
      <c r="DS495" s="356">
        <v>0</v>
      </c>
      <c r="DU495" s="356">
        <v>0</v>
      </c>
      <c r="DV495" s="356">
        <v>0</v>
      </c>
      <c r="DW495" s="356">
        <v>0</v>
      </c>
      <c r="DX495" s="356">
        <v>0</v>
      </c>
      <c r="DY495" s="356">
        <v>0</v>
      </c>
      <c r="DZ495" s="356">
        <v>0</v>
      </c>
      <c r="EA495" s="356">
        <v>0</v>
      </c>
      <c r="EC495" s="356">
        <v>0</v>
      </c>
      <c r="ED495" s="356">
        <v>0</v>
      </c>
      <c r="EE495" s="356">
        <v>0</v>
      </c>
      <c r="EF495" s="356">
        <v>0</v>
      </c>
      <c r="EG495" s="356">
        <v>0</v>
      </c>
      <c r="EH495" s="356">
        <v>0</v>
      </c>
      <c r="EI495" s="356">
        <v>0</v>
      </c>
      <c r="EK495" s="356">
        <v>0</v>
      </c>
      <c r="EL495" s="356">
        <v>0</v>
      </c>
      <c r="EM495" s="356">
        <v>0</v>
      </c>
      <c r="EN495" s="356">
        <v>0</v>
      </c>
      <c r="EO495" s="356">
        <v>0</v>
      </c>
      <c r="EP495" s="356">
        <v>0</v>
      </c>
      <c r="EQ495" s="356">
        <v>0</v>
      </c>
      <c r="ES495" s="356">
        <v>0</v>
      </c>
      <c r="ET495" s="356">
        <v>0</v>
      </c>
      <c r="EU495" s="356">
        <v>0</v>
      </c>
      <c r="EV495" s="356">
        <v>0</v>
      </c>
      <c r="EW495" s="356">
        <v>0</v>
      </c>
      <c r="EX495" s="356">
        <v>0</v>
      </c>
      <c r="EY495" s="356">
        <v>0</v>
      </c>
      <c r="FA495" s="356">
        <v>0</v>
      </c>
      <c r="FB495" s="356">
        <v>0</v>
      </c>
      <c r="FC495" s="356">
        <v>0</v>
      </c>
      <c r="FD495" s="356">
        <v>0</v>
      </c>
      <c r="FE495" s="356">
        <v>0</v>
      </c>
      <c r="FF495" s="356">
        <v>0</v>
      </c>
      <c r="FG495" s="356">
        <v>0</v>
      </c>
    </row>
    <row r="496" spans="1:163">
      <c r="A496" s="355" t="s">
        <v>45</v>
      </c>
      <c r="B496" s="162" t="s">
        <v>45</v>
      </c>
      <c r="C496" s="619">
        <v>0</v>
      </c>
      <c r="D496" s="167"/>
      <c r="E496" s="356">
        <v>0</v>
      </c>
      <c r="F496" s="356">
        <v>0</v>
      </c>
      <c r="G496" s="356">
        <v>0</v>
      </c>
      <c r="H496" s="356">
        <v>0</v>
      </c>
      <c r="I496" s="356">
        <v>0</v>
      </c>
      <c r="J496" s="356">
        <v>0</v>
      </c>
      <c r="K496" s="356">
        <v>0</v>
      </c>
      <c r="M496" s="356">
        <v>0</v>
      </c>
      <c r="N496" s="356">
        <v>0</v>
      </c>
      <c r="O496" s="356">
        <v>0</v>
      </c>
      <c r="P496" s="356">
        <v>0</v>
      </c>
      <c r="Q496" s="356">
        <v>0</v>
      </c>
      <c r="R496" s="356">
        <v>0</v>
      </c>
      <c r="S496" s="356">
        <v>0</v>
      </c>
      <c r="U496" s="356">
        <v>0</v>
      </c>
      <c r="V496" s="356">
        <v>0</v>
      </c>
      <c r="W496" s="356">
        <v>0</v>
      </c>
      <c r="X496" s="356">
        <v>0</v>
      </c>
      <c r="Y496" s="356">
        <v>0</v>
      </c>
      <c r="Z496" s="356">
        <v>0</v>
      </c>
      <c r="AA496" s="356">
        <v>0</v>
      </c>
      <c r="AC496" s="356">
        <v>0</v>
      </c>
      <c r="AD496" s="356">
        <v>0</v>
      </c>
      <c r="AE496" s="356">
        <v>0</v>
      </c>
      <c r="AF496" s="356">
        <v>0</v>
      </c>
      <c r="AG496" s="356">
        <v>0</v>
      </c>
      <c r="AH496" s="356">
        <v>0</v>
      </c>
      <c r="AI496" s="356">
        <v>0</v>
      </c>
      <c r="AK496" s="356">
        <v>0</v>
      </c>
      <c r="AL496" s="356">
        <v>0</v>
      </c>
      <c r="AM496" s="356">
        <v>0</v>
      </c>
      <c r="AN496" s="356">
        <v>0</v>
      </c>
      <c r="AO496" s="356">
        <v>0</v>
      </c>
      <c r="AP496" s="356">
        <v>0</v>
      </c>
      <c r="AQ496" s="356">
        <v>0</v>
      </c>
      <c r="AS496" s="356">
        <v>0</v>
      </c>
      <c r="AT496" s="356">
        <v>0</v>
      </c>
      <c r="AU496" s="356">
        <v>0</v>
      </c>
      <c r="AV496" s="356">
        <v>0</v>
      </c>
      <c r="AW496" s="356">
        <v>0</v>
      </c>
      <c r="AX496" s="356">
        <v>0</v>
      </c>
      <c r="AY496" s="356">
        <v>0</v>
      </c>
      <c r="BA496" s="356">
        <v>0</v>
      </c>
      <c r="BB496" s="356">
        <v>0</v>
      </c>
      <c r="BC496" s="356">
        <v>0</v>
      </c>
      <c r="BD496" s="356">
        <v>0</v>
      </c>
      <c r="BE496" s="356">
        <v>0</v>
      </c>
      <c r="BF496" s="356">
        <v>0</v>
      </c>
      <c r="BG496" s="356">
        <v>0</v>
      </c>
      <c r="BI496" s="356">
        <v>0</v>
      </c>
      <c r="BJ496" s="356">
        <v>0</v>
      </c>
      <c r="BK496" s="356">
        <v>0</v>
      </c>
      <c r="BL496" s="356">
        <v>0</v>
      </c>
      <c r="BM496" s="356">
        <v>0</v>
      </c>
      <c r="BN496" s="356">
        <v>0</v>
      </c>
      <c r="BO496" s="356">
        <v>0</v>
      </c>
      <c r="BQ496" s="356">
        <v>0</v>
      </c>
      <c r="BR496" s="356">
        <v>0</v>
      </c>
      <c r="BS496" s="356">
        <v>0</v>
      </c>
      <c r="BT496" s="356">
        <v>0</v>
      </c>
      <c r="BU496" s="356">
        <v>0</v>
      </c>
      <c r="BV496" s="356">
        <v>0</v>
      </c>
      <c r="BW496" s="356">
        <v>0</v>
      </c>
      <c r="BY496" s="356">
        <v>0</v>
      </c>
      <c r="BZ496" s="356">
        <v>0</v>
      </c>
      <c r="CA496" s="356">
        <v>0</v>
      </c>
      <c r="CB496" s="356">
        <v>0</v>
      </c>
      <c r="CC496" s="356">
        <v>0</v>
      </c>
      <c r="CD496" s="356">
        <v>0</v>
      </c>
      <c r="CE496" s="356">
        <v>0</v>
      </c>
      <c r="CG496" s="356">
        <v>0</v>
      </c>
      <c r="CH496" s="356">
        <v>0</v>
      </c>
      <c r="CI496" s="356">
        <v>0</v>
      </c>
      <c r="CJ496" s="356">
        <v>0</v>
      </c>
      <c r="CK496" s="356">
        <v>0</v>
      </c>
      <c r="CL496" s="356">
        <v>0</v>
      </c>
      <c r="CM496" s="356">
        <v>0</v>
      </c>
      <c r="CN496" s="162">
        <v>0</v>
      </c>
      <c r="CO496" s="356">
        <v>0</v>
      </c>
      <c r="CP496" s="356">
        <v>0</v>
      </c>
      <c r="CQ496" s="356">
        <v>0</v>
      </c>
      <c r="CR496" s="356">
        <v>0</v>
      </c>
      <c r="CS496" s="356">
        <v>0</v>
      </c>
      <c r="CT496" s="356">
        <v>0</v>
      </c>
      <c r="CU496" s="356">
        <v>0</v>
      </c>
      <c r="CW496" s="356">
        <v>0</v>
      </c>
      <c r="CX496" s="356">
        <v>0</v>
      </c>
      <c r="CY496" s="356">
        <v>0</v>
      </c>
      <c r="CZ496" s="356">
        <v>0</v>
      </c>
      <c r="DA496" s="356">
        <v>0</v>
      </c>
      <c r="DB496" s="356">
        <v>0</v>
      </c>
      <c r="DC496" s="356">
        <v>0</v>
      </c>
      <c r="DE496" s="356">
        <v>0</v>
      </c>
      <c r="DF496" s="356">
        <v>0</v>
      </c>
      <c r="DG496" s="356">
        <v>0</v>
      </c>
      <c r="DH496" s="356">
        <v>0</v>
      </c>
      <c r="DI496" s="356">
        <v>0</v>
      </c>
      <c r="DJ496" s="356">
        <v>0</v>
      </c>
      <c r="DK496" s="356">
        <v>0</v>
      </c>
      <c r="DM496" s="356">
        <v>0</v>
      </c>
      <c r="DN496" s="356">
        <v>0</v>
      </c>
      <c r="DO496" s="356">
        <v>0</v>
      </c>
      <c r="DP496" s="356">
        <v>0</v>
      </c>
      <c r="DQ496" s="356">
        <v>0</v>
      </c>
      <c r="DR496" s="356">
        <v>0</v>
      </c>
      <c r="DS496" s="356">
        <v>0</v>
      </c>
      <c r="DU496" s="356">
        <v>0</v>
      </c>
      <c r="DV496" s="356">
        <v>0</v>
      </c>
      <c r="DW496" s="356">
        <v>0</v>
      </c>
      <c r="DX496" s="356">
        <v>0</v>
      </c>
      <c r="DY496" s="356">
        <v>0</v>
      </c>
      <c r="DZ496" s="356">
        <v>0</v>
      </c>
      <c r="EA496" s="356">
        <v>0</v>
      </c>
      <c r="EC496" s="356">
        <v>0</v>
      </c>
      <c r="ED496" s="356">
        <v>0</v>
      </c>
      <c r="EE496" s="356">
        <v>0</v>
      </c>
      <c r="EF496" s="356">
        <v>0</v>
      </c>
      <c r="EG496" s="356">
        <v>0</v>
      </c>
      <c r="EH496" s="356">
        <v>0</v>
      </c>
      <c r="EI496" s="356">
        <v>0</v>
      </c>
      <c r="EK496" s="356">
        <v>0</v>
      </c>
      <c r="EL496" s="356">
        <v>0</v>
      </c>
      <c r="EM496" s="356">
        <v>0</v>
      </c>
      <c r="EN496" s="356">
        <v>0</v>
      </c>
      <c r="EO496" s="356">
        <v>0</v>
      </c>
      <c r="EP496" s="356">
        <v>0</v>
      </c>
      <c r="EQ496" s="356">
        <v>0</v>
      </c>
      <c r="ES496" s="356">
        <v>0</v>
      </c>
      <c r="ET496" s="356">
        <v>0</v>
      </c>
      <c r="EU496" s="356">
        <v>0</v>
      </c>
      <c r="EV496" s="356">
        <v>0</v>
      </c>
      <c r="EW496" s="356">
        <v>0</v>
      </c>
      <c r="EX496" s="356">
        <v>0</v>
      </c>
      <c r="EY496" s="356">
        <v>0</v>
      </c>
      <c r="FA496" s="356">
        <v>0</v>
      </c>
      <c r="FB496" s="356">
        <v>0</v>
      </c>
      <c r="FC496" s="356">
        <v>0</v>
      </c>
      <c r="FD496" s="356">
        <v>0</v>
      </c>
      <c r="FE496" s="356">
        <v>0</v>
      </c>
      <c r="FF496" s="356">
        <v>0</v>
      </c>
      <c r="FG496" s="356">
        <v>0</v>
      </c>
    </row>
    <row r="497" spans="1:163">
      <c r="B497" s="172" t="s">
        <v>70</v>
      </c>
      <c r="C497" s="357">
        <v>0</v>
      </c>
      <c r="D497" s="167"/>
      <c r="E497" s="357">
        <v>0</v>
      </c>
      <c r="F497" s="357">
        <v>0</v>
      </c>
      <c r="G497" s="357">
        <v>0</v>
      </c>
      <c r="H497" s="357">
        <v>0</v>
      </c>
      <c r="I497" s="357">
        <v>0</v>
      </c>
      <c r="J497" s="357">
        <v>0</v>
      </c>
      <c r="K497" s="357">
        <v>0</v>
      </c>
      <c r="L497" s="357"/>
      <c r="M497" s="357">
        <v>0</v>
      </c>
      <c r="N497" s="357">
        <v>0</v>
      </c>
      <c r="O497" s="357">
        <v>0</v>
      </c>
      <c r="P497" s="357">
        <v>0</v>
      </c>
      <c r="Q497" s="357">
        <v>0</v>
      </c>
      <c r="R497" s="357">
        <v>0</v>
      </c>
      <c r="S497" s="357">
        <v>0</v>
      </c>
      <c r="T497" s="357"/>
      <c r="U497" s="357">
        <v>0</v>
      </c>
      <c r="V497" s="357">
        <v>0</v>
      </c>
      <c r="W497" s="357">
        <v>0</v>
      </c>
      <c r="X497" s="357">
        <v>0</v>
      </c>
      <c r="Y497" s="357">
        <v>0</v>
      </c>
      <c r="Z497" s="357">
        <v>0</v>
      </c>
      <c r="AA497" s="357">
        <v>0</v>
      </c>
      <c r="AB497" s="357"/>
      <c r="AC497" s="357">
        <v>0</v>
      </c>
      <c r="AD497" s="357">
        <v>0</v>
      </c>
      <c r="AE497" s="357">
        <v>0</v>
      </c>
      <c r="AF497" s="357">
        <v>0</v>
      </c>
      <c r="AG497" s="357">
        <v>0</v>
      </c>
      <c r="AH497" s="357">
        <v>0</v>
      </c>
      <c r="AI497" s="357">
        <v>0</v>
      </c>
      <c r="AJ497" s="357"/>
      <c r="AK497" s="357">
        <v>0</v>
      </c>
      <c r="AL497" s="357">
        <v>0</v>
      </c>
      <c r="AM497" s="357">
        <v>0</v>
      </c>
      <c r="AN497" s="357">
        <v>0</v>
      </c>
      <c r="AO497" s="357">
        <v>0</v>
      </c>
      <c r="AP497" s="357">
        <v>0</v>
      </c>
      <c r="AQ497" s="357">
        <v>0</v>
      </c>
      <c r="AR497" s="357"/>
      <c r="AS497" s="357">
        <v>0</v>
      </c>
      <c r="AT497" s="357">
        <v>0</v>
      </c>
      <c r="AU497" s="357">
        <v>0</v>
      </c>
      <c r="AV497" s="357">
        <v>0</v>
      </c>
      <c r="AW497" s="357">
        <v>0</v>
      </c>
      <c r="AX497" s="357">
        <v>0</v>
      </c>
      <c r="AY497" s="357">
        <v>0</v>
      </c>
      <c r="AZ497" s="357"/>
      <c r="BA497" s="357">
        <v>0</v>
      </c>
      <c r="BB497" s="357">
        <v>0</v>
      </c>
      <c r="BC497" s="357">
        <v>0</v>
      </c>
      <c r="BD497" s="357">
        <v>0</v>
      </c>
      <c r="BE497" s="357">
        <v>0</v>
      </c>
      <c r="BF497" s="357">
        <v>0</v>
      </c>
      <c r="BG497" s="357">
        <v>0</v>
      </c>
      <c r="BH497" s="357"/>
      <c r="BI497" s="357">
        <v>0</v>
      </c>
      <c r="BJ497" s="357">
        <v>0</v>
      </c>
      <c r="BK497" s="357">
        <v>0</v>
      </c>
      <c r="BL497" s="357">
        <v>0</v>
      </c>
      <c r="BM497" s="357">
        <v>0</v>
      </c>
      <c r="BN497" s="357">
        <v>0</v>
      </c>
      <c r="BO497" s="357">
        <v>0</v>
      </c>
      <c r="BP497" s="357"/>
      <c r="BQ497" s="357">
        <v>0</v>
      </c>
      <c r="BR497" s="357">
        <v>0</v>
      </c>
      <c r="BS497" s="357">
        <v>0</v>
      </c>
      <c r="BT497" s="357">
        <v>0</v>
      </c>
      <c r="BU497" s="357">
        <v>0</v>
      </c>
      <c r="BV497" s="357">
        <v>0</v>
      </c>
      <c r="BW497" s="357">
        <v>0</v>
      </c>
      <c r="BX497" s="357"/>
      <c r="BY497" s="357">
        <v>0</v>
      </c>
      <c r="BZ497" s="357">
        <v>0</v>
      </c>
      <c r="CA497" s="357">
        <v>0</v>
      </c>
      <c r="CB497" s="357">
        <v>0</v>
      </c>
      <c r="CC497" s="357">
        <v>0</v>
      </c>
      <c r="CD497" s="357">
        <v>0</v>
      </c>
      <c r="CE497" s="357">
        <v>0</v>
      </c>
      <c r="CF497" s="357"/>
      <c r="CG497" s="357">
        <v>0</v>
      </c>
      <c r="CH497" s="357">
        <v>0</v>
      </c>
      <c r="CI497" s="357">
        <v>0</v>
      </c>
      <c r="CJ497" s="357">
        <v>0</v>
      </c>
      <c r="CK497" s="357">
        <v>0</v>
      </c>
      <c r="CL497" s="357">
        <v>0</v>
      </c>
      <c r="CM497" s="357">
        <v>0</v>
      </c>
      <c r="CN497" s="357">
        <v>0</v>
      </c>
      <c r="CO497" s="357">
        <v>0</v>
      </c>
      <c r="CP497" s="357">
        <v>0</v>
      </c>
      <c r="CQ497" s="357">
        <v>0</v>
      </c>
      <c r="CR497" s="357">
        <v>0</v>
      </c>
      <c r="CS497" s="357">
        <v>0</v>
      </c>
      <c r="CT497" s="357">
        <v>0</v>
      </c>
      <c r="CU497" s="357">
        <v>0</v>
      </c>
      <c r="CV497" s="357"/>
      <c r="CW497" s="357">
        <v>0</v>
      </c>
      <c r="CX497" s="357">
        <v>0</v>
      </c>
      <c r="CY497" s="357">
        <v>0</v>
      </c>
      <c r="CZ497" s="357">
        <v>0</v>
      </c>
      <c r="DA497" s="357">
        <v>0</v>
      </c>
      <c r="DB497" s="357">
        <v>0</v>
      </c>
      <c r="DC497" s="357">
        <v>0</v>
      </c>
      <c r="DD497" s="357"/>
      <c r="DE497" s="357">
        <v>0</v>
      </c>
      <c r="DF497" s="357">
        <v>0</v>
      </c>
      <c r="DG497" s="357">
        <v>0</v>
      </c>
      <c r="DH497" s="357">
        <v>0</v>
      </c>
      <c r="DI497" s="357">
        <v>0</v>
      </c>
      <c r="DJ497" s="357">
        <v>0</v>
      </c>
      <c r="DK497" s="357">
        <v>0</v>
      </c>
      <c r="DL497" s="357"/>
      <c r="DM497" s="357">
        <v>0</v>
      </c>
      <c r="DN497" s="357">
        <v>0</v>
      </c>
      <c r="DO497" s="357">
        <v>0</v>
      </c>
      <c r="DP497" s="357">
        <v>0</v>
      </c>
      <c r="DQ497" s="357">
        <v>0</v>
      </c>
      <c r="DR497" s="357">
        <v>0</v>
      </c>
      <c r="DS497" s="357">
        <v>0</v>
      </c>
      <c r="DT497" s="357"/>
      <c r="DU497" s="357">
        <v>0</v>
      </c>
      <c r="DV497" s="357">
        <v>0</v>
      </c>
      <c r="DW497" s="357">
        <v>0</v>
      </c>
      <c r="DX497" s="357">
        <v>0</v>
      </c>
      <c r="DY497" s="357">
        <v>0</v>
      </c>
      <c r="DZ497" s="357">
        <v>0</v>
      </c>
      <c r="EA497" s="357">
        <v>0</v>
      </c>
      <c r="EB497" s="357"/>
      <c r="EC497" s="357">
        <v>0</v>
      </c>
      <c r="ED497" s="357">
        <v>0</v>
      </c>
      <c r="EE497" s="357">
        <v>0</v>
      </c>
      <c r="EF497" s="357">
        <v>0</v>
      </c>
      <c r="EG497" s="357">
        <v>0</v>
      </c>
      <c r="EH497" s="357">
        <v>0</v>
      </c>
      <c r="EI497" s="357">
        <v>0</v>
      </c>
      <c r="EJ497" s="357"/>
      <c r="EK497" s="357">
        <v>0</v>
      </c>
      <c r="EL497" s="357">
        <v>0</v>
      </c>
      <c r="EM497" s="357">
        <v>0</v>
      </c>
      <c r="EN497" s="357">
        <v>0</v>
      </c>
      <c r="EO497" s="357">
        <v>0</v>
      </c>
      <c r="EP497" s="357">
        <v>0</v>
      </c>
      <c r="EQ497" s="357">
        <v>0</v>
      </c>
      <c r="ER497" s="357"/>
      <c r="ES497" s="357">
        <v>0</v>
      </c>
      <c r="ET497" s="357">
        <v>0</v>
      </c>
      <c r="EU497" s="357">
        <v>0</v>
      </c>
      <c r="EV497" s="357">
        <v>0</v>
      </c>
      <c r="EW497" s="357">
        <v>0</v>
      </c>
      <c r="EX497" s="357">
        <v>0</v>
      </c>
      <c r="EY497" s="357">
        <v>0</v>
      </c>
      <c r="EZ497" s="357"/>
      <c r="FA497" s="357">
        <v>0</v>
      </c>
      <c r="FB497" s="357">
        <v>0</v>
      </c>
      <c r="FC497" s="357">
        <v>0</v>
      </c>
      <c r="FD497" s="357">
        <v>0</v>
      </c>
      <c r="FE497" s="357">
        <v>0</v>
      </c>
      <c r="FF497" s="357">
        <v>0</v>
      </c>
      <c r="FG497" s="357">
        <v>0</v>
      </c>
    </row>
    <row r="498" spans="1:163">
      <c r="D498" s="167"/>
    </row>
    <row r="499" spans="1:163">
      <c r="B499" s="172" t="s">
        <v>260</v>
      </c>
      <c r="D499" s="167"/>
      <c r="CW499" s="162">
        <v>0</v>
      </c>
      <c r="CX499" s="162">
        <v>0</v>
      </c>
      <c r="CY499" s="162">
        <v>0</v>
      </c>
      <c r="CZ499" s="162">
        <v>0</v>
      </c>
      <c r="DA499" s="162">
        <v>0</v>
      </c>
      <c r="DB499" s="162">
        <v>0</v>
      </c>
      <c r="DC499" s="162">
        <v>0</v>
      </c>
    </row>
    <row r="500" spans="1:163">
      <c r="A500" s="355" t="s">
        <v>45</v>
      </c>
      <c r="B500" s="162" t="s">
        <v>45</v>
      </c>
      <c r="C500" s="619">
        <v>0</v>
      </c>
      <c r="D500" s="167"/>
      <c r="E500" s="356">
        <v>0</v>
      </c>
      <c r="F500" s="356">
        <v>0</v>
      </c>
      <c r="G500" s="356">
        <v>0</v>
      </c>
      <c r="H500" s="356">
        <v>0</v>
      </c>
      <c r="I500" s="356">
        <v>0</v>
      </c>
      <c r="J500" s="356">
        <v>0</v>
      </c>
      <c r="K500" s="356">
        <v>0</v>
      </c>
      <c r="M500" s="356">
        <v>0</v>
      </c>
      <c r="N500" s="356">
        <v>0</v>
      </c>
      <c r="O500" s="356">
        <v>0</v>
      </c>
      <c r="P500" s="356">
        <v>0</v>
      </c>
      <c r="Q500" s="356">
        <v>0</v>
      </c>
      <c r="R500" s="356">
        <v>0</v>
      </c>
      <c r="S500" s="356">
        <v>0</v>
      </c>
      <c r="U500" s="356">
        <v>0</v>
      </c>
      <c r="V500" s="356">
        <v>0</v>
      </c>
      <c r="W500" s="356">
        <v>0</v>
      </c>
      <c r="X500" s="356">
        <v>0</v>
      </c>
      <c r="Y500" s="356">
        <v>0</v>
      </c>
      <c r="Z500" s="356">
        <v>0</v>
      </c>
      <c r="AA500" s="356">
        <v>0</v>
      </c>
      <c r="AC500" s="356">
        <v>0</v>
      </c>
      <c r="AD500" s="356">
        <v>0</v>
      </c>
      <c r="AE500" s="356">
        <v>0</v>
      </c>
      <c r="AF500" s="356">
        <v>0</v>
      </c>
      <c r="AG500" s="356">
        <v>0</v>
      </c>
      <c r="AH500" s="356">
        <v>0</v>
      </c>
      <c r="AI500" s="356">
        <v>0</v>
      </c>
      <c r="AK500" s="356">
        <v>0</v>
      </c>
      <c r="AL500" s="356">
        <v>0</v>
      </c>
      <c r="AM500" s="356">
        <v>0</v>
      </c>
      <c r="AN500" s="356">
        <v>0</v>
      </c>
      <c r="AO500" s="356">
        <v>0</v>
      </c>
      <c r="AP500" s="356">
        <v>0</v>
      </c>
      <c r="AQ500" s="356">
        <v>0</v>
      </c>
      <c r="AS500" s="356">
        <v>0</v>
      </c>
      <c r="AT500" s="356">
        <v>0</v>
      </c>
      <c r="AU500" s="356">
        <v>0</v>
      </c>
      <c r="AV500" s="356">
        <v>0</v>
      </c>
      <c r="AW500" s="356">
        <v>0</v>
      </c>
      <c r="AX500" s="356">
        <v>0</v>
      </c>
      <c r="AY500" s="356">
        <v>0</v>
      </c>
      <c r="BA500" s="356">
        <v>0</v>
      </c>
      <c r="BB500" s="356">
        <v>0</v>
      </c>
      <c r="BC500" s="356">
        <v>0</v>
      </c>
      <c r="BD500" s="356">
        <v>0</v>
      </c>
      <c r="BE500" s="356">
        <v>0</v>
      </c>
      <c r="BF500" s="356">
        <v>0</v>
      </c>
      <c r="BG500" s="356">
        <v>0</v>
      </c>
      <c r="BI500" s="356">
        <v>0</v>
      </c>
      <c r="BJ500" s="356">
        <v>0</v>
      </c>
      <c r="BK500" s="356">
        <v>0</v>
      </c>
      <c r="BL500" s="356">
        <v>0</v>
      </c>
      <c r="BM500" s="356">
        <v>0</v>
      </c>
      <c r="BN500" s="356">
        <v>0</v>
      </c>
      <c r="BO500" s="356">
        <v>0</v>
      </c>
      <c r="BQ500" s="356">
        <v>0</v>
      </c>
      <c r="BR500" s="356">
        <v>0</v>
      </c>
      <c r="BS500" s="356">
        <v>0</v>
      </c>
      <c r="BT500" s="356">
        <v>0</v>
      </c>
      <c r="BU500" s="356">
        <v>0</v>
      </c>
      <c r="BV500" s="356">
        <v>0</v>
      </c>
      <c r="BW500" s="356">
        <v>0</v>
      </c>
      <c r="BY500" s="356">
        <v>0</v>
      </c>
      <c r="BZ500" s="356">
        <v>0</v>
      </c>
      <c r="CA500" s="356">
        <v>0</v>
      </c>
      <c r="CB500" s="356">
        <v>0</v>
      </c>
      <c r="CC500" s="356">
        <v>0</v>
      </c>
      <c r="CD500" s="356">
        <v>0</v>
      </c>
      <c r="CE500" s="356">
        <v>0</v>
      </c>
      <c r="CG500" s="356">
        <v>0</v>
      </c>
      <c r="CH500" s="356">
        <v>0</v>
      </c>
      <c r="CI500" s="356">
        <v>0</v>
      </c>
      <c r="CJ500" s="356">
        <v>0</v>
      </c>
      <c r="CK500" s="356">
        <v>0</v>
      </c>
      <c r="CL500" s="356">
        <v>0</v>
      </c>
      <c r="CM500" s="356">
        <v>0</v>
      </c>
      <c r="CN500" s="162">
        <v>0</v>
      </c>
      <c r="CO500" s="356">
        <v>0</v>
      </c>
      <c r="CP500" s="356">
        <v>0</v>
      </c>
      <c r="CQ500" s="356">
        <v>0</v>
      </c>
      <c r="CR500" s="356">
        <v>0</v>
      </c>
      <c r="CS500" s="356">
        <v>0</v>
      </c>
      <c r="CT500" s="356">
        <v>0</v>
      </c>
      <c r="CU500" s="356">
        <v>0</v>
      </c>
      <c r="CW500" s="356">
        <v>0</v>
      </c>
      <c r="CX500" s="356">
        <v>0</v>
      </c>
      <c r="CY500" s="356">
        <v>0</v>
      </c>
      <c r="CZ500" s="356">
        <v>0</v>
      </c>
      <c r="DA500" s="356">
        <v>0</v>
      </c>
      <c r="DB500" s="356">
        <v>0</v>
      </c>
      <c r="DC500" s="356">
        <v>0</v>
      </c>
      <c r="DE500" s="356">
        <v>0</v>
      </c>
      <c r="DF500" s="356">
        <v>0</v>
      </c>
      <c r="DG500" s="356">
        <v>0</v>
      </c>
      <c r="DH500" s="356">
        <v>0</v>
      </c>
      <c r="DI500" s="356">
        <v>0</v>
      </c>
      <c r="DJ500" s="356">
        <v>0</v>
      </c>
      <c r="DK500" s="356">
        <v>0</v>
      </c>
      <c r="DM500" s="356">
        <v>0</v>
      </c>
      <c r="DN500" s="356">
        <v>0</v>
      </c>
      <c r="DO500" s="356">
        <v>0</v>
      </c>
      <c r="DP500" s="356">
        <v>0</v>
      </c>
      <c r="DQ500" s="356">
        <v>0</v>
      </c>
      <c r="DR500" s="356">
        <v>0</v>
      </c>
      <c r="DS500" s="356">
        <v>0</v>
      </c>
      <c r="DU500" s="356">
        <v>0</v>
      </c>
      <c r="DV500" s="356">
        <v>0</v>
      </c>
      <c r="DW500" s="356">
        <v>0</v>
      </c>
      <c r="DX500" s="356">
        <v>0</v>
      </c>
      <c r="DY500" s="356">
        <v>0</v>
      </c>
      <c r="DZ500" s="356">
        <v>0</v>
      </c>
      <c r="EA500" s="356">
        <v>0</v>
      </c>
      <c r="EC500" s="356">
        <v>0</v>
      </c>
      <c r="ED500" s="356">
        <v>0</v>
      </c>
      <c r="EE500" s="356">
        <v>0</v>
      </c>
      <c r="EF500" s="356">
        <v>0</v>
      </c>
      <c r="EG500" s="356">
        <v>0</v>
      </c>
      <c r="EH500" s="356">
        <v>0</v>
      </c>
      <c r="EI500" s="356">
        <v>0</v>
      </c>
      <c r="EK500" s="356">
        <v>0</v>
      </c>
      <c r="EL500" s="356">
        <v>0</v>
      </c>
      <c r="EM500" s="356">
        <v>0</v>
      </c>
      <c r="EN500" s="356">
        <v>0</v>
      </c>
      <c r="EO500" s="356">
        <v>0</v>
      </c>
      <c r="EP500" s="356">
        <v>0</v>
      </c>
      <c r="EQ500" s="356">
        <v>0</v>
      </c>
      <c r="ES500" s="356">
        <v>0</v>
      </c>
      <c r="ET500" s="356">
        <v>0</v>
      </c>
      <c r="EU500" s="356">
        <v>0</v>
      </c>
      <c r="EV500" s="356">
        <v>0</v>
      </c>
      <c r="EW500" s="356">
        <v>0</v>
      </c>
      <c r="EX500" s="356">
        <v>0</v>
      </c>
      <c r="EY500" s="356">
        <v>0</v>
      </c>
      <c r="FA500" s="356">
        <v>0</v>
      </c>
      <c r="FB500" s="356">
        <v>0</v>
      </c>
      <c r="FC500" s="356">
        <v>0</v>
      </c>
      <c r="FD500" s="356">
        <v>0</v>
      </c>
      <c r="FE500" s="356">
        <v>0</v>
      </c>
      <c r="FF500" s="356">
        <v>0</v>
      </c>
      <c r="FG500" s="356">
        <v>0</v>
      </c>
    </row>
    <row r="501" spans="1:163">
      <c r="A501" s="355" t="s">
        <v>45</v>
      </c>
      <c r="B501" s="162" t="s">
        <v>45</v>
      </c>
      <c r="C501" s="619">
        <v>0</v>
      </c>
      <c r="D501" s="167"/>
      <c r="E501" s="356">
        <v>0</v>
      </c>
      <c r="F501" s="356">
        <v>0</v>
      </c>
      <c r="G501" s="356">
        <v>0</v>
      </c>
      <c r="H501" s="356">
        <v>0</v>
      </c>
      <c r="I501" s="356">
        <v>0</v>
      </c>
      <c r="J501" s="356">
        <v>0</v>
      </c>
      <c r="K501" s="356">
        <v>0</v>
      </c>
      <c r="M501" s="356">
        <v>0</v>
      </c>
      <c r="N501" s="356">
        <v>0</v>
      </c>
      <c r="O501" s="356">
        <v>0</v>
      </c>
      <c r="P501" s="356">
        <v>0</v>
      </c>
      <c r="Q501" s="356">
        <v>0</v>
      </c>
      <c r="R501" s="356">
        <v>0</v>
      </c>
      <c r="S501" s="356">
        <v>0</v>
      </c>
      <c r="U501" s="356">
        <v>0</v>
      </c>
      <c r="V501" s="356">
        <v>0</v>
      </c>
      <c r="W501" s="356">
        <v>0</v>
      </c>
      <c r="X501" s="356">
        <v>0</v>
      </c>
      <c r="Y501" s="356">
        <v>0</v>
      </c>
      <c r="Z501" s="356">
        <v>0</v>
      </c>
      <c r="AA501" s="356">
        <v>0</v>
      </c>
      <c r="AC501" s="356">
        <v>0</v>
      </c>
      <c r="AD501" s="356">
        <v>0</v>
      </c>
      <c r="AE501" s="356">
        <v>0</v>
      </c>
      <c r="AF501" s="356">
        <v>0</v>
      </c>
      <c r="AG501" s="356">
        <v>0</v>
      </c>
      <c r="AH501" s="356">
        <v>0</v>
      </c>
      <c r="AI501" s="356">
        <v>0</v>
      </c>
      <c r="AK501" s="356">
        <v>0</v>
      </c>
      <c r="AL501" s="356">
        <v>0</v>
      </c>
      <c r="AM501" s="356">
        <v>0</v>
      </c>
      <c r="AN501" s="356">
        <v>0</v>
      </c>
      <c r="AO501" s="356">
        <v>0</v>
      </c>
      <c r="AP501" s="356">
        <v>0</v>
      </c>
      <c r="AQ501" s="356">
        <v>0</v>
      </c>
      <c r="AS501" s="356">
        <v>0</v>
      </c>
      <c r="AT501" s="356">
        <v>0</v>
      </c>
      <c r="AU501" s="356">
        <v>0</v>
      </c>
      <c r="AV501" s="356">
        <v>0</v>
      </c>
      <c r="AW501" s="356">
        <v>0</v>
      </c>
      <c r="AX501" s="356">
        <v>0</v>
      </c>
      <c r="AY501" s="356">
        <v>0</v>
      </c>
      <c r="BA501" s="356">
        <v>0</v>
      </c>
      <c r="BB501" s="356">
        <v>0</v>
      </c>
      <c r="BC501" s="356">
        <v>0</v>
      </c>
      <c r="BD501" s="356">
        <v>0</v>
      </c>
      <c r="BE501" s="356">
        <v>0</v>
      </c>
      <c r="BF501" s="356">
        <v>0</v>
      </c>
      <c r="BG501" s="356">
        <v>0</v>
      </c>
      <c r="BI501" s="356">
        <v>0</v>
      </c>
      <c r="BJ501" s="356">
        <v>0</v>
      </c>
      <c r="BK501" s="356">
        <v>0</v>
      </c>
      <c r="BL501" s="356">
        <v>0</v>
      </c>
      <c r="BM501" s="356">
        <v>0</v>
      </c>
      <c r="BN501" s="356">
        <v>0</v>
      </c>
      <c r="BO501" s="356">
        <v>0</v>
      </c>
      <c r="BQ501" s="356">
        <v>0</v>
      </c>
      <c r="BR501" s="356">
        <v>0</v>
      </c>
      <c r="BS501" s="356">
        <v>0</v>
      </c>
      <c r="BT501" s="356">
        <v>0</v>
      </c>
      <c r="BU501" s="356">
        <v>0</v>
      </c>
      <c r="BV501" s="356">
        <v>0</v>
      </c>
      <c r="BW501" s="356">
        <v>0</v>
      </c>
      <c r="BY501" s="356">
        <v>0</v>
      </c>
      <c r="BZ501" s="356">
        <v>0</v>
      </c>
      <c r="CA501" s="356">
        <v>0</v>
      </c>
      <c r="CB501" s="356">
        <v>0</v>
      </c>
      <c r="CC501" s="356">
        <v>0</v>
      </c>
      <c r="CD501" s="356">
        <v>0</v>
      </c>
      <c r="CE501" s="356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6">
        <v>0</v>
      </c>
      <c r="CM501" s="356">
        <v>0</v>
      </c>
      <c r="CN501" s="162">
        <v>0</v>
      </c>
      <c r="CO501" s="356">
        <v>0</v>
      </c>
      <c r="CP501" s="356">
        <v>0</v>
      </c>
      <c r="CQ501" s="356">
        <v>0</v>
      </c>
      <c r="CR501" s="356">
        <v>0</v>
      </c>
      <c r="CS501" s="356">
        <v>0</v>
      </c>
      <c r="CT501" s="356">
        <v>0</v>
      </c>
      <c r="CU501" s="356">
        <v>0</v>
      </c>
      <c r="CW501" s="356">
        <v>0</v>
      </c>
      <c r="CX501" s="356">
        <v>0</v>
      </c>
      <c r="CY501" s="356">
        <v>0</v>
      </c>
      <c r="CZ501" s="356">
        <v>0</v>
      </c>
      <c r="DA501" s="356">
        <v>0</v>
      </c>
      <c r="DB501" s="356">
        <v>0</v>
      </c>
      <c r="DC501" s="356">
        <v>0</v>
      </c>
      <c r="DE501" s="356">
        <v>0</v>
      </c>
      <c r="DF501" s="356">
        <v>0</v>
      </c>
      <c r="DG501" s="356">
        <v>0</v>
      </c>
      <c r="DH501" s="356">
        <v>0</v>
      </c>
      <c r="DI501" s="356">
        <v>0</v>
      </c>
      <c r="DJ501" s="356">
        <v>0</v>
      </c>
      <c r="DK501" s="356">
        <v>0</v>
      </c>
      <c r="DM501" s="356">
        <v>0</v>
      </c>
      <c r="DN501" s="356">
        <v>0</v>
      </c>
      <c r="DO501" s="356">
        <v>0</v>
      </c>
      <c r="DP501" s="356">
        <v>0</v>
      </c>
      <c r="DQ501" s="356">
        <v>0</v>
      </c>
      <c r="DR501" s="356">
        <v>0</v>
      </c>
      <c r="DS501" s="356">
        <v>0</v>
      </c>
      <c r="DU501" s="356">
        <v>0</v>
      </c>
      <c r="DV501" s="356">
        <v>0</v>
      </c>
      <c r="DW501" s="356">
        <v>0</v>
      </c>
      <c r="DX501" s="356">
        <v>0</v>
      </c>
      <c r="DY501" s="356">
        <v>0</v>
      </c>
      <c r="DZ501" s="356">
        <v>0</v>
      </c>
      <c r="EA501" s="356">
        <v>0</v>
      </c>
      <c r="EC501" s="356">
        <v>0</v>
      </c>
      <c r="ED501" s="356">
        <v>0</v>
      </c>
      <c r="EE501" s="356">
        <v>0</v>
      </c>
      <c r="EF501" s="356">
        <v>0</v>
      </c>
      <c r="EG501" s="356">
        <v>0</v>
      </c>
      <c r="EH501" s="356">
        <v>0</v>
      </c>
      <c r="EI501" s="356">
        <v>0</v>
      </c>
      <c r="EK501" s="356">
        <v>0</v>
      </c>
      <c r="EL501" s="356">
        <v>0</v>
      </c>
      <c r="EM501" s="356">
        <v>0</v>
      </c>
      <c r="EN501" s="356">
        <v>0</v>
      </c>
      <c r="EO501" s="356">
        <v>0</v>
      </c>
      <c r="EP501" s="356">
        <v>0</v>
      </c>
      <c r="EQ501" s="356">
        <v>0</v>
      </c>
      <c r="ES501" s="356">
        <v>0</v>
      </c>
      <c r="ET501" s="356">
        <v>0</v>
      </c>
      <c r="EU501" s="356">
        <v>0</v>
      </c>
      <c r="EV501" s="356">
        <v>0</v>
      </c>
      <c r="EW501" s="356">
        <v>0</v>
      </c>
      <c r="EX501" s="356">
        <v>0</v>
      </c>
      <c r="EY501" s="356">
        <v>0</v>
      </c>
      <c r="FA501" s="356">
        <v>0</v>
      </c>
      <c r="FB501" s="356">
        <v>0</v>
      </c>
      <c r="FC501" s="356">
        <v>0</v>
      </c>
      <c r="FD501" s="356">
        <v>0</v>
      </c>
      <c r="FE501" s="356">
        <v>0</v>
      </c>
      <c r="FF501" s="356">
        <v>0</v>
      </c>
      <c r="FG501" s="356">
        <v>0</v>
      </c>
    </row>
    <row r="502" spans="1:163">
      <c r="B502" s="172" t="s">
        <v>70</v>
      </c>
      <c r="C502" s="357">
        <v>0</v>
      </c>
      <c r="D502" s="167"/>
      <c r="E502" s="357">
        <v>0</v>
      </c>
      <c r="F502" s="357">
        <v>0</v>
      </c>
      <c r="G502" s="357">
        <v>0</v>
      </c>
      <c r="H502" s="357">
        <v>0</v>
      </c>
      <c r="I502" s="357">
        <v>0</v>
      </c>
      <c r="J502" s="357">
        <v>0</v>
      </c>
      <c r="K502" s="357">
        <v>0</v>
      </c>
      <c r="L502" s="357"/>
      <c r="M502" s="357">
        <v>0</v>
      </c>
      <c r="N502" s="357">
        <v>0</v>
      </c>
      <c r="O502" s="357">
        <v>0</v>
      </c>
      <c r="P502" s="357">
        <v>0</v>
      </c>
      <c r="Q502" s="357">
        <v>0</v>
      </c>
      <c r="R502" s="357">
        <v>0</v>
      </c>
      <c r="S502" s="357">
        <v>0</v>
      </c>
      <c r="T502" s="357"/>
      <c r="U502" s="357">
        <v>0</v>
      </c>
      <c r="V502" s="357">
        <v>0</v>
      </c>
      <c r="W502" s="357">
        <v>0</v>
      </c>
      <c r="X502" s="357">
        <v>0</v>
      </c>
      <c r="Y502" s="357">
        <v>0</v>
      </c>
      <c r="Z502" s="357">
        <v>0</v>
      </c>
      <c r="AA502" s="357">
        <v>0</v>
      </c>
      <c r="AB502" s="357"/>
      <c r="AC502" s="357">
        <v>0</v>
      </c>
      <c r="AD502" s="357">
        <v>0</v>
      </c>
      <c r="AE502" s="357">
        <v>0</v>
      </c>
      <c r="AF502" s="357">
        <v>0</v>
      </c>
      <c r="AG502" s="357">
        <v>0</v>
      </c>
      <c r="AH502" s="357">
        <v>0</v>
      </c>
      <c r="AI502" s="357">
        <v>0</v>
      </c>
      <c r="AJ502" s="357"/>
      <c r="AK502" s="357">
        <v>0</v>
      </c>
      <c r="AL502" s="357">
        <v>0</v>
      </c>
      <c r="AM502" s="357">
        <v>0</v>
      </c>
      <c r="AN502" s="357">
        <v>0</v>
      </c>
      <c r="AO502" s="357">
        <v>0</v>
      </c>
      <c r="AP502" s="357">
        <v>0</v>
      </c>
      <c r="AQ502" s="357">
        <v>0</v>
      </c>
      <c r="AR502" s="357"/>
      <c r="AS502" s="357">
        <v>0</v>
      </c>
      <c r="AT502" s="357">
        <v>0</v>
      </c>
      <c r="AU502" s="357">
        <v>0</v>
      </c>
      <c r="AV502" s="357">
        <v>0</v>
      </c>
      <c r="AW502" s="357">
        <v>0</v>
      </c>
      <c r="AX502" s="357">
        <v>0</v>
      </c>
      <c r="AY502" s="357">
        <v>0</v>
      </c>
      <c r="AZ502" s="357"/>
      <c r="BA502" s="357">
        <v>0</v>
      </c>
      <c r="BB502" s="357">
        <v>0</v>
      </c>
      <c r="BC502" s="357">
        <v>0</v>
      </c>
      <c r="BD502" s="357">
        <v>0</v>
      </c>
      <c r="BE502" s="357">
        <v>0</v>
      </c>
      <c r="BF502" s="357">
        <v>0</v>
      </c>
      <c r="BG502" s="357">
        <v>0</v>
      </c>
      <c r="BH502" s="357"/>
      <c r="BI502" s="357">
        <v>0</v>
      </c>
      <c r="BJ502" s="357">
        <v>0</v>
      </c>
      <c r="BK502" s="357">
        <v>0</v>
      </c>
      <c r="BL502" s="357">
        <v>0</v>
      </c>
      <c r="BM502" s="357">
        <v>0</v>
      </c>
      <c r="BN502" s="357">
        <v>0</v>
      </c>
      <c r="BO502" s="357">
        <v>0</v>
      </c>
      <c r="BP502" s="357"/>
      <c r="BQ502" s="357">
        <v>0</v>
      </c>
      <c r="BR502" s="357">
        <v>0</v>
      </c>
      <c r="BS502" s="357">
        <v>0</v>
      </c>
      <c r="BT502" s="357">
        <v>0</v>
      </c>
      <c r="BU502" s="357">
        <v>0</v>
      </c>
      <c r="BV502" s="357">
        <v>0</v>
      </c>
      <c r="BW502" s="357">
        <v>0</v>
      </c>
      <c r="BX502" s="357"/>
      <c r="BY502" s="357">
        <v>0</v>
      </c>
      <c r="BZ502" s="357">
        <v>0</v>
      </c>
      <c r="CA502" s="357">
        <v>0</v>
      </c>
      <c r="CB502" s="357">
        <v>0</v>
      </c>
      <c r="CC502" s="357">
        <v>0</v>
      </c>
      <c r="CD502" s="357">
        <v>0</v>
      </c>
      <c r="CE502" s="357">
        <v>0</v>
      </c>
      <c r="CF502" s="357"/>
      <c r="CG502" s="357">
        <v>0</v>
      </c>
      <c r="CH502" s="357">
        <v>0</v>
      </c>
      <c r="CI502" s="357">
        <v>0</v>
      </c>
      <c r="CJ502" s="357">
        <v>0</v>
      </c>
      <c r="CK502" s="357">
        <v>0</v>
      </c>
      <c r="CL502" s="357">
        <v>0</v>
      </c>
      <c r="CM502" s="357">
        <v>0</v>
      </c>
      <c r="CN502" s="357">
        <v>0</v>
      </c>
      <c r="CO502" s="357">
        <v>0</v>
      </c>
      <c r="CP502" s="357">
        <v>0</v>
      </c>
      <c r="CQ502" s="357">
        <v>0</v>
      </c>
      <c r="CR502" s="357">
        <v>0</v>
      </c>
      <c r="CS502" s="357">
        <v>0</v>
      </c>
      <c r="CT502" s="357">
        <v>0</v>
      </c>
      <c r="CU502" s="357">
        <v>0</v>
      </c>
      <c r="CV502" s="357"/>
      <c r="CW502" s="357">
        <v>0</v>
      </c>
      <c r="CX502" s="357">
        <v>0</v>
      </c>
      <c r="CY502" s="357">
        <v>0</v>
      </c>
      <c r="CZ502" s="357">
        <v>0</v>
      </c>
      <c r="DA502" s="357">
        <v>0</v>
      </c>
      <c r="DB502" s="357">
        <v>0</v>
      </c>
      <c r="DC502" s="357">
        <v>0</v>
      </c>
      <c r="DD502" s="357"/>
      <c r="DE502" s="357">
        <v>0</v>
      </c>
      <c r="DF502" s="357">
        <v>0</v>
      </c>
      <c r="DG502" s="357">
        <v>0</v>
      </c>
      <c r="DH502" s="357">
        <v>0</v>
      </c>
      <c r="DI502" s="357">
        <v>0</v>
      </c>
      <c r="DJ502" s="357">
        <v>0</v>
      </c>
      <c r="DK502" s="357">
        <v>0</v>
      </c>
      <c r="DL502" s="357"/>
      <c r="DM502" s="357">
        <v>0</v>
      </c>
      <c r="DN502" s="357">
        <v>0</v>
      </c>
      <c r="DO502" s="357">
        <v>0</v>
      </c>
      <c r="DP502" s="357">
        <v>0</v>
      </c>
      <c r="DQ502" s="357">
        <v>0</v>
      </c>
      <c r="DR502" s="357">
        <v>0</v>
      </c>
      <c r="DS502" s="357">
        <v>0</v>
      </c>
      <c r="DT502" s="357"/>
      <c r="DU502" s="357">
        <v>0</v>
      </c>
      <c r="DV502" s="357">
        <v>0</v>
      </c>
      <c r="DW502" s="357">
        <v>0</v>
      </c>
      <c r="DX502" s="357">
        <v>0</v>
      </c>
      <c r="DY502" s="357">
        <v>0</v>
      </c>
      <c r="DZ502" s="357">
        <v>0</v>
      </c>
      <c r="EA502" s="357">
        <v>0</v>
      </c>
      <c r="EB502" s="357"/>
      <c r="EC502" s="357">
        <v>0</v>
      </c>
      <c r="ED502" s="357">
        <v>0</v>
      </c>
      <c r="EE502" s="357">
        <v>0</v>
      </c>
      <c r="EF502" s="357">
        <v>0</v>
      </c>
      <c r="EG502" s="357">
        <v>0</v>
      </c>
      <c r="EH502" s="357">
        <v>0</v>
      </c>
      <c r="EI502" s="357">
        <v>0</v>
      </c>
      <c r="EJ502" s="357"/>
      <c r="EK502" s="357">
        <v>0</v>
      </c>
      <c r="EL502" s="357">
        <v>0</v>
      </c>
      <c r="EM502" s="357">
        <v>0</v>
      </c>
      <c r="EN502" s="357">
        <v>0</v>
      </c>
      <c r="EO502" s="357">
        <v>0</v>
      </c>
      <c r="EP502" s="357">
        <v>0</v>
      </c>
      <c r="EQ502" s="357">
        <v>0</v>
      </c>
      <c r="ER502" s="357"/>
      <c r="ES502" s="357">
        <v>0</v>
      </c>
      <c r="ET502" s="357">
        <v>0</v>
      </c>
      <c r="EU502" s="357">
        <v>0</v>
      </c>
      <c r="EV502" s="357">
        <v>0</v>
      </c>
      <c r="EW502" s="357">
        <v>0</v>
      </c>
      <c r="EX502" s="357">
        <v>0</v>
      </c>
      <c r="EY502" s="357">
        <v>0</v>
      </c>
      <c r="EZ502" s="357"/>
      <c r="FA502" s="357">
        <v>0</v>
      </c>
      <c r="FB502" s="357">
        <v>0</v>
      </c>
      <c r="FC502" s="357">
        <v>0</v>
      </c>
      <c r="FD502" s="357">
        <v>0</v>
      </c>
      <c r="FE502" s="357">
        <v>0</v>
      </c>
      <c r="FF502" s="357">
        <v>0</v>
      </c>
      <c r="FG502" s="357">
        <v>0</v>
      </c>
    </row>
    <row r="503" spans="1:163">
      <c r="D503" s="167"/>
    </row>
    <row r="504" spans="1:163">
      <c r="B504" s="172" t="s">
        <v>261</v>
      </c>
      <c r="D504" s="167"/>
      <c r="CW504" s="162">
        <v>0</v>
      </c>
      <c r="CX504" s="162">
        <v>0</v>
      </c>
      <c r="CY504" s="162">
        <v>0</v>
      </c>
      <c r="CZ504" s="162">
        <v>0</v>
      </c>
      <c r="DA504" s="162">
        <v>0</v>
      </c>
      <c r="DB504" s="162">
        <v>0</v>
      </c>
      <c r="DC504" s="162">
        <v>0</v>
      </c>
    </row>
    <row r="505" spans="1:163">
      <c r="A505" s="355" t="s">
        <v>45</v>
      </c>
      <c r="B505" s="162" t="s">
        <v>45</v>
      </c>
      <c r="C505" s="619">
        <v>0</v>
      </c>
      <c r="D505" s="167"/>
      <c r="E505" s="356">
        <v>0</v>
      </c>
      <c r="F505" s="356">
        <v>0</v>
      </c>
      <c r="G505" s="356">
        <v>0</v>
      </c>
      <c r="H505" s="356">
        <v>0</v>
      </c>
      <c r="I505" s="356">
        <v>0</v>
      </c>
      <c r="J505" s="356">
        <v>0</v>
      </c>
      <c r="K505" s="356">
        <v>0</v>
      </c>
      <c r="M505" s="356">
        <v>0</v>
      </c>
      <c r="N505" s="356">
        <v>0</v>
      </c>
      <c r="O505" s="356">
        <v>0</v>
      </c>
      <c r="P505" s="356">
        <v>0</v>
      </c>
      <c r="Q505" s="356">
        <v>0</v>
      </c>
      <c r="R505" s="356">
        <v>0</v>
      </c>
      <c r="S505" s="356">
        <v>0</v>
      </c>
      <c r="U505" s="356">
        <v>0</v>
      </c>
      <c r="V505" s="356">
        <v>0</v>
      </c>
      <c r="W505" s="356">
        <v>0</v>
      </c>
      <c r="X505" s="356">
        <v>0</v>
      </c>
      <c r="Y505" s="356">
        <v>0</v>
      </c>
      <c r="Z505" s="356">
        <v>0</v>
      </c>
      <c r="AA505" s="356">
        <v>0</v>
      </c>
      <c r="AC505" s="356">
        <v>0</v>
      </c>
      <c r="AD505" s="356">
        <v>0</v>
      </c>
      <c r="AE505" s="356">
        <v>0</v>
      </c>
      <c r="AF505" s="356">
        <v>0</v>
      </c>
      <c r="AG505" s="356">
        <v>0</v>
      </c>
      <c r="AH505" s="356">
        <v>0</v>
      </c>
      <c r="AI505" s="356">
        <v>0</v>
      </c>
      <c r="AK505" s="356">
        <v>0</v>
      </c>
      <c r="AL505" s="356">
        <v>0</v>
      </c>
      <c r="AM505" s="356">
        <v>0</v>
      </c>
      <c r="AN505" s="356">
        <v>0</v>
      </c>
      <c r="AO505" s="356">
        <v>0</v>
      </c>
      <c r="AP505" s="356">
        <v>0</v>
      </c>
      <c r="AQ505" s="356">
        <v>0</v>
      </c>
      <c r="AS505" s="356">
        <v>0</v>
      </c>
      <c r="AT505" s="356">
        <v>0</v>
      </c>
      <c r="AU505" s="356">
        <v>0</v>
      </c>
      <c r="AV505" s="356">
        <v>0</v>
      </c>
      <c r="AW505" s="356">
        <v>0</v>
      </c>
      <c r="AX505" s="356">
        <v>0</v>
      </c>
      <c r="AY505" s="356">
        <v>0</v>
      </c>
      <c r="BA505" s="356">
        <v>0</v>
      </c>
      <c r="BB505" s="356">
        <v>0</v>
      </c>
      <c r="BC505" s="356">
        <v>0</v>
      </c>
      <c r="BD505" s="356">
        <v>0</v>
      </c>
      <c r="BE505" s="356">
        <v>0</v>
      </c>
      <c r="BF505" s="356">
        <v>0</v>
      </c>
      <c r="BG505" s="356">
        <v>0</v>
      </c>
      <c r="BI505" s="356">
        <v>0</v>
      </c>
      <c r="BJ505" s="356">
        <v>0</v>
      </c>
      <c r="BK505" s="356">
        <v>0</v>
      </c>
      <c r="BL505" s="356">
        <v>0</v>
      </c>
      <c r="BM505" s="356">
        <v>0</v>
      </c>
      <c r="BN505" s="356">
        <v>0</v>
      </c>
      <c r="BO505" s="356">
        <v>0</v>
      </c>
      <c r="BQ505" s="356">
        <v>0</v>
      </c>
      <c r="BR505" s="356">
        <v>0</v>
      </c>
      <c r="BS505" s="356">
        <v>0</v>
      </c>
      <c r="BT505" s="356">
        <v>0</v>
      </c>
      <c r="BU505" s="356">
        <v>0</v>
      </c>
      <c r="BV505" s="356">
        <v>0</v>
      </c>
      <c r="BW505" s="356">
        <v>0</v>
      </c>
      <c r="BY505" s="356">
        <v>0</v>
      </c>
      <c r="BZ505" s="356">
        <v>0</v>
      </c>
      <c r="CA505" s="356">
        <v>0</v>
      </c>
      <c r="CB505" s="356">
        <v>0</v>
      </c>
      <c r="CC505" s="356">
        <v>0</v>
      </c>
      <c r="CD505" s="356">
        <v>0</v>
      </c>
      <c r="CE505" s="356">
        <v>0</v>
      </c>
      <c r="CG505" s="356">
        <v>0</v>
      </c>
      <c r="CH505" s="356">
        <v>0</v>
      </c>
      <c r="CI505" s="356">
        <v>0</v>
      </c>
      <c r="CJ505" s="356">
        <v>0</v>
      </c>
      <c r="CK505" s="356">
        <v>0</v>
      </c>
      <c r="CL505" s="356">
        <v>0</v>
      </c>
      <c r="CM505" s="356">
        <v>0</v>
      </c>
      <c r="CN505" s="162">
        <v>0</v>
      </c>
      <c r="CO505" s="356">
        <v>0</v>
      </c>
      <c r="CP505" s="356">
        <v>0</v>
      </c>
      <c r="CQ505" s="356">
        <v>0</v>
      </c>
      <c r="CR505" s="356">
        <v>0</v>
      </c>
      <c r="CS505" s="356">
        <v>0</v>
      </c>
      <c r="CT505" s="356">
        <v>0</v>
      </c>
      <c r="CU505" s="356">
        <v>0</v>
      </c>
      <c r="CW505" s="356">
        <v>0</v>
      </c>
      <c r="CX505" s="356">
        <v>0</v>
      </c>
      <c r="CY505" s="356">
        <v>0</v>
      </c>
      <c r="CZ505" s="356">
        <v>0</v>
      </c>
      <c r="DA505" s="356">
        <v>0</v>
      </c>
      <c r="DB505" s="356">
        <v>0</v>
      </c>
      <c r="DC505" s="356">
        <v>0</v>
      </c>
      <c r="DE505" s="356">
        <v>0</v>
      </c>
      <c r="DF505" s="356">
        <v>0</v>
      </c>
      <c r="DG505" s="356">
        <v>0</v>
      </c>
      <c r="DH505" s="356">
        <v>0</v>
      </c>
      <c r="DI505" s="356">
        <v>0</v>
      </c>
      <c r="DJ505" s="356">
        <v>0</v>
      </c>
      <c r="DK505" s="356">
        <v>0</v>
      </c>
      <c r="DM505" s="356">
        <v>0</v>
      </c>
      <c r="DN505" s="356">
        <v>0</v>
      </c>
      <c r="DO505" s="356">
        <v>0</v>
      </c>
      <c r="DP505" s="356">
        <v>0</v>
      </c>
      <c r="DQ505" s="356">
        <v>0</v>
      </c>
      <c r="DR505" s="356">
        <v>0</v>
      </c>
      <c r="DS505" s="356">
        <v>0</v>
      </c>
      <c r="DU505" s="356">
        <v>0</v>
      </c>
      <c r="DV505" s="356">
        <v>0</v>
      </c>
      <c r="DW505" s="356">
        <v>0</v>
      </c>
      <c r="DX505" s="356">
        <v>0</v>
      </c>
      <c r="DY505" s="356">
        <v>0</v>
      </c>
      <c r="DZ505" s="356">
        <v>0</v>
      </c>
      <c r="EA505" s="356">
        <v>0</v>
      </c>
      <c r="EC505" s="356">
        <v>0</v>
      </c>
      <c r="ED505" s="356">
        <v>0</v>
      </c>
      <c r="EE505" s="356">
        <v>0</v>
      </c>
      <c r="EF505" s="356">
        <v>0</v>
      </c>
      <c r="EG505" s="356">
        <v>0</v>
      </c>
      <c r="EH505" s="356">
        <v>0</v>
      </c>
      <c r="EI505" s="356">
        <v>0</v>
      </c>
      <c r="EK505" s="356">
        <v>0</v>
      </c>
      <c r="EL505" s="356">
        <v>0</v>
      </c>
      <c r="EM505" s="356">
        <v>0</v>
      </c>
      <c r="EN505" s="356">
        <v>0</v>
      </c>
      <c r="EO505" s="356">
        <v>0</v>
      </c>
      <c r="EP505" s="356">
        <v>0</v>
      </c>
      <c r="EQ505" s="356">
        <v>0</v>
      </c>
      <c r="ES505" s="356">
        <v>0</v>
      </c>
      <c r="ET505" s="356">
        <v>0</v>
      </c>
      <c r="EU505" s="356">
        <v>0</v>
      </c>
      <c r="EV505" s="356">
        <v>0</v>
      </c>
      <c r="EW505" s="356">
        <v>0</v>
      </c>
      <c r="EX505" s="356">
        <v>0</v>
      </c>
      <c r="EY505" s="356">
        <v>0</v>
      </c>
      <c r="FA505" s="356">
        <v>0</v>
      </c>
      <c r="FB505" s="356">
        <v>0</v>
      </c>
      <c r="FC505" s="356">
        <v>0</v>
      </c>
      <c r="FD505" s="356">
        <v>0</v>
      </c>
      <c r="FE505" s="356">
        <v>0</v>
      </c>
      <c r="FF505" s="356">
        <v>0</v>
      </c>
      <c r="FG505" s="356">
        <v>0</v>
      </c>
    </row>
    <row r="506" spans="1:163">
      <c r="A506" s="355" t="s">
        <v>45</v>
      </c>
      <c r="B506" s="162" t="s">
        <v>45</v>
      </c>
      <c r="C506" s="619">
        <v>0</v>
      </c>
      <c r="D506" s="167"/>
      <c r="E506" s="356">
        <v>0</v>
      </c>
      <c r="F506" s="356">
        <v>0</v>
      </c>
      <c r="G506" s="356">
        <v>0</v>
      </c>
      <c r="H506" s="356">
        <v>0</v>
      </c>
      <c r="I506" s="356">
        <v>0</v>
      </c>
      <c r="J506" s="356">
        <v>0</v>
      </c>
      <c r="K506" s="356">
        <v>0</v>
      </c>
      <c r="M506" s="356">
        <v>0</v>
      </c>
      <c r="N506" s="356">
        <v>0</v>
      </c>
      <c r="O506" s="356">
        <v>0</v>
      </c>
      <c r="P506" s="356">
        <v>0</v>
      </c>
      <c r="Q506" s="356">
        <v>0</v>
      </c>
      <c r="R506" s="356">
        <v>0</v>
      </c>
      <c r="S506" s="356">
        <v>0</v>
      </c>
      <c r="U506" s="356">
        <v>0</v>
      </c>
      <c r="V506" s="356">
        <v>0</v>
      </c>
      <c r="W506" s="356">
        <v>0</v>
      </c>
      <c r="X506" s="356">
        <v>0</v>
      </c>
      <c r="Y506" s="356">
        <v>0</v>
      </c>
      <c r="Z506" s="356">
        <v>0</v>
      </c>
      <c r="AA506" s="356">
        <v>0</v>
      </c>
      <c r="AC506" s="356">
        <v>0</v>
      </c>
      <c r="AD506" s="356">
        <v>0</v>
      </c>
      <c r="AE506" s="356">
        <v>0</v>
      </c>
      <c r="AF506" s="356">
        <v>0</v>
      </c>
      <c r="AG506" s="356">
        <v>0</v>
      </c>
      <c r="AH506" s="356">
        <v>0</v>
      </c>
      <c r="AI506" s="356">
        <v>0</v>
      </c>
      <c r="AK506" s="356">
        <v>0</v>
      </c>
      <c r="AL506" s="356">
        <v>0</v>
      </c>
      <c r="AM506" s="356">
        <v>0</v>
      </c>
      <c r="AN506" s="356">
        <v>0</v>
      </c>
      <c r="AO506" s="356">
        <v>0</v>
      </c>
      <c r="AP506" s="356">
        <v>0</v>
      </c>
      <c r="AQ506" s="356">
        <v>0</v>
      </c>
      <c r="AS506" s="356">
        <v>0</v>
      </c>
      <c r="AT506" s="356">
        <v>0</v>
      </c>
      <c r="AU506" s="356">
        <v>0</v>
      </c>
      <c r="AV506" s="356">
        <v>0</v>
      </c>
      <c r="AW506" s="356">
        <v>0</v>
      </c>
      <c r="AX506" s="356">
        <v>0</v>
      </c>
      <c r="AY506" s="356">
        <v>0</v>
      </c>
      <c r="BA506" s="356">
        <v>0</v>
      </c>
      <c r="BB506" s="356">
        <v>0</v>
      </c>
      <c r="BC506" s="356">
        <v>0</v>
      </c>
      <c r="BD506" s="356">
        <v>0</v>
      </c>
      <c r="BE506" s="356">
        <v>0</v>
      </c>
      <c r="BF506" s="356">
        <v>0</v>
      </c>
      <c r="BG506" s="356">
        <v>0</v>
      </c>
      <c r="BI506" s="356">
        <v>0</v>
      </c>
      <c r="BJ506" s="356">
        <v>0</v>
      </c>
      <c r="BK506" s="356">
        <v>0</v>
      </c>
      <c r="BL506" s="356">
        <v>0</v>
      </c>
      <c r="BM506" s="356">
        <v>0</v>
      </c>
      <c r="BN506" s="356">
        <v>0</v>
      </c>
      <c r="BO506" s="356">
        <v>0</v>
      </c>
      <c r="BQ506" s="356">
        <v>0</v>
      </c>
      <c r="BR506" s="356">
        <v>0</v>
      </c>
      <c r="BS506" s="356">
        <v>0</v>
      </c>
      <c r="BT506" s="356">
        <v>0</v>
      </c>
      <c r="BU506" s="356">
        <v>0</v>
      </c>
      <c r="BV506" s="356">
        <v>0</v>
      </c>
      <c r="BW506" s="356">
        <v>0</v>
      </c>
      <c r="BY506" s="356">
        <v>0</v>
      </c>
      <c r="BZ506" s="356">
        <v>0</v>
      </c>
      <c r="CA506" s="356">
        <v>0</v>
      </c>
      <c r="CB506" s="356">
        <v>0</v>
      </c>
      <c r="CC506" s="356">
        <v>0</v>
      </c>
      <c r="CD506" s="356">
        <v>0</v>
      </c>
      <c r="CE506" s="356">
        <v>0</v>
      </c>
      <c r="CG506" s="356">
        <v>0</v>
      </c>
      <c r="CH506" s="356">
        <v>0</v>
      </c>
      <c r="CI506" s="356">
        <v>0</v>
      </c>
      <c r="CJ506" s="356">
        <v>0</v>
      </c>
      <c r="CK506" s="356">
        <v>0</v>
      </c>
      <c r="CL506" s="356">
        <v>0</v>
      </c>
      <c r="CM506" s="356">
        <v>0</v>
      </c>
      <c r="CN506" s="162">
        <v>0</v>
      </c>
      <c r="CO506" s="356">
        <v>0</v>
      </c>
      <c r="CP506" s="356">
        <v>0</v>
      </c>
      <c r="CQ506" s="356">
        <v>0</v>
      </c>
      <c r="CR506" s="356">
        <v>0</v>
      </c>
      <c r="CS506" s="356">
        <v>0</v>
      </c>
      <c r="CT506" s="356">
        <v>0</v>
      </c>
      <c r="CU506" s="356">
        <v>0</v>
      </c>
      <c r="CW506" s="356">
        <v>0</v>
      </c>
      <c r="CX506" s="356">
        <v>0</v>
      </c>
      <c r="CY506" s="356">
        <v>0</v>
      </c>
      <c r="CZ506" s="356">
        <v>0</v>
      </c>
      <c r="DA506" s="356">
        <v>0</v>
      </c>
      <c r="DB506" s="356">
        <v>0</v>
      </c>
      <c r="DC506" s="356">
        <v>0</v>
      </c>
      <c r="DE506" s="356">
        <v>0</v>
      </c>
      <c r="DF506" s="356">
        <v>0</v>
      </c>
      <c r="DG506" s="356">
        <v>0</v>
      </c>
      <c r="DH506" s="356">
        <v>0</v>
      </c>
      <c r="DI506" s="356">
        <v>0</v>
      </c>
      <c r="DJ506" s="356">
        <v>0</v>
      </c>
      <c r="DK506" s="356">
        <v>0</v>
      </c>
      <c r="DM506" s="356">
        <v>0</v>
      </c>
      <c r="DN506" s="356">
        <v>0</v>
      </c>
      <c r="DO506" s="356">
        <v>0</v>
      </c>
      <c r="DP506" s="356">
        <v>0</v>
      </c>
      <c r="DQ506" s="356">
        <v>0</v>
      </c>
      <c r="DR506" s="356">
        <v>0</v>
      </c>
      <c r="DS506" s="356">
        <v>0</v>
      </c>
      <c r="DU506" s="356">
        <v>0</v>
      </c>
      <c r="DV506" s="356">
        <v>0</v>
      </c>
      <c r="DW506" s="356">
        <v>0</v>
      </c>
      <c r="DX506" s="356">
        <v>0</v>
      </c>
      <c r="DY506" s="356">
        <v>0</v>
      </c>
      <c r="DZ506" s="356">
        <v>0</v>
      </c>
      <c r="EA506" s="356">
        <v>0</v>
      </c>
      <c r="EC506" s="356">
        <v>0</v>
      </c>
      <c r="ED506" s="356">
        <v>0</v>
      </c>
      <c r="EE506" s="356">
        <v>0</v>
      </c>
      <c r="EF506" s="356">
        <v>0</v>
      </c>
      <c r="EG506" s="356">
        <v>0</v>
      </c>
      <c r="EH506" s="356">
        <v>0</v>
      </c>
      <c r="EI506" s="356">
        <v>0</v>
      </c>
      <c r="EK506" s="356">
        <v>0</v>
      </c>
      <c r="EL506" s="356">
        <v>0</v>
      </c>
      <c r="EM506" s="356">
        <v>0</v>
      </c>
      <c r="EN506" s="356">
        <v>0</v>
      </c>
      <c r="EO506" s="356">
        <v>0</v>
      </c>
      <c r="EP506" s="356">
        <v>0</v>
      </c>
      <c r="EQ506" s="356">
        <v>0</v>
      </c>
      <c r="ES506" s="356">
        <v>0</v>
      </c>
      <c r="ET506" s="356">
        <v>0</v>
      </c>
      <c r="EU506" s="356">
        <v>0</v>
      </c>
      <c r="EV506" s="356">
        <v>0</v>
      </c>
      <c r="EW506" s="356">
        <v>0</v>
      </c>
      <c r="EX506" s="356">
        <v>0</v>
      </c>
      <c r="EY506" s="356">
        <v>0</v>
      </c>
      <c r="FA506" s="356">
        <v>0</v>
      </c>
      <c r="FB506" s="356">
        <v>0</v>
      </c>
      <c r="FC506" s="356">
        <v>0</v>
      </c>
      <c r="FD506" s="356">
        <v>0</v>
      </c>
      <c r="FE506" s="356">
        <v>0</v>
      </c>
      <c r="FF506" s="356">
        <v>0</v>
      </c>
      <c r="FG506" s="356">
        <v>0</v>
      </c>
    </row>
    <row r="507" spans="1:163">
      <c r="A507" s="355" t="s">
        <v>45</v>
      </c>
      <c r="B507" s="162" t="s">
        <v>45</v>
      </c>
      <c r="C507" s="619">
        <v>0</v>
      </c>
      <c r="D507" s="167"/>
      <c r="E507" s="356">
        <v>0</v>
      </c>
      <c r="F507" s="356">
        <v>0</v>
      </c>
      <c r="G507" s="356">
        <v>0</v>
      </c>
      <c r="H507" s="356">
        <v>0</v>
      </c>
      <c r="I507" s="356">
        <v>0</v>
      </c>
      <c r="J507" s="356">
        <v>0</v>
      </c>
      <c r="K507" s="356">
        <v>0</v>
      </c>
      <c r="M507" s="356">
        <v>0</v>
      </c>
      <c r="N507" s="356">
        <v>0</v>
      </c>
      <c r="O507" s="356">
        <v>0</v>
      </c>
      <c r="P507" s="356">
        <v>0</v>
      </c>
      <c r="Q507" s="356">
        <v>0</v>
      </c>
      <c r="R507" s="356">
        <v>0</v>
      </c>
      <c r="S507" s="356">
        <v>0</v>
      </c>
      <c r="U507" s="356">
        <v>0</v>
      </c>
      <c r="V507" s="356">
        <v>0</v>
      </c>
      <c r="W507" s="356">
        <v>0</v>
      </c>
      <c r="X507" s="356">
        <v>0</v>
      </c>
      <c r="Y507" s="356">
        <v>0</v>
      </c>
      <c r="Z507" s="356">
        <v>0</v>
      </c>
      <c r="AA507" s="356">
        <v>0</v>
      </c>
      <c r="AC507" s="356">
        <v>0</v>
      </c>
      <c r="AD507" s="356">
        <v>0</v>
      </c>
      <c r="AE507" s="356">
        <v>0</v>
      </c>
      <c r="AF507" s="356">
        <v>0</v>
      </c>
      <c r="AG507" s="356">
        <v>0</v>
      </c>
      <c r="AH507" s="356">
        <v>0</v>
      </c>
      <c r="AI507" s="356">
        <v>0</v>
      </c>
      <c r="AK507" s="356">
        <v>0</v>
      </c>
      <c r="AL507" s="356">
        <v>0</v>
      </c>
      <c r="AM507" s="356">
        <v>0</v>
      </c>
      <c r="AN507" s="356">
        <v>0</v>
      </c>
      <c r="AO507" s="356">
        <v>0</v>
      </c>
      <c r="AP507" s="356">
        <v>0</v>
      </c>
      <c r="AQ507" s="356">
        <v>0</v>
      </c>
      <c r="AS507" s="356">
        <v>0</v>
      </c>
      <c r="AT507" s="356">
        <v>0</v>
      </c>
      <c r="AU507" s="356">
        <v>0</v>
      </c>
      <c r="AV507" s="356">
        <v>0</v>
      </c>
      <c r="AW507" s="356">
        <v>0</v>
      </c>
      <c r="AX507" s="356">
        <v>0</v>
      </c>
      <c r="AY507" s="356">
        <v>0</v>
      </c>
      <c r="BA507" s="356">
        <v>0</v>
      </c>
      <c r="BB507" s="356">
        <v>0</v>
      </c>
      <c r="BC507" s="356">
        <v>0</v>
      </c>
      <c r="BD507" s="356">
        <v>0</v>
      </c>
      <c r="BE507" s="356">
        <v>0</v>
      </c>
      <c r="BF507" s="356">
        <v>0</v>
      </c>
      <c r="BG507" s="356">
        <v>0</v>
      </c>
      <c r="BI507" s="356">
        <v>0</v>
      </c>
      <c r="BJ507" s="356">
        <v>0</v>
      </c>
      <c r="BK507" s="356">
        <v>0</v>
      </c>
      <c r="BL507" s="356">
        <v>0</v>
      </c>
      <c r="BM507" s="356">
        <v>0</v>
      </c>
      <c r="BN507" s="356">
        <v>0</v>
      </c>
      <c r="BO507" s="356">
        <v>0</v>
      </c>
      <c r="BQ507" s="356">
        <v>0</v>
      </c>
      <c r="BR507" s="356">
        <v>0</v>
      </c>
      <c r="BS507" s="356">
        <v>0</v>
      </c>
      <c r="BT507" s="356">
        <v>0</v>
      </c>
      <c r="BU507" s="356">
        <v>0</v>
      </c>
      <c r="BV507" s="356">
        <v>0</v>
      </c>
      <c r="BW507" s="356">
        <v>0</v>
      </c>
      <c r="BY507" s="356">
        <v>0</v>
      </c>
      <c r="BZ507" s="356">
        <v>0</v>
      </c>
      <c r="CA507" s="356">
        <v>0</v>
      </c>
      <c r="CB507" s="356">
        <v>0</v>
      </c>
      <c r="CC507" s="356">
        <v>0</v>
      </c>
      <c r="CD507" s="356">
        <v>0</v>
      </c>
      <c r="CE507" s="356">
        <v>0</v>
      </c>
      <c r="CG507" s="356">
        <v>0</v>
      </c>
      <c r="CH507" s="356">
        <v>0</v>
      </c>
      <c r="CI507" s="356">
        <v>0</v>
      </c>
      <c r="CJ507" s="356">
        <v>0</v>
      </c>
      <c r="CK507" s="356">
        <v>0</v>
      </c>
      <c r="CL507" s="356">
        <v>0</v>
      </c>
      <c r="CM507" s="356">
        <v>0</v>
      </c>
      <c r="CN507" s="162">
        <v>0</v>
      </c>
      <c r="CO507" s="356">
        <v>0</v>
      </c>
      <c r="CP507" s="356">
        <v>0</v>
      </c>
      <c r="CQ507" s="356">
        <v>0</v>
      </c>
      <c r="CR507" s="356">
        <v>0</v>
      </c>
      <c r="CS507" s="356">
        <v>0</v>
      </c>
      <c r="CT507" s="356">
        <v>0</v>
      </c>
      <c r="CU507" s="356">
        <v>0</v>
      </c>
      <c r="CW507" s="356">
        <v>0</v>
      </c>
      <c r="CX507" s="356">
        <v>0</v>
      </c>
      <c r="CY507" s="356">
        <v>0</v>
      </c>
      <c r="CZ507" s="356">
        <v>0</v>
      </c>
      <c r="DA507" s="356">
        <v>0</v>
      </c>
      <c r="DB507" s="356">
        <v>0</v>
      </c>
      <c r="DC507" s="356">
        <v>0</v>
      </c>
      <c r="DE507" s="356">
        <v>0</v>
      </c>
      <c r="DF507" s="356">
        <v>0</v>
      </c>
      <c r="DG507" s="356">
        <v>0</v>
      </c>
      <c r="DH507" s="356">
        <v>0</v>
      </c>
      <c r="DI507" s="356">
        <v>0</v>
      </c>
      <c r="DJ507" s="356">
        <v>0</v>
      </c>
      <c r="DK507" s="356">
        <v>0</v>
      </c>
      <c r="DM507" s="356">
        <v>0</v>
      </c>
      <c r="DN507" s="356">
        <v>0</v>
      </c>
      <c r="DO507" s="356">
        <v>0</v>
      </c>
      <c r="DP507" s="356">
        <v>0</v>
      </c>
      <c r="DQ507" s="356">
        <v>0</v>
      </c>
      <c r="DR507" s="356">
        <v>0</v>
      </c>
      <c r="DS507" s="356">
        <v>0</v>
      </c>
      <c r="DU507" s="356">
        <v>0</v>
      </c>
      <c r="DV507" s="356">
        <v>0</v>
      </c>
      <c r="DW507" s="356">
        <v>0</v>
      </c>
      <c r="DX507" s="356">
        <v>0</v>
      </c>
      <c r="DY507" s="356">
        <v>0</v>
      </c>
      <c r="DZ507" s="356">
        <v>0</v>
      </c>
      <c r="EA507" s="356">
        <v>0</v>
      </c>
      <c r="EC507" s="356">
        <v>0</v>
      </c>
      <c r="ED507" s="356">
        <v>0</v>
      </c>
      <c r="EE507" s="356">
        <v>0</v>
      </c>
      <c r="EF507" s="356">
        <v>0</v>
      </c>
      <c r="EG507" s="356">
        <v>0</v>
      </c>
      <c r="EH507" s="356">
        <v>0</v>
      </c>
      <c r="EI507" s="356">
        <v>0</v>
      </c>
      <c r="EK507" s="356">
        <v>0</v>
      </c>
      <c r="EL507" s="356">
        <v>0</v>
      </c>
      <c r="EM507" s="356">
        <v>0</v>
      </c>
      <c r="EN507" s="356">
        <v>0</v>
      </c>
      <c r="EO507" s="356">
        <v>0</v>
      </c>
      <c r="EP507" s="356">
        <v>0</v>
      </c>
      <c r="EQ507" s="356">
        <v>0</v>
      </c>
      <c r="ES507" s="356">
        <v>0</v>
      </c>
      <c r="ET507" s="356">
        <v>0</v>
      </c>
      <c r="EU507" s="356">
        <v>0</v>
      </c>
      <c r="EV507" s="356">
        <v>0</v>
      </c>
      <c r="EW507" s="356">
        <v>0</v>
      </c>
      <c r="EX507" s="356">
        <v>0</v>
      </c>
      <c r="EY507" s="356">
        <v>0</v>
      </c>
      <c r="FA507" s="356">
        <v>0</v>
      </c>
      <c r="FB507" s="356">
        <v>0</v>
      </c>
      <c r="FC507" s="356">
        <v>0</v>
      </c>
      <c r="FD507" s="356">
        <v>0</v>
      </c>
      <c r="FE507" s="356">
        <v>0</v>
      </c>
      <c r="FF507" s="356">
        <v>0</v>
      </c>
      <c r="FG507" s="356">
        <v>0</v>
      </c>
    </row>
    <row r="508" spans="1:163">
      <c r="A508" s="355" t="s">
        <v>45</v>
      </c>
      <c r="B508" s="162" t="s">
        <v>45</v>
      </c>
      <c r="C508" s="619">
        <v>0</v>
      </c>
      <c r="D508" s="167"/>
      <c r="E508" s="356">
        <v>0</v>
      </c>
      <c r="F508" s="356">
        <v>0</v>
      </c>
      <c r="G508" s="356">
        <v>0</v>
      </c>
      <c r="H508" s="356">
        <v>0</v>
      </c>
      <c r="I508" s="356">
        <v>0</v>
      </c>
      <c r="J508" s="356">
        <v>0</v>
      </c>
      <c r="K508" s="356">
        <v>0</v>
      </c>
      <c r="M508" s="356">
        <v>0</v>
      </c>
      <c r="N508" s="356">
        <v>0</v>
      </c>
      <c r="O508" s="356">
        <v>0</v>
      </c>
      <c r="P508" s="356">
        <v>0</v>
      </c>
      <c r="Q508" s="356">
        <v>0</v>
      </c>
      <c r="R508" s="356">
        <v>0</v>
      </c>
      <c r="S508" s="356">
        <v>0</v>
      </c>
      <c r="U508" s="356">
        <v>0</v>
      </c>
      <c r="V508" s="356">
        <v>0</v>
      </c>
      <c r="W508" s="356">
        <v>0</v>
      </c>
      <c r="X508" s="356">
        <v>0</v>
      </c>
      <c r="Y508" s="356">
        <v>0</v>
      </c>
      <c r="Z508" s="356">
        <v>0</v>
      </c>
      <c r="AA508" s="356">
        <v>0</v>
      </c>
      <c r="AC508" s="356">
        <v>0</v>
      </c>
      <c r="AD508" s="356">
        <v>0</v>
      </c>
      <c r="AE508" s="356">
        <v>0</v>
      </c>
      <c r="AF508" s="356">
        <v>0</v>
      </c>
      <c r="AG508" s="356">
        <v>0</v>
      </c>
      <c r="AH508" s="356">
        <v>0</v>
      </c>
      <c r="AI508" s="356">
        <v>0</v>
      </c>
      <c r="AK508" s="356">
        <v>0</v>
      </c>
      <c r="AL508" s="356">
        <v>0</v>
      </c>
      <c r="AM508" s="356">
        <v>0</v>
      </c>
      <c r="AN508" s="356">
        <v>0</v>
      </c>
      <c r="AO508" s="356">
        <v>0</v>
      </c>
      <c r="AP508" s="356">
        <v>0</v>
      </c>
      <c r="AQ508" s="356">
        <v>0</v>
      </c>
      <c r="AS508" s="356">
        <v>0</v>
      </c>
      <c r="AT508" s="356">
        <v>0</v>
      </c>
      <c r="AU508" s="356">
        <v>0</v>
      </c>
      <c r="AV508" s="356">
        <v>0</v>
      </c>
      <c r="AW508" s="356">
        <v>0</v>
      </c>
      <c r="AX508" s="356">
        <v>0</v>
      </c>
      <c r="AY508" s="356">
        <v>0</v>
      </c>
      <c r="BA508" s="356">
        <v>0</v>
      </c>
      <c r="BB508" s="356">
        <v>0</v>
      </c>
      <c r="BC508" s="356">
        <v>0</v>
      </c>
      <c r="BD508" s="356">
        <v>0</v>
      </c>
      <c r="BE508" s="356">
        <v>0</v>
      </c>
      <c r="BF508" s="356">
        <v>0</v>
      </c>
      <c r="BG508" s="356">
        <v>0</v>
      </c>
      <c r="BI508" s="356">
        <v>0</v>
      </c>
      <c r="BJ508" s="356">
        <v>0</v>
      </c>
      <c r="BK508" s="356">
        <v>0</v>
      </c>
      <c r="BL508" s="356">
        <v>0</v>
      </c>
      <c r="BM508" s="356">
        <v>0</v>
      </c>
      <c r="BN508" s="356">
        <v>0</v>
      </c>
      <c r="BO508" s="356">
        <v>0</v>
      </c>
      <c r="BQ508" s="356">
        <v>0</v>
      </c>
      <c r="BR508" s="356">
        <v>0</v>
      </c>
      <c r="BS508" s="356">
        <v>0</v>
      </c>
      <c r="BT508" s="356">
        <v>0</v>
      </c>
      <c r="BU508" s="356">
        <v>0</v>
      </c>
      <c r="BV508" s="356">
        <v>0</v>
      </c>
      <c r="BW508" s="356">
        <v>0</v>
      </c>
      <c r="BY508" s="356">
        <v>0</v>
      </c>
      <c r="BZ508" s="356">
        <v>0</v>
      </c>
      <c r="CA508" s="356">
        <v>0</v>
      </c>
      <c r="CB508" s="356">
        <v>0</v>
      </c>
      <c r="CC508" s="356">
        <v>0</v>
      </c>
      <c r="CD508" s="356">
        <v>0</v>
      </c>
      <c r="CE508" s="356">
        <v>0</v>
      </c>
      <c r="CG508" s="356">
        <v>0</v>
      </c>
      <c r="CH508" s="356">
        <v>0</v>
      </c>
      <c r="CI508" s="356">
        <v>0</v>
      </c>
      <c r="CJ508" s="356">
        <v>0</v>
      </c>
      <c r="CK508" s="356">
        <v>0</v>
      </c>
      <c r="CL508" s="356">
        <v>0</v>
      </c>
      <c r="CM508" s="356">
        <v>0</v>
      </c>
      <c r="CN508" s="162">
        <v>0</v>
      </c>
      <c r="CO508" s="356">
        <v>0</v>
      </c>
      <c r="CP508" s="356">
        <v>0</v>
      </c>
      <c r="CQ508" s="356">
        <v>0</v>
      </c>
      <c r="CR508" s="356">
        <v>0</v>
      </c>
      <c r="CS508" s="356">
        <v>0</v>
      </c>
      <c r="CT508" s="356">
        <v>0</v>
      </c>
      <c r="CU508" s="356">
        <v>0</v>
      </c>
      <c r="CW508" s="356">
        <v>0</v>
      </c>
      <c r="CX508" s="356">
        <v>0</v>
      </c>
      <c r="CY508" s="356">
        <v>0</v>
      </c>
      <c r="CZ508" s="356">
        <v>0</v>
      </c>
      <c r="DA508" s="356">
        <v>0</v>
      </c>
      <c r="DB508" s="356">
        <v>0</v>
      </c>
      <c r="DC508" s="356">
        <v>0</v>
      </c>
      <c r="DE508" s="356">
        <v>0</v>
      </c>
      <c r="DF508" s="356">
        <v>0</v>
      </c>
      <c r="DG508" s="356">
        <v>0</v>
      </c>
      <c r="DH508" s="356">
        <v>0</v>
      </c>
      <c r="DI508" s="356">
        <v>0</v>
      </c>
      <c r="DJ508" s="356">
        <v>0</v>
      </c>
      <c r="DK508" s="356">
        <v>0</v>
      </c>
      <c r="DM508" s="356">
        <v>0</v>
      </c>
      <c r="DN508" s="356">
        <v>0</v>
      </c>
      <c r="DO508" s="356">
        <v>0</v>
      </c>
      <c r="DP508" s="356">
        <v>0</v>
      </c>
      <c r="DQ508" s="356">
        <v>0</v>
      </c>
      <c r="DR508" s="356">
        <v>0</v>
      </c>
      <c r="DS508" s="356">
        <v>0</v>
      </c>
      <c r="DU508" s="356">
        <v>0</v>
      </c>
      <c r="DV508" s="356">
        <v>0</v>
      </c>
      <c r="DW508" s="356">
        <v>0</v>
      </c>
      <c r="DX508" s="356">
        <v>0</v>
      </c>
      <c r="DY508" s="356">
        <v>0</v>
      </c>
      <c r="DZ508" s="356">
        <v>0</v>
      </c>
      <c r="EA508" s="356">
        <v>0</v>
      </c>
      <c r="EC508" s="356">
        <v>0</v>
      </c>
      <c r="ED508" s="356">
        <v>0</v>
      </c>
      <c r="EE508" s="356">
        <v>0</v>
      </c>
      <c r="EF508" s="356">
        <v>0</v>
      </c>
      <c r="EG508" s="356">
        <v>0</v>
      </c>
      <c r="EH508" s="356">
        <v>0</v>
      </c>
      <c r="EI508" s="356">
        <v>0</v>
      </c>
      <c r="EK508" s="356">
        <v>0</v>
      </c>
      <c r="EL508" s="356">
        <v>0</v>
      </c>
      <c r="EM508" s="356">
        <v>0</v>
      </c>
      <c r="EN508" s="356">
        <v>0</v>
      </c>
      <c r="EO508" s="356">
        <v>0</v>
      </c>
      <c r="EP508" s="356">
        <v>0</v>
      </c>
      <c r="EQ508" s="356">
        <v>0</v>
      </c>
      <c r="ES508" s="356">
        <v>0</v>
      </c>
      <c r="ET508" s="356">
        <v>0</v>
      </c>
      <c r="EU508" s="356">
        <v>0</v>
      </c>
      <c r="EV508" s="356">
        <v>0</v>
      </c>
      <c r="EW508" s="356">
        <v>0</v>
      </c>
      <c r="EX508" s="356">
        <v>0</v>
      </c>
      <c r="EY508" s="356">
        <v>0</v>
      </c>
      <c r="FA508" s="356">
        <v>0</v>
      </c>
      <c r="FB508" s="356">
        <v>0</v>
      </c>
      <c r="FC508" s="356">
        <v>0</v>
      </c>
      <c r="FD508" s="356">
        <v>0</v>
      </c>
      <c r="FE508" s="356">
        <v>0</v>
      </c>
      <c r="FF508" s="356">
        <v>0</v>
      </c>
      <c r="FG508" s="356">
        <v>0</v>
      </c>
    </row>
    <row r="509" spans="1:163">
      <c r="A509" s="355" t="s">
        <v>45</v>
      </c>
      <c r="B509" s="162" t="s">
        <v>45</v>
      </c>
      <c r="C509" s="619">
        <v>0</v>
      </c>
      <c r="D509" s="167"/>
      <c r="E509" s="356">
        <v>0</v>
      </c>
      <c r="F509" s="356">
        <v>0</v>
      </c>
      <c r="G509" s="356">
        <v>0</v>
      </c>
      <c r="H509" s="356">
        <v>0</v>
      </c>
      <c r="I509" s="356">
        <v>0</v>
      </c>
      <c r="J509" s="356">
        <v>0</v>
      </c>
      <c r="K509" s="356">
        <v>0</v>
      </c>
      <c r="M509" s="356">
        <v>0</v>
      </c>
      <c r="N509" s="356">
        <v>0</v>
      </c>
      <c r="O509" s="356">
        <v>0</v>
      </c>
      <c r="P509" s="356">
        <v>0</v>
      </c>
      <c r="Q509" s="356">
        <v>0</v>
      </c>
      <c r="R509" s="356">
        <v>0</v>
      </c>
      <c r="S509" s="356">
        <v>0</v>
      </c>
      <c r="U509" s="356">
        <v>0</v>
      </c>
      <c r="V509" s="356">
        <v>0</v>
      </c>
      <c r="W509" s="356">
        <v>0</v>
      </c>
      <c r="X509" s="356">
        <v>0</v>
      </c>
      <c r="Y509" s="356">
        <v>0</v>
      </c>
      <c r="Z509" s="356">
        <v>0</v>
      </c>
      <c r="AA509" s="356">
        <v>0</v>
      </c>
      <c r="AC509" s="356">
        <v>0</v>
      </c>
      <c r="AD509" s="356">
        <v>0</v>
      </c>
      <c r="AE509" s="356">
        <v>0</v>
      </c>
      <c r="AF509" s="356">
        <v>0</v>
      </c>
      <c r="AG509" s="356">
        <v>0</v>
      </c>
      <c r="AH509" s="356">
        <v>0</v>
      </c>
      <c r="AI509" s="356">
        <v>0</v>
      </c>
      <c r="AK509" s="356">
        <v>0</v>
      </c>
      <c r="AL509" s="356">
        <v>0</v>
      </c>
      <c r="AM509" s="356">
        <v>0</v>
      </c>
      <c r="AN509" s="356">
        <v>0</v>
      </c>
      <c r="AO509" s="356">
        <v>0</v>
      </c>
      <c r="AP509" s="356">
        <v>0</v>
      </c>
      <c r="AQ509" s="356">
        <v>0</v>
      </c>
      <c r="AS509" s="356">
        <v>0</v>
      </c>
      <c r="AT509" s="356">
        <v>0</v>
      </c>
      <c r="AU509" s="356">
        <v>0</v>
      </c>
      <c r="AV509" s="356">
        <v>0</v>
      </c>
      <c r="AW509" s="356">
        <v>0</v>
      </c>
      <c r="AX509" s="356">
        <v>0</v>
      </c>
      <c r="AY509" s="356">
        <v>0</v>
      </c>
      <c r="BA509" s="356">
        <v>0</v>
      </c>
      <c r="BB509" s="356">
        <v>0</v>
      </c>
      <c r="BC509" s="356">
        <v>0</v>
      </c>
      <c r="BD509" s="356">
        <v>0</v>
      </c>
      <c r="BE509" s="356">
        <v>0</v>
      </c>
      <c r="BF509" s="356">
        <v>0</v>
      </c>
      <c r="BG509" s="356">
        <v>0</v>
      </c>
      <c r="BI509" s="356">
        <v>0</v>
      </c>
      <c r="BJ509" s="356">
        <v>0</v>
      </c>
      <c r="BK509" s="356">
        <v>0</v>
      </c>
      <c r="BL509" s="356">
        <v>0</v>
      </c>
      <c r="BM509" s="356">
        <v>0</v>
      </c>
      <c r="BN509" s="356">
        <v>0</v>
      </c>
      <c r="BO509" s="356">
        <v>0</v>
      </c>
      <c r="BQ509" s="356">
        <v>0</v>
      </c>
      <c r="BR509" s="356">
        <v>0</v>
      </c>
      <c r="BS509" s="356">
        <v>0</v>
      </c>
      <c r="BT509" s="356">
        <v>0</v>
      </c>
      <c r="BU509" s="356">
        <v>0</v>
      </c>
      <c r="BV509" s="356">
        <v>0</v>
      </c>
      <c r="BW509" s="356">
        <v>0</v>
      </c>
      <c r="BY509" s="356">
        <v>0</v>
      </c>
      <c r="BZ509" s="356">
        <v>0</v>
      </c>
      <c r="CA509" s="356">
        <v>0</v>
      </c>
      <c r="CB509" s="356">
        <v>0</v>
      </c>
      <c r="CC509" s="356">
        <v>0</v>
      </c>
      <c r="CD509" s="356">
        <v>0</v>
      </c>
      <c r="CE509" s="356">
        <v>0</v>
      </c>
      <c r="CG509" s="356">
        <v>0</v>
      </c>
      <c r="CH509" s="356">
        <v>0</v>
      </c>
      <c r="CI509" s="356">
        <v>0</v>
      </c>
      <c r="CJ509" s="356">
        <v>0</v>
      </c>
      <c r="CK509" s="356">
        <v>0</v>
      </c>
      <c r="CL509" s="356">
        <v>0</v>
      </c>
      <c r="CM509" s="356">
        <v>0</v>
      </c>
      <c r="CN509" s="162">
        <v>0</v>
      </c>
      <c r="CO509" s="356">
        <v>0</v>
      </c>
      <c r="CP509" s="356">
        <v>0</v>
      </c>
      <c r="CQ509" s="356">
        <v>0</v>
      </c>
      <c r="CR509" s="356">
        <v>0</v>
      </c>
      <c r="CS509" s="356">
        <v>0</v>
      </c>
      <c r="CT509" s="356">
        <v>0</v>
      </c>
      <c r="CU509" s="356">
        <v>0</v>
      </c>
      <c r="CW509" s="356">
        <v>0</v>
      </c>
      <c r="CX509" s="356">
        <v>0</v>
      </c>
      <c r="CY509" s="356">
        <v>0</v>
      </c>
      <c r="CZ509" s="356">
        <v>0</v>
      </c>
      <c r="DA509" s="356">
        <v>0</v>
      </c>
      <c r="DB509" s="356">
        <v>0</v>
      </c>
      <c r="DC509" s="356">
        <v>0</v>
      </c>
      <c r="DE509" s="356">
        <v>0</v>
      </c>
      <c r="DF509" s="356">
        <v>0</v>
      </c>
      <c r="DG509" s="356">
        <v>0</v>
      </c>
      <c r="DH509" s="356">
        <v>0</v>
      </c>
      <c r="DI509" s="356">
        <v>0</v>
      </c>
      <c r="DJ509" s="356">
        <v>0</v>
      </c>
      <c r="DK509" s="356">
        <v>0</v>
      </c>
      <c r="DM509" s="356">
        <v>0</v>
      </c>
      <c r="DN509" s="356">
        <v>0</v>
      </c>
      <c r="DO509" s="356">
        <v>0</v>
      </c>
      <c r="DP509" s="356">
        <v>0</v>
      </c>
      <c r="DQ509" s="356">
        <v>0</v>
      </c>
      <c r="DR509" s="356">
        <v>0</v>
      </c>
      <c r="DS509" s="356">
        <v>0</v>
      </c>
      <c r="DU509" s="356">
        <v>0</v>
      </c>
      <c r="DV509" s="356">
        <v>0</v>
      </c>
      <c r="DW509" s="356">
        <v>0</v>
      </c>
      <c r="DX509" s="356">
        <v>0</v>
      </c>
      <c r="DY509" s="356">
        <v>0</v>
      </c>
      <c r="DZ509" s="356">
        <v>0</v>
      </c>
      <c r="EA509" s="356">
        <v>0</v>
      </c>
      <c r="EC509" s="356">
        <v>0</v>
      </c>
      <c r="ED509" s="356">
        <v>0</v>
      </c>
      <c r="EE509" s="356">
        <v>0</v>
      </c>
      <c r="EF509" s="356">
        <v>0</v>
      </c>
      <c r="EG509" s="356">
        <v>0</v>
      </c>
      <c r="EH509" s="356">
        <v>0</v>
      </c>
      <c r="EI509" s="356">
        <v>0</v>
      </c>
      <c r="EK509" s="356">
        <v>0</v>
      </c>
      <c r="EL509" s="356">
        <v>0</v>
      </c>
      <c r="EM509" s="356">
        <v>0</v>
      </c>
      <c r="EN509" s="356">
        <v>0</v>
      </c>
      <c r="EO509" s="356">
        <v>0</v>
      </c>
      <c r="EP509" s="356">
        <v>0</v>
      </c>
      <c r="EQ509" s="356">
        <v>0</v>
      </c>
      <c r="ES509" s="356">
        <v>0</v>
      </c>
      <c r="ET509" s="356">
        <v>0</v>
      </c>
      <c r="EU509" s="356">
        <v>0</v>
      </c>
      <c r="EV509" s="356">
        <v>0</v>
      </c>
      <c r="EW509" s="356">
        <v>0</v>
      </c>
      <c r="EX509" s="356">
        <v>0</v>
      </c>
      <c r="EY509" s="356">
        <v>0</v>
      </c>
      <c r="FA509" s="356">
        <v>0</v>
      </c>
      <c r="FB509" s="356">
        <v>0</v>
      </c>
      <c r="FC509" s="356">
        <v>0</v>
      </c>
      <c r="FD509" s="356">
        <v>0</v>
      </c>
      <c r="FE509" s="356">
        <v>0</v>
      </c>
      <c r="FF509" s="356">
        <v>0</v>
      </c>
      <c r="FG509" s="356">
        <v>0</v>
      </c>
    </row>
    <row r="510" spans="1:163">
      <c r="B510" s="172" t="s">
        <v>70</v>
      </c>
      <c r="C510" s="357">
        <v>0</v>
      </c>
      <c r="D510" s="167"/>
      <c r="E510" s="357">
        <v>0</v>
      </c>
      <c r="F510" s="357">
        <v>0</v>
      </c>
      <c r="G510" s="357">
        <v>0</v>
      </c>
      <c r="H510" s="357">
        <v>0</v>
      </c>
      <c r="I510" s="357">
        <v>0</v>
      </c>
      <c r="J510" s="357">
        <v>0</v>
      </c>
      <c r="K510" s="357">
        <v>0</v>
      </c>
      <c r="L510" s="357"/>
      <c r="M510" s="357">
        <v>0</v>
      </c>
      <c r="N510" s="357">
        <v>0</v>
      </c>
      <c r="O510" s="357">
        <v>0</v>
      </c>
      <c r="P510" s="357">
        <v>0</v>
      </c>
      <c r="Q510" s="357">
        <v>0</v>
      </c>
      <c r="R510" s="357">
        <v>0</v>
      </c>
      <c r="S510" s="357">
        <v>0</v>
      </c>
      <c r="T510" s="357"/>
      <c r="U510" s="357">
        <v>0</v>
      </c>
      <c r="V510" s="357">
        <v>0</v>
      </c>
      <c r="W510" s="357">
        <v>0</v>
      </c>
      <c r="X510" s="357">
        <v>0</v>
      </c>
      <c r="Y510" s="357">
        <v>0</v>
      </c>
      <c r="Z510" s="357">
        <v>0</v>
      </c>
      <c r="AA510" s="357">
        <v>0</v>
      </c>
      <c r="AB510" s="357"/>
      <c r="AC510" s="357">
        <v>0</v>
      </c>
      <c r="AD510" s="357">
        <v>0</v>
      </c>
      <c r="AE510" s="357">
        <v>0</v>
      </c>
      <c r="AF510" s="357">
        <v>0</v>
      </c>
      <c r="AG510" s="357">
        <v>0</v>
      </c>
      <c r="AH510" s="357">
        <v>0</v>
      </c>
      <c r="AI510" s="357">
        <v>0</v>
      </c>
      <c r="AJ510" s="357"/>
      <c r="AK510" s="357">
        <v>0</v>
      </c>
      <c r="AL510" s="357">
        <v>0</v>
      </c>
      <c r="AM510" s="357">
        <v>0</v>
      </c>
      <c r="AN510" s="357">
        <v>0</v>
      </c>
      <c r="AO510" s="357">
        <v>0</v>
      </c>
      <c r="AP510" s="357">
        <v>0</v>
      </c>
      <c r="AQ510" s="357">
        <v>0</v>
      </c>
      <c r="AR510" s="357"/>
      <c r="AS510" s="357">
        <v>0</v>
      </c>
      <c r="AT510" s="357">
        <v>0</v>
      </c>
      <c r="AU510" s="357">
        <v>0</v>
      </c>
      <c r="AV510" s="357">
        <v>0</v>
      </c>
      <c r="AW510" s="357">
        <v>0</v>
      </c>
      <c r="AX510" s="357">
        <v>0</v>
      </c>
      <c r="AY510" s="357">
        <v>0</v>
      </c>
      <c r="AZ510" s="357"/>
      <c r="BA510" s="357">
        <v>0</v>
      </c>
      <c r="BB510" s="357">
        <v>0</v>
      </c>
      <c r="BC510" s="357">
        <v>0</v>
      </c>
      <c r="BD510" s="357">
        <v>0</v>
      </c>
      <c r="BE510" s="357">
        <v>0</v>
      </c>
      <c r="BF510" s="357">
        <v>0</v>
      </c>
      <c r="BG510" s="357">
        <v>0</v>
      </c>
      <c r="BH510" s="357"/>
      <c r="BI510" s="357">
        <v>0</v>
      </c>
      <c r="BJ510" s="357">
        <v>0</v>
      </c>
      <c r="BK510" s="357">
        <v>0</v>
      </c>
      <c r="BL510" s="357">
        <v>0</v>
      </c>
      <c r="BM510" s="357">
        <v>0</v>
      </c>
      <c r="BN510" s="357">
        <v>0</v>
      </c>
      <c r="BO510" s="357">
        <v>0</v>
      </c>
      <c r="BP510" s="357"/>
      <c r="BQ510" s="357">
        <v>0</v>
      </c>
      <c r="BR510" s="357">
        <v>0</v>
      </c>
      <c r="BS510" s="357">
        <v>0</v>
      </c>
      <c r="BT510" s="357">
        <v>0</v>
      </c>
      <c r="BU510" s="357">
        <v>0</v>
      </c>
      <c r="BV510" s="357">
        <v>0</v>
      </c>
      <c r="BW510" s="357">
        <v>0</v>
      </c>
      <c r="BX510" s="357"/>
      <c r="BY510" s="357">
        <v>0</v>
      </c>
      <c r="BZ510" s="357">
        <v>0</v>
      </c>
      <c r="CA510" s="357">
        <v>0</v>
      </c>
      <c r="CB510" s="357">
        <v>0</v>
      </c>
      <c r="CC510" s="357">
        <v>0</v>
      </c>
      <c r="CD510" s="357">
        <v>0</v>
      </c>
      <c r="CE510" s="357">
        <v>0</v>
      </c>
      <c r="CF510" s="357"/>
      <c r="CG510" s="357">
        <v>0</v>
      </c>
      <c r="CH510" s="357">
        <v>0</v>
      </c>
      <c r="CI510" s="357">
        <v>0</v>
      </c>
      <c r="CJ510" s="357">
        <v>0</v>
      </c>
      <c r="CK510" s="357">
        <v>0</v>
      </c>
      <c r="CL510" s="357">
        <v>0</v>
      </c>
      <c r="CM510" s="357">
        <v>0</v>
      </c>
      <c r="CN510" s="357">
        <v>0</v>
      </c>
      <c r="CO510" s="357">
        <v>0</v>
      </c>
      <c r="CP510" s="357">
        <v>0</v>
      </c>
      <c r="CQ510" s="357">
        <v>0</v>
      </c>
      <c r="CR510" s="357">
        <v>0</v>
      </c>
      <c r="CS510" s="357">
        <v>0</v>
      </c>
      <c r="CT510" s="357">
        <v>0</v>
      </c>
      <c r="CU510" s="357">
        <v>0</v>
      </c>
      <c r="CV510" s="357"/>
      <c r="CW510" s="357">
        <v>0</v>
      </c>
      <c r="CX510" s="357">
        <v>0</v>
      </c>
      <c r="CY510" s="357">
        <v>0</v>
      </c>
      <c r="CZ510" s="357">
        <v>0</v>
      </c>
      <c r="DA510" s="357">
        <v>0</v>
      </c>
      <c r="DB510" s="357">
        <v>0</v>
      </c>
      <c r="DC510" s="357">
        <v>0</v>
      </c>
      <c r="DD510" s="357"/>
      <c r="DE510" s="357">
        <v>0</v>
      </c>
      <c r="DF510" s="357">
        <v>0</v>
      </c>
      <c r="DG510" s="357">
        <v>0</v>
      </c>
      <c r="DH510" s="357">
        <v>0</v>
      </c>
      <c r="DI510" s="357">
        <v>0</v>
      </c>
      <c r="DJ510" s="357">
        <v>0</v>
      </c>
      <c r="DK510" s="357">
        <v>0</v>
      </c>
      <c r="DL510" s="357"/>
      <c r="DM510" s="357">
        <v>0</v>
      </c>
      <c r="DN510" s="357">
        <v>0</v>
      </c>
      <c r="DO510" s="357">
        <v>0</v>
      </c>
      <c r="DP510" s="357">
        <v>0</v>
      </c>
      <c r="DQ510" s="357">
        <v>0</v>
      </c>
      <c r="DR510" s="357">
        <v>0</v>
      </c>
      <c r="DS510" s="357">
        <v>0</v>
      </c>
      <c r="DT510" s="357"/>
      <c r="DU510" s="357">
        <v>0</v>
      </c>
      <c r="DV510" s="357">
        <v>0</v>
      </c>
      <c r="DW510" s="357">
        <v>0</v>
      </c>
      <c r="DX510" s="357">
        <v>0</v>
      </c>
      <c r="DY510" s="357">
        <v>0</v>
      </c>
      <c r="DZ510" s="357">
        <v>0</v>
      </c>
      <c r="EA510" s="357">
        <v>0</v>
      </c>
      <c r="EB510" s="357"/>
      <c r="EC510" s="357">
        <v>0</v>
      </c>
      <c r="ED510" s="357">
        <v>0</v>
      </c>
      <c r="EE510" s="357">
        <v>0</v>
      </c>
      <c r="EF510" s="357">
        <v>0</v>
      </c>
      <c r="EG510" s="357">
        <v>0</v>
      </c>
      <c r="EH510" s="357">
        <v>0</v>
      </c>
      <c r="EI510" s="357">
        <v>0</v>
      </c>
      <c r="EJ510" s="357"/>
      <c r="EK510" s="357">
        <v>0</v>
      </c>
      <c r="EL510" s="357">
        <v>0</v>
      </c>
      <c r="EM510" s="357">
        <v>0</v>
      </c>
      <c r="EN510" s="357">
        <v>0</v>
      </c>
      <c r="EO510" s="357">
        <v>0</v>
      </c>
      <c r="EP510" s="357">
        <v>0</v>
      </c>
      <c r="EQ510" s="357">
        <v>0</v>
      </c>
      <c r="ER510" s="357"/>
      <c r="ES510" s="357">
        <v>0</v>
      </c>
      <c r="ET510" s="357">
        <v>0</v>
      </c>
      <c r="EU510" s="357">
        <v>0</v>
      </c>
      <c r="EV510" s="357">
        <v>0</v>
      </c>
      <c r="EW510" s="357">
        <v>0</v>
      </c>
      <c r="EX510" s="357">
        <v>0</v>
      </c>
      <c r="EY510" s="357">
        <v>0</v>
      </c>
      <c r="EZ510" s="357"/>
      <c r="FA510" s="357">
        <v>0</v>
      </c>
      <c r="FB510" s="357">
        <v>0</v>
      </c>
      <c r="FC510" s="357">
        <v>0</v>
      </c>
      <c r="FD510" s="357">
        <v>0</v>
      </c>
      <c r="FE510" s="357">
        <v>0</v>
      </c>
      <c r="FF510" s="357">
        <v>0</v>
      </c>
      <c r="FG510" s="357">
        <v>0</v>
      </c>
    </row>
    <row r="511" spans="1:163">
      <c r="D511" s="167"/>
    </row>
    <row r="512" spans="1:163">
      <c r="B512" s="172" t="s">
        <v>262</v>
      </c>
      <c r="D512" s="167"/>
      <c r="CW512" s="162">
        <v>0</v>
      </c>
      <c r="CX512" s="162">
        <v>0</v>
      </c>
      <c r="CY512" s="162">
        <v>0</v>
      </c>
      <c r="CZ512" s="162">
        <v>0</v>
      </c>
      <c r="DA512" s="162">
        <v>0</v>
      </c>
      <c r="DB512" s="162">
        <v>0</v>
      </c>
      <c r="DC512" s="162">
        <v>0</v>
      </c>
    </row>
    <row r="513" spans="1:163">
      <c r="A513" s="355" t="s">
        <v>45</v>
      </c>
      <c r="B513" s="162" t="s">
        <v>45</v>
      </c>
      <c r="C513" s="619">
        <v>0</v>
      </c>
      <c r="D513" s="167"/>
      <c r="E513" s="356">
        <v>0</v>
      </c>
      <c r="F513" s="356">
        <v>0</v>
      </c>
      <c r="G513" s="356">
        <v>0</v>
      </c>
      <c r="H513" s="356">
        <v>0</v>
      </c>
      <c r="I513" s="356">
        <v>0</v>
      </c>
      <c r="J513" s="356">
        <v>0</v>
      </c>
      <c r="K513" s="356">
        <v>0</v>
      </c>
      <c r="M513" s="356">
        <v>0</v>
      </c>
      <c r="N513" s="356">
        <v>0</v>
      </c>
      <c r="O513" s="356">
        <v>0</v>
      </c>
      <c r="P513" s="356">
        <v>0</v>
      </c>
      <c r="Q513" s="356">
        <v>0</v>
      </c>
      <c r="R513" s="356">
        <v>0</v>
      </c>
      <c r="S513" s="356">
        <v>0</v>
      </c>
      <c r="U513" s="356">
        <v>0</v>
      </c>
      <c r="V513" s="356">
        <v>0</v>
      </c>
      <c r="W513" s="356">
        <v>0</v>
      </c>
      <c r="X513" s="356">
        <v>0</v>
      </c>
      <c r="Y513" s="356">
        <v>0</v>
      </c>
      <c r="Z513" s="356">
        <v>0</v>
      </c>
      <c r="AA513" s="356">
        <v>0</v>
      </c>
      <c r="AC513" s="356">
        <v>0</v>
      </c>
      <c r="AD513" s="356">
        <v>0</v>
      </c>
      <c r="AE513" s="356">
        <v>0</v>
      </c>
      <c r="AF513" s="356">
        <v>0</v>
      </c>
      <c r="AG513" s="356">
        <v>0</v>
      </c>
      <c r="AH513" s="356">
        <v>0</v>
      </c>
      <c r="AI513" s="356">
        <v>0</v>
      </c>
      <c r="AK513" s="356">
        <v>0</v>
      </c>
      <c r="AL513" s="356">
        <v>0</v>
      </c>
      <c r="AM513" s="356">
        <v>0</v>
      </c>
      <c r="AN513" s="356">
        <v>0</v>
      </c>
      <c r="AO513" s="356">
        <v>0</v>
      </c>
      <c r="AP513" s="356">
        <v>0</v>
      </c>
      <c r="AQ513" s="356">
        <v>0</v>
      </c>
      <c r="AS513" s="356">
        <v>0</v>
      </c>
      <c r="AT513" s="356">
        <v>0</v>
      </c>
      <c r="AU513" s="356">
        <v>0</v>
      </c>
      <c r="AV513" s="356">
        <v>0</v>
      </c>
      <c r="AW513" s="356">
        <v>0</v>
      </c>
      <c r="AX513" s="356">
        <v>0</v>
      </c>
      <c r="AY513" s="356">
        <v>0</v>
      </c>
      <c r="BA513" s="356">
        <v>0</v>
      </c>
      <c r="BB513" s="356">
        <v>0</v>
      </c>
      <c r="BC513" s="356">
        <v>0</v>
      </c>
      <c r="BD513" s="356">
        <v>0</v>
      </c>
      <c r="BE513" s="356">
        <v>0</v>
      </c>
      <c r="BF513" s="356">
        <v>0</v>
      </c>
      <c r="BG513" s="356">
        <v>0</v>
      </c>
      <c r="BI513" s="356">
        <v>0</v>
      </c>
      <c r="BJ513" s="356">
        <v>0</v>
      </c>
      <c r="BK513" s="356">
        <v>0</v>
      </c>
      <c r="BL513" s="356">
        <v>0</v>
      </c>
      <c r="BM513" s="356">
        <v>0</v>
      </c>
      <c r="BN513" s="356">
        <v>0</v>
      </c>
      <c r="BO513" s="356">
        <v>0</v>
      </c>
      <c r="BQ513" s="356">
        <v>0</v>
      </c>
      <c r="BR513" s="356">
        <v>0</v>
      </c>
      <c r="BS513" s="356">
        <v>0</v>
      </c>
      <c r="BT513" s="356">
        <v>0</v>
      </c>
      <c r="BU513" s="356">
        <v>0</v>
      </c>
      <c r="BV513" s="356">
        <v>0</v>
      </c>
      <c r="BW513" s="356">
        <v>0</v>
      </c>
      <c r="BY513" s="356">
        <v>0</v>
      </c>
      <c r="BZ513" s="356">
        <v>0</v>
      </c>
      <c r="CA513" s="356">
        <v>0</v>
      </c>
      <c r="CB513" s="356">
        <v>0</v>
      </c>
      <c r="CC513" s="356">
        <v>0</v>
      </c>
      <c r="CD513" s="356">
        <v>0</v>
      </c>
      <c r="CE513" s="356">
        <v>0</v>
      </c>
      <c r="CG513" s="356">
        <v>0</v>
      </c>
      <c r="CH513" s="356">
        <v>0</v>
      </c>
      <c r="CI513" s="356">
        <v>0</v>
      </c>
      <c r="CJ513" s="356">
        <v>0</v>
      </c>
      <c r="CK513" s="356">
        <v>0</v>
      </c>
      <c r="CL513" s="356">
        <v>0</v>
      </c>
      <c r="CM513" s="356">
        <v>0</v>
      </c>
      <c r="CN513" s="162">
        <v>0</v>
      </c>
      <c r="CO513" s="356">
        <v>0</v>
      </c>
      <c r="CP513" s="356">
        <v>0</v>
      </c>
      <c r="CQ513" s="356">
        <v>0</v>
      </c>
      <c r="CR513" s="356">
        <v>0</v>
      </c>
      <c r="CS513" s="356">
        <v>0</v>
      </c>
      <c r="CT513" s="356">
        <v>0</v>
      </c>
      <c r="CU513" s="356">
        <v>0</v>
      </c>
      <c r="CW513" s="356">
        <v>0</v>
      </c>
      <c r="CX513" s="356">
        <v>0</v>
      </c>
      <c r="CY513" s="356">
        <v>0</v>
      </c>
      <c r="CZ513" s="356">
        <v>0</v>
      </c>
      <c r="DA513" s="356">
        <v>0</v>
      </c>
      <c r="DB513" s="356">
        <v>0</v>
      </c>
      <c r="DC513" s="356">
        <v>0</v>
      </c>
      <c r="DE513" s="356">
        <v>0</v>
      </c>
      <c r="DF513" s="356">
        <v>0</v>
      </c>
      <c r="DG513" s="356">
        <v>0</v>
      </c>
      <c r="DH513" s="356">
        <v>0</v>
      </c>
      <c r="DI513" s="356">
        <v>0</v>
      </c>
      <c r="DJ513" s="356">
        <v>0</v>
      </c>
      <c r="DK513" s="356">
        <v>0</v>
      </c>
      <c r="DM513" s="356">
        <v>0</v>
      </c>
      <c r="DN513" s="356">
        <v>0</v>
      </c>
      <c r="DO513" s="356">
        <v>0</v>
      </c>
      <c r="DP513" s="356">
        <v>0</v>
      </c>
      <c r="DQ513" s="356">
        <v>0</v>
      </c>
      <c r="DR513" s="356">
        <v>0</v>
      </c>
      <c r="DS513" s="356">
        <v>0</v>
      </c>
      <c r="DU513" s="356">
        <v>0</v>
      </c>
      <c r="DV513" s="356">
        <v>0</v>
      </c>
      <c r="DW513" s="356">
        <v>0</v>
      </c>
      <c r="DX513" s="356">
        <v>0</v>
      </c>
      <c r="DY513" s="356">
        <v>0</v>
      </c>
      <c r="DZ513" s="356">
        <v>0</v>
      </c>
      <c r="EA513" s="356">
        <v>0</v>
      </c>
      <c r="EC513" s="356">
        <v>0</v>
      </c>
      <c r="ED513" s="356">
        <v>0</v>
      </c>
      <c r="EE513" s="356">
        <v>0</v>
      </c>
      <c r="EF513" s="356">
        <v>0</v>
      </c>
      <c r="EG513" s="356">
        <v>0</v>
      </c>
      <c r="EH513" s="356">
        <v>0</v>
      </c>
      <c r="EI513" s="356">
        <v>0</v>
      </c>
      <c r="EK513" s="356">
        <v>0</v>
      </c>
      <c r="EL513" s="356">
        <v>0</v>
      </c>
      <c r="EM513" s="356">
        <v>0</v>
      </c>
      <c r="EN513" s="356">
        <v>0</v>
      </c>
      <c r="EO513" s="356">
        <v>0</v>
      </c>
      <c r="EP513" s="356">
        <v>0</v>
      </c>
      <c r="EQ513" s="356">
        <v>0</v>
      </c>
      <c r="ES513" s="356">
        <v>0</v>
      </c>
      <c r="ET513" s="356">
        <v>0</v>
      </c>
      <c r="EU513" s="356">
        <v>0</v>
      </c>
      <c r="EV513" s="356">
        <v>0</v>
      </c>
      <c r="EW513" s="356">
        <v>0</v>
      </c>
      <c r="EX513" s="356">
        <v>0</v>
      </c>
      <c r="EY513" s="356">
        <v>0</v>
      </c>
      <c r="FA513" s="356">
        <v>0</v>
      </c>
      <c r="FB513" s="356">
        <v>0</v>
      </c>
      <c r="FC513" s="356">
        <v>0</v>
      </c>
      <c r="FD513" s="356">
        <v>0</v>
      </c>
      <c r="FE513" s="356">
        <v>0</v>
      </c>
      <c r="FF513" s="356">
        <v>0</v>
      </c>
      <c r="FG513" s="356">
        <v>0</v>
      </c>
    </row>
    <row r="514" spans="1:163">
      <c r="A514" s="355" t="s">
        <v>45</v>
      </c>
      <c r="B514" s="162" t="s">
        <v>45</v>
      </c>
      <c r="C514" s="619">
        <v>0</v>
      </c>
      <c r="D514" s="167"/>
      <c r="E514" s="356">
        <v>0</v>
      </c>
      <c r="F514" s="356">
        <v>0</v>
      </c>
      <c r="G514" s="356">
        <v>0</v>
      </c>
      <c r="H514" s="356">
        <v>0</v>
      </c>
      <c r="I514" s="356">
        <v>0</v>
      </c>
      <c r="J514" s="356">
        <v>0</v>
      </c>
      <c r="K514" s="356">
        <v>0</v>
      </c>
      <c r="M514" s="356">
        <v>0</v>
      </c>
      <c r="N514" s="356">
        <v>0</v>
      </c>
      <c r="O514" s="356">
        <v>0</v>
      </c>
      <c r="P514" s="356">
        <v>0</v>
      </c>
      <c r="Q514" s="356">
        <v>0</v>
      </c>
      <c r="R514" s="356">
        <v>0</v>
      </c>
      <c r="S514" s="356">
        <v>0</v>
      </c>
      <c r="U514" s="356">
        <v>0</v>
      </c>
      <c r="V514" s="356">
        <v>0</v>
      </c>
      <c r="W514" s="356">
        <v>0</v>
      </c>
      <c r="X514" s="356">
        <v>0</v>
      </c>
      <c r="Y514" s="356">
        <v>0</v>
      </c>
      <c r="Z514" s="356">
        <v>0</v>
      </c>
      <c r="AA514" s="356">
        <v>0</v>
      </c>
      <c r="AC514" s="356">
        <v>0</v>
      </c>
      <c r="AD514" s="356">
        <v>0</v>
      </c>
      <c r="AE514" s="356">
        <v>0</v>
      </c>
      <c r="AF514" s="356">
        <v>0</v>
      </c>
      <c r="AG514" s="356">
        <v>0</v>
      </c>
      <c r="AH514" s="356">
        <v>0</v>
      </c>
      <c r="AI514" s="356">
        <v>0</v>
      </c>
      <c r="AK514" s="356">
        <v>0</v>
      </c>
      <c r="AL514" s="356">
        <v>0</v>
      </c>
      <c r="AM514" s="356">
        <v>0</v>
      </c>
      <c r="AN514" s="356">
        <v>0</v>
      </c>
      <c r="AO514" s="356">
        <v>0</v>
      </c>
      <c r="AP514" s="356">
        <v>0</v>
      </c>
      <c r="AQ514" s="356">
        <v>0</v>
      </c>
      <c r="AS514" s="356">
        <v>0</v>
      </c>
      <c r="AT514" s="356">
        <v>0</v>
      </c>
      <c r="AU514" s="356">
        <v>0</v>
      </c>
      <c r="AV514" s="356">
        <v>0</v>
      </c>
      <c r="AW514" s="356">
        <v>0</v>
      </c>
      <c r="AX514" s="356">
        <v>0</v>
      </c>
      <c r="AY514" s="356">
        <v>0</v>
      </c>
      <c r="BA514" s="356">
        <v>0</v>
      </c>
      <c r="BB514" s="356">
        <v>0</v>
      </c>
      <c r="BC514" s="356">
        <v>0</v>
      </c>
      <c r="BD514" s="356">
        <v>0</v>
      </c>
      <c r="BE514" s="356">
        <v>0</v>
      </c>
      <c r="BF514" s="356">
        <v>0</v>
      </c>
      <c r="BG514" s="356">
        <v>0</v>
      </c>
      <c r="BI514" s="356">
        <v>0</v>
      </c>
      <c r="BJ514" s="356">
        <v>0</v>
      </c>
      <c r="BK514" s="356">
        <v>0</v>
      </c>
      <c r="BL514" s="356">
        <v>0</v>
      </c>
      <c r="BM514" s="356">
        <v>0</v>
      </c>
      <c r="BN514" s="356">
        <v>0</v>
      </c>
      <c r="BO514" s="356">
        <v>0</v>
      </c>
      <c r="BQ514" s="356">
        <v>0</v>
      </c>
      <c r="BR514" s="356">
        <v>0</v>
      </c>
      <c r="BS514" s="356">
        <v>0</v>
      </c>
      <c r="BT514" s="356">
        <v>0</v>
      </c>
      <c r="BU514" s="356">
        <v>0</v>
      </c>
      <c r="BV514" s="356">
        <v>0</v>
      </c>
      <c r="BW514" s="356">
        <v>0</v>
      </c>
      <c r="BY514" s="356">
        <v>0</v>
      </c>
      <c r="BZ514" s="356">
        <v>0</v>
      </c>
      <c r="CA514" s="356">
        <v>0</v>
      </c>
      <c r="CB514" s="356">
        <v>0</v>
      </c>
      <c r="CC514" s="356">
        <v>0</v>
      </c>
      <c r="CD514" s="356">
        <v>0</v>
      </c>
      <c r="CE514" s="356">
        <v>0</v>
      </c>
      <c r="CG514" s="356">
        <v>0</v>
      </c>
      <c r="CH514" s="356">
        <v>0</v>
      </c>
      <c r="CI514" s="356">
        <v>0</v>
      </c>
      <c r="CJ514" s="356">
        <v>0</v>
      </c>
      <c r="CK514" s="356">
        <v>0</v>
      </c>
      <c r="CL514" s="356">
        <v>0</v>
      </c>
      <c r="CM514" s="356">
        <v>0</v>
      </c>
      <c r="CN514" s="162">
        <v>0</v>
      </c>
      <c r="CO514" s="356">
        <v>0</v>
      </c>
      <c r="CP514" s="356">
        <v>0</v>
      </c>
      <c r="CQ514" s="356">
        <v>0</v>
      </c>
      <c r="CR514" s="356">
        <v>0</v>
      </c>
      <c r="CS514" s="356">
        <v>0</v>
      </c>
      <c r="CT514" s="356">
        <v>0</v>
      </c>
      <c r="CU514" s="356">
        <v>0</v>
      </c>
      <c r="CW514" s="356">
        <v>0</v>
      </c>
      <c r="CX514" s="356">
        <v>0</v>
      </c>
      <c r="CY514" s="356">
        <v>0</v>
      </c>
      <c r="CZ514" s="356">
        <v>0</v>
      </c>
      <c r="DA514" s="356">
        <v>0</v>
      </c>
      <c r="DB514" s="356">
        <v>0</v>
      </c>
      <c r="DC514" s="356">
        <v>0</v>
      </c>
      <c r="DE514" s="356">
        <v>0</v>
      </c>
      <c r="DF514" s="356">
        <v>0</v>
      </c>
      <c r="DG514" s="356">
        <v>0</v>
      </c>
      <c r="DH514" s="356">
        <v>0</v>
      </c>
      <c r="DI514" s="356">
        <v>0</v>
      </c>
      <c r="DJ514" s="356">
        <v>0</v>
      </c>
      <c r="DK514" s="356">
        <v>0</v>
      </c>
      <c r="DM514" s="356">
        <v>0</v>
      </c>
      <c r="DN514" s="356">
        <v>0</v>
      </c>
      <c r="DO514" s="356">
        <v>0</v>
      </c>
      <c r="DP514" s="356">
        <v>0</v>
      </c>
      <c r="DQ514" s="356">
        <v>0</v>
      </c>
      <c r="DR514" s="356">
        <v>0</v>
      </c>
      <c r="DS514" s="356">
        <v>0</v>
      </c>
      <c r="DU514" s="356">
        <v>0</v>
      </c>
      <c r="DV514" s="356">
        <v>0</v>
      </c>
      <c r="DW514" s="356">
        <v>0</v>
      </c>
      <c r="DX514" s="356">
        <v>0</v>
      </c>
      <c r="DY514" s="356">
        <v>0</v>
      </c>
      <c r="DZ514" s="356">
        <v>0</v>
      </c>
      <c r="EA514" s="356">
        <v>0</v>
      </c>
      <c r="EC514" s="356">
        <v>0</v>
      </c>
      <c r="ED514" s="356">
        <v>0</v>
      </c>
      <c r="EE514" s="356">
        <v>0</v>
      </c>
      <c r="EF514" s="356">
        <v>0</v>
      </c>
      <c r="EG514" s="356">
        <v>0</v>
      </c>
      <c r="EH514" s="356">
        <v>0</v>
      </c>
      <c r="EI514" s="356">
        <v>0</v>
      </c>
      <c r="EK514" s="356">
        <v>0</v>
      </c>
      <c r="EL514" s="356">
        <v>0</v>
      </c>
      <c r="EM514" s="356">
        <v>0</v>
      </c>
      <c r="EN514" s="356">
        <v>0</v>
      </c>
      <c r="EO514" s="356">
        <v>0</v>
      </c>
      <c r="EP514" s="356">
        <v>0</v>
      </c>
      <c r="EQ514" s="356">
        <v>0</v>
      </c>
      <c r="ES514" s="356">
        <v>0</v>
      </c>
      <c r="ET514" s="356">
        <v>0</v>
      </c>
      <c r="EU514" s="356">
        <v>0</v>
      </c>
      <c r="EV514" s="356">
        <v>0</v>
      </c>
      <c r="EW514" s="356">
        <v>0</v>
      </c>
      <c r="EX514" s="356">
        <v>0</v>
      </c>
      <c r="EY514" s="356">
        <v>0</v>
      </c>
      <c r="FA514" s="356">
        <v>0</v>
      </c>
      <c r="FB514" s="356">
        <v>0</v>
      </c>
      <c r="FC514" s="356">
        <v>0</v>
      </c>
      <c r="FD514" s="356">
        <v>0</v>
      </c>
      <c r="FE514" s="356">
        <v>0</v>
      </c>
      <c r="FF514" s="356">
        <v>0</v>
      </c>
      <c r="FG514" s="356">
        <v>0</v>
      </c>
    </row>
    <row r="515" spans="1:163">
      <c r="A515" s="355" t="s">
        <v>45</v>
      </c>
      <c r="B515" s="162" t="s">
        <v>45</v>
      </c>
      <c r="C515" s="619">
        <v>0</v>
      </c>
      <c r="D515" s="167"/>
      <c r="E515" s="356">
        <v>0</v>
      </c>
      <c r="F515" s="356">
        <v>0</v>
      </c>
      <c r="G515" s="356">
        <v>0</v>
      </c>
      <c r="H515" s="356">
        <v>0</v>
      </c>
      <c r="I515" s="356">
        <v>0</v>
      </c>
      <c r="J515" s="356">
        <v>0</v>
      </c>
      <c r="K515" s="356">
        <v>0</v>
      </c>
      <c r="M515" s="356">
        <v>0</v>
      </c>
      <c r="N515" s="356">
        <v>0</v>
      </c>
      <c r="O515" s="356">
        <v>0</v>
      </c>
      <c r="P515" s="356">
        <v>0</v>
      </c>
      <c r="Q515" s="356">
        <v>0</v>
      </c>
      <c r="R515" s="356">
        <v>0</v>
      </c>
      <c r="S515" s="356">
        <v>0</v>
      </c>
      <c r="U515" s="356">
        <v>0</v>
      </c>
      <c r="V515" s="356">
        <v>0</v>
      </c>
      <c r="W515" s="356">
        <v>0</v>
      </c>
      <c r="X515" s="356">
        <v>0</v>
      </c>
      <c r="Y515" s="356">
        <v>0</v>
      </c>
      <c r="Z515" s="356">
        <v>0</v>
      </c>
      <c r="AA515" s="356">
        <v>0</v>
      </c>
      <c r="AC515" s="356">
        <v>0</v>
      </c>
      <c r="AD515" s="356">
        <v>0</v>
      </c>
      <c r="AE515" s="356">
        <v>0</v>
      </c>
      <c r="AF515" s="356">
        <v>0</v>
      </c>
      <c r="AG515" s="356">
        <v>0</v>
      </c>
      <c r="AH515" s="356">
        <v>0</v>
      </c>
      <c r="AI515" s="356">
        <v>0</v>
      </c>
      <c r="AK515" s="356">
        <v>0</v>
      </c>
      <c r="AL515" s="356">
        <v>0</v>
      </c>
      <c r="AM515" s="356">
        <v>0</v>
      </c>
      <c r="AN515" s="356">
        <v>0</v>
      </c>
      <c r="AO515" s="356">
        <v>0</v>
      </c>
      <c r="AP515" s="356">
        <v>0</v>
      </c>
      <c r="AQ515" s="356">
        <v>0</v>
      </c>
      <c r="AS515" s="356">
        <v>0</v>
      </c>
      <c r="AT515" s="356">
        <v>0</v>
      </c>
      <c r="AU515" s="356">
        <v>0</v>
      </c>
      <c r="AV515" s="356">
        <v>0</v>
      </c>
      <c r="AW515" s="356">
        <v>0</v>
      </c>
      <c r="AX515" s="356">
        <v>0</v>
      </c>
      <c r="AY515" s="356">
        <v>0</v>
      </c>
      <c r="BA515" s="356">
        <v>0</v>
      </c>
      <c r="BB515" s="356">
        <v>0</v>
      </c>
      <c r="BC515" s="356">
        <v>0</v>
      </c>
      <c r="BD515" s="356">
        <v>0</v>
      </c>
      <c r="BE515" s="356">
        <v>0</v>
      </c>
      <c r="BF515" s="356">
        <v>0</v>
      </c>
      <c r="BG515" s="356">
        <v>0</v>
      </c>
      <c r="BI515" s="356">
        <v>0</v>
      </c>
      <c r="BJ515" s="356">
        <v>0</v>
      </c>
      <c r="BK515" s="356">
        <v>0</v>
      </c>
      <c r="BL515" s="356">
        <v>0</v>
      </c>
      <c r="BM515" s="356">
        <v>0</v>
      </c>
      <c r="BN515" s="356">
        <v>0</v>
      </c>
      <c r="BO515" s="356">
        <v>0</v>
      </c>
      <c r="BQ515" s="356">
        <v>0</v>
      </c>
      <c r="BR515" s="356">
        <v>0</v>
      </c>
      <c r="BS515" s="356">
        <v>0</v>
      </c>
      <c r="BT515" s="356">
        <v>0</v>
      </c>
      <c r="BU515" s="356">
        <v>0</v>
      </c>
      <c r="BV515" s="356">
        <v>0</v>
      </c>
      <c r="BW515" s="356">
        <v>0</v>
      </c>
      <c r="BY515" s="356">
        <v>0</v>
      </c>
      <c r="BZ515" s="356">
        <v>0</v>
      </c>
      <c r="CA515" s="356">
        <v>0</v>
      </c>
      <c r="CB515" s="356">
        <v>0</v>
      </c>
      <c r="CC515" s="356">
        <v>0</v>
      </c>
      <c r="CD515" s="356">
        <v>0</v>
      </c>
      <c r="CE515" s="356">
        <v>0</v>
      </c>
      <c r="CG515" s="356">
        <v>0</v>
      </c>
      <c r="CH515" s="356">
        <v>0</v>
      </c>
      <c r="CI515" s="356">
        <v>0</v>
      </c>
      <c r="CJ515" s="356">
        <v>0</v>
      </c>
      <c r="CK515" s="356">
        <v>0</v>
      </c>
      <c r="CL515" s="356">
        <v>0</v>
      </c>
      <c r="CM515" s="356">
        <v>0</v>
      </c>
      <c r="CN515" s="162">
        <v>0</v>
      </c>
      <c r="CO515" s="356">
        <v>0</v>
      </c>
      <c r="CP515" s="356">
        <v>0</v>
      </c>
      <c r="CQ515" s="356">
        <v>0</v>
      </c>
      <c r="CR515" s="356">
        <v>0</v>
      </c>
      <c r="CS515" s="356">
        <v>0</v>
      </c>
      <c r="CT515" s="356">
        <v>0</v>
      </c>
      <c r="CU515" s="356">
        <v>0</v>
      </c>
      <c r="CW515" s="356">
        <v>0</v>
      </c>
      <c r="CX515" s="356">
        <v>0</v>
      </c>
      <c r="CY515" s="356">
        <v>0</v>
      </c>
      <c r="CZ515" s="356">
        <v>0</v>
      </c>
      <c r="DA515" s="356">
        <v>0</v>
      </c>
      <c r="DB515" s="356">
        <v>0</v>
      </c>
      <c r="DC515" s="356">
        <v>0</v>
      </c>
      <c r="DE515" s="356">
        <v>0</v>
      </c>
      <c r="DF515" s="356">
        <v>0</v>
      </c>
      <c r="DG515" s="356">
        <v>0</v>
      </c>
      <c r="DH515" s="356">
        <v>0</v>
      </c>
      <c r="DI515" s="356">
        <v>0</v>
      </c>
      <c r="DJ515" s="356">
        <v>0</v>
      </c>
      <c r="DK515" s="356">
        <v>0</v>
      </c>
      <c r="DM515" s="356">
        <v>0</v>
      </c>
      <c r="DN515" s="356">
        <v>0</v>
      </c>
      <c r="DO515" s="356">
        <v>0</v>
      </c>
      <c r="DP515" s="356">
        <v>0</v>
      </c>
      <c r="DQ515" s="356">
        <v>0</v>
      </c>
      <c r="DR515" s="356">
        <v>0</v>
      </c>
      <c r="DS515" s="356">
        <v>0</v>
      </c>
      <c r="DU515" s="356">
        <v>0</v>
      </c>
      <c r="DV515" s="356">
        <v>0</v>
      </c>
      <c r="DW515" s="356">
        <v>0</v>
      </c>
      <c r="DX515" s="356">
        <v>0</v>
      </c>
      <c r="DY515" s="356">
        <v>0</v>
      </c>
      <c r="DZ515" s="356">
        <v>0</v>
      </c>
      <c r="EA515" s="356">
        <v>0</v>
      </c>
      <c r="EC515" s="356">
        <v>0</v>
      </c>
      <c r="ED515" s="356">
        <v>0</v>
      </c>
      <c r="EE515" s="356">
        <v>0</v>
      </c>
      <c r="EF515" s="356">
        <v>0</v>
      </c>
      <c r="EG515" s="356">
        <v>0</v>
      </c>
      <c r="EH515" s="356">
        <v>0</v>
      </c>
      <c r="EI515" s="356">
        <v>0</v>
      </c>
      <c r="EK515" s="356">
        <v>0</v>
      </c>
      <c r="EL515" s="356">
        <v>0</v>
      </c>
      <c r="EM515" s="356">
        <v>0</v>
      </c>
      <c r="EN515" s="356">
        <v>0</v>
      </c>
      <c r="EO515" s="356">
        <v>0</v>
      </c>
      <c r="EP515" s="356">
        <v>0</v>
      </c>
      <c r="EQ515" s="356">
        <v>0</v>
      </c>
      <c r="ES515" s="356">
        <v>0</v>
      </c>
      <c r="ET515" s="356">
        <v>0</v>
      </c>
      <c r="EU515" s="356">
        <v>0</v>
      </c>
      <c r="EV515" s="356">
        <v>0</v>
      </c>
      <c r="EW515" s="356">
        <v>0</v>
      </c>
      <c r="EX515" s="356">
        <v>0</v>
      </c>
      <c r="EY515" s="356">
        <v>0</v>
      </c>
      <c r="FA515" s="356">
        <v>0</v>
      </c>
      <c r="FB515" s="356">
        <v>0</v>
      </c>
      <c r="FC515" s="356">
        <v>0</v>
      </c>
      <c r="FD515" s="356">
        <v>0</v>
      </c>
      <c r="FE515" s="356">
        <v>0</v>
      </c>
      <c r="FF515" s="356">
        <v>0</v>
      </c>
      <c r="FG515" s="356">
        <v>0</v>
      </c>
    </row>
    <row r="516" spans="1:163">
      <c r="A516" s="355" t="s">
        <v>45</v>
      </c>
      <c r="B516" s="162" t="s">
        <v>45</v>
      </c>
      <c r="C516" s="619">
        <v>0</v>
      </c>
      <c r="D516" s="167"/>
      <c r="E516" s="356">
        <v>0</v>
      </c>
      <c r="F516" s="356">
        <v>0</v>
      </c>
      <c r="G516" s="356">
        <v>0</v>
      </c>
      <c r="H516" s="356">
        <v>0</v>
      </c>
      <c r="I516" s="356">
        <v>0</v>
      </c>
      <c r="J516" s="356">
        <v>0</v>
      </c>
      <c r="K516" s="356">
        <v>0</v>
      </c>
      <c r="M516" s="356">
        <v>0</v>
      </c>
      <c r="N516" s="356">
        <v>0</v>
      </c>
      <c r="O516" s="356">
        <v>0</v>
      </c>
      <c r="P516" s="356">
        <v>0</v>
      </c>
      <c r="Q516" s="356">
        <v>0</v>
      </c>
      <c r="R516" s="356">
        <v>0</v>
      </c>
      <c r="S516" s="356">
        <v>0</v>
      </c>
      <c r="U516" s="356">
        <v>0</v>
      </c>
      <c r="V516" s="356">
        <v>0</v>
      </c>
      <c r="W516" s="356">
        <v>0</v>
      </c>
      <c r="X516" s="356">
        <v>0</v>
      </c>
      <c r="Y516" s="356">
        <v>0</v>
      </c>
      <c r="Z516" s="356">
        <v>0</v>
      </c>
      <c r="AA516" s="356">
        <v>0</v>
      </c>
      <c r="AC516" s="356">
        <v>0</v>
      </c>
      <c r="AD516" s="356">
        <v>0</v>
      </c>
      <c r="AE516" s="356">
        <v>0</v>
      </c>
      <c r="AF516" s="356">
        <v>0</v>
      </c>
      <c r="AG516" s="356">
        <v>0</v>
      </c>
      <c r="AH516" s="356">
        <v>0</v>
      </c>
      <c r="AI516" s="356">
        <v>0</v>
      </c>
      <c r="AK516" s="356">
        <v>0</v>
      </c>
      <c r="AL516" s="356">
        <v>0</v>
      </c>
      <c r="AM516" s="356">
        <v>0</v>
      </c>
      <c r="AN516" s="356">
        <v>0</v>
      </c>
      <c r="AO516" s="356">
        <v>0</v>
      </c>
      <c r="AP516" s="356">
        <v>0</v>
      </c>
      <c r="AQ516" s="356">
        <v>0</v>
      </c>
      <c r="AS516" s="356">
        <v>0</v>
      </c>
      <c r="AT516" s="356">
        <v>0</v>
      </c>
      <c r="AU516" s="356">
        <v>0</v>
      </c>
      <c r="AV516" s="356">
        <v>0</v>
      </c>
      <c r="AW516" s="356">
        <v>0</v>
      </c>
      <c r="AX516" s="356">
        <v>0</v>
      </c>
      <c r="AY516" s="356">
        <v>0</v>
      </c>
      <c r="BA516" s="356">
        <v>0</v>
      </c>
      <c r="BB516" s="356">
        <v>0</v>
      </c>
      <c r="BC516" s="356">
        <v>0</v>
      </c>
      <c r="BD516" s="356">
        <v>0</v>
      </c>
      <c r="BE516" s="356">
        <v>0</v>
      </c>
      <c r="BF516" s="356">
        <v>0</v>
      </c>
      <c r="BG516" s="356">
        <v>0</v>
      </c>
      <c r="BI516" s="356">
        <v>0</v>
      </c>
      <c r="BJ516" s="356">
        <v>0</v>
      </c>
      <c r="BK516" s="356">
        <v>0</v>
      </c>
      <c r="BL516" s="356">
        <v>0</v>
      </c>
      <c r="BM516" s="356">
        <v>0</v>
      </c>
      <c r="BN516" s="356">
        <v>0</v>
      </c>
      <c r="BO516" s="356">
        <v>0</v>
      </c>
      <c r="BQ516" s="356">
        <v>0</v>
      </c>
      <c r="BR516" s="356">
        <v>0</v>
      </c>
      <c r="BS516" s="356">
        <v>0</v>
      </c>
      <c r="BT516" s="356">
        <v>0</v>
      </c>
      <c r="BU516" s="356">
        <v>0</v>
      </c>
      <c r="BV516" s="356">
        <v>0</v>
      </c>
      <c r="BW516" s="356">
        <v>0</v>
      </c>
      <c r="BY516" s="356">
        <v>0</v>
      </c>
      <c r="BZ516" s="356">
        <v>0</v>
      </c>
      <c r="CA516" s="356">
        <v>0</v>
      </c>
      <c r="CB516" s="356">
        <v>0</v>
      </c>
      <c r="CC516" s="356">
        <v>0</v>
      </c>
      <c r="CD516" s="356">
        <v>0</v>
      </c>
      <c r="CE516" s="356">
        <v>0</v>
      </c>
      <c r="CG516" s="356">
        <v>0</v>
      </c>
      <c r="CH516" s="356">
        <v>0</v>
      </c>
      <c r="CI516" s="356">
        <v>0</v>
      </c>
      <c r="CJ516" s="356">
        <v>0</v>
      </c>
      <c r="CK516" s="356">
        <v>0</v>
      </c>
      <c r="CL516" s="356">
        <v>0</v>
      </c>
      <c r="CM516" s="356">
        <v>0</v>
      </c>
      <c r="CN516" s="162">
        <v>0</v>
      </c>
      <c r="CO516" s="356">
        <v>0</v>
      </c>
      <c r="CP516" s="356">
        <v>0</v>
      </c>
      <c r="CQ516" s="356">
        <v>0</v>
      </c>
      <c r="CR516" s="356">
        <v>0</v>
      </c>
      <c r="CS516" s="356">
        <v>0</v>
      </c>
      <c r="CT516" s="356">
        <v>0</v>
      </c>
      <c r="CU516" s="356">
        <v>0</v>
      </c>
      <c r="CW516" s="356">
        <v>0</v>
      </c>
      <c r="CX516" s="356">
        <v>0</v>
      </c>
      <c r="CY516" s="356">
        <v>0</v>
      </c>
      <c r="CZ516" s="356">
        <v>0</v>
      </c>
      <c r="DA516" s="356">
        <v>0</v>
      </c>
      <c r="DB516" s="356">
        <v>0</v>
      </c>
      <c r="DC516" s="356">
        <v>0</v>
      </c>
      <c r="DE516" s="356">
        <v>0</v>
      </c>
      <c r="DF516" s="356">
        <v>0</v>
      </c>
      <c r="DG516" s="356">
        <v>0</v>
      </c>
      <c r="DH516" s="356">
        <v>0</v>
      </c>
      <c r="DI516" s="356">
        <v>0</v>
      </c>
      <c r="DJ516" s="356">
        <v>0</v>
      </c>
      <c r="DK516" s="356">
        <v>0</v>
      </c>
      <c r="DM516" s="356">
        <v>0</v>
      </c>
      <c r="DN516" s="356">
        <v>0</v>
      </c>
      <c r="DO516" s="356">
        <v>0</v>
      </c>
      <c r="DP516" s="356">
        <v>0</v>
      </c>
      <c r="DQ516" s="356">
        <v>0</v>
      </c>
      <c r="DR516" s="356">
        <v>0</v>
      </c>
      <c r="DS516" s="356">
        <v>0</v>
      </c>
      <c r="DU516" s="356">
        <v>0</v>
      </c>
      <c r="DV516" s="356">
        <v>0</v>
      </c>
      <c r="DW516" s="356">
        <v>0</v>
      </c>
      <c r="DX516" s="356">
        <v>0</v>
      </c>
      <c r="DY516" s="356">
        <v>0</v>
      </c>
      <c r="DZ516" s="356">
        <v>0</v>
      </c>
      <c r="EA516" s="356">
        <v>0</v>
      </c>
      <c r="EC516" s="356">
        <v>0</v>
      </c>
      <c r="ED516" s="356">
        <v>0</v>
      </c>
      <c r="EE516" s="356">
        <v>0</v>
      </c>
      <c r="EF516" s="356">
        <v>0</v>
      </c>
      <c r="EG516" s="356">
        <v>0</v>
      </c>
      <c r="EH516" s="356">
        <v>0</v>
      </c>
      <c r="EI516" s="356">
        <v>0</v>
      </c>
      <c r="EK516" s="356">
        <v>0</v>
      </c>
      <c r="EL516" s="356">
        <v>0</v>
      </c>
      <c r="EM516" s="356">
        <v>0</v>
      </c>
      <c r="EN516" s="356">
        <v>0</v>
      </c>
      <c r="EO516" s="356">
        <v>0</v>
      </c>
      <c r="EP516" s="356">
        <v>0</v>
      </c>
      <c r="EQ516" s="356">
        <v>0</v>
      </c>
      <c r="ES516" s="356">
        <v>0</v>
      </c>
      <c r="ET516" s="356">
        <v>0</v>
      </c>
      <c r="EU516" s="356">
        <v>0</v>
      </c>
      <c r="EV516" s="356">
        <v>0</v>
      </c>
      <c r="EW516" s="356">
        <v>0</v>
      </c>
      <c r="EX516" s="356">
        <v>0</v>
      </c>
      <c r="EY516" s="356">
        <v>0</v>
      </c>
      <c r="FA516" s="356">
        <v>0</v>
      </c>
      <c r="FB516" s="356">
        <v>0</v>
      </c>
      <c r="FC516" s="356">
        <v>0</v>
      </c>
      <c r="FD516" s="356">
        <v>0</v>
      </c>
      <c r="FE516" s="356">
        <v>0</v>
      </c>
      <c r="FF516" s="356">
        <v>0</v>
      </c>
      <c r="FG516" s="356">
        <v>0</v>
      </c>
    </row>
    <row r="517" spans="1:163">
      <c r="A517" s="355" t="s">
        <v>45</v>
      </c>
      <c r="B517" s="162" t="s">
        <v>45</v>
      </c>
      <c r="C517" s="619">
        <v>0</v>
      </c>
      <c r="D517" s="167"/>
      <c r="E517" s="356">
        <v>0</v>
      </c>
      <c r="F517" s="356">
        <v>0</v>
      </c>
      <c r="G517" s="356">
        <v>0</v>
      </c>
      <c r="H517" s="356">
        <v>0</v>
      </c>
      <c r="I517" s="356">
        <v>0</v>
      </c>
      <c r="J517" s="356">
        <v>0</v>
      </c>
      <c r="K517" s="356">
        <v>0</v>
      </c>
      <c r="M517" s="356">
        <v>0</v>
      </c>
      <c r="N517" s="356">
        <v>0</v>
      </c>
      <c r="O517" s="356">
        <v>0</v>
      </c>
      <c r="P517" s="356">
        <v>0</v>
      </c>
      <c r="Q517" s="356">
        <v>0</v>
      </c>
      <c r="R517" s="356">
        <v>0</v>
      </c>
      <c r="S517" s="356">
        <v>0</v>
      </c>
      <c r="U517" s="356">
        <v>0</v>
      </c>
      <c r="V517" s="356">
        <v>0</v>
      </c>
      <c r="W517" s="356">
        <v>0</v>
      </c>
      <c r="X517" s="356">
        <v>0</v>
      </c>
      <c r="Y517" s="356">
        <v>0</v>
      </c>
      <c r="Z517" s="356">
        <v>0</v>
      </c>
      <c r="AA517" s="356">
        <v>0</v>
      </c>
      <c r="AC517" s="356">
        <v>0</v>
      </c>
      <c r="AD517" s="356">
        <v>0</v>
      </c>
      <c r="AE517" s="356">
        <v>0</v>
      </c>
      <c r="AF517" s="356">
        <v>0</v>
      </c>
      <c r="AG517" s="356">
        <v>0</v>
      </c>
      <c r="AH517" s="356">
        <v>0</v>
      </c>
      <c r="AI517" s="356">
        <v>0</v>
      </c>
      <c r="AK517" s="356">
        <v>0</v>
      </c>
      <c r="AL517" s="356">
        <v>0</v>
      </c>
      <c r="AM517" s="356">
        <v>0</v>
      </c>
      <c r="AN517" s="356">
        <v>0</v>
      </c>
      <c r="AO517" s="356">
        <v>0</v>
      </c>
      <c r="AP517" s="356">
        <v>0</v>
      </c>
      <c r="AQ517" s="356">
        <v>0</v>
      </c>
      <c r="AS517" s="356">
        <v>0</v>
      </c>
      <c r="AT517" s="356">
        <v>0</v>
      </c>
      <c r="AU517" s="356">
        <v>0</v>
      </c>
      <c r="AV517" s="356">
        <v>0</v>
      </c>
      <c r="AW517" s="356">
        <v>0</v>
      </c>
      <c r="AX517" s="356">
        <v>0</v>
      </c>
      <c r="AY517" s="356">
        <v>0</v>
      </c>
      <c r="BA517" s="356">
        <v>0</v>
      </c>
      <c r="BB517" s="356">
        <v>0</v>
      </c>
      <c r="BC517" s="356">
        <v>0</v>
      </c>
      <c r="BD517" s="356">
        <v>0</v>
      </c>
      <c r="BE517" s="356">
        <v>0</v>
      </c>
      <c r="BF517" s="356">
        <v>0</v>
      </c>
      <c r="BG517" s="356">
        <v>0</v>
      </c>
      <c r="BI517" s="356">
        <v>0</v>
      </c>
      <c r="BJ517" s="356">
        <v>0</v>
      </c>
      <c r="BK517" s="356">
        <v>0</v>
      </c>
      <c r="BL517" s="356">
        <v>0</v>
      </c>
      <c r="BM517" s="356">
        <v>0</v>
      </c>
      <c r="BN517" s="356">
        <v>0</v>
      </c>
      <c r="BO517" s="356">
        <v>0</v>
      </c>
      <c r="BQ517" s="356">
        <v>0</v>
      </c>
      <c r="BR517" s="356">
        <v>0</v>
      </c>
      <c r="BS517" s="356">
        <v>0</v>
      </c>
      <c r="BT517" s="356">
        <v>0</v>
      </c>
      <c r="BU517" s="356">
        <v>0</v>
      </c>
      <c r="BV517" s="356">
        <v>0</v>
      </c>
      <c r="BW517" s="356">
        <v>0</v>
      </c>
      <c r="BY517" s="356">
        <v>0</v>
      </c>
      <c r="BZ517" s="356">
        <v>0</v>
      </c>
      <c r="CA517" s="356">
        <v>0</v>
      </c>
      <c r="CB517" s="356">
        <v>0</v>
      </c>
      <c r="CC517" s="356">
        <v>0</v>
      </c>
      <c r="CD517" s="356">
        <v>0</v>
      </c>
      <c r="CE517" s="356">
        <v>0</v>
      </c>
      <c r="CG517" s="356">
        <v>0</v>
      </c>
      <c r="CH517" s="356">
        <v>0</v>
      </c>
      <c r="CI517" s="356">
        <v>0</v>
      </c>
      <c r="CJ517" s="356">
        <v>0</v>
      </c>
      <c r="CK517" s="356">
        <v>0</v>
      </c>
      <c r="CL517" s="356">
        <v>0</v>
      </c>
      <c r="CM517" s="356">
        <v>0</v>
      </c>
      <c r="CN517" s="162">
        <v>0</v>
      </c>
      <c r="CO517" s="356">
        <v>0</v>
      </c>
      <c r="CP517" s="356">
        <v>0</v>
      </c>
      <c r="CQ517" s="356">
        <v>0</v>
      </c>
      <c r="CR517" s="356">
        <v>0</v>
      </c>
      <c r="CS517" s="356">
        <v>0</v>
      </c>
      <c r="CT517" s="356">
        <v>0</v>
      </c>
      <c r="CU517" s="356">
        <v>0</v>
      </c>
      <c r="CW517" s="356">
        <v>0</v>
      </c>
      <c r="CX517" s="356">
        <v>0</v>
      </c>
      <c r="CY517" s="356">
        <v>0</v>
      </c>
      <c r="CZ517" s="356">
        <v>0</v>
      </c>
      <c r="DA517" s="356">
        <v>0</v>
      </c>
      <c r="DB517" s="356">
        <v>0</v>
      </c>
      <c r="DC517" s="356">
        <v>0</v>
      </c>
      <c r="DE517" s="356">
        <v>0</v>
      </c>
      <c r="DF517" s="356">
        <v>0</v>
      </c>
      <c r="DG517" s="356">
        <v>0</v>
      </c>
      <c r="DH517" s="356">
        <v>0</v>
      </c>
      <c r="DI517" s="356">
        <v>0</v>
      </c>
      <c r="DJ517" s="356">
        <v>0</v>
      </c>
      <c r="DK517" s="356">
        <v>0</v>
      </c>
      <c r="DM517" s="356">
        <v>0</v>
      </c>
      <c r="DN517" s="356">
        <v>0</v>
      </c>
      <c r="DO517" s="356">
        <v>0</v>
      </c>
      <c r="DP517" s="356">
        <v>0</v>
      </c>
      <c r="DQ517" s="356">
        <v>0</v>
      </c>
      <c r="DR517" s="356">
        <v>0</v>
      </c>
      <c r="DS517" s="356">
        <v>0</v>
      </c>
      <c r="DU517" s="356">
        <v>0</v>
      </c>
      <c r="DV517" s="356">
        <v>0</v>
      </c>
      <c r="DW517" s="356">
        <v>0</v>
      </c>
      <c r="DX517" s="356">
        <v>0</v>
      </c>
      <c r="DY517" s="356">
        <v>0</v>
      </c>
      <c r="DZ517" s="356">
        <v>0</v>
      </c>
      <c r="EA517" s="356">
        <v>0</v>
      </c>
      <c r="EC517" s="356">
        <v>0</v>
      </c>
      <c r="ED517" s="356">
        <v>0</v>
      </c>
      <c r="EE517" s="356">
        <v>0</v>
      </c>
      <c r="EF517" s="356">
        <v>0</v>
      </c>
      <c r="EG517" s="356">
        <v>0</v>
      </c>
      <c r="EH517" s="356">
        <v>0</v>
      </c>
      <c r="EI517" s="356">
        <v>0</v>
      </c>
      <c r="EK517" s="356">
        <v>0</v>
      </c>
      <c r="EL517" s="356">
        <v>0</v>
      </c>
      <c r="EM517" s="356">
        <v>0</v>
      </c>
      <c r="EN517" s="356">
        <v>0</v>
      </c>
      <c r="EO517" s="356">
        <v>0</v>
      </c>
      <c r="EP517" s="356">
        <v>0</v>
      </c>
      <c r="EQ517" s="356">
        <v>0</v>
      </c>
      <c r="ES517" s="356">
        <v>0</v>
      </c>
      <c r="ET517" s="356">
        <v>0</v>
      </c>
      <c r="EU517" s="356">
        <v>0</v>
      </c>
      <c r="EV517" s="356">
        <v>0</v>
      </c>
      <c r="EW517" s="356">
        <v>0</v>
      </c>
      <c r="EX517" s="356">
        <v>0</v>
      </c>
      <c r="EY517" s="356">
        <v>0</v>
      </c>
      <c r="FA517" s="356">
        <v>0</v>
      </c>
      <c r="FB517" s="356">
        <v>0</v>
      </c>
      <c r="FC517" s="356">
        <v>0</v>
      </c>
      <c r="FD517" s="356">
        <v>0</v>
      </c>
      <c r="FE517" s="356">
        <v>0</v>
      </c>
      <c r="FF517" s="356">
        <v>0</v>
      </c>
      <c r="FG517" s="356">
        <v>0</v>
      </c>
    </row>
    <row r="518" spans="1:163">
      <c r="A518" s="355" t="s">
        <v>45</v>
      </c>
      <c r="B518" s="162" t="s">
        <v>45</v>
      </c>
      <c r="C518" s="619">
        <v>0</v>
      </c>
      <c r="D518" s="167"/>
      <c r="E518" s="356">
        <v>0</v>
      </c>
      <c r="F518" s="356">
        <v>0</v>
      </c>
      <c r="G518" s="356">
        <v>0</v>
      </c>
      <c r="H518" s="356">
        <v>0</v>
      </c>
      <c r="I518" s="356">
        <v>0</v>
      </c>
      <c r="J518" s="356">
        <v>0</v>
      </c>
      <c r="K518" s="356">
        <v>0</v>
      </c>
      <c r="M518" s="356">
        <v>0</v>
      </c>
      <c r="N518" s="356">
        <v>0</v>
      </c>
      <c r="O518" s="356">
        <v>0</v>
      </c>
      <c r="P518" s="356">
        <v>0</v>
      </c>
      <c r="Q518" s="356">
        <v>0</v>
      </c>
      <c r="R518" s="356">
        <v>0</v>
      </c>
      <c r="S518" s="356">
        <v>0</v>
      </c>
      <c r="U518" s="356">
        <v>0</v>
      </c>
      <c r="V518" s="356">
        <v>0</v>
      </c>
      <c r="W518" s="356">
        <v>0</v>
      </c>
      <c r="X518" s="356">
        <v>0</v>
      </c>
      <c r="Y518" s="356">
        <v>0</v>
      </c>
      <c r="Z518" s="356">
        <v>0</v>
      </c>
      <c r="AA518" s="356">
        <v>0</v>
      </c>
      <c r="AC518" s="356">
        <v>0</v>
      </c>
      <c r="AD518" s="356">
        <v>0</v>
      </c>
      <c r="AE518" s="356">
        <v>0</v>
      </c>
      <c r="AF518" s="356">
        <v>0</v>
      </c>
      <c r="AG518" s="356">
        <v>0</v>
      </c>
      <c r="AH518" s="356">
        <v>0</v>
      </c>
      <c r="AI518" s="356">
        <v>0</v>
      </c>
      <c r="AK518" s="356">
        <v>0</v>
      </c>
      <c r="AL518" s="356">
        <v>0</v>
      </c>
      <c r="AM518" s="356">
        <v>0</v>
      </c>
      <c r="AN518" s="356">
        <v>0</v>
      </c>
      <c r="AO518" s="356">
        <v>0</v>
      </c>
      <c r="AP518" s="356">
        <v>0</v>
      </c>
      <c r="AQ518" s="356">
        <v>0</v>
      </c>
      <c r="AS518" s="356">
        <v>0</v>
      </c>
      <c r="AT518" s="356">
        <v>0</v>
      </c>
      <c r="AU518" s="356">
        <v>0</v>
      </c>
      <c r="AV518" s="356">
        <v>0</v>
      </c>
      <c r="AW518" s="356">
        <v>0</v>
      </c>
      <c r="AX518" s="356">
        <v>0</v>
      </c>
      <c r="AY518" s="356">
        <v>0</v>
      </c>
      <c r="BA518" s="356">
        <v>0</v>
      </c>
      <c r="BB518" s="356">
        <v>0</v>
      </c>
      <c r="BC518" s="356">
        <v>0</v>
      </c>
      <c r="BD518" s="356">
        <v>0</v>
      </c>
      <c r="BE518" s="356">
        <v>0</v>
      </c>
      <c r="BF518" s="356">
        <v>0</v>
      </c>
      <c r="BG518" s="356">
        <v>0</v>
      </c>
      <c r="BI518" s="356">
        <v>0</v>
      </c>
      <c r="BJ518" s="356">
        <v>0</v>
      </c>
      <c r="BK518" s="356">
        <v>0</v>
      </c>
      <c r="BL518" s="356">
        <v>0</v>
      </c>
      <c r="BM518" s="356">
        <v>0</v>
      </c>
      <c r="BN518" s="356">
        <v>0</v>
      </c>
      <c r="BO518" s="356">
        <v>0</v>
      </c>
      <c r="BQ518" s="356">
        <v>0</v>
      </c>
      <c r="BR518" s="356">
        <v>0</v>
      </c>
      <c r="BS518" s="356">
        <v>0</v>
      </c>
      <c r="BT518" s="356">
        <v>0</v>
      </c>
      <c r="BU518" s="356">
        <v>0</v>
      </c>
      <c r="BV518" s="356">
        <v>0</v>
      </c>
      <c r="BW518" s="356">
        <v>0</v>
      </c>
      <c r="BY518" s="356">
        <v>0</v>
      </c>
      <c r="BZ518" s="356">
        <v>0</v>
      </c>
      <c r="CA518" s="356">
        <v>0</v>
      </c>
      <c r="CB518" s="356">
        <v>0</v>
      </c>
      <c r="CC518" s="356">
        <v>0</v>
      </c>
      <c r="CD518" s="356">
        <v>0</v>
      </c>
      <c r="CE518" s="356">
        <v>0</v>
      </c>
      <c r="CG518" s="356">
        <v>0</v>
      </c>
      <c r="CH518" s="356">
        <v>0</v>
      </c>
      <c r="CI518" s="356">
        <v>0</v>
      </c>
      <c r="CJ518" s="356">
        <v>0</v>
      </c>
      <c r="CK518" s="356">
        <v>0</v>
      </c>
      <c r="CL518" s="356">
        <v>0</v>
      </c>
      <c r="CM518" s="356">
        <v>0</v>
      </c>
      <c r="CN518" s="162">
        <v>0</v>
      </c>
      <c r="CO518" s="356">
        <v>0</v>
      </c>
      <c r="CP518" s="356">
        <v>0</v>
      </c>
      <c r="CQ518" s="356">
        <v>0</v>
      </c>
      <c r="CR518" s="356">
        <v>0</v>
      </c>
      <c r="CS518" s="356">
        <v>0</v>
      </c>
      <c r="CT518" s="356">
        <v>0</v>
      </c>
      <c r="CU518" s="356">
        <v>0</v>
      </c>
      <c r="CW518" s="356">
        <v>0</v>
      </c>
      <c r="CX518" s="356">
        <v>0</v>
      </c>
      <c r="CY518" s="356">
        <v>0</v>
      </c>
      <c r="CZ518" s="356">
        <v>0</v>
      </c>
      <c r="DA518" s="356">
        <v>0</v>
      </c>
      <c r="DB518" s="356">
        <v>0</v>
      </c>
      <c r="DC518" s="356">
        <v>0</v>
      </c>
      <c r="DE518" s="356">
        <v>0</v>
      </c>
      <c r="DF518" s="356">
        <v>0</v>
      </c>
      <c r="DG518" s="356">
        <v>0</v>
      </c>
      <c r="DH518" s="356">
        <v>0</v>
      </c>
      <c r="DI518" s="356">
        <v>0</v>
      </c>
      <c r="DJ518" s="356">
        <v>0</v>
      </c>
      <c r="DK518" s="356">
        <v>0</v>
      </c>
      <c r="DM518" s="356">
        <v>0</v>
      </c>
      <c r="DN518" s="356">
        <v>0</v>
      </c>
      <c r="DO518" s="356">
        <v>0</v>
      </c>
      <c r="DP518" s="356">
        <v>0</v>
      </c>
      <c r="DQ518" s="356">
        <v>0</v>
      </c>
      <c r="DR518" s="356">
        <v>0</v>
      </c>
      <c r="DS518" s="356">
        <v>0</v>
      </c>
      <c r="DU518" s="356">
        <v>0</v>
      </c>
      <c r="DV518" s="356">
        <v>0</v>
      </c>
      <c r="DW518" s="356">
        <v>0</v>
      </c>
      <c r="DX518" s="356">
        <v>0</v>
      </c>
      <c r="DY518" s="356">
        <v>0</v>
      </c>
      <c r="DZ518" s="356">
        <v>0</v>
      </c>
      <c r="EA518" s="356">
        <v>0</v>
      </c>
      <c r="EC518" s="356">
        <v>0</v>
      </c>
      <c r="ED518" s="356">
        <v>0</v>
      </c>
      <c r="EE518" s="356">
        <v>0</v>
      </c>
      <c r="EF518" s="356">
        <v>0</v>
      </c>
      <c r="EG518" s="356">
        <v>0</v>
      </c>
      <c r="EH518" s="356">
        <v>0</v>
      </c>
      <c r="EI518" s="356">
        <v>0</v>
      </c>
      <c r="EK518" s="356">
        <v>0</v>
      </c>
      <c r="EL518" s="356">
        <v>0</v>
      </c>
      <c r="EM518" s="356">
        <v>0</v>
      </c>
      <c r="EN518" s="356">
        <v>0</v>
      </c>
      <c r="EO518" s="356">
        <v>0</v>
      </c>
      <c r="EP518" s="356">
        <v>0</v>
      </c>
      <c r="EQ518" s="356">
        <v>0</v>
      </c>
      <c r="ES518" s="356">
        <v>0</v>
      </c>
      <c r="ET518" s="356">
        <v>0</v>
      </c>
      <c r="EU518" s="356">
        <v>0</v>
      </c>
      <c r="EV518" s="356">
        <v>0</v>
      </c>
      <c r="EW518" s="356">
        <v>0</v>
      </c>
      <c r="EX518" s="356">
        <v>0</v>
      </c>
      <c r="EY518" s="356">
        <v>0</v>
      </c>
      <c r="FA518" s="356">
        <v>0</v>
      </c>
      <c r="FB518" s="356">
        <v>0</v>
      </c>
      <c r="FC518" s="356">
        <v>0</v>
      </c>
      <c r="FD518" s="356">
        <v>0</v>
      </c>
      <c r="FE518" s="356">
        <v>0</v>
      </c>
      <c r="FF518" s="356">
        <v>0</v>
      </c>
      <c r="FG518" s="356">
        <v>0</v>
      </c>
    </row>
    <row r="519" spans="1:163">
      <c r="A519" s="355" t="s">
        <v>45</v>
      </c>
      <c r="B519" s="162" t="s">
        <v>45</v>
      </c>
      <c r="C519" s="619">
        <v>0</v>
      </c>
      <c r="D519" s="167"/>
      <c r="E519" s="356">
        <v>0</v>
      </c>
      <c r="F519" s="356">
        <v>0</v>
      </c>
      <c r="G519" s="356">
        <v>0</v>
      </c>
      <c r="H519" s="356">
        <v>0</v>
      </c>
      <c r="I519" s="356">
        <v>0</v>
      </c>
      <c r="J519" s="356">
        <v>0</v>
      </c>
      <c r="K519" s="356">
        <v>0</v>
      </c>
      <c r="M519" s="356">
        <v>0</v>
      </c>
      <c r="N519" s="356">
        <v>0</v>
      </c>
      <c r="O519" s="356">
        <v>0</v>
      </c>
      <c r="P519" s="356">
        <v>0</v>
      </c>
      <c r="Q519" s="356">
        <v>0</v>
      </c>
      <c r="R519" s="356">
        <v>0</v>
      </c>
      <c r="S519" s="356">
        <v>0</v>
      </c>
      <c r="U519" s="356">
        <v>0</v>
      </c>
      <c r="V519" s="356">
        <v>0</v>
      </c>
      <c r="W519" s="356">
        <v>0</v>
      </c>
      <c r="X519" s="356">
        <v>0</v>
      </c>
      <c r="Y519" s="356">
        <v>0</v>
      </c>
      <c r="Z519" s="356">
        <v>0</v>
      </c>
      <c r="AA519" s="356">
        <v>0</v>
      </c>
      <c r="AC519" s="356">
        <v>0</v>
      </c>
      <c r="AD519" s="356">
        <v>0</v>
      </c>
      <c r="AE519" s="356">
        <v>0</v>
      </c>
      <c r="AF519" s="356">
        <v>0</v>
      </c>
      <c r="AG519" s="356">
        <v>0</v>
      </c>
      <c r="AH519" s="356">
        <v>0</v>
      </c>
      <c r="AI519" s="356">
        <v>0</v>
      </c>
      <c r="AK519" s="356">
        <v>0</v>
      </c>
      <c r="AL519" s="356">
        <v>0</v>
      </c>
      <c r="AM519" s="356">
        <v>0</v>
      </c>
      <c r="AN519" s="356">
        <v>0</v>
      </c>
      <c r="AO519" s="356">
        <v>0</v>
      </c>
      <c r="AP519" s="356">
        <v>0</v>
      </c>
      <c r="AQ519" s="356">
        <v>0</v>
      </c>
      <c r="AS519" s="356">
        <v>0</v>
      </c>
      <c r="AT519" s="356">
        <v>0</v>
      </c>
      <c r="AU519" s="356">
        <v>0</v>
      </c>
      <c r="AV519" s="356">
        <v>0</v>
      </c>
      <c r="AW519" s="356">
        <v>0</v>
      </c>
      <c r="AX519" s="356">
        <v>0</v>
      </c>
      <c r="AY519" s="356">
        <v>0</v>
      </c>
      <c r="BA519" s="356">
        <v>0</v>
      </c>
      <c r="BB519" s="356">
        <v>0</v>
      </c>
      <c r="BC519" s="356">
        <v>0</v>
      </c>
      <c r="BD519" s="356">
        <v>0</v>
      </c>
      <c r="BE519" s="356">
        <v>0</v>
      </c>
      <c r="BF519" s="356">
        <v>0</v>
      </c>
      <c r="BG519" s="356">
        <v>0</v>
      </c>
      <c r="BI519" s="356">
        <v>0</v>
      </c>
      <c r="BJ519" s="356">
        <v>0</v>
      </c>
      <c r="BK519" s="356">
        <v>0</v>
      </c>
      <c r="BL519" s="356">
        <v>0</v>
      </c>
      <c r="BM519" s="356">
        <v>0</v>
      </c>
      <c r="BN519" s="356">
        <v>0</v>
      </c>
      <c r="BO519" s="356">
        <v>0</v>
      </c>
      <c r="BQ519" s="356">
        <v>0</v>
      </c>
      <c r="BR519" s="356">
        <v>0</v>
      </c>
      <c r="BS519" s="356">
        <v>0</v>
      </c>
      <c r="BT519" s="356">
        <v>0</v>
      </c>
      <c r="BU519" s="356">
        <v>0</v>
      </c>
      <c r="BV519" s="356">
        <v>0</v>
      </c>
      <c r="BW519" s="356">
        <v>0</v>
      </c>
      <c r="BY519" s="356">
        <v>0</v>
      </c>
      <c r="BZ519" s="356">
        <v>0</v>
      </c>
      <c r="CA519" s="356">
        <v>0</v>
      </c>
      <c r="CB519" s="356">
        <v>0</v>
      </c>
      <c r="CC519" s="356">
        <v>0</v>
      </c>
      <c r="CD519" s="356">
        <v>0</v>
      </c>
      <c r="CE519" s="356">
        <v>0</v>
      </c>
      <c r="CG519" s="356">
        <v>0</v>
      </c>
      <c r="CH519" s="356">
        <v>0</v>
      </c>
      <c r="CI519" s="356">
        <v>0</v>
      </c>
      <c r="CJ519" s="356">
        <v>0</v>
      </c>
      <c r="CK519" s="356">
        <v>0</v>
      </c>
      <c r="CL519" s="356">
        <v>0</v>
      </c>
      <c r="CM519" s="356">
        <v>0</v>
      </c>
      <c r="CN519" s="162">
        <v>0</v>
      </c>
      <c r="CO519" s="356">
        <v>0</v>
      </c>
      <c r="CP519" s="356">
        <v>0</v>
      </c>
      <c r="CQ519" s="356">
        <v>0</v>
      </c>
      <c r="CR519" s="356">
        <v>0</v>
      </c>
      <c r="CS519" s="356">
        <v>0</v>
      </c>
      <c r="CT519" s="356">
        <v>0</v>
      </c>
      <c r="CU519" s="356">
        <v>0</v>
      </c>
      <c r="CW519" s="356">
        <v>0</v>
      </c>
      <c r="CX519" s="356">
        <v>0</v>
      </c>
      <c r="CY519" s="356">
        <v>0</v>
      </c>
      <c r="CZ519" s="356">
        <v>0</v>
      </c>
      <c r="DA519" s="356">
        <v>0</v>
      </c>
      <c r="DB519" s="356">
        <v>0</v>
      </c>
      <c r="DC519" s="356">
        <v>0</v>
      </c>
      <c r="DE519" s="356">
        <v>0</v>
      </c>
      <c r="DF519" s="356">
        <v>0</v>
      </c>
      <c r="DG519" s="356">
        <v>0</v>
      </c>
      <c r="DH519" s="356">
        <v>0</v>
      </c>
      <c r="DI519" s="356">
        <v>0</v>
      </c>
      <c r="DJ519" s="356">
        <v>0</v>
      </c>
      <c r="DK519" s="356">
        <v>0</v>
      </c>
      <c r="DM519" s="356">
        <v>0</v>
      </c>
      <c r="DN519" s="356">
        <v>0</v>
      </c>
      <c r="DO519" s="356">
        <v>0</v>
      </c>
      <c r="DP519" s="356">
        <v>0</v>
      </c>
      <c r="DQ519" s="356">
        <v>0</v>
      </c>
      <c r="DR519" s="356">
        <v>0</v>
      </c>
      <c r="DS519" s="356">
        <v>0</v>
      </c>
      <c r="DU519" s="356">
        <v>0</v>
      </c>
      <c r="DV519" s="356">
        <v>0</v>
      </c>
      <c r="DW519" s="356">
        <v>0</v>
      </c>
      <c r="DX519" s="356">
        <v>0</v>
      </c>
      <c r="DY519" s="356">
        <v>0</v>
      </c>
      <c r="DZ519" s="356">
        <v>0</v>
      </c>
      <c r="EA519" s="356">
        <v>0</v>
      </c>
      <c r="EC519" s="356">
        <v>0</v>
      </c>
      <c r="ED519" s="356">
        <v>0</v>
      </c>
      <c r="EE519" s="356">
        <v>0</v>
      </c>
      <c r="EF519" s="356">
        <v>0</v>
      </c>
      <c r="EG519" s="356">
        <v>0</v>
      </c>
      <c r="EH519" s="356">
        <v>0</v>
      </c>
      <c r="EI519" s="356">
        <v>0</v>
      </c>
      <c r="EK519" s="356">
        <v>0</v>
      </c>
      <c r="EL519" s="356">
        <v>0</v>
      </c>
      <c r="EM519" s="356">
        <v>0</v>
      </c>
      <c r="EN519" s="356">
        <v>0</v>
      </c>
      <c r="EO519" s="356">
        <v>0</v>
      </c>
      <c r="EP519" s="356">
        <v>0</v>
      </c>
      <c r="EQ519" s="356">
        <v>0</v>
      </c>
      <c r="ES519" s="356">
        <v>0</v>
      </c>
      <c r="ET519" s="356">
        <v>0</v>
      </c>
      <c r="EU519" s="356">
        <v>0</v>
      </c>
      <c r="EV519" s="356">
        <v>0</v>
      </c>
      <c r="EW519" s="356">
        <v>0</v>
      </c>
      <c r="EX519" s="356">
        <v>0</v>
      </c>
      <c r="EY519" s="356">
        <v>0</v>
      </c>
      <c r="FA519" s="356">
        <v>0</v>
      </c>
      <c r="FB519" s="356">
        <v>0</v>
      </c>
      <c r="FC519" s="356">
        <v>0</v>
      </c>
      <c r="FD519" s="356">
        <v>0</v>
      </c>
      <c r="FE519" s="356">
        <v>0</v>
      </c>
      <c r="FF519" s="356">
        <v>0</v>
      </c>
      <c r="FG519" s="356">
        <v>0</v>
      </c>
    </row>
    <row r="520" spans="1:163">
      <c r="A520" s="355" t="s">
        <v>45</v>
      </c>
      <c r="B520" s="162" t="s">
        <v>45</v>
      </c>
      <c r="C520" s="619">
        <v>0</v>
      </c>
      <c r="D520" s="167"/>
      <c r="E520" s="356">
        <v>0</v>
      </c>
      <c r="F520" s="356">
        <v>0</v>
      </c>
      <c r="G520" s="356">
        <v>0</v>
      </c>
      <c r="H520" s="356">
        <v>0</v>
      </c>
      <c r="I520" s="356">
        <v>0</v>
      </c>
      <c r="J520" s="356">
        <v>0</v>
      </c>
      <c r="K520" s="356">
        <v>0</v>
      </c>
      <c r="M520" s="356">
        <v>0</v>
      </c>
      <c r="N520" s="356">
        <v>0</v>
      </c>
      <c r="O520" s="356">
        <v>0</v>
      </c>
      <c r="P520" s="356">
        <v>0</v>
      </c>
      <c r="Q520" s="356">
        <v>0</v>
      </c>
      <c r="R520" s="356">
        <v>0</v>
      </c>
      <c r="S520" s="356">
        <v>0</v>
      </c>
      <c r="U520" s="356">
        <v>0</v>
      </c>
      <c r="V520" s="356">
        <v>0</v>
      </c>
      <c r="W520" s="356">
        <v>0</v>
      </c>
      <c r="X520" s="356">
        <v>0</v>
      </c>
      <c r="Y520" s="356">
        <v>0</v>
      </c>
      <c r="Z520" s="356">
        <v>0</v>
      </c>
      <c r="AA520" s="356">
        <v>0</v>
      </c>
      <c r="AC520" s="356">
        <v>0</v>
      </c>
      <c r="AD520" s="356">
        <v>0</v>
      </c>
      <c r="AE520" s="356">
        <v>0</v>
      </c>
      <c r="AF520" s="356">
        <v>0</v>
      </c>
      <c r="AG520" s="356">
        <v>0</v>
      </c>
      <c r="AH520" s="356">
        <v>0</v>
      </c>
      <c r="AI520" s="356">
        <v>0</v>
      </c>
      <c r="AK520" s="356">
        <v>0</v>
      </c>
      <c r="AL520" s="356">
        <v>0</v>
      </c>
      <c r="AM520" s="356">
        <v>0</v>
      </c>
      <c r="AN520" s="356">
        <v>0</v>
      </c>
      <c r="AO520" s="356">
        <v>0</v>
      </c>
      <c r="AP520" s="356">
        <v>0</v>
      </c>
      <c r="AQ520" s="356">
        <v>0</v>
      </c>
      <c r="AS520" s="356">
        <v>0</v>
      </c>
      <c r="AT520" s="356">
        <v>0</v>
      </c>
      <c r="AU520" s="356">
        <v>0</v>
      </c>
      <c r="AV520" s="356">
        <v>0</v>
      </c>
      <c r="AW520" s="356">
        <v>0</v>
      </c>
      <c r="AX520" s="356">
        <v>0</v>
      </c>
      <c r="AY520" s="356">
        <v>0</v>
      </c>
      <c r="BA520" s="356">
        <v>0</v>
      </c>
      <c r="BB520" s="356">
        <v>0</v>
      </c>
      <c r="BC520" s="356">
        <v>0</v>
      </c>
      <c r="BD520" s="356">
        <v>0</v>
      </c>
      <c r="BE520" s="356">
        <v>0</v>
      </c>
      <c r="BF520" s="356">
        <v>0</v>
      </c>
      <c r="BG520" s="356">
        <v>0</v>
      </c>
      <c r="BI520" s="356">
        <v>0</v>
      </c>
      <c r="BJ520" s="356">
        <v>0</v>
      </c>
      <c r="BK520" s="356">
        <v>0</v>
      </c>
      <c r="BL520" s="356">
        <v>0</v>
      </c>
      <c r="BM520" s="356">
        <v>0</v>
      </c>
      <c r="BN520" s="356">
        <v>0</v>
      </c>
      <c r="BO520" s="356">
        <v>0</v>
      </c>
      <c r="BQ520" s="356">
        <v>0</v>
      </c>
      <c r="BR520" s="356">
        <v>0</v>
      </c>
      <c r="BS520" s="356">
        <v>0</v>
      </c>
      <c r="BT520" s="356">
        <v>0</v>
      </c>
      <c r="BU520" s="356">
        <v>0</v>
      </c>
      <c r="BV520" s="356">
        <v>0</v>
      </c>
      <c r="BW520" s="356">
        <v>0</v>
      </c>
      <c r="BY520" s="356">
        <v>0</v>
      </c>
      <c r="BZ520" s="356">
        <v>0</v>
      </c>
      <c r="CA520" s="356">
        <v>0</v>
      </c>
      <c r="CB520" s="356">
        <v>0</v>
      </c>
      <c r="CC520" s="356">
        <v>0</v>
      </c>
      <c r="CD520" s="356">
        <v>0</v>
      </c>
      <c r="CE520" s="356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6">
        <v>0</v>
      </c>
      <c r="CM520" s="356">
        <v>0</v>
      </c>
      <c r="CN520" s="162">
        <v>0</v>
      </c>
      <c r="CO520" s="356">
        <v>0</v>
      </c>
      <c r="CP520" s="356">
        <v>0</v>
      </c>
      <c r="CQ520" s="356">
        <v>0</v>
      </c>
      <c r="CR520" s="356">
        <v>0</v>
      </c>
      <c r="CS520" s="356">
        <v>0</v>
      </c>
      <c r="CT520" s="356">
        <v>0</v>
      </c>
      <c r="CU520" s="356">
        <v>0</v>
      </c>
      <c r="CW520" s="356">
        <v>0</v>
      </c>
      <c r="CX520" s="356">
        <v>0</v>
      </c>
      <c r="CY520" s="356">
        <v>0</v>
      </c>
      <c r="CZ520" s="356">
        <v>0</v>
      </c>
      <c r="DA520" s="356">
        <v>0</v>
      </c>
      <c r="DB520" s="356">
        <v>0</v>
      </c>
      <c r="DC520" s="356">
        <v>0</v>
      </c>
      <c r="DE520" s="356">
        <v>0</v>
      </c>
      <c r="DF520" s="356">
        <v>0</v>
      </c>
      <c r="DG520" s="356">
        <v>0</v>
      </c>
      <c r="DH520" s="356">
        <v>0</v>
      </c>
      <c r="DI520" s="356">
        <v>0</v>
      </c>
      <c r="DJ520" s="356">
        <v>0</v>
      </c>
      <c r="DK520" s="356">
        <v>0</v>
      </c>
      <c r="DM520" s="356">
        <v>0</v>
      </c>
      <c r="DN520" s="356">
        <v>0</v>
      </c>
      <c r="DO520" s="356">
        <v>0</v>
      </c>
      <c r="DP520" s="356">
        <v>0</v>
      </c>
      <c r="DQ520" s="356">
        <v>0</v>
      </c>
      <c r="DR520" s="356">
        <v>0</v>
      </c>
      <c r="DS520" s="356">
        <v>0</v>
      </c>
      <c r="DU520" s="356">
        <v>0</v>
      </c>
      <c r="DV520" s="356">
        <v>0</v>
      </c>
      <c r="DW520" s="356">
        <v>0</v>
      </c>
      <c r="DX520" s="356">
        <v>0</v>
      </c>
      <c r="DY520" s="356">
        <v>0</v>
      </c>
      <c r="DZ520" s="356">
        <v>0</v>
      </c>
      <c r="EA520" s="356">
        <v>0</v>
      </c>
      <c r="EC520" s="356">
        <v>0</v>
      </c>
      <c r="ED520" s="356">
        <v>0</v>
      </c>
      <c r="EE520" s="356">
        <v>0</v>
      </c>
      <c r="EF520" s="356">
        <v>0</v>
      </c>
      <c r="EG520" s="356">
        <v>0</v>
      </c>
      <c r="EH520" s="356">
        <v>0</v>
      </c>
      <c r="EI520" s="356">
        <v>0</v>
      </c>
      <c r="EK520" s="356">
        <v>0</v>
      </c>
      <c r="EL520" s="356">
        <v>0</v>
      </c>
      <c r="EM520" s="356">
        <v>0</v>
      </c>
      <c r="EN520" s="356">
        <v>0</v>
      </c>
      <c r="EO520" s="356">
        <v>0</v>
      </c>
      <c r="EP520" s="356">
        <v>0</v>
      </c>
      <c r="EQ520" s="356">
        <v>0</v>
      </c>
      <c r="ES520" s="356">
        <v>0</v>
      </c>
      <c r="ET520" s="356">
        <v>0</v>
      </c>
      <c r="EU520" s="356">
        <v>0</v>
      </c>
      <c r="EV520" s="356">
        <v>0</v>
      </c>
      <c r="EW520" s="356">
        <v>0</v>
      </c>
      <c r="EX520" s="356">
        <v>0</v>
      </c>
      <c r="EY520" s="356">
        <v>0</v>
      </c>
      <c r="FA520" s="356">
        <v>0</v>
      </c>
      <c r="FB520" s="356">
        <v>0</v>
      </c>
      <c r="FC520" s="356">
        <v>0</v>
      </c>
      <c r="FD520" s="356">
        <v>0</v>
      </c>
      <c r="FE520" s="356">
        <v>0</v>
      </c>
      <c r="FF520" s="356">
        <v>0</v>
      </c>
      <c r="FG520" s="356">
        <v>0</v>
      </c>
    </row>
    <row r="521" spans="1:163">
      <c r="B521" s="172" t="s">
        <v>70</v>
      </c>
      <c r="C521" s="357">
        <v>0</v>
      </c>
      <c r="D521" s="167"/>
      <c r="E521" s="357">
        <v>0</v>
      </c>
      <c r="F521" s="357">
        <v>0</v>
      </c>
      <c r="G521" s="357">
        <v>0</v>
      </c>
      <c r="H521" s="357">
        <v>0</v>
      </c>
      <c r="I521" s="357">
        <v>0</v>
      </c>
      <c r="J521" s="357">
        <v>0</v>
      </c>
      <c r="K521" s="357">
        <v>0</v>
      </c>
      <c r="L521" s="357"/>
      <c r="M521" s="357">
        <v>0</v>
      </c>
      <c r="N521" s="357">
        <v>0</v>
      </c>
      <c r="O521" s="357">
        <v>0</v>
      </c>
      <c r="P521" s="357">
        <v>0</v>
      </c>
      <c r="Q521" s="357">
        <v>0</v>
      </c>
      <c r="R521" s="357">
        <v>0</v>
      </c>
      <c r="S521" s="357">
        <v>0</v>
      </c>
      <c r="T521" s="357"/>
      <c r="U521" s="357">
        <v>0</v>
      </c>
      <c r="V521" s="357">
        <v>0</v>
      </c>
      <c r="W521" s="357">
        <v>0</v>
      </c>
      <c r="X521" s="357">
        <v>0</v>
      </c>
      <c r="Y521" s="357">
        <v>0</v>
      </c>
      <c r="Z521" s="357">
        <v>0</v>
      </c>
      <c r="AA521" s="357">
        <v>0</v>
      </c>
      <c r="AB521" s="357"/>
      <c r="AC521" s="357">
        <v>0</v>
      </c>
      <c r="AD521" s="357">
        <v>0</v>
      </c>
      <c r="AE521" s="357">
        <v>0</v>
      </c>
      <c r="AF521" s="357">
        <v>0</v>
      </c>
      <c r="AG521" s="357">
        <v>0</v>
      </c>
      <c r="AH521" s="357">
        <v>0</v>
      </c>
      <c r="AI521" s="357">
        <v>0</v>
      </c>
      <c r="AJ521" s="357"/>
      <c r="AK521" s="357">
        <v>0</v>
      </c>
      <c r="AL521" s="357">
        <v>0</v>
      </c>
      <c r="AM521" s="357">
        <v>0</v>
      </c>
      <c r="AN521" s="357">
        <v>0</v>
      </c>
      <c r="AO521" s="357">
        <v>0</v>
      </c>
      <c r="AP521" s="357">
        <v>0</v>
      </c>
      <c r="AQ521" s="357">
        <v>0</v>
      </c>
      <c r="AR521" s="357"/>
      <c r="AS521" s="357">
        <v>0</v>
      </c>
      <c r="AT521" s="357">
        <v>0</v>
      </c>
      <c r="AU521" s="357">
        <v>0</v>
      </c>
      <c r="AV521" s="357">
        <v>0</v>
      </c>
      <c r="AW521" s="357">
        <v>0</v>
      </c>
      <c r="AX521" s="357">
        <v>0</v>
      </c>
      <c r="AY521" s="357">
        <v>0</v>
      </c>
      <c r="AZ521" s="357"/>
      <c r="BA521" s="357">
        <v>0</v>
      </c>
      <c r="BB521" s="357">
        <v>0</v>
      </c>
      <c r="BC521" s="357">
        <v>0</v>
      </c>
      <c r="BD521" s="357">
        <v>0</v>
      </c>
      <c r="BE521" s="357">
        <v>0</v>
      </c>
      <c r="BF521" s="357">
        <v>0</v>
      </c>
      <c r="BG521" s="357">
        <v>0</v>
      </c>
      <c r="BH521" s="357"/>
      <c r="BI521" s="357">
        <v>0</v>
      </c>
      <c r="BJ521" s="357">
        <v>0</v>
      </c>
      <c r="BK521" s="357">
        <v>0</v>
      </c>
      <c r="BL521" s="357">
        <v>0</v>
      </c>
      <c r="BM521" s="357">
        <v>0</v>
      </c>
      <c r="BN521" s="357">
        <v>0</v>
      </c>
      <c r="BO521" s="357">
        <v>0</v>
      </c>
      <c r="BP521" s="357"/>
      <c r="BQ521" s="357">
        <v>0</v>
      </c>
      <c r="BR521" s="357">
        <v>0</v>
      </c>
      <c r="BS521" s="357">
        <v>0</v>
      </c>
      <c r="BT521" s="357">
        <v>0</v>
      </c>
      <c r="BU521" s="357">
        <v>0</v>
      </c>
      <c r="BV521" s="357">
        <v>0</v>
      </c>
      <c r="BW521" s="357">
        <v>0</v>
      </c>
      <c r="BX521" s="357"/>
      <c r="BY521" s="357">
        <v>0</v>
      </c>
      <c r="BZ521" s="357">
        <v>0</v>
      </c>
      <c r="CA521" s="357">
        <v>0</v>
      </c>
      <c r="CB521" s="357">
        <v>0</v>
      </c>
      <c r="CC521" s="357">
        <v>0</v>
      </c>
      <c r="CD521" s="357">
        <v>0</v>
      </c>
      <c r="CE521" s="357">
        <v>0</v>
      </c>
      <c r="CF521" s="357"/>
      <c r="CG521" s="357">
        <v>0</v>
      </c>
      <c r="CH521" s="357">
        <v>0</v>
      </c>
      <c r="CI521" s="357">
        <v>0</v>
      </c>
      <c r="CJ521" s="357">
        <v>0</v>
      </c>
      <c r="CK521" s="357">
        <v>0</v>
      </c>
      <c r="CL521" s="357">
        <v>0</v>
      </c>
      <c r="CM521" s="357">
        <v>0</v>
      </c>
      <c r="CN521" s="357">
        <v>0</v>
      </c>
      <c r="CO521" s="357">
        <v>0</v>
      </c>
      <c r="CP521" s="357">
        <v>0</v>
      </c>
      <c r="CQ521" s="357">
        <v>0</v>
      </c>
      <c r="CR521" s="357">
        <v>0</v>
      </c>
      <c r="CS521" s="357">
        <v>0</v>
      </c>
      <c r="CT521" s="357">
        <v>0</v>
      </c>
      <c r="CU521" s="357">
        <v>0</v>
      </c>
      <c r="CV521" s="357"/>
      <c r="CW521" s="357">
        <v>0</v>
      </c>
      <c r="CX521" s="357">
        <v>0</v>
      </c>
      <c r="CY521" s="357">
        <v>0</v>
      </c>
      <c r="CZ521" s="357">
        <v>0</v>
      </c>
      <c r="DA521" s="357">
        <v>0</v>
      </c>
      <c r="DB521" s="357">
        <v>0</v>
      </c>
      <c r="DC521" s="357">
        <v>0</v>
      </c>
      <c r="DD521" s="357"/>
      <c r="DE521" s="357">
        <v>0</v>
      </c>
      <c r="DF521" s="357">
        <v>0</v>
      </c>
      <c r="DG521" s="357">
        <v>0</v>
      </c>
      <c r="DH521" s="357">
        <v>0</v>
      </c>
      <c r="DI521" s="357">
        <v>0</v>
      </c>
      <c r="DJ521" s="357">
        <v>0</v>
      </c>
      <c r="DK521" s="357">
        <v>0</v>
      </c>
      <c r="DL521" s="357"/>
      <c r="DM521" s="357">
        <v>0</v>
      </c>
      <c r="DN521" s="357">
        <v>0</v>
      </c>
      <c r="DO521" s="357">
        <v>0</v>
      </c>
      <c r="DP521" s="357">
        <v>0</v>
      </c>
      <c r="DQ521" s="357">
        <v>0</v>
      </c>
      <c r="DR521" s="357">
        <v>0</v>
      </c>
      <c r="DS521" s="357">
        <v>0</v>
      </c>
      <c r="DT521" s="357"/>
      <c r="DU521" s="357">
        <v>0</v>
      </c>
      <c r="DV521" s="357">
        <v>0</v>
      </c>
      <c r="DW521" s="357">
        <v>0</v>
      </c>
      <c r="DX521" s="357">
        <v>0</v>
      </c>
      <c r="DY521" s="357">
        <v>0</v>
      </c>
      <c r="DZ521" s="357">
        <v>0</v>
      </c>
      <c r="EA521" s="357">
        <v>0</v>
      </c>
      <c r="EB521" s="357"/>
      <c r="EC521" s="357">
        <v>0</v>
      </c>
      <c r="ED521" s="357">
        <v>0</v>
      </c>
      <c r="EE521" s="357">
        <v>0</v>
      </c>
      <c r="EF521" s="357">
        <v>0</v>
      </c>
      <c r="EG521" s="357">
        <v>0</v>
      </c>
      <c r="EH521" s="357">
        <v>0</v>
      </c>
      <c r="EI521" s="357">
        <v>0</v>
      </c>
      <c r="EJ521" s="357"/>
      <c r="EK521" s="357">
        <v>0</v>
      </c>
      <c r="EL521" s="357">
        <v>0</v>
      </c>
      <c r="EM521" s="357">
        <v>0</v>
      </c>
      <c r="EN521" s="357">
        <v>0</v>
      </c>
      <c r="EO521" s="357">
        <v>0</v>
      </c>
      <c r="EP521" s="357">
        <v>0</v>
      </c>
      <c r="EQ521" s="357">
        <v>0</v>
      </c>
      <c r="ER521" s="357"/>
      <c r="ES521" s="357">
        <v>0</v>
      </c>
      <c r="ET521" s="357">
        <v>0</v>
      </c>
      <c r="EU521" s="357">
        <v>0</v>
      </c>
      <c r="EV521" s="357">
        <v>0</v>
      </c>
      <c r="EW521" s="357">
        <v>0</v>
      </c>
      <c r="EX521" s="357">
        <v>0</v>
      </c>
      <c r="EY521" s="357">
        <v>0</v>
      </c>
      <c r="EZ521" s="357"/>
      <c r="FA521" s="357">
        <v>0</v>
      </c>
      <c r="FB521" s="357">
        <v>0</v>
      </c>
      <c r="FC521" s="357">
        <v>0</v>
      </c>
      <c r="FD521" s="357">
        <v>0</v>
      </c>
      <c r="FE521" s="357">
        <v>0</v>
      </c>
      <c r="FF521" s="357">
        <v>0</v>
      </c>
      <c r="FG521" s="357">
        <v>0</v>
      </c>
    </row>
    <row r="522" spans="1:163">
      <c r="D522" s="167"/>
      <c r="CW522" s="162">
        <v>0</v>
      </c>
      <c r="CX522" s="162">
        <v>0</v>
      </c>
      <c r="CY522" s="162">
        <v>0</v>
      </c>
      <c r="CZ522" s="162">
        <v>0</v>
      </c>
      <c r="DA522" s="162">
        <v>0</v>
      </c>
      <c r="DB522" s="162">
        <v>0</v>
      </c>
      <c r="DC522" s="162">
        <v>0</v>
      </c>
    </row>
    <row r="523" spans="1:163">
      <c r="B523" s="172" t="s">
        <v>263</v>
      </c>
      <c r="D523" s="167"/>
      <c r="CW523" s="162">
        <v>0</v>
      </c>
      <c r="CX523" s="162">
        <v>0</v>
      </c>
      <c r="CY523" s="162">
        <v>0</v>
      </c>
      <c r="CZ523" s="162">
        <v>0</v>
      </c>
      <c r="DA523" s="162">
        <v>0</v>
      </c>
      <c r="DB523" s="162">
        <v>0</v>
      </c>
      <c r="DC523" s="162">
        <v>0</v>
      </c>
    </row>
    <row r="524" spans="1:163">
      <c r="A524" s="355" t="s">
        <v>1222</v>
      </c>
      <c r="B524" s="162" t="s">
        <v>1223</v>
      </c>
      <c r="C524" s="619">
        <v>29215057.33172036</v>
      </c>
      <c r="D524" s="167"/>
      <c r="E524" s="356">
        <v>8251872.1761309151</v>
      </c>
      <c r="F524" s="356">
        <v>7651360.2531581074</v>
      </c>
      <c r="G524" s="356">
        <v>1018769.9090085505</v>
      </c>
      <c r="H524" s="356">
        <v>0</v>
      </c>
      <c r="I524" s="356">
        <v>0</v>
      </c>
      <c r="J524" s="356">
        <v>0</v>
      </c>
      <c r="K524" s="356">
        <v>16922002.338297572</v>
      </c>
      <c r="M524" s="356">
        <v>1566894.2763505415</v>
      </c>
      <c r="N524" s="356">
        <v>1944120.8603176642</v>
      </c>
      <c r="O524" s="356">
        <v>149432.49401452171</v>
      </c>
      <c r="P524" s="356">
        <v>0</v>
      </c>
      <c r="Q524" s="356">
        <v>0</v>
      </c>
      <c r="R524" s="356">
        <v>0</v>
      </c>
      <c r="S524" s="356">
        <v>3660447.6306827273</v>
      </c>
      <c r="U524" s="356">
        <v>1380278.6103871698</v>
      </c>
      <c r="V524" s="356">
        <v>2162011.277122227</v>
      </c>
      <c r="W524" s="356">
        <v>40055.229635662654</v>
      </c>
      <c r="X524" s="356">
        <v>0</v>
      </c>
      <c r="Y524" s="356">
        <v>0</v>
      </c>
      <c r="Z524" s="356">
        <v>0</v>
      </c>
      <c r="AA524" s="356">
        <v>3582345.1171450596</v>
      </c>
      <c r="AC524" s="356">
        <v>624301.84078298684</v>
      </c>
      <c r="AD524" s="356">
        <v>1395288.1765153194</v>
      </c>
      <c r="AE524" s="356">
        <v>4446.3566369068967</v>
      </c>
      <c r="AF524" s="356">
        <v>0</v>
      </c>
      <c r="AG524" s="356">
        <v>0</v>
      </c>
      <c r="AH524" s="356">
        <v>0</v>
      </c>
      <c r="AI524" s="356">
        <v>2024036.3739352133</v>
      </c>
      <c r="AK524" s="356">
        <v>485687.89399037801</v>
      </c>
      <c r="AL524" s="356">
        <v>970761.6875574009</v>
      </c>
      <c r="AM524" s="356">
        <v>53098.802648738019</v>
      </c>
      <c r="AN524" s="356">
        <v>0</v>
      </c>
      <c r="AO524" s="356">
        <v>0</v>
      </c>
      <c r="AP524" s="356">
        <v>0</v>
      </c>
      <c r="AQ524" s="356">
        <v>1509548.3841965171</v>
      </c>
      <c r="AS524" s="356">
        <v>4806.4979924276704</v>
      </c>
      <c r="AT524" s="356">
        <v>3065.2852233714793</v>
      </c>
      <c r="AU524" s="356">
        <v>172.16304863625783</v>
      </c>
      <c r="AV524" s="356">
        <v>0</v>
      </c>
      <c r="AW524" s="356">
        <v>0</v>
      </c>
      <c r="AX524" s="356">
        <v>0</v>
      </c>
      <c r="AY524" s="356">
        <v>8043.946264435408</v>
      </c>
      <c r="BA524" s="356">
        <v>92855.167798447321</v>
      </c>
      <c r="BB524" s="356">
        <v>84600.384787951727</v>
      </c>
      <c r="BC524" s="356">
        <v>17160.560659598199</v>
      </c>
      <c r="BD524" s="356">
        <v>0</v>
      </c>
      <c r="BE524" s="356">
        <v>0</v>
      </c>
      <c r="BF524" s="356">
        <v>0</v>
      </c>
      <c r="BG524" s="356">
        <v>194616.11324599726</v>
      </c>
      <c r="BI524" s="356">
        <v>123283.86975600291</v>
      </c>
      <c r="BJ524" s="356">
        <v>46565.239168168511</v>
      </c>
      <c r="BK524" s="356">
        <v>3470.7483346067784</v>
      </c>
      <c r="BL524" s="356">
        <v>0</v>
      </c>
      <c r="BM524" s="356">
        <v>0</v>
      </c>
      <c r="BN524" s="356">
        <v>0</v>
      </c>
      <c r="BO524" s="356">
        <v>173319.85725877821</v>
      </c>
      <c r="BQ524" s="356">
        <v>96252.384571690127</v>
      </c>
      <c r="BR524" s="356">
        <v>420185.12820444873</v>
      </c>
      <c r="BS524" s="356">
        <v>2155.326447891769</v>
      </c>
      <c r="BT524" s="356">
        <v>0</v>
      </c>
      <c r="BU524" s="356">
        <v>0</v>
      </c>
      <c r="BV524" s="356">
        <v>0</v>
      </c>
      <c r="BW524" s="356">
        <v>518592.83922403061</v>
      </c>
      <c r="BY524" s="356">
        <v>44706.593650401839</v>
      </c>
      <c r="BZ524" s="356">
        <v>274824.19934147329</v>
      </c>
      <c r="CA524" s="356">
        <v>3470.0570038511137</v>
      </c>
      <c r="CB524" s="356">
        <v>0</v>
      </c>
      <c r="CC524" s="356">
        <v>0</v>
      </c>
      <c r="CD524" s="356">
        <v>0</v>
      </c>
      <c r="CE524" s="356">
        <v>323000.84999572625</v>
      </c>
      <c r="CG524" s="356">
        <v>69339.933180101551</v>
      </c>
      <c r="CH524" s="356">
        <v>50595.498603434724</v>
      </c>
      <c r="CI524" s="356">
        <v>169756.34256515407</v>
      </c>
      <c r="CJ524" s="356">
        <v>0</v>
      </c>
      <c r="CK524" s="356">
        <v>0</v>
      </c>
      <c r="CL524" s="356">
        <v>0</v>
      </c>
      <c r="CM524" s="356">
        <v>289691.77434869035</v>
      </c>
      <c r="CN524" s="162">
        <v>0</v>
      </c>
      <c r="CO524" s="356">
        <v>4421.6977936204967</v>
      </c>
      <c r="CP524" s="356">
        <v>4951.7186048830026</v>
      </c>
      <c r="CQ524" s="356">
        <v>38.69072710986228</v>
      </c>
      <c r="CR524" s="356">
        <v>0</v>
      </c>
      <c r="CS524" s="356">
        <v>0</v>
      </c>
      <c r="CT524" s="356">
        <v>0</v>
      </c>
      <c r="CU524" s="356">
        <v>9412.1071256133619</v>
      </c>
      <c r="CW524" s="356">
        <v>0</v>
      </c>
      <c r="CX524" s="356">
        <v>0</v>
      </c>
      <c r="CY524" s="356">
        <v>0</v>
      </c>
      <c r="CZ524" s="356">
        <v>0</v>
      </c>
      <c r="DA524" s="356">
        <v>0</v>
      </c>
      <c r="DB524" s="356">
        <v>0</v>
      </c>
      <c r="DC524" s="356">
        <v>0</v>
      </c>
      <c r="DE524" s="356">
        <v>0</v>
      </c>
      <c r="DF524" s="356">
        <v>0</v>
      </c>
      <c r="DG524" s="356">
        <v>0</v>
      </c>
      <c r="DH524" s="356">
        <v>0</v>
      </c>
      <c r="DI524" s="356">
        <v>0</v>
      </c>
      <c r="DJ524" s="356">
        <v>0</v>
      </c>
      <c r="DK524" s="356">
        <v>0</v>
      </c>
      <c r="DM524" s="356">
        <v>0</v>
      </c>
      <c r="DN524" s="356">
        <v>0</v>
      </c>
      <c r="DO524" s="356">
        <v>0</v>
      </c>
      <c r="DP524" s="356">
        <v>0</v>
      </c>
      <c r="DQ524" s="356">
        <v>0</v>
      </c>
      <c r="DR524" s="356">
        <v>0</v>
      </c>
      <c r="DS524" s="356">
        <v>0</v>
      </c>
      <c r="DU524" s="356">
        <v>0</v>
      </c>
      <c r="DV524" s="356">
        <v>0</v>
      </c>
      <c r="DW524" s="356">
        <v>0</v>
      </c>
      <c r="DX524" s="356">
        <v>0</v>
      </c>
      <c r="DY524" s="356">
        <v>0</v>
      </c>
      <c r="DZ524" s="356">
        <v>0</v>
      </c>
      <c r="EA524" s="356">
        <v>0</v>
      </c>
      <c r="EC524" s="356">
        <v>0</v>
      </c>
      <c r="ED524" s="356">
        <v>0</v>
      </c>
      <c r="EE524" s="356">
        <v>0</v>
      </c>
      <c r="EF524" s="356">
        <v>0</v>
      </c>
      <c r="EG524" s="356">
        <v>0</v>
      </c>
      <c r="EH524" s="356">
        <v>0</v>
      </c>
      <c r="EI524" s="356">
        <v>0</v>
      </c>
      <c r="EK524" s="356">
        <v>0</v>
      </c>
      <c r="EL524" s="356">
        <v>0</v>
      </c>
      <c r="EM524" s="356">
        <v>0</v>
      </c>
      <c r="EN524" s="356">
        <v>0</v>
      </c>
      <c r="EO524" s="356">
        <v>0</v>
      </c>
      <c r="EP524" s="356">
        <v>0</v>
      </c>
      <c r="EQ524" s="356">
        <v>0</v>
      </c>
      <c r="ES524" s="356">
        <v>0</v>
      </c>
      <c r="ET524" s="356">
        <v>0</v>
      </c>
      <c r="EU524" s="356">
        <v>0</v>
      </c>
      <c r="EV524" s="356">
        <v>0</v>
      </c>
      <c r="EW524" s="356">
        <v>0</v>
      </c>
      <c r="EX524" s="356">
        <v>0</v>
      </c>
      <c r="EY524" s="356">
        <v>0</v>
      </c>
      <c r="FA524" s="356">
        <v>0</v>
      </c>
      <c r="FB524" s="356">
        <v>0</v>
      </c>
      <c r="FC524" s="356">
        <v>0</v>
      </c>
      <c r="FD524" s="356">
        <v>0</v>
      </c>
      <c r="FE524" s="356">
        <v>0</v>
      </c>
      <c r="FF524" s="356">
        <v>0</v>
      </c>
      <c r="FG524" s="356">
        <v>0</v>
      </c>
    </row>
    <row r="525" spans="1:163">
      <c r="A525" s="355" t="s">
        <v>1224</v>
      </c>
      <c r="B525" s="162" t="s">
        <v>1225</v>
      </c>
      <c r="C525" s="619">
        <v>501708.48065521597</v>
      </c>
      <c r="D525" s="167"/>
      <c r="E525" s="356">
        <v>0</v>
      </c>
      <c r="F525" s="356">
        <v>0</v>
      </c>
      <c r="G525" s="356">
        <v>0</v>
      </c>
      <c r="H525" s="356">
        <v>0</v>
      </c>
      <c r="I525" s="356">
        <v>0</v>
      </c>
      <c r="J525" s="356">
        <v>0</v>
      </c>
      <c r="K525" s="356">
        <v>0</v>
      </c>
      <c r="M525" s="356">
        <v>0</v>
      </c>
      <c r="N525" s="356">
        <v>0</v>
      </c>
      <c r="O525" s="356">
        <v>0</v>
      </c>
      <c r="P525" s="356">
        <v>0</v>
      </c>
      <c r="Q525" s="356">
        <v>0</v>
      </c>
      <c r="R525" s="356">
        <v>0</v>
      </c>
      <c r="S525" s="356">
        <v>0</v>
      </c>
      <c r="U525" s="356">
        <v>0</v>
      </c>
      <c r="V525" s="356">
        <v>0</v>
      </c>
      <c r="W525" s="356">
        <v>0</v>
      </c>
      <c r="X525" s="356">
        <v>0</v>
      </c>
      <c r="Y525" s="356">
        <v>0</v>
      </c>
      <c r="Z525" s="356">
        <v>0</v>
      </c>
      <c r="AA525" s="356">
        <v>0</v>
      </c>
      <c r="AC525" s="356">
        <v>0</v>
      </c>
      <c r="AD525" s="356">
        <v>0</v>
      </c>
      <c r="AE525" s="356">
        <v>0</v>
      </c>
      <c r="AF525" s="356">
        <v>0</v>
      </c>
      <c r="AG525" s="356">
        <v>0</v>
      </c>
      <c r="AH525" s="356">
        <v>0</v>
      </c>
      <c r="AI525" s="356">
        <v>0</v>
      </c>
      <c r="AK525" s="356">
        <v>0</v>
      </c>
      <c r="AL525" s="356">
        <v>0</v>
      </c>
      <c r="AM525" s="356">
        <v>0</v>
      </c>
      <c r="AN525" s="356">
        <v>0</v>
      </c>
      <c r="AO525" s="356">
        <v>0</v>
      </c>
      <c r="AP525" s="356">
        <v>0</v>
      </c>
      <c r="AQ525" s="356">
        <v>0</v>
      </c>
      <c r="AS525" s="356">
        <v>0</v>
      </c>
      <c r="AT525" s="356">
        <v>0</v>
      </c>
      <c r="AU525" s="356">
        <v>0</v>
      </c>
      <c r="AV525" s="356">
        <v>0</v>
      </c>
      <c r="AW525" s="356">
        <v>0</v>
      </c>
      <c r="AX525" s="356">
        <v>0</v>
      </c>
      <c r="AY525" s="356">
        <v>0</v>
      </c>
      <c r="BA525" s="356">
        <v>0</v>
      </c>
      <c r="BB525" s="356">
        <v>0</v>
      </c>
      <c r="BC525" s="356">
        <v>0</v>
      </c>
      <c r="BD525" s="356">
        <v>0</v>
      </c>
      <c r="BE525" s="356">
        <v>0</v>
      </c>
      <c r="BF525" s="356">
        <v>0</v>
      </c>
      <c r="BG525" s="356">
        <v>0</v>
      </c>
      <c r="BI525" s="356">
        <v>0</v>
      </c>
      <c r="BJ525" s="356">
        <v>0</v>
      </c>
      <c r="BK525" s="356">
        <v>0</v>
      </c>
      <c r="BL525" s="356">
        <v>0</v>
      </c>
      <c r="BM525" s="356">
        <v>0</v>
      </c>
      <c r="BN525" s="356">
        <v>0</v>
      </c>
      <c r="BO525" s="356">
        <v>0</v>
      </c>
      <c r="BQ525" s="356">
        <v>0</v>
      </c>
      <c r="BR525" s="356">
        <v>0</v>
      </c>
      <c r="BS525" s="356">
        <v>0</v>
      </c>
      <c r="BT525" s="356">
        <v>0</v>
      </c>
      <c r="BU525" s="356">
        <v>0</v>
      </c>
      <c r="BV525" s="356">
        <v>0</v>
      </c>
      <c r="BW525" s="356">
        <v>0</v>
      </c>
      <c r="BY525" s="356">
        <v>0</v>
      </c>
      <c r="BZ525" s="356">
        <v>0</v>
      </c>
      <c r="CA525" s="356">
        <v>0</v>
      </c>
      <c r="CB525" s="356">
        <v>0</v>
      </c>
      <c r="CC525" s="356">
        <v>0</v>
      </c>
      <c r="CD525" s="356">
        <v>0</v>
      </c>
      <c r="CE525" s="356">
        <v>0</v>
      </c>
      <c r="CG525" s="356">
        <v>0</v>
      </c>
      <c r="CH525" s="356">
        <v>0</v>
      </c>
      <c r="CI525" s="356">
        <v>501708.48065521597</v>
      </c>
      <c r="CJ525" s="356">
        <v>0</v>
      </c>
      <c r="CK525" s="356">
        <v>0</v>
      </c>
      <c r="CL525" s="356">
        <v>0</v>
      </c>
      <c r="CM525" s="356">
        <v>501708.48065521597</v>
      </c>
      <c r="CN525" s="162">
        <v>0</v>
      </c>
      <c r="CO525" s="356">
        <v>0</v>
      </c>
      <c r="CP525" s="356">
        <v>0</v>
      </c>
      <c r="CQ525" s="356">
        <v>0</v>
      </c>
      <c r="CR525" s="356">
        <v>0</v>
      </c>
      <c r="CS525" s="356">
        <v>0</v>
      </c>
      <c r="CT525" s="356">
        <v>0</v>
      </c>
      <c r="CU525" s="356">
        <v>0</v>
      </c>
      <c r="CW525" s="356">
        <v>0</v>
      </c>
      <c r="CX525" s="356">
        <v>0</v>
      </c>
      <c r="CY525" s="356">
        <v>0</v>
      </c>
      <c r="CZ525" s="356">
        <v>0</v>
      </c>
      <c r="DA525" s="356">
        <v>0</v>
      </c>
      <c r="DB525" s="356">
        <v>0</v>
      </c>
      <c r="DC525" s="356">
        <v>0</v>
      </c>
      <c r="DE525" s="356">
        <v>0</v>
      </c>
      <c r="DF525" s="356">
        <v>0</v>
      </c>
      <c r="DG525" s="356">
        <v>0</v>
      </c>
      <c r="DH525" s="356">
        <v>0</v>
      </c>
      <c r="DI525" s="356">
        <v>0</v>
      </c>
      <c r="DJ525" s="356">
        <v>0</v>
      </c>
      <c r="DK525" s="356">
        <v>0</v>
      </c>
      <c r="DM525" s="356">
        <v>0</v>
      </c>
      <c r="DN525" s="356">
        <v>0</v>
      </c>
      <c r="DO525" s="356">
        <v>0</v>
      </c>
      <c r="DP525" s="356">
        <v>0</v>
      </c>
      <c r="DQ525" s="356">
        <v>0</v>
      </c>
      <c r="DR525" s="356">
        <v>0</v>
      </c>
      <c r="DS525" s="356">
        <v>0</v>
      </c>
      <c r="DU525" s="356">
        <v>0</v>
      </c>
      <c r="DV525" s="356">
        <v>0</v>
      </c>
      <c r="DW525" s="356">
        <v>0</v>
      </c>
      <c r="DX525" s="356">
        <v>0</v>
      </c>
      <c r="DY525" s="356">
        <v>0</v>
      </c>
      <c r="DZ525" s="356">
        <v>0</v>
      </c>
      <c r="EA525" s="356">
        <v>0</v>
      </c>
      <c r="EC525" s="356">
        <v>0</v>
      </c>
      <c r="ED525" s="356">
        <v>0</v>
      </c>
      <c r="EE525" s="356">
        <v>0</v>
      </c>
      <c r="EF525" s="356">
        <v>0</v>
      </c>
      <c r="EG525" s="356">
        <v>0</v>
      </c>
      <c r="EH525" s="356">
        <v>0</v>
      </c>
      <c r="EI525" s="356">
        <v>0</v>
      </c>
      <c r="EK525" s="356">
        <v>0</v>
      </c>
      <c r="EL525" s="356">
        <v>0</v>
      </c>
      <c r="EM525" s="356">
        <v>0</v>
      </c>
      <c r="EN525" s="356">
        <v>0</v>
      </c>
      <c r="EO525" s="356">
        <v>0</v>
      </c>
      <c r="EP525" s="356">
        <v>0</v>
      </c>
      <c r="EQ525" s="356">
        <v>0</v>
      </c>
      <c r="ES525" s="356">
        <v>0</v>
      </c>
      <c r="ET525" s="356">
        <v>0</v>
      </c>
      <c r="EU525" s="356">
        <v>0</v>
      </c>
      <c r="EV525" s="356">
        <v>0</v>
      </c>
      <c r="EW525" s="356">
        <v>0</v>
      </c>
      <c r="EX525" s="356">
        <v>0</v>
      </c>
      <c r="EY525" s="356">
        <v>0</v>
      </c>
      <c r="FA525" s="356">
        <v>0</v>
      </c>
      <c r="FB525" s="356">
        <v>0</v>
      </c>
      <c r="FC525" s="356">
        <v>0</v>
      </c>
      <c r="FD525" s="356">
        <v>0</v>
      </c>
      <c r="FE525" s="356">
        <v>0</v>
      </c>
      <c r="FF525" s="356">
        <v>0</v>
      </c>
      <c r="FG525" s="356">
        <v>0</v>
      </c>
    </row>
    <row r="526" spans="1:163">
      <c r="B526" s="172" t="s">
        <v>70</v>
      </c>
      <c r="C526" s="357">
        <v>29716765.812375575</v>
      </c>
      <c r="D526" s="167"/>
      <c r="E526" s="357">
        <v>8251872.1761309151</v>
      </c>
      <c r="F526" s="357">
        <v>7651360.2531581074</v>
      </c>
      <c r="G526" s="357">
        <v>1018769.9090085505</v>
      </c>
      <c r="H526" s="357">
        <v>0</v>
      </c>
      <c r="I526" s="357">
        <v>0</v>
      </c>
      <c r="J526" s="357">
        <v>0</v>
      </c>
      <c r="K526" s="357">
        <v>16922002.338297572</v>
      </c>
      <c r="L526" s="357"/>
      <c r="M526" s="357">
        <v>1566894.2763505415</v>
      </c>
      <c r="N526" s="357">
        <v>1944120.8603176642</v>
      </c>
      <c r="O526" s="357">
        <v>149432.49401452171</v>
      </c>
      <c r="P526" s="357">
        <v>0</v>
      </c>
      <c r="Q526" s="357">
        <v>0</v>
      </c>
      <c r="R526" s="357">
        <v>0</v>
      </c>
      <c r="S526" s="357">
        <v>3660447.6306827273</v>
      </c>
      <c r="T526" s="357"/>
      <c r="U526" s="357">
        <v>1380278.6103871698</v>
      </c>
      <c r="V526" s="357">
        <v>2162011.277122227</v>
      </c>
      <c r="W526" s="357">
        <v>40055.229635662654</v>
      </c>
      <c r="X526" s="357">
        <v>0</v>
      </c>
      <c r="Y526" s="357">
        <v>0</v>
      </c>
      <c r="Z526" s="357">
        <v>0</v>
      </c>
      <c r="AA526" s="357">
        <v>3582345.1171450596</v>
      </c>
      <c r="AB526" s="357"/>
      <c r="AC526" s="357">
        <v>624301.84078298684</v>
      </c>
      <c r="AD526" s="357">
        <v>1395288.1765153194</v>
      </c>
      <c r="AE526" s="357">
        <v>4446.3566369068967</v>
      </c>
      <c r="AF526" s="357">
        <v>0</v>
      </c>
      <c r="AG526" s="357">
        <v>0</v>
      </c>
      <c r="AH526" s="357">
        <v>0</v>
      </c>
      <c r="AI526" s="357">
        <v>2024036.3739352133</v>
      </c>
      <c r="AJ526" s="357"/>
      <c r="AK526" s="357">
        <v>485687.89399037801</v>
      </c>
      <c r="AL526" s="357">
        <v>970761.6875574009</v>
      </c>
      <c r="AM526" s="357">
        <v>53098.802648738019</v>
      </c>
      <c r="AN526" s="357">
        <v>0</v>
      </c>
      <c r="AO526" s="357">
        <v>0</v>
      </c>
      <c r="AP526" s="357">
        <v>0</v>
      </c>
      <c r="AQ526" s="357">
        <v>1509548.3841965171</v>
      </c>
      <c r="AR526" s="357"/>
      <c r="AS526" s="357">
        <v>4806.4979924276704</v>
      </c>
      <c r="AT526" s="357">
        <v>3065.2852233714793</v>
      </c>
      <c r="AU526" s="357">
        <v>172.16304863625783</v>
      </c>
      <c r="AV526" s="357">
        <v>0</v>
      </c>
      <c r="AW526" s="357">
        <v>0</v>
      </c>
      <c r="AX526" s="357">
        <v>0</v>
      </c>
      <c r="AY526" s="357">
        <v>8043.946264435408</v>
      </c>
      <c r="AZ526" s="357"/>
      <c r="BA526" s="357">
        <v>92855.167798447321</v>
      </c>
      <c r="BB526" s="357">
        <v>84600.384787951727</v>
      </c>
      <c r="BC526" s="357">
        <v>17160.560659598199</v>
      </c>
      <c r="BD526" s="357">
        <v>0</v>
      </c>
      <c r="BE526" s="357">
        <v>0</v>
      </c>
      <c r="BF526" s="357">
        <v>0</v>
      </c>
      <c r="BG526" s="357">
        <v>194616.11324599726</v>
      </c>
      <c r="BH526" s="357"/>
      <c r="BI526" s="357">
        <v>123283.86975600291</v>
      </c>
      <c r="BJ526" s="357">
        <v>46565.239168168511</v>
      </c>
      <c r="BK526" s="357">
        <v>3470.7483346067784</v>
      </c>
      <c r="BL526" s="357">
        <v>0</v>
      </c>
      <c r="BM526" s="357">
        <v>0</v>
      </c>
      <c r="BN526" s="357">
        <v>0</v>
      </c>
      <c r="BO526" s="357">
        <v>173319.85725877821</v>
      </c>
      <c r="BP526" s="357"/>
      <c r="BQ526" s="357">
        <v>96252.384571690127</v>
      </c>
      <c r="BR526" s="357">
        <v>420185.12820444873</v>
      </c>
      <c r="BS526" s="357">
        <v>2155.326447891769</v>
      </c>
      <c r="BT526" s="357">
        <v>0</v>
      </c>
      <c r="BU526" s="357">
        <v>0</v>
      </c>
      <c r="BV526" s="357">
        <v>0</v>
      </c>
      <c r="BW526" s="357">
        <v>518592.83922403061</v>
      </c>
      <c r="BX526" s="357"/>
      <c r="BY526" s="357">
        <v>44706.593650401839</v>
      </c>
      <c r="BZ526" s="357">
        <v>274824.19934147329</v>
      </c>
      <c r="CA526" s="357">
        <v>3470.0570038511137</v>
      </c>
      <c r="CB526" s="357">
        <v>0</v>
      </c>
      <c r="CC526" s="357">
        <v>0</v>
      </c>
      <c r="CD526" s="357">
        <v>0</v>
      </c>
      <c r="CE526" s="357">
        <v>323000.84999572625</v>
      </c>
      <c r="CF526" s="357"/>
      <c r="CG526" s="357">
        <v>69339.933180101551</v>
      </c>
      <c r="CH526" s="357">
        <v>50595.498603434724</v>
      </c>
      <c r="CI526" s="357">
        <v>671464.8232203701</v>
      </c>
      <c r="CJ526" s="357">
        <v>0</v>
      </c>
      <c r="CK526" s="357">
        <v>0</v>
      </c>
      <c r="CL526" s="357">
        <v>0</v>
      </c>
      <c r="CM526" s="357">
        <v>791400.25500390632</v>
      </c>
      <c r="CN526" s="357">
        <v>0</v>
      </c>
      <c r="CO526" s="357">
        <v>4421.6977936204967</v>
      </c>
      <c r="CP526" s="357">
        <v>4951.7186048830026</v>
      </c>
      <c r="CQ526" s="357">
        <v>38.69072710986228</v>
      </c>
      <c r="CR526" s="357">
        <v>0</v>
      </c>
      <c r="CS526" s="357">
        <v>0</v>
      </c>
      <c r="CT526" s="357">
        <v>0</v>
      </c>
      <c r="CU526" s="357">
        <v>9412.1071256133619</v>
      </c>
      <c r="CV526" s="357"/>
      <c r="CW526" s="357">
        <v>0</v>
      </c>
      <c r="CX526" s="357">
        <v>0</v>
      </c>
      <c r="CY526" s="357">
        <v>0</v>
      </c>
      <c r="CZ526" s="357">
        <v>0</v>
      </c>
      <c r="DA526" s="357">
        <v>0</v>
      </c>
      <c r="DB526" s="357">
        <v>0</v>
      </c>
      <c r="DC526" s="357">
        <v>0</v>
      </c>
      <c r="DD526" s="357"/>
      <c r="DE526" s="357">
        <v>0</v>
      </c>
      <c r="DF526" s="357">
        <v>0</v>
      </c>
      <c r="DG526" s="357">
        <v>0</v>
      </c>
      <c r="DH526" s="357">
        <v>0</v>
      </c>
      <c r="DI526" s="357">
        <v>0</v>
      </c>
      <c r="DJ526" s="357">
        <v>0</v>
      </c>
      <c r="DK526" s="357">
        <v>0</v>
      </c>
      <c r="DL526" s="357"/>
      <c r="DM526" s="357">
        <v>0</v>
      </c>
      <c r="DN526" s="357">
        <v>0</v>
      </c>
      <c r="DO526" s="357">
        <v>0</v>
      </c>
      <c r="DP526" s="357">
        <v>0</v>
      </c>
      <c r="DQ526" s="357">
        <v>0</v>
      </c>
      <c r="DR526" s="357">
        <v>0</v>
      </c>
      <c r="DS526" s="357">
        <v>0</v>
      </c>
      <c r="DT526" s="357"/>
      <c r="DU526" s="357">
        <v>0</v>
      </c>
      <c r="DV526" s="357">
        <v>0</v>
      </c>
      <c r="DW526" s="357">
        <v>0</v>
      </c>
      <c r="DX526" s="357">
        <v>0</v>
      </c>
      <c r="DY526" s="357">
        <v>0</v>
      </c>
      <c r="DZ526" s="357">
        <v>0</v>
      </c>
      <c r="EA526" s="357">
        <v>0</v>
      </c>
      <c r="EB526" s="357"/>
      <c r="EC526" s="357">
        <v>0</v>
      </c>
      <c r="ED526" s="357">
        <v>0</v>
      </c>
      <c r="EE526" s="357">
        <v>0</v>
      </c>
      <c r="EF526" s="357">
        <v>0</v>
      </c>
      <c r="EG526" s="357">
        <v>0</v>
      </c>
      <c r="EH526" s="357">
        <v>0</v>
      </c>
      <c r="EI526" s="357">
        <v>0</v>
      </c>
      <c r="EJ526" s="357"/>
      <c r="EK526" s="357">
        <v>0</v>
      </c>
      <c r="EL526" s="357">
        <v>0</v>
      </c>
      <c r="EM526" s="357">
        <v>0</v>
      </c>
      <c r="EN526" s="357">
        <v>0</v>
      </c>
      <c r="EO526" s="357">
        <v>0</v>
      </c>
      <c r="EP526" s="357">
        <v>0</v>
      </c>
      <c r="EQ526" s="357">
        <v>0</v>
      </c>
      <c r="ER526" s="357"/>
      <c r="ES526" s="357">
        <v>0</v>
      </c>
      <c r="ET526" s="357">
        <v>0</v>
      </c>
      <c r="EU526" s="357">
        <v>0</v>
      </c>
      <c r="EV526" s="357">
        <v>0</v>
      </c>
      <c r="EW526" s="357">
        <v>0</v>
      </c>
      <c r="EX526" s="357">
        <v>0</v>
      </c>
      <c r="EY526" s="357">
        <v>0</v>
      </c>
      <c r="EZ526" s="357"/>
      <c r="FA526" s="357">
        <v>0</v>
      </c>
      <c r="FB526" s="357">
        <v>0</v>
      </c>
      <c r="FC526" s="357">
        <v>0</v>
      </c>
      <c r="FD526" s="357">
        <v>0</v>
      </c>
      <c r="FE526" s="357">
        <v>0</v>
      </c>
      <c r="FF526" s="357">
        <v>0</v>
      </c>
      <c r="FG526" s="357">
        <v>0</v>
      </c>
    </row>
    <row r="527" spans="1:163">
      <c r="D527" s="167"/>
    </row>
    <row r="528" spans="1:163">
      <c r="B528" s="172" t="s">
        <v>1226</v>
      </c>
      <c r="C528" s="357">
        <v>29716765.812375575</v>
      </c>
      <c r="D528" s="167"/>
      <c r="E528" s="357">
        <v>8251872.1761309151</v>
      </c>
      <c r="F528" s="357">
        <v>7651360.2531581074</v>
      </c>
      <c r="G528" s="357">
        <v>1018769.9090085505</v>
      </c>
      <c r="H528" s="357">
        <v>0</v>
      </c>
      <c r="I528" s="357">
        <v>0</v>
      </c>
      <c r="J528" s="357">
        <v>0</v>
      </c>
      <c r="K528" s="357">
        <v>16922002.338297572</v>
      </c>
      <c r="L528" s="357"/>
      <c r="M528" s="357">
        <v>1566894.2763505415</v>
      </c>
      <c r="N528" s="357">
        <v>1944120.8603176642</v>
      </c>
      <c r="O528" s="357">
        <v>149432.49401452171</v>
      </c>
      <c r="P528" s="357">
        <v>0</v>
      </c>
      <c r="Q528" s="357">
        <v>0</v>
      </c>
      <c r="R528" s="357">
        <v>0</v>
      </c>
      <c r="S528" s="357">
        <v>3660447.6306827273</v>
      </c>
      <c r="T528" s="357"/>
      <c r="U528" s="357">
        <v>1380278.6103871698</v>
      </c>
      <c r="V528" s="357">
        <v>2162011.277122227</v>
      </c>
      <c r="W528" s="357">
        <v>40055.229635662654</v>
      </c>
      <c r="X528" s="357">
        <v>0</v>
      </c>
      <c r="Y528" s="357">
        <v>0</v>
      </c>
      <c r="Z528" s="357">
        <v>0</v>
      </c>
      <c r="AA528" s="357">
        <v>3582345.1171450596</v>
      </c>
      <c r="AB528" s="357"/>
      <c r="AC528" s="357">
        <v>624301.84078298684</v>
      </c>
      <c r="AD528" s="357">
        <v>1395288.1765153194</v>
      </c>
      <c r="AE528" s="357">
        <v>4446.3566369068967</v>
      </c>
      <c r="AF528" s="357">
        <v>0</v>
      </c>
      <c r="AG528" s="357">
        <v>0</v>
      </c>
      <c r="AH528" s="357">
        <v>0</v>
      </c>
      <c r="AI528" s="357">
        <v>2024036.3739352133</v>
      </c>
      <c r="AJ528" s="357"/>
      <c r="AK528" s="357">
        <v>485687.89399037801</v>
      </c>
      <c r="AL528" s="357">
        <v>970761.6875574009</v>
      </c>
      <c r="AM528" s="357">
        <v>53098.802648738019</v>
      </c>
      <c r="AN528" s="357">
        <v>0</v>
      </c>
      <c r="AO528" s="357">
        <v>0</v>
      </c>
      <c r="AP528" s="357">
        <v>0</v>
      </c>
      <c r="AQ528" s="357">
        <v>1509548.3841965171</v>
      </c>
      <c r="AR528" s="357"/>
      <c r="AS528" s="357">
        <v>4806.4979924276704</v>
      </c>
      <c r="AT528" s="357">
        <v>3065.2852233714793</v>
      </c>
      <c r="AU528" s="357">
        <v>172.16304863625783</v>
      </c>
      <c r="AV528" s="357">
        <v>0</v>
      </c>
      <c r="AW528" s="357">
        <v>0</v>
      </c>
      <c r="AX528" s="357">
        <v>0</v>
      </c>
      <c r="AY528" s="357">
        <v>8043.946264435408</v>
      </c>
      <c r="AZ528" s="357"/>
      <c r="BA528" s="357">
        <v>92855.167798447321</v>
      </c>
      <c r="BB528" s="357">
        <v>84600.384787951727</v>
      </c>
      <c r="BC528" s="357">
        <v>17160.560659598199</v>
      </c>
      <c r="BD528" s="357">
        <v>0</v>
      </c>
      <c r="BE528" s="357">
        <v>0</v>
      </c>
      <c r="BF528" s="357">
        <v>0</v>
      </c>
      <c r="BG528" s="357">
        <v>194616.11324599726</v>
      </c>
      <c r="BH528" s="357"/>
      <c r="BI528" s="357">
        <v>123283.86975600291</v>
      </c>
      <c r="BJ528" s="357">
        <v>46565.239168168511</v>
      </c>
      <c r="BK528" s="357">
        <v>3470.7483346067784</v>
      </c>
      <c r="BL528" s="357">
        <v>0</v>
      </c>
      <c r="BM528" s="357">
        <v>0</v>
      </c>
      <c r="BN528" s="357">
        <v>0</v>
      </c>
      <c r="BO528" s="357">
        <v>173319.85725877821</v>
      </c>
      <c r="BP528" s="357"/>
      <c r="BQ528" s="357">
        <v>96252.384571690127</v>
      </c>
      <c r="BR528" s="357">
        <v>420185.12820444873</v>
      </c>
      <c r="BS528" s="357">
        <v>2155.326447891769</v>
      </c>
      <c r="BT528" s="357">
        <v>0</v>
      </c>
      <c r="BU528" s="357">
        <v>0</v>
      </c>
      <c r="BV528" s="357">
        <v>0</v>
      </c>
      <c r="BW528" s="357">
        <v>518592.83922403061</v>
      </c>
      <c r="BX528" s="357"/>
      <c r="BY528" s="357">
        <v>44706.593650401839</v>
      </c>
      <c r="BZ528" s="357">
        <v>274824.19934147329</v>
      </c>
      <c r="CA528" s="357">
        <v>3470.0570038511137</v>
      </c>
      <c r="CB528" s="357">
        <v>0</v>
      </c>
      <c r="CC528" s="357">
        <v>0</v>
      </c>
      <c r="CD528" s="357">
        <v>0</v>
      </c>
      <c r="CE528" s="357">
        <v>323000.84999572625</v>
      </c>
      <c r="CF528" s="357"/>
      <c r="CG528" s="357">
        <v>69339.933180101551</v>
      </c>
      <c r="CH528" s="357">
        <v>50595.498603434724</v>
      </c>
      <c r="CI528" s="357">
        <v>671464.8232203701</v>
      </c>
      <c r="CJ528" s="357">
        <v>0</v>
      </c>
      <c r="CK528" s="357">
        <v>0</v>
      </c>
      <c r="CL528" s="357">
        <v>0</v>
      </c>
      <c r="CM528" s="357">
        <v>791400.25500390632</v>
      </c>
      <c r="CN528" s="357">
        <v>0</v>
      </c>
      <c r="CO528" s="357">
        <v>4421.6977936204967</v>
      </c>
      <c r="CP528" s="357">
        <v>4951.7186048830026</v>
      </c>
      <c r="CQ528" s="357">
        <v>38.69072710986228</v>
      </c>
      <c r="CR528" s="357">
        <v>0</v>
      </c>
      <c r="CS528" s="357">
        <v>0</v>
      </c>
      <c r="CT528" s="357">
        <v>0</v>
      </c>
      <c r="CU528" s="357">
        <v>9412.1071256133619</v>
      </c>
      <c r="CV528" s="357"/>
      <c r="CW528" s="357">
        <v>0</v>
      </c>
      <c r="CX528" s="357">
        <v>0</v>
      </c>
      <c r="CY528" s="357">
        <v>0</v>
      </c>
      <c r="CZ528" s="357">
        <v>0</v>
      </c>
      <c r="DA528" s="357">
        <v>0</v>
      </c>
      <c r="DB528" s="357">
        <v>0</v>
      </c>
      <c r="DC528" s="357">
        <v>0</v>
      </c>
      <c r="DD528" s="357"/>
      <c r="DE528" s="357">
        <v>0</v>
      </c>
      <c r="DF528" s="357">
        <v>0</v>
      </c>
      <c r="DG528" s="357">
        <v>0</v>
      </c>
      <c r="DH528" s="357">
        <v>0</v>
      </c>
      <c r="DI528" s="357">
        <v>0</v>
      </c>
      <c r="DJ528" s="357">
        <v>0</v>
      </c>
      <c r="DK528" s="357">
        <v>0</v>
      </c>
      <c r="DL528" s="357"/>
      <c r="DM528" s="357">
        <v>0</v>
      </c>
      <c r="DN528" s="357">
        <v>0</v>
      </c>
      <c r="DO528" s="357">
        <v>0</v>
      </c>
      <c r="DP528" s="357">
        <v>0</v>
      </c>
      <c r="DQ528" s="357">
        <v>0</v>
      </c>
      <c r="DR528" s="357">
        <v>0</v>
      </c>
      <c r="DS528" s="357">
        <v>0</v>
      </c>
      <c r="DT528" s="357"/>
      <c r="DU528" s="357">
        <v>0</v>
      </c>
      <c r="DV528" s="357">
        <v>0</v>
      </c>
      <c r="DW528" s="357">
        <v>0</v>
      </c>
      <c r="DX528" s="357">
        <v>0</v>
      </c>
      <c r="DY528" s="357">
        <v>0</v>
      </c>
      <c r="DZ528" s="357">
        <v>0</v>
      </c>
      <c r="EA528" s="357">
        <v>0</v>
      </c>
      <c r="EB528" s="357"/>
      <c r="EC528" s="357">
        <v>0</v>
      </c>
      <c r="ED528" s="357">
        <v>0</v>
      </c>
      <c r="EE528" s="357">
        <v>0</v>
      </c>
      <c r="EF528" s="357">
        <v>0</v>
      </c>
      <c r="EG528" s="357">
        <v>0</v>
      </c>
      <c r="EH528" s="357">
        <v>0</v>
      </c>
      <c r="EI528" s="357">
        <v>0</v>
      </c>
      <c r="EJ528" s="357"/>
      <c r="EK528" s="357">
        <v>0</v>
      </c>
      <c r="EL528" s="357">
        <v>0</v>
      </c>
      <c r="EM528" s="357">
        <v>0</v>
      </c>
      <c r="EN528" s="357">
        <v>0</v>
      </c>
      <c r="EO528" s="357">
        <v>0</v>
      </c>
      <c r="EP528" s="357">
        <v>0</v>
      </c>
      <c r="EQ528" s="357">
        <v>0</v>
      </c>
      <c r="ER528" s="357"/>
      <c r="ES528" s="357">
        <v>0</v>
      </c>
      <c r="ET528" s="357">
        <v>0</v>
      </c>
      <c r="EU528" s="357">
        <v>0</v>
      </c>
      <c r="EV528" s="357">
        <v>0</v>
      </c>
      <c r="EW528" s="357">
        <v>0</v>
      </c>
      <c r="EX528" s="357">
        <v>0</v>
      </c>
      <c r="EY528" s="357">
        <v>0</v>
      </c>
      <c r="EZ528" s="357"/>
      <c r="FA528" s="357">
        <v>0</v>
      </c>
      <c r="FB528" s="357">
        <v>0</v>
      </c>
      <c r="FC528" s="357">
        <v>0</v>
      </c>
      <c r="FD528" s="357">
        <v>0</v>
      </c>
      <c r="FE528" s="357">
        <v>0</v>
      </c>
      <c r="FF528" s="357">
        <v>0</v>
      </c>
      <c r="FG528" s="357">
        <v>0</v>
      </c>
    </row>
    <row r="529" spans="1:163">
      <c r="D529" s="167"/>
    </row>
    <row r="530" spans="1:163">
      <c r="D530" s="167"/>
    </row>
    <row r="531" spans="1:163">
      <c r="B531" s="172" t="s">
        <v>1227</v>
      </c>
      <c r="C531" s="357">
        <v>108304747.09407416</v>
      </c>
      <c r="D531" s="167"/>
      <c r="E531" s="357">
        <v>27114216.393211801</v>
      </c>
      <c r="F531" s="357">
        <v>24891876.852221161</v>
      </c>
      <c r="G531" s="357">
        <v>14135097.931304002</v>
      </c>
      <c r="H531" s="357">
        <v>0</v>
      </c>
      <c r="I531" s="357">
        <v>0</v>
      </c>
      <c r="J531" s="357">
        <v>0</v>
      </c>
      <c r="K531" s="357">
        <v>66141191.176736958</v>
      </c>
      <c r="L531" s="357"/>
      <c r="M531" s="357">
        <v>5146876.4756737249</v>
      </c>
      <c r="N531" s="357">
        <v>6324733.8302868921</v>
      </c>
      <c r="O531" s="357">
        <v>1639893.8110570293</v>
      </c>
      <c r="P531" s="357">
        <v>0</v>
      </c>
      <c r="Q531" s="357">
        <v>0</v>
      </c>
      <c r="R531" s="357">
        <v>0</v>
      </c>
      <c r="S531" s="357">
        <v>13111504.117017647</v>
      </c>
      <c r="T531" s="357"/>
      <c r="U531" s="357">
        <v>4532099.6064569931</v>
      </c>
      <c r="V531" s="357">
        <v>7033588.366333561</v>
      </c>
      <c r="W531" s="357">
        <v>242483.69570199764</v>
      </c>
      <c r="X531" s="357">
        <v>0</v>
      </c>
      <c r="Y531" s="357">
        <v>0</v>
      </c>
      <c r="Z531" s="357">
        <v>0</v>
      </c>
      <c r="AA531" s="357">
        <v>11808171.668492552</v>
      </c>
      <c r="AB531" s="357"/>
      <c r="AC531" s="357">
        <v>2049135.7391650931</v>
      </c>
      <c r="AD531" s="357">
        <v>4539237.5099374205</v>
      </c>
      <c r="AE531" s="357">
        <v>122735.53524046551</v>
      </c>
      <c r="AF531" s="357">
        <v>0</v>
      </c>
      <c r="AG531" s="357">
        <v>0</v>
      </c>
      <c r="AH531" s="357">
        <v>0</v>
      </c>
      <c r="AI531" s="357">
        <v>6711108.7843429791</v>
      </c>
      <c r="AJ531" s="357"/>
      <c r="AK531" s="357">
        <v>1594545.3455275462</v>
      </c>
      <c r="AL531" s="357">
        <v>3158141.7656500321</v>
      </c>
      <c r="AM531" s="357">
        <v>291104.96990564052</v>
      </c>
      <c r="AN531" s="357">
        <v>0</v>
      </c>
      <c r="AO531" s="357">
        <v>0</v>
      </c>
      <c r="AP531" s="357">
        <v>0</v>
      </c>
      <c r="AQ531" s="357">
        <v>5043792.0810832195</v>
      </c>
      <c r="AR531" s="357"/>
      <c r="AS531" s="357">
        <v>15817.041869089011</v>
      </c>
      <c r="AT531" s="357">
        <v>9972.1748516027474</v>
      </c>
      <c r="AU531" s="357">
        <v>578.70841618829036</v>
      </c>
      <c r="AV531" s="357">
        <v>0</v>
      </c>
      <c r="AW531" s="357">
        <v>0</v>
      </c>
      <c r="AX531" s="357">
        <v>0</v>
      </c>
      <c r="AY531" s="357">
        <v>26367.925136880047</v>
      </c>
      <c r="AZ531" s="357"/>
      <c r="BA531" s="357">
        <v>305566.75191312481</v>
      </c>
      <c r="BB531" s="357">
        <v>275227.18707735947</v>
      </c>
      <c r="BC531" s="357">
        <v>59893.998572352306</v>
      </c>
      <c r="BD531" s="357">
        <v>0</v>
      </c>
      <c r="BE531" s="357">
        <v>0</v>
      </c>
      <c r="BF531" s="357">
        <v>0</v>
      </c>
      <c r="BG531" s="357">
        <v>640687.93756283657</v>
      </c>
      <c r="BH531" s="357"/>
      <c r="BI531" s="357">
        <v>404299.480658121</v>
      </c>
      <c r="BJ531" s="357">
        <v>140369.59516280916</v>
      </c>
      <c r="BK531" s="357">
        <v>24666.105064606349</v>
      </c>
      <c r="BL531" s="357">
        <v>0</v>
      </c>
      <c r="BM531" s="357">
        <v>0</v>
      </c>
      <c r="BN531" s="357">
        <v>0</v>
      </c>
      <c r="BO531" s="357">
        <v>569335.18088553648</v>
      </c>
      <c r="BP531" s="357"/>
      <c r="BQ531" s="357">
        <v>315472.2304616386</v>
      </c>
      <c r="BR531" s="357">
        <v>1366972.1618561686</v>
      </c>
      <c r="BS531" s="357">
        <v>28071.821904123648</v>
      </c>
      <c r="BT531" s="357">
        <v>0</v>
      </c>
      <c r="BU531" s="357">
        <v>0</v>
      </c>
      <c r="BV531" s="357">
        <v>0</v>
      </c>
      <c r="BW531" s="357">
        <v>1710516.2142219311</v>
      </c>
      <c r="BX531" s="357"/>
      <c r="BY531" s="357">
        <v>140102.13033182389</v>
      </c>
      <c r="BZ531" s="357">
        <v>828449.76836018404</v>
      </c>
      <c r="CA531" s="357">
        <v>48844.379143008868</v>
      </c>
      <c r="CB531" s="357">
        <v>0</v>
      </c>
      <c r="CC531" s="357">
        <v>0</v>
      </c>
      <c r="CD531" s="357">
        <v>0</v>
      </c>
      <c r="CE531" s="357">
        <v>1017396.2778350167</v>
      </c>
      <c r="CF531" s="357"/>
      <c r="CG531" s="357">
        <v>228035.50437400505</v>
      </c>
      <c r="CH531" s="357">
        <v>164600.3950727061</v>
      </c>
      <c r="CI531" s="357">
        <v>1101248.2840832032</v>
      </c>
      <c r="CJ531" s="357">
        <v>0</v>
      </c>
      <c r="CK531" s="357">
        <v>0</v>
      </c>
      <c r="CL531" s="357">
        <v>0</v>
      </c>
      <c r="CM531" s="357">
        <v>1493884.1835299144</v>
      </c>
      <c r="CN531" s="357">
        <v>0</v>
      </c>
      <c r="CO531" s="357">
        <v>14524.71779432119</v>
      </c>
      <c r="CP531" s="357">
        <v>16109.236219628448</v>
      </c>
      <c r="CQ531" s="357">
        <v>157.59321473735571</v>
      </c>
      <c r="CR531" s="357">
        <v>0</v>
      </c>
      <c r="CS531" s="357">
        <v>0</v>
      </c>
      <c r="CT531" s="357">
        <v>0</v>
      </c>
      <c r="CU531" s="357">
        <v>30791.547228686995</v>
      </c>
      <c r="CV531" s="357"/>
      <c r="CW531" s="357">
        <v>0</v>
      </c>
      <c r="CX531" s="357">
        <v>0</v>
      </c>
      <c r="CY531" s="357">
        <v>0</v>
      </c>
      <c r="CZ531" s="357">
        <v>0</v>
      </c>
      <c r="DA531" s="357">
        <v>0</v>
      </c>
      <c r="DB531" s="357">
        <v>0</v>
      </c>
      <c r="DC531" s="357">
        <v>0</v>
      </c>
      <c r="DD531" s="357"/>
      <c r="DE531" s="357">
        <v>0</v>
      </c>
      <c r="DF531" s="357">
        <v>0</v>
      </c>
      <c r="DG531" s="357">
        <v>0</v>
      </c>
      <c r="DH531" s="357">
        <v>0</v>
      </c>
      <c r="DI531" s="357">
        <v>0</v>
      </c>
      <c r="DJ531" s="357">
        <v>0</v>
      </c>
      <c r="DK531" s="357">
        <v>0</v>
      </c>
      <c r="DL531" s="357"/>
      <c r="DM531" s="357">
        <v>0</v>
      </c>
      <c r="DN531" s="357">
        <v>0</v>
      </c>
      <c r="DO531" s="357">
        <v>0</v>
      </c>
      <c r="DP531" s="357">
        <v>0</v>
      </c>
      <c r="DQ531" s="357">
        <v>0</v>
      </c>
      <c r="DR531" s="357">
        <v>0</v>
      </c>
      <c r="DS531" s="357">
        <v>0</v>
      </c>
      <c r="DT531" s="357"/>
      <c r="DU531" s="357">
        <v>0</v>
      </c>
      <c r="DV531" s="357">
        <v>0</v>
      </c>
      <c r="DW531" s="357">
        <v>0</v>
      </c>
      <c r="DX531" s="357">
        <v>0</v>
      </c>
      <c r="DY531" s="357">
        <v>0</v>
      </c>
      <c r="DZ531" s="357">
        <v>0</v>
      </c>
      <c r="EA531" s="357">
        <v>0</v>
      </c>
      <c r="EB531" s="357"/>
      <c r="EC531" s="357">
        <v>0</v>
      </c>
      <c r="ED531" s="357">
        <v>0</v>
      </c>
      <c r="EE531" s="357">
        <v>0</v>
      </c>
      <c r="EF531" s="357">
        <v>0</v>
      </c>
      <c r="EG531" s="357">
        <v>0</v>
      </c>
      <c r="EH531" s="357">
        <v>0</v>
      </c>
      <c r="EI531" s="357">
        <v>0</v>
      </c>
      <c r="EJ531" s="357"/>
      <c r="EK531" s="357">
        <v>0</v>
      </c>
      <c r="EL531" s="357">
        <v>0</v>
      </c>
      <c r="EM531" s="357">
        <v>0</v>
      </c>
      <c r="EN531" s="357">
        <v>0</v>
      </c>
      <c r="EO531" s="357">
        <v>0</v>
      </c>
      <c r="EP531" s="357">
        <v>0</v>
      </c>
      <c r="EQ531" s="357">
        <v>0</v>
      </c>
      <c r="ER531" s="357"/>
      <c r="ES531" s="357">
        <v>0</v>
      </c>
      <c r="ET531" s="357">
        <v>0</v>
      </c>
      <c r="EU531" s="357">
        <v>0</v>
      </c>
      <c r="EV531" s="357">
        <v>0</v>
      </c>
      <c r="EW531" s="357">
        <v>0</v>
      </c>
      <c r="EX531" s="357">
        <v>0</v>
      </c>
      <c r="EY531" s="357">
        <v>0</v>
      </c>
      <c r="EZ531" s="357"/>
      <c r="FA531" s="357">
        <v>0</v>
      </c>
      <c r="FB531" s="357">
        <v>0</v>
      </c>
      <c r="FC531" s="357">
        <v>0</v>
      </c>
      <c r="FD531" s="357">
        <v>0</v>
      </c>
      <c r="FE531" s="357">
        <v>0</v>
      </c>
      <c r="FF531" s="357">
        <v>0</v>
      </c>
      <c r="FG531" s="357">
        <v>0</v>
      </c>
    </row>
    <row r="532" spans="1:163">
      <c r="D532" s="167"/>
      <c r="CW532" s="162">
        <v>0</v>
      </c>
      <c r="CX532" s="162">
        <v>0</v>
      </c>
      <c r="CY532" s="162">
        <v>0</v>
      </c>
      <c r="CZ532" s="162">
        <v>0</v>
      </c>
      <c r="DA532" s="162">
        <v>0</v>
      </c>
      <c r="DB532" s="162">
        <v>0</v>
      </c>
      <c r="DC532" s="162">
        <v>0</v>
      </c>
    </row>
    <row r="533" spans="1:163">
      <c r="D533" s="167"/>
      <c r="CW533" s="162">
        <v>0</v>
      </c>
      <c r="CX533" s="162">
        <v>0</v>
      </c>
      <c r="CY533" s="162">
        <v>0</v>
      </c>
      <c r="CZ533" s="162">
        <v>0</v>
      </c>
      <c r="DA533" s="162">
        <v>0</v>
      </c>
      <c r="DB533" s="162">
        <v>0</v>
      </c>
      <c r="DC533" s="162">
        <v>0</v>
      </c>
    </row>
    <row r="534" spans="1:163">
      <c r="B534" s="172" t="s">
        <v>27</v>
      </c>
      <c r="D534" s="167"/>
      <c r="CW534" s="162">
        <v>0</v>
      </c>
      <c r="CX534" s="162">
        <v>0</v>
      </c>
      <c r="CY534" s="162">
        <v>0</v>
      </c>
      <c r="CZ534" s="162">
        <v>0</v>
      </c>
      <c r="DA534" s="162">
        <v>0</v>
      </c>
      <c r="DB534" s="162">
        <v>0</v>
      </c>
      <c r="DC534" s="162">
        <v>0</v>
      </c>
    </row>
    <row r="535" spans="1:163">
      <c r="A535" s="355">
        <v>403.01</v>
      </c>
      <c r="B535" s="162" t="s">
        <v>982</v>
      </c>
      <c r="C535" s="619">
        <v>42369879.411666438</v>
      </c>
      <c r="D535" s="167"/>
      <c r="E535" s="356">
        <v>2687935.3788473285</v>
      </c>
      <c r="F535" s="356">
        <v>19645114.143362429</v>
      </c>
      <c r="G535" s="356">
        <v>0</v>
      </c>
      <c r="H535" s="356">
        <v>0</v>
      </c>
      <c r="I535" s="356">
        <v>0</v>
      </c>
      <c r="J535" s="356">
        <v>0</v>
      </c>
      <c r="K535" s="356">
        <v>22333049.522209756</v>
      </c>
      <c r="M535" s="356">
        <v>619711.54516929714</v>
      </c>
      <c r="N535" s="356">
        <v>4991592.9907585382</v>
      </c>
      <c r="O535" s="356">
        <v>0</v>
      </c>
      <c r="P535" s="356">
        <v>0</v>
      </c>
      <c r="Q535" s="356">
        <v>0</v>
      </c>
      <c r="R535" s="356">
        <v>0</v>
      </c>
      <c r="S535" s="356">
        <v>5611304.5359278359</v>
      </c>
      <c r="U535" s="356">
        <v>663300.82092395204</v>
      </c>
      <c r="V535" s="356">
        <v>5551033.6610764302</v>
      </c>
      <c r="W535" s="356">
        <v>0</v>
      </c>
      <c r="X535" s="356">
        <v>0</v>
      </c>
      <c r="Y535" s="356">
        <v>0</v>
      </c>
      <c r="Z535" s="356">
        <v>0</v>
      </c>
      <c r="AA535" s="356">
        <v>6214334.4820003826</v>
      </c>
      <c r="AC535" s="356">
        <v>348510.09294126043</v>
      </c>
      <c r="AD535" s="356">
        <v>3582447.3797601839</v>
      </c>
      <c r="AE535" s="356">
        <v>0</v>
      </c>
      <c r="AF535" s="356">
        <v>0</v>
      </c>
      <c r="AG535" s="356">
        <v>0</v>
      </c>
      <c r="AH535" s="356">
        <v>0</v>
      </c>
      <c r="AI535" s="356">
        <v>3930957.4727014443</v>
      </c>
      <c r="AK535" s="356">
        <v>246195.41492929094</v>
      </c>
      <c r="AL535" s="356">
        <v>2492461.9318763372</v>
      </c>
      <c r="AM535" s="356">
        <v>0</v>
      </c>
      <c r="AN535" s="356">
        <v>0</v>
      </c>
      <c r="AO535" s="356">
        <v>0</v>
      </c>
      <c r="AP535" s="356">
        <v>0</v>
      </c>
      <c r="AQ535" s="356">
        <v>2738657.3468056279</v>
      </c>
      <c r="AS535" s="356">
        <v>8.4135571214830396</v>
      </c>
      <c r="AT535" s="356">
        <v>7870.2186412200263</v>
      </c>
      <c r="AU535" s="356">
        <v>0</v>
      </c>
      <c r="AV535" s="356">
        <v>0</v>
      </c>
      <c r="AW535" s="356">
        <v>0</v>
      </c>
      <c r="AX535" s="356">
        <v>0</v>
      </c>
      <c r="AY535" s="356">
        <v>7878.6321983415091</v>
      </c>
      <c r="BA535" s="356">
        <v>0</v>
      </c>
      <c r="BB535" s="356">
        <v>217214.21560900993</v>
      </c>
      <c r="BC535" s="356">
        <v>0</v>
      </c>
      <c r="BD535" s="356">
        <v>0</v>
      </c>
      <c r="BE535" s="356">
        <v>0</v>
      </c>
      <c r="BF535" s="356">
        <v>0</v>
      </c>
      <c r="BG535" s="356">
        <v>217214.21560900993</v>
      </c>
      <c r="BI535" s="356">
        <v>0</v>
      </c>
      <c r="BJ535" s="356">
        <v>0</v>
      </c>
      <c r="BK535" s="356">
        <v>0</v>
      </c>
      <c r="BL535" s="356">
        <v>0</v>
      </c>
      <c r="BM535" s="356">
        <v>0</v>
      </c>
      <c r="BN535" s="356">
        <v>0</v>
      </c>
      <c r="BO535" s="356">
        <v>0</v>
      </c>
      <c r="BQ535" s="356">
        <v>83622.171121105959</v>
      </c>
      <c r="BR535" s="356">
        <v>1078838.8641761683</v>
      </c>
      <c r="BS535" s="356">
        <v>0</v>
      </c>
      <c r="BT535" s="356">
        <v>0</v>
      </c>
      <c r="BU535" s="356">
        <v>0</v>
      </c>
      <c r="BV535" s="356">
        <v>0</v>
      </c>
      <c r="BW535" s="356">
        <v>1162461.0352972744</v>
      </c>
      <c r="BY535" s="356">
        <v>0</v>
      </c>
      <c r="BZ535" s="356">
        <v>0</v>
      </c>
      <c r="CA535" s="356">
        <v>0</v>
      </c>
      <c r="CB535" s="356">
        <v>0</v>
      </c>
      <c r="CC535" s="356">
        <v>0</v>
      </c>
      <c r="CD535" s="356">
        <v>0</v>
      </c>
      <c r="CE535" s="356">
        <v>0</v>
      </c>
      <c r="CG535" s="356">
        <v>9686.1399805520687</v>
      </c>
      <c r="CH535" s="356">
        <v>129905.57395262546</v>
      </c>
      <c r="CI535" s="356">
        <v>0</v>
      </c>
      <c r="CJ535" s="356">
        <v>0</v>
      </c>
      <c r="CK535" s="356">
        <v>0</v>
      </c>
      <c r="CL535" s="356">
        <v>0</v>
      </c>
      <c r="CM535" s="356">
        <v>139591.71393317753</v>
      </c>
      <c r="CN535" s="162">
        <v>0</v>
      </c>
      <c r="CO535" s="356">
        <v>1716.7578134004814</v>
      </c>
      <c r="CP535" s="356">
        <v>12713.697170197513</v>
      </c>
      <c r="CQ535" s="356">
        <v>0</v>
      </c>
      <c r="CR535" s="356">
        <v>0</v>
      </c>
      <c r="CS535" s="356">
        <v>0</v>
      </c>
      <c r="CT535" s="356">
        <v>0</v>
      </c>
      <c r="CU535" s="356">
        <v>14430.454983597994</v>
      </c>
      <c r="CW535" s="356">
        <v>0</v>
      </c>
      <c r="CX535" s="356">
        <v>0</v>
      </c>
      <c r="CY535" s="356">
        <v>0</v>
      </c>
      <c r="CZ535" s="356">
        <v>0</v>
      </c>
      <c r="DA535" s="356">
        <v>0</v>
      </c>
      <c r="DB535" s="356">
        <v>0</v>
      </c>
      <c r="DC535" s="356">
        <v>0</v>
      </c>
      <c r="DE535" s="356">
        <v>0</v>
      </c>
      <c r="DF535" s="356">
        <v>0</v>
      </c>
      <c r="DG535" s="356">
        <v>0</v>
      </c>
      <c r="DH535" s="356">
        <v>0</v>
      </c>
      <c r="DI535" s="356">
        <v>0</v>
      </c>
      <c r="DJ535" s="356">
        <v>0</v>
      </c>
      <c r="DK535" s="356">
        <v>0</v>
      </c>
      <c r="DM535" s="356">
        <v>0</v>
      </c>
      <c r="DN535" s="356">
        <v>0</v>
      </c>
      <c r="DO535" s="356">
        <v>0</v>
      </c>
      <c r="DP535" s="356">
        <v>0</v>
      </c>
      <c r="DQ535" s="356">
        <v>0</v>
      </c>
      <c r="DR535" s="356">
        <v>0</v>
      </c>
      <c r="DS535" s="356">
        <v>0</v>
      </c>
      <c r="DU535" s="356">
        <v>0</v>
      </c>
      <c r="DV535" s="356">
        <v>0</v>
      </c>
      <c r="DW535" s="356">
        <v>0</v>
      </c>
      <c r="DX535" s="356">
        <v>0</v>
      </c>
      <c r="DY535" s="356">
        <v>0</v>
      </c>
      <c r="DZ535" s="356">
        <v>0</v>
      </c>
      <c r="EA535" s="356">
        <v>0</v>
      </c>
      <c r="EC535" s="356">
        <v>0</v>
      </c>
      <c r="ED535" s="356">
        <v>0</v>
      </c>
      <c r="EE535" s="356">
        <v>0</v>
      </c>
      <c r="EF535" s="356">
        <v>0</v>
      </c>
      <c r="EG535" s="356">
        <v>0</v>
      </c>
      <c r="EH535" s="356">
        <v>0</v>
      </c>
      <c r="EI535" s="356">
        <v>0</v>
      </c>
      <c r="EK535" s="356">
        <v>0</v>
      </c>
      <c r="EL535" s="356">
        <v>0</v>
      </c>
      <c r="EM535" s="356">
        <v>0</v>
      </c>
      <c r="EN535" s="356">
        <v>0</v>
      </c>
      <c r="EO535" s="356">
        <v>0</v>
      </c>
      <c r="EP535" s="356">
        <v>0</v>
      </c>
      <c r="EQ535" s="356">
        <v>0</v>
      </c>
      <c r="ES535" s="356">
        <v>0</v>
      </c>
      <c r="ET535" s="356">
        <v>0</v>
      </c>
      <c r="EU535" s="356">
        <v>0</v>
      </c>
      <c r="EV535" s="356">
        <v>0</v>
      </c>
      <c r="EW535" s="356">
        <v>0</v>
      </c>
      <c r="EX535" s="356">
        <v>0</v>
      </c>
      <c r="EY535" s="356">
        <v>0</v>
      </c>
      <c r="FA535" s="356">
        <v>0</v>
      </c>
      <c r="FB535" s="356">
        <v>0</v>
      </c>
      <c r="FC535" s="356">
        <v>0</v>
      </c>
      <c r="FD535" s="356">
        <v>0</v>
      </c>
      <c r="FE535" s="356">
        <v>0</v>
      </c>
      <c r="FF535" s="356">
        <v>0</v>
      </c>
      <c r="FG535" s="356">
        <v>0</v>
      </c>
    </row>
    <row r="536" spans="1:163">
      <c r="A536" s="355">
        <v>403.02</v>
      </c>
      <c r="B536" s="162" t="s">
        <v>983</v>
      </c>
      <c r="C536" s="619">
        <v>19269085.490000002</v>
      </c>
      <c r="D536" s="167"/>
      <c r="E536" s="356">
        <v>1222426.3397913601</v>
      </c>
      <c r="F536" s="356">
        <v>8934256.8151144609</v>
      </c>
      <c r="G536" s="356">
        <v>0</v>
      </c>
      <c r="H536" s="356">
        <v>0</v>
      </c>
      <c r="I536" s="356">
        <v>0</v>
      </c>
      <c r="J536" s="356">
        <v>0</v>
      </c>
      <c r="K536" s="356">
        <v>10156683.15490582</v>
      </c>
      <c r="M536" s="356">
        <v>281834.05071762332</v>
      </c>
      <c r="N536" s="356">
        <v>2270089.8233788032</v>
      </c>
      <c r="O536" s="356">
        <v>0</v>
      </c>
      <c r="P536" s="356">
        <v>0</v>
      </c>
      <c r="Q536" s="356">
        <v>0</v>
      </c>
      <c r="R536" s="356">
        <v>0</v>
      </c>
      <c r="S536" s="356">
        <v>2551923.8740964266</v>
      </c>
      <c r="U536" s="356">
        <v>301657.69649208733</v>
      </c>
      <c r="V536" s="356">
        <v>2524513.7266946607</v>
      </c>
      <c r="W536" s="356">
        <v>0</v>
      </c>
      <c r="X536" s="356">
        <v>0</v>
      </c>
      <c r="Y536" s="356">
        <v>0</v>
      </c>
      <c r="Z536" s="356">
        <v>0</v>
      </c>
      <c r="AA536" s="356">
        <v>2826171.4231867483</v>
      </c>
      <c r="AC536" s="356">
        <v>158496.33910366771</v>
      </c>
      <c r="AD536" s="356">
        <v>1629234.8664324523</v>
      </c>
      <c r="AE536" s="356">
        <v>0</v>
      </c>
      <c r="AF536" s="356">
        <v>0</v>
      </c>
      <c r="AG536" s="356">
        <v>0</v>
      </c>
      <c r="AH536" s="356">
        <v>0</v>
      </c>
      <c r="AI536" s="356">
        <v>1787731.2055361201</v>
      </c>
      <c r="AK536" s="356">
        <v>111965.40002925503</v>
      </c>
      <c r="AL536" s="356">
        <v>1133528.4101061532</v>
      </c>
      <c r="AM536" s="356">
        <v>0</v>
      </c>
      <c r="AN536" s="356">
        <v>0</v>
      </c>
      <c r="AO536" s="356">
        <v>0</v>
      </c>
      <c r="AP536" s="356">
        <v>0</v>
      </c>
      <c r="AQ536" s="356">
        <v>1245493.8101354083</v>
      </c>
      <c r="AS536" s="356">
        <v>3.8263396946136989</v>
      </c>
      <c r="AT536" s="356">
        <v>3579.2387877531546</v>
      </c>
      <c r="AU536" s="356">
        <v>0</v>
      </c>
      <c r="AV536" s="356">
        <v>0</v>
      </c>
      <c r="AW536" s="356">
        <v>0</v>
      </c>
      <c r="AX536" s="356">
        <v>0</v>
      </c>
      <c r="AY536" s="356">
        <v>3583.0651274477682</v>
      </c>
      <c r="BA536" s="356">
        <v>0</v>
      </c>
      <c r="BB536" s="356">
        <v>98785.253777730439</v>
      </c>
      <c r="BC536" s="356">
        <v>0</v>
      </c>
      <c r="BD536" s="356">
        <v>0</v>
      </c>
      <c r="BE536" s="356">
        <v>0</v>
      </c>
      <c r="BF536" s="356">
        <v>0</v>
      </c>
      <c r="BG536" s="356">
        <v>98785.253777730439</v>
      </c>
      <c r="BI536" s="356">
        <v>0</v>
      </c>
      <c r="BJ536" s="356">
        <v>0</v>
      </c>
      <c r="BK536" s="356">
        <v>0</v>
      </c>
      <c r="BL536" s="356">
        <v>0</v>
      </c>
      <c r="BM536" s="356">
        <v>0</v>
      </c>
      <c r="BN536" s="356">
        <v>0</v>
      </c>
      <c r="BO536" s="356">
        <v>0</v>
      </c>
      <c r="BQ536" s="356">
        <v>38029.911497655252</v>
      </c>
      <c r="BR536" s="356">
        <v>490637.18359370873</v>
      </c>
      <c r="BS536" s="356">
        <v>0</v>
      </c>
      <c r="BT536" s="356">
        <v>0</v>
      </c>
      <c r="BU536" s="356">
        <v>0</v>
      </c>
      <c r="BV536" s="356">
        <v>0</v>
      </c>
      <c r="BW536" s="356">
        <v>528667.095091364</v>
      </c>
      <c r="BY536" s="356">
        <v>0</v>
      </c>
      <c r="BZ536" s="356">
        <v>0</v>
      </c>
      <c r="CA536" s="356">
        <v>0</v>
      </c>
      <c r="CB536" s="356">
        <v>0</v>
      </c>
      <c r="CC536" s="356">
        <v>0</v>
      </c>
      <c r="CD536" s="356">
        <v>0</v>
      </c>
      <c r="CE536" s="356">
        <v>0</v>
      </c>
      <c r="CG536" s="356">
        <v>4405.0882831158842</v>
      </c>
      <c r="CH536" s="356">
        <v>59078.799488662647</v>
      </c>
      <c r="CI536" s="356">
        <v>0</v>
      </c>
      <c r="CJ536" s="356">
        <v>0</v>
      </c>
      <c r="CK536" s="356">
        <v>0</v>
      </c>
      <c r="CL536" s="356">
        <v>0</v>
      </c>
      <c r="CM536" s="356">
        <v>63483.887771778529</v>
      </c>
      <c r="CN536" s="162">
        <v>0</v>
      </c>
      <c r="CO536" s="356">
        <v>780.75164554116611</v>
      </c>
      <c r="CP536" s="356">
        <v>5781.9687256190764</v>
      </c>
      <c r="CQ536" s="356">
        <v>0</v>
      </c>
      <c r="CR536" s="356">
        <v>0</v>
      </c>
      <c r="CS536" s="356">
        <v>0</v>
      </c>
      <c r="CT536" s="356">
        <v>0</v>
      </c>
      <c r="CU536" s="356">
        <v>6562.7203711602424</v>
      </c>
      <c r="CW536" s="356">
        <v>0</v>
      </c>
      <c r="CX536" s="356">
        <v>0</v>
      </c>
      <c r="CY536" s="356">
        <v>0</v>
      </c>
      <c r="CZ536" s="356">
        <v>0</v>
      </c>
      <c r="DA536" s="356">
        <v>0</v>
      </c>
      <c r="DB536" s="356">
        <v>0</v>
      </c>
      <c r="DC536" s="356">
        <v>0</v>
      </c>
      <c r="DE536" s="356">
        <v>0</v>
      </c>
      <c r="DF536" s="356">
        <v>0</v>
      </c>
      <c r="DG536" s="356">
        <v>0</v>
      </c>
      <c r="DH536" s="356">
        <v>0</v>
      </c>
      <c r="DI536" s="356">
        <v>0</v>
      </c>
      <c r="DJ536" s="356">
        <v>0</v>
      </c>
      <c r="DK536" s="356">
        <v>0</v>
      </c>
      <c r="DM536" s="356">
        <v>0</v>
      </c>
      <c r="DN536" s="356">
        <v>0</v>
      </c>
      <c r="DO536" s="356">
        <v>0</v>
      </c>
      <c r="DP536" s="356">
        <v>0</v>
      </c>
      <c r="DQ536" s="356">
        <v>0</v>
      </c>
      <c r="DR536" s="356">
        <v>0</v>
      </c>
      <c r="DS536" s="356">
        <v>0</v>
      </c>
      <c r="DU536" s="356">
        <v>0</v>
      </c>
      <c r="DV536" s="356">
        <v>0</v>
      </c>
      <c r="DW536" s="356">
        <v>0</v>
      </c>
      <c r="DX536" s="356">
        <v>0</v>
      </c>
      <c r="DY536" s="356">
        <v>0</v>
      </c>
      <c r="DZ536" s="356">
        <v>0</v>
      </c>
      <c r="EA536" s="356">
        <v>0</v>
      </c>
      <c r="EC536" s="356">
        <v>0</v>
      </c>
      <c r="ED536" s="356">
        <v>0</v>
      </c>
      <c r="EE536" s="356">
        <v>0</v>
      </c>
      <c r="EF536" s="356">
        <v>0</v>
      </c>
      <c r="EG536" s="356">
        <v>0</v>
      </c>
      <c r="EH536" s="356">
        <v>0</v>
      </c>
      <c r="EI536" s="356">
        <v>0</v>
      </c>
      <c r="EK536" s="356">
        <v>0</v>
      </c>
      <c r="EL536" s="356">
        <v>0</v>
      </c>
      <c r="EM536" s="356">
        <v>0</v>
      </c>
      <c r="EN536" s="356">
        <v>0</v>
      </c>
      <c r="EO536" s="356">
        <v>0</v>
      </c>
      <c r="EP536" s="356">
        <v>0</v>
      </c>
      <c r="EQ536" s="356">
        <v>0</v>
      </c>
      <c r="ES536" s="356">
        <v>0</v>
      </c>
      <c r="ET536" s="356">
        <v>0</v>
      </c>
      <c r="EU536" s="356">
        <v>0</v>
      </c>
      <c r="EV536" s="356">
        <v>0</v>
      </c>
      <c r="EW536" s="356">
        <v>0</v>
      </c>
      <c r="EX536" s="356">
        <v>0</v>
      </c>
      <c r="EY536" s="356">
        <v>0</v>
      </c>
      <c r="FA536" s="356">
        <v>0</v>
      </c>
      <c r="FB536" s="356">
        <v>0</v>
      </c>
      <c r="FC536" s="356">
        <v>0</v>
      </c>
      <c r="FD536" s="356">
        <v>0</v>
      </c>
      <c r="FE536" s="356">
        <v>0</v>
      </c>
      <c r="FF536" s="356">
        <v>0</v>
      </c>
      <c r="FG536" s="356">
        <v>0</v>
      </c>
    </row>
    <row r="537" spans="1:163">
      <c r="A537" s="355">
        <v>403.03</v>
      </c>
      <c r="B537" s="162" t="s">
        <v>984</v>
      </c>
      <c r="C537" s="619">
        <v>74989413.669999972</v>
      </c>
      <c r="D537" s="167"/>
      <c r="E537" s="356">
        <v>4757311.1097198334</v>
      </c>
      <c r="F537" s="356">
        <v>34769407.219160914</v>
      </c>
      <c r="G537" s="356">
        <v>0</v>
      </c>
      <c r="H537" s="356">
        <v>0</v>
      </c>
      <c r="I537" s="356">
        <v>0</v>
      </c>
      <c r="J537" s="356">
        <v>0</v>
      </c>
      <c r="K537" s="356">
        <v>39526718.32888075</v>
      </c>
      <c r="M537" s="356">
        <v>1096812.3124744932</v>
      </c>
      <c r="N537" s="356">
        <v>8834498.3949422631</v>
      </c>
      <c r="O537" s="356">
        <v>0</v>
      </c>
      <c r="P537" s="356">
        <v>0</v>
      </c>
      <c r="Q537" s="356">
        <v>0</v>
      </c>
      <c r="R537" s="356">
        <v>0</v>
      </c>
      <c r="S537" s="356">
        <v>9931310.7074167561</v>
      </c>
      <c r="U537" s="356">
        <v>1173959.9059189409</v>
      </c>
      <c r="V537" s="356">
        <v>9824638.7595792003</v>
      </c>
      <c r="W537" s="356">
        <v>0</v>
      </c>
      <c r="X537" s="356">
        <v>0</v>
      </c>
      <c r="Y537" s="356">
        <v>0</v>
      </c>
      <c r="Z537" s="356">
        <v>0</v>
      </c>
      <c r="AA537" s="356">
        <v>10998598.665498141</v>
      </c>
      <c r="AC537" s="356">
        <v>616819.49277736724</v>
      </c>
      <c r="AD537" s="356">
        <v>6340486.0302215777</v>
      </c>
      <c r="AE537" s="356">
        <v>0</v>
      </c>
      <c r="AF537" s="356">
        <v>0</v>
      </c>
      <c r="AG537" s="356">
        <v>0</v>
      </c>
      <c r="AH537" s="356">
        <v>0</v>
      </c>
      <c r="AI537" s="356">
        <v>6957305.5229989449</v>
      </c>
      <c r="AK537" s="356">
        <v>435735.24565440242</v>
      </c>
      <c r="AL537" s="356">
        <v>4411347.4350539977</v>
      </c>
      <c r="AM537" s="356">
        <v>0</v>
      </c>
      <c r="AN537" s="356">
        <v>0</v>
      </c>
      <c r="AO537" s="356">
        <v>0</v>
      </c>
      <c r="AP537" s="356">
        <v>0</v>
      </c>
      <c r="AQ537" s="356">
        <v>4847082.6807084</v>
      </c>
      <c r="AS537" s="356">
        <v>14.890949046348748</v>
      </c>
      <c r="AT537" s="356">
        <v>13929.307554207677</v>
      </c>
      <c r="AU537" s="356">
        <v>0</v>
      </c>
      <c r="AV537" s="356">
        <v>0</v>
      </c>
      <c r="AW537" s="356">
        <v>0</v>
      </c>
      <c r="AX537" s="356">
        <v>0</v>
      </c>
      <c r="AY537" s="356">
        <v>13944.198503254025</v>
      </c>
      <c r="BA537" s="356">
        <v>0</v>
      </c>
      <c r="BB537" s="356">
        <v>384442.12953845557</v>
      </c>
      <c r="BC537" s="356">
        <v>0</v>
      </c>
      <c r="BD537" s="356">
        <v>0</v>
      </c>
      <c r="BE537" s="356">
        <v>0</v>
      </c>
      <c r="BF537" s="356">
        <v>0</v>
      </c>
      <c r="BG537" s="356">
        <v>384442.12953845557</v>
      </c>
      <c r="BI537" s="356">
        <v>0</v>
      </c>
      <c r="BJ537" s="356">
        <v>0</v>
      </c>
      <c r="BK537" s="356">
        <v>0</v>
      </c>
      <c r="BL537" s="356">
        <v>0</v>
      </c>
      <c r="BM537" s="356">
        <v>0</v>
      </c>
      <c r="BN537" s="356">
        <v>0</v>
      </c>
      <c r="BO537" s="356">
        <v>0</v>
      </c>
      <c r="BQ537" s="356">
        <v>148000.83618971775</v>
      </c>
      <c r="BR537" s="356">
        <v>1909410.5291860609</v>
      </c>
      <c r="BS537" s="356">
        <v>0</v>
      </c>
      <c r="BT537" s="356">
        <v>0</v>
      </c>
      <c r="BU537" s="356">
        <v>0</v>
      </c>
      <c r="BV537" s="356">
        <v>0</v>
      </c>
      <c r="BW537" s="356">
        <v>2057411.3653757786</v>
      </c>
      <c r="BY537" s="356">
        <v>0</v>
      </c>
      <c r="BZ537" s="356">
        <v>0</v>
      </c>
      <c r="CA537" s="356">
        <v>0</v>
      </c>
      <c r="CB537" s="356">
        <v>0</v>
      </c>
      <c r="CC537" s="356">
        <v>0</v>
      </c>
      <c r="CD537" s="356">
        <v>0</v>
      </c>
      <c r="CE537" s="356">
        <v>0</v>
      </c>
      <c r="CG537" s="356">
        <v>17143.262335250914</v>
      </c>
      <c r="CH537" s="356">
        <v>229916.69927882531</v>
      </c>
      <c r="CI537" s="356">
        <v>0</v>
      </c>
      <c r="CJ537" s="356">
        <v>0</v>
      </c>
      <c r="CK537" s="356">
        <v>0</v>
      </c>
      <c r="CL537" s="356">
        <v>0</v>
      </c>
      <c r="CM537" s="356">
        <v>247059.96161407622</v>
      </c>
      <c r="CN537" s="162">
        <v>0</v>
      </c>
      <c r="CO537" s="356">
        <v>3038.4476809449084</v>
      </c>
      <c r="CP537" s="356">
        <v>22501.661784492477</v>
      </c>
      <c r="CQ537" s="356">
        <v>0</v>
      </c>
      <c r="CR537" s="356">
        <v>0</v>
      </c>
      <c r="CS537" s="356">
        <v>0</v>
      </c>
      <c r="CT537" s="356">
        <v>0</v>
      </c>
      <c r="CU537" s="356">
        <v>25540.109465437385</v>
      </c>
      <c r="CW537" s="356">
        <v>0</v>
      </c>
      <c r="CX537" s="356">
        <v>0</v>
      </c>
      <c r="CY537" s="356">
        <v>0</v>
      </c>
      <c r="CZ537" s="356">
        <v>0</v>
      </c>
      <c r="DA537" s="356">
        <v>0</v>
      </c>
      <c r="DB537" s="356">
        <v>0</v>
      </c>
      <c r="DC537" s="356">
        <v>0</v>
      </c>
      <c r="DE537" s="356">
        <v>0</v>
      </c>
      <c r="DF537" s="356">
        <v>0</v>
      </c>
      <c r="DG537" s="356">
        <v>0</v>
      </c>
      <c r="DH537" s="356">
        <v>0</v>
      </c>
      <c r="DI537" s="356">
        <v>0</v>
      </c>
      <c r="DJ537" s="356">
        <v>0</v>
      </c>
      <c r="DK537" s="356">
        <v>0</v>
      </c>
      <c r="DM537" s="356">
        <v>0</v>
      </c>
      <c r="DN537" s="356">
        <v>0</v>
      </c>
      <c r="DO537" s="356">
        <v>0</v>
      </c>
      <c r="DP537" s="356">
        <v>0</v>
      </c>
      <c r="DQ537" s="356">
        <v>0</v>
      </c>
      <c r="DR537" s="356">
        <v>0</v>
      </c>
      <c r="DS537" s="356">
        <v>0</v>
      </c>
      <c r="DU537" s="356">
        <v>0</v>
      </c>
      <c r="DV537" s="356">
        <v>0</v>
      </c>
      <c r="DW537" s="356">
        <v>0</v>
      </c>
      <c r="DX537" s="356">
        <v>0</v>
      </c>
      <c r="DY537" s="356">
        <v>0</v>
      </c>
      <c r="DZ537" s="356">
        <v>0</v>
      </c>
      <c r="EA537" s="356">
        <v>0</v>
      </c>
      <c r="EC537" s="356">
        <v>0</v>
      </c>
      <c r="ED537" s="356">
        <v>0</v>
      </c>
      <c r="EE537" s="356">
        <v>0</v>
      </c>
      <c r="EF537" s="356">
        <v>0</v>
      </c>
      <c r="EG537" s="356">
        <v>0</v>
      </c>
      <c r="EH537" s="356">
        <v>0</v>
      </c>
      <c r="EI537" s="356">
        <v>0</v>
      </c>
      <c r="EK537" s="356">
        <v>0</v>
      </c>
      <c r="EL537" s="356">
        <v>0</v>
      </c>
      <c r="EM537" s="356">
        <v>0</v>
      </c>
      <c r="EN537" s="356">
        <v>0</v>
      </c>
      <c r="EO537" s="356">
        <v>0</v>
      </c>
      <c r="EP537" s="356">
        <v>0</v>
      </c>
      <c r="EQ537" s="356">
        <v>0</v>
      </c>
      <c r="ES537" s="356">
        <v>0</v>
      </c>
      <c r="ET537" s="356">
        <v>0</v>
      </c>
      <c r="EU537" s="356">
        <v>0</v>
      </c>
      <c r="EV537" s="356">
        <v>0</v>
      </c>
      <c r="EW537" s="356">
        <v>0</v>
      </c>
      <c r="EX537" s="356">
        <v>0</v>
      </c>
      <c r="EY537" s="356">
        <v>0</v>
      </c>
      <c r="FA537" s="356">
        <v>0</v>
      </c>
      <c r="FB537" s="356">
        <v>0</v>
      </c>
      <c r="FC537" s="356">
        <v>0</v>
      </c>
      <c r="FD537" s="356">
        <v>0</v>
      </c>
      <c r="FE537" s="356">
        <v>0</v>
      </c>
      <c r="FF537" s="356">
        <v>0</v>
      </c>
      <c r="FG537" s="356">
        <v>0</v>
      </c>
    </row>
    <row r="538" spans="1:163">
      <c r="A538" s="355" t="s">
        <v>985</v>
      </c>
      <c r="B538" s="162" t="s">
        <v>986</v>
      </c>
      <c r="C538" s="619">
        <v>29024260.061311252</v>
      </c>
      <c r="D538" s="167"/>
      <c r="E538" s="356">
        <v>1707180.9384060416</v>
      </c>
      <c r="F538" s="356">
        <v>12127144.01661686</v>
      </c>
      <c r="G538" s="356">
        <v>0</v>
      </c>
      <c r="H538" s="356">
        <v>0</v>
      </c>
      <c r="I538" s="356">
        <v>0</v>
      </c>
      <c r="J538" s="356">
        <v>0</v>
      </c>
      <c r="K538" s="356">
        <v>13834324.955022901</v>
      </c>
      <c r="M538" s="356">
        <v>393595.67404364655</v>
      </c>
      <c r="N538" s="356">
        <v>3081364.9963808865</v>
      </c>
      <c r="O538" s="356">
        <v>0</v>
      </c>
      <c r="P538" s="356">
        <v>0</v>
      </c>
      <c r="Q538" s="356">
        <v>0</v>
      </c>
      <c r="R538" s="356">
        <v>0</v>
      </c>
      <c r="S538" s="356">
        <v>3474960.6704245331</v>
      </c>
      <c r="U538" s="356">
        <v>421280.40979766712</v>
      </c>
      <c r="V538" s="356">
        <v>3426713.8463894785</v>
      </c>
      <c r="W538" s="356">
        <v>0</v>
      </c>
      <c r="X538" s="356">
        <v>0</v>
      </c>
      <c r="Y538" s="356">
        <v>0</v>
      </c>
      <c r="Z538" s="356">
        <v>0</v>
      </c>
      <c r="AA538" s="356">
        <v>3847994.2561871456</v>
      </c>
      <c r="AC538" s="356">
        <v>221348.24824790971</v>
      </c>
      <c r="AD538" s="356">
        <v>2211483.9847332905</v>
      </c>
      <c r="AE538" s="356">
        <v>0</v>
      </c>
      <c r="AF538" s="356">
        <v>0</v>
      </c>
      <c r="AG538" s="356">
        <v>0</v>
      </c>
      <c r="AH538" s="356">
        <v>0</v>
      </c>
      <c r="AI538" s="356">
        <v>2432832.2329812003</v>
      </c>
      <c r="AK538" s="356">
        <v>156365.41071552457</v>
      </c>
      <c r="AL538" s="356">
        <v>1538624.0356364716</v>
      </c>
      <c r="AM538" s="356">
        <v>0</v>
      </c>
      <c r="AN538" s="356">
        <v>0</v>
      </c>
      <c r="AO538" s="356">
        <v>0</v>
      </c>
      <c r="AP538" s="356">
        <v>0</v>
      </c>
      <c r="AQ538" s="356">
        <v>1694989.4463519962</v>
      </c>
      <c r="AS538" s="356">
        <v>5.3436791877585073</v>
      </c>
      <c r="AT538" s="356">
        <v>4858.3721228509994</v>
      </c>
      <c r="AU538" s="356">
        <v>0</v>
      </c>
      <c r="AV538" s="356">
        <v>0</v>
      </c>
      <c r="AW538" s="356">
        <v>0</v>
      </c>
      <c r="AX538" s="356">
        <v>0</v>
      </c>
      <c r="AY538" s="356">
        <v>4863.7158020387578</v>
      </c>
      <c r="BA538" s="356">
        <v>0</v>
      </c>
      <c r="BB538" s="356">
        <v>134088.71314891052</v>
      </c>
      <c r="BC538" s="356">
        <v>0</v>
      </c>
      <c r="BD538" s="356">
        <v>0</v>
      </c>
      <c r="BE538" s="356">
        <v>0</v>
      </c>
      <c r="BF538" s="356">
        <v>0</v>
      </c>
      <c r="BG538" s="356">
        <v>134088.71314891052</v>
      </c>
      <c r="BI538" s="356">
        <v>40301.191522905036</v>
      </c>
      <c r="BJ538" s="356">
        <v>369939.80527938309</v>
      </c>
      <c r="BK538" s="356">
        <v>0</v>
      </c>
      <c r="BL538" s="356">
        <v>0</v>
      </c>
      <c r="BM538" s="356">
        <v>0</v>
      </c>
      <c r="BN538" s="356">
        <v>0</v>
      </c>
      <c r="BO538" s="356">
        <v>410240.99680228811</v>
      </c>
      <c r="BQ538" s="356">
        <v>53110.717500693579</v>
      </c>
      <c r="BR538" s="356">
        <v>665979.0409519322</v>
      </c>
      <c r="BS538" s="356">
        <v>0</v>
      </c>
      <c r="BT538" s="356">
        <v>0</v>
      </c>
      <c r="BU538" s="356">
        <v>0</v>
      </c>
      <c r="BV538" s="356">
        <v>0</v>
      </c>
      <c r="BW538" s="356">
        <v>719089.75845262583</v>
      </c>
      <c r="BY538" s="356">
        <v>192238.38199673017</v>
      </c>
      <c r="BZ538" s="356">
        <v>2183354.2059834711</v>
      </c>
      <c r="CA538" s="356">
        <v>0</v>
      </c>
      <c r="CB538" s="356">
        <v>0</v>
      </c>
      <c r="CC538" s="356">
        <v>0</v>
      </c>
      <c r="CD538" s="356">
        <v>0</v>
      </c>
      <c r="CE538" s="356">
        <v>2375592.5879802015</v>
      </c>
      <c r="CG538" s="356">
        <v>6151.9312077444038</v>
      </c>
      <c r="CH538" s="356">
        <v>80192.132882925594</v>
      </c>
      <c r="CI538" s="356">
        <v>0</v>
      </c>
      <c r="CJ538" s="356">
        <v>0</v>
      </c>
      <c r="CK538" s="356">
        <v>0</v>
      </c>
      <c r="CL538" s="356">
        <v>0</v>
      </c>
      <c r="CM538" s="356">
        <v>86344.064090669999</v>
      </c>
      <c r="CN538" s="162">
        <v>0</v>
      </c>
      <c r="CO538" s="356">
        <v>1090.3596261878008</v>
      </c>
      <c r="CP538" s="356">
        <v>7848.3044405589862</v>
      </c>
      <c r="CQ538" s="356">
        <v>0</v>
      </c>
      <c r="CR538" s="356">
        <v>0</v>
      </c>
      <c r="CS538" s="356">
        <v>0</v>
      </c>
      <c r="CT538" s="356">
        <v>0</v>
      </c>
      <c r="CU538" s="356">
        <v>8938.6640667467873</v>
      </c>
      <c r="CW538" s="356">
        <v>0</v>
      </c>
      <c r="CX538" s="356">
        <v>0</v>
      </c>
      <c r="CY538" s="356">
        <v>0</v>
      </c>
      <c r="CZ538" s="356">
        <v>0</v>
      </c>
      <c r="DA538" s="356">
        <v>0</v>
      </c>
      <c r="DB538" s="356">
        <v>0</v>
      </c>
      <c r="DC538" s="356">
        <v>0</v>
      </c>
      <c r="DE538" s="356">
        <v>0</v>
      </c>
      <c r="DF538" s="356">
        <v>0</v>
      </c>
      <c r="DG538" s="356">
        <v>0</v>
      </c>
      <c r="DH538" s="356">
        <v>0</v>
      </c>
      <c r="DI538" s="356">
        <v>0</v>
      </c>
      <c r="DJ538" s="356">
        <v>0</v>
      </c>
      <c r="DK538" s="356">
        <v>0</v>
      </c>
      <c r="DM538" s="356">
        <v>0</v>
      </c>
      <c r="DN538" s="356">
        <v>0</v>
      </c>
      <c r="DO538" s="356">
        <v>0</v>
      </c>
      <c r="DP538" s="356">
        <v>0</v>
      </c>
      <c r="DQ538" s="356">
        <v>0</v>
      </c>
      <c r="DR538" s="356">
        <v>0</v>
      </c>
      <c r="DS538" s="356">
        <v>0</v>
      </c>
      <c r="DU538" s="356">
        <v>0</v>
      </c>
      <c r="DV538" s="356">
        <v>0</v>
      </c>
      <c r="DW538" s="356">
        <v>0</v>
      </c>
      <c r="DX538" s="356">
        <v>0</v>
      </c>
      <c r="DY538" s="356">
        <v>0</v>
      </c>
      <c r="DZ538" s="356">
        <v>0</v>
      </c>
      <c r="EA538" s="356">
        <v>0</v>
      </c>
      <c r="EC538" s="356">
        <v>0</v>
      </c>
      <c r="ED538" s="356">
        <v>0</v>
      </c>
      <c r="EE538" s="356">
        <v>0</v>
      </c>
      <c r="EF538" s="356">
        <v>0</v>
      </c>
      <c r="EG538" s="356">
        <v>0</v>
      </c>
      <c r="EH538" s="356">
        <v>0</v>
      </c>
      <c r="EI538" s="356">
        <v>0</v>
      </c>
      <c r="EK538" s="356">
        <v>0</v>
      </c>
      <c r="EL538" s="356">
        <v>0</v>
      </c>
      <c r="EM538" s="356">
        <v>0</v>
      </c>
      <c r="EN538" s="356">
        <v>0</v>
      </c>
      <c r="EO538" s="356">
        <v>0</v>
      </c>
      <c r="EP538" s="356">
        <v>0</v>
      </c>
      <c r="EQ538" s="356">
        <v>0</v>
      </c>
      <c r="ES538" s="356">
        <v>0</v>
      </c>
      <c r="ET538" s="356">
        <v>0</v>
      </c>
      <c r="EU538" s="356">
        <v>0</v>
      </c>
      <c r="EV538" s="356">
        <v>0</v>
      </c>
      <c r="EW538" s="356">
        <v>0</v>
      </c>
      <c r="EX538" s="356">
        <v>0</v>
      </c>
      <c r="EY538" s="356">
        <v>0</v>
      </c>
      <c r="FA538" s="356">
        <v>0</v>
      </c>
      <c r="FB538" s="356">
        <v>0</v>
      </c>
      <c r="FC538" s="356">
        <v>0</v>
      </c>
      <c r="FD538" s="356">
        <v>0</v>
      </c>
      <c r="FE538" s="356">
        <v>0</v>
      </c>
      <c r="FF538" s="356">
        <v>0</v>
      </c>
      <c r="FG538" s="356">
        <v>0</v>
      </c>
    </row>
    <row r="539" spans="1:163">
      <c r="A539" s="355" t="s">
        <v>987</v>
      </c>
      <c r="B539" s="162" t="s">
        <v>988</v>
      </c>
      <c r="C539" s="619">
        <v>3536313.4800000051</v>
      </c>
      <c r="D539" s="167"/>
      <c r="E539" s="356">
        <v>224342.91165269271</v>
      </c>
      <c r="F539" s="356">
        <v>1639638.4159210653</v>
      </c>
      <c r="G539" s="356">
        <v>0</v>
      </c>
      <c r="H539" s="356">
        <v>0</v>
      </c>
      <c r="I539" s="356">
        <v>0</v>
      </c>
      <c r="J539" s="356">
        <v>0</v>
      </c>
      <c r="K539" s="356">
        <v>1863981.3275737581</v>
      </c>
      <c r="M539" s="356">
        <v>51722.929621800977</v>
      </c>
      <c r="N539" s="356">
        <v>416612.88219367864</v>
      </c>
      <c r="O539" s="356">
        <v>0</v>
      </c>
      <c r="P539" s="356">
        <v>0</v>
      </c>
      <c r="Q539" s="356">
        <v>0</v>
      </c>
      <c r="R539" s="356">
        <v>0</v>
      </c>
      <c r="S539" s="356">
        <v>468335.8118154796</v>
      </c>
      <c r="U539" s="356">
        <v>55361.017470410239</v>
      </c>
      <c r="V539" s="356">
        <v>463305.4291439224</v>
      </c>
      <c r="W539" s="356">
        <v>0</v>
      </c>
      <c r="X539" s="356">
        <v>0</v>
      </c>
      <c r="Y539" s="356">
        <v>0</v>
      </c>
      <c r="Z539" s="356">
        <v>0</v>
      </c>
      <c r="AA539" s="356">
        <v>518666.44661433261</v>
      </c>
      <c r="AC539" s="356">
        <v>29087.666915683603</v>
      </c>
      <c r="AD539" s="356">
        <v>299001.48729119002</v>
      </c>
      <c r="AE539" s="356">
        <v>0</v>
      </c>
      <c r="AF539" s="356">
        <v>0</v>
      </c>
      <c r="AG539" s="356">
        <v>0</v>
      </c>
      <c r="AH539" s="356">
        <v>0</v>
      </c>
      <c r="AI539" s="356">
        <v>328089.15420687362</v>
      </c>
      <c r="AK539" s="356">
        <v>20548.186037294265</v>
      </c>
      <c r="AL539" s="356">
        <v>208028.12871953085</v>
      </c>
      <c r="AM539" s="356">
        <v>0</v>
      </c>
      <c r="AN539" s="356">
        <v>0</v>
      </c>
      <c r="AO539" s="356">
        <v>0</v>
      </c>
      <c r="AP539" s="356">
        <v>0</v>
      </c>
      <c r="AQ539" s="356">
        <v>228576.31475682513</v>
      </c>
      <c r="AS539" s="356">
        <v>0.70221997033246475</v>
      </c>
      <c r="AT539" s="356">
        <v>656.87135903979834</v>
      </c>
      <c r="AU539" s="356">
        <v>0</v>
      </c>
      <c r="AV539" s="356">
        <v>0</v>
      </c>
      <c r="AW539" s="356">
        <v>0</v>
      </c>
      <c r="AX539" s="356">
        <v>0</v>
      </c>
      <c r="AY539" s="356">
        <v>657.57357901013086</v>
      </c>
      <c r="BA539" s="356">
        <v>0</v>
      </c>
      <c r="BB539" s="356">
        <v>18129.33077393335</v>
      </c>
      <c r="BC539" s="356">
        <v>0</v>
      </c>
      <c r="BD539" s="356">
        <v>0</v>
      </c>
      <c r="BE539" s="356">
        <v>0</v>
      </c>
      <c r="BF539" s="356">
        <v>0</v>
      </c>
      <c r="BG539" s="356">
        <v>18129.33077393335</v>
      </c>
      <c r="BI539" s="356">
        <v>0</v>
      </c>
      <c r="BJ539" s="356">
        <v>0</v>
      </c>
      <c r="BK539" s="356">
        <v>0</v>
      </c>
      <c r="BL539" s="356">
        <v>0</v>
      </c>
      <c r="BM539" s="356">
        <v>0</v>
      </c>
      <c r="BN539" s="356">
        <v>0</v>
      </c>
      <c r="BO539" s="356">
        <v>0</v>
      </c>
      <c r="BQ539" s="356">
        <v>6979.3498369270792</v>
      </c>
      <c r="BR539" s="356">
        <v>90043.032246242292</v>
      </c>
      <c r="BS539" s="356">
        <v>0</v>
      </c>
      <c r="BT539" s="356">
        <v>0</v>
      </c>
      <c r="BU539" s="356">
        <v>0</v>
      </c>
      <c r="BV539" s="356">
        <v>0</v>
      </c>
      <c r="BW539" s="356">
        <v>97022.382083169374</v>
      </c>
      <c r="BY539" s="356">
        <v>0</v>
      </c>
      <c r="BZ539" s="356">
        <v>0</v>
      </c>
      <c r="CA539" s="356">
        <v>0</v>
      </c>
      <c r="CB539" s="356">
        <v>0</v>
      </c>
      <c r="CC539" s="356">
        <v>0</v>
      </c>
      <c r="CD539" s="356">
        <v>0</v>
      </c>
      <c r="CE539" s="356">
        <v>0</v>
      </c>
      <c r="CG539" s="356">
        <v>808.43344040676516</v>
      </c>
      <c r="CH539" s="356">
        <v>10842.297374330406</v>
      </c>
      <c r="CI539" s="356">
        <v>0</v>
      </c>
      <c r="CJ539" s="356">
        <v>0</v>
      </c>
      <c r="CK539" s="356">
        <v>0</v>
      </c>
      <c r="CL539" s="356">
        <v>0</v>
      </c>
      <c r="CM539" s="356">
        <v>11650.730814737171</v>
      </c>
      <c r="CN539" s="162">
        <v>0</v>
      </c>
      <c r="CO539" s="356">
        <v>143.28560481462742</v>
      </c>
      <c r="CP539" s="356">
        <v>1061.122177072514</v>
      </c>
      <c r="CQ539" s="356">
        <v>0</v>
      </c>
      <c r="CR539" s="356">
        <v>0</v>
      </c>
      <c r="CS539" s="356">
        <v>0</v>
      </c>
      <c r="CT539" s="356">
        <v>0</v>
      </c>
      <c r="CU539" s="356">
        <v>1204.4077818871415</v>
      </c>
      <c r="CW539" s="356">
        <v>0</v>
      </c>
      <c r="CX539" s="356">
        <v>0</v>
      </c>
      <c r="CY539" s="356">
        <v>0</v>
      </c>
      <c r="CZ539" s="356">
        <v>0</v>
      </c>
      <c r="DA539" s="356">
        <v>0</v>
      </c>
      <c r="DB539" s="356">
        <v>0</v>
      </c>
      <c r="DC539" s="356">
        <v>0</v>
      </c>
      <c r="DE539" s="356">
        <v>0</v>
      </c>
      <c r="DF539" s="356">
        <v>0</v>
      </c>
      <c r="DG539" s="356">
        <v>0</v>
      </c>
      <c r="DH539" s="356">
        <v>0</v>
      </c>
      <c r="DI539" s="356">
        <v>0</v>
      </c>
      <c r="DJ539" s="356">
        <v>0</v>
      </c>
      <c r="DK539" s="356">
        <v>0</v>
      </c>
      <c r="DM539" s="356">
        <v>0</v>
      </c>
      <c r="DN539" s="356">
        <v>0</v>
      </c>
      <c r="DO539" s="356">
        <v>0</v>
      </c>
      <c r="DP539" s="356">
        <v>0</v>
      </c>
      <c r="DQ539" s="356">
        <v>0</v>
      </c>
      <c r="DR539" s="356">
        <v>0</v>
      </c>
      <c r="DS539" s="356">
        <v>0</v>
      </c>
      <c r="DU539" s="356">
        <v>0</v>
      </c>
      <c r="DV539" s="356">
        <v>0</v>
      </c>
      <c r="DW539" s="356">
        <v>0</v>
      </c>
      <c r="DX539" s="356">
        <v>0</v>
      </c>
      <c r="DY539" s="356">
        <v>0</v>
      </c>
      <c r="DZ539" s="356">
        <v>0</v>
      </c>
      <c r="EA539" s="356">
        <v>0</v>
      </c>
      <c r="EC539" s="356">
        <v>0</v>
      </c>
      <c r="ED539" s="356">
        <v>0</v>
      </c>
      <c r="EE539" s="356">
        <v>0</v>
      </c>
      <c r="EF539" s="356">
        <v>0</v>
      </c>
      <c r="EG539" s="356">
        <v>0</v>
      </c>
      <c r="EH539" s="356">
        <v>0</v>
      </c>
      <c r="EI539" s="356">
        <v>0</v>
      </c>
      <c r="EK539" s="356">
        <v>0</v>
      </c>
      <c r="EL539" s="356">
        <v>0</v>
      </c>
      <c r="EM539" s="356">
        <v>0</v>
      </c>
      <c r="EN539" s="356">
        <v>0</v>
      </c>
      <c r="EO539" s="356">
        <v>0</v>
      </c>
      <c r="EP539" s="356">
        <v>0</v>
      </c>
      <c r="EQ539" s="356">
        <v>0</v>
      </c>
      <c r="ES539" s="356">
        <v>0</v>
      </c>
      <c r="ET539" s="356">
        <v>0</v>
      </c>
      <c r="EU539" s="356">
        <v>0</v>
      </c>
      <c r="EV539" s="356">
        <v>0</v>
      </c>
      <c r="EW539" s="356">
        <v>0</v>
      </c>
      <c r="EX539" s="356">
        <v>0</v>
      </c>
      <c r="EY539" s="356">
        <v>0</v>
      </c>
      <c r="FA539" s="356">
        <v>0</v>
      </c>
      <c r="FB539" s="356">
        <v>0</v>
      </c>
      <c r="FC539" s="356">
        <v>0</v>
      </c>
      <c r="FD539" s="356">
        <v>0</v>
      </c>
      <c r="FE539" s="356">
        <v>0</v>
      </c>
      <c r="FF539" s="356">
        <v>0</v>
      </c>
      <c r="FG539" s="356">
        <v>0</v>
      </c>
    </row>
    <row r="540" spans="1:163">
      <c r="A540" s="355" t="s">
        <v>989</v>
      </c>
      <c r="B540" s="162" t="s">
        <v>990</v>
      </c>
      <c r="C540" s="619">
        <v>9969.1200000000008</v>
      </c>
      <c r="D540" s="167"/>
      <c r="E540" s="356">
        <v>0</v>
      </c>
      <c r="F540" s="356">
        <v>0</v>
      </c>
      <c r="G540" s="356">
        <v>0</v>
      </c>
      <c r="H540" s="356">
        <v>0</v>
      </c>
      <c r="I540" s="356">
        <v>0</v>
      </c>
      <c r="J540" s="356">
        <v>0</v>
      </c>
      <c r="K540" s="356">
        <v>0</v>
      </c>
      <c r="M540" s="356">
        <v>0</v>
      </c>
      <c r="N540" s="356">
        <v>0</v>
      </c>
      <c r="O540" s="356">
        <v>0</v>
      </c>
      <c r="P540" s="356">
        <v>0</v>
      </c>
      <c r="Q540" s="356">
        <v>0</v>
      </c>
      <c r="R540" s="356">
        <v>0</v>
      </c>
      <c r="S540" s="356">
        <v>0</v>
      </c>
      <c r="U540" s="356">
        <v>0</v>
      </c>
      <c r="V540" s="356">
        <v>0</v>
      </c>
      <c r="W540" s="356">
        <v>0</v>
      </c>
      <c r="X540" s="356">
        <v>0</v>
      </c>
      <c r="Y540" s="356">
        <v>0</v>
      </c>
      <c r="Z540" s="356">
        <v>0</v>
      </c>
      <c r="AA540" s="356">
        <v>0</v>
      </c>
      <c r="AC540" s="356">
        <v>0</v>
      </c>
      <c r="AD540" s="356">
        <v>0</v>
      </c>
      <c r="AE540" s="356">
        <v>0</v>
      </c>
      <c r="AF540" s="356">
        <v>0</v>
      </c>
      <c r="AG540" s="356">
        <v>0</v>
      </c>
      <c r="AH540" s="356">
        <v>0</v>
      </c>
      <c r="AI540" s="356">
        <v>0</v>
      </c>
      <c r="AK540" s="356">
        <v>0</v>
      </c>
      <c r="AL540" s="356">
        <v>0</v>
      </c>
      <c r="AM540" s="356">
        <v>0</v>
      </c>
      <c r="AN540" s="356">
        <v>0</v>
      </c>
      <c r="AO540" s="356">
        <v>0</v>
      </c>
      <c r="AP540" s="356">
        <v>0</v>
      </c>
      <c r="AQ540" s="356">
        <v>0</v>
      </c>
      <c r="AS540" s="356">
        <v>0</v>
      </c>
      <c r="AT540" s="356">
        <v>0</v>
      </c>
      <c r="AU540" s="356">
        <v>0</v>
      </c>
      <c r="AV540" s="356">
        <v>0</v>
      </c>
      <c r="AW540" s="356">
        <v>0</v>
      </c>
      <c r="AX540" s="356">
        <v>0</v>
      </c>
      <c r="AY540" s="356">
        <v>0</v>
      </c>
      <c r="BA540" s="356">
        <v>0</v>
      </c>
      <c r="BB540" s="356">
        <v>0</v>
      </c>
      <c r="BC540" s="356">
        <v>0</v>
      </c>
      <c r="BD540" s="356">
        <v>0</v>
      </c>
      <c r="BE540" s="356">
        <v>0</v>
      </c>
      <c r="BF540" s="356">
        <v>0</v>
      </c>
      <c r="BG540" s="356">
        <v>0</v>
      </c>
      <c r="BI540" s="356">
        <v>0</v>
      </c>
      <c r="BJ540" s="356">
        <v>0</v>
      </c>
      <c r="BK540" s="356">
        <v>0</v>
      </c>
      <c r="BL540" s="356">
        <v>0</v>
      </c>
      <c r="BM540" s="356">
        <v>0</v>
      </c>
      <c r="BN540" s="356">
        <v>0</v>
      </c>
      <c r="BO540" s="356">
        <v>0</v>
      </c>
      <c r="BQ540" s="356">
        <v>0</v>
      </c>
      <c r="BR540" s="356">
        <v>0</v>
      </c>
      <c r="BS540" s="356">
        <v>0</v>
      </c>
      <c r="BT540" s="356">
        <v>0</v>
      </c>
      <c r="BU540" s="356">
        <v>0</v>
      </c>
      <c r="BV540" s="356">
        <v>0</v>
      </c>
      <c r="BW540" s="356">
        <v>0</v>
      </c>
      <c r="BY540" s="356">
        <v>9969.1200000000008</v>
      </c>
      <c r="BZ540" s="356">
        <v>0</v>
      </c>
      <c r="CA540" s="356">
        <v>0</v>
      </c>
      <c r="CB540" s="356">
        <v>0</v>
      </c>
      <c r="CC540" s="356">
        <v>0</v>
      </c>
      <c r="CD540" s="356">
        <v>0</v>
      </c>
      <c r="CE540" s="356">
        <v>9969.1200000000008</v>
      </c>
      <c r="CG540" s="356">
        <v>0</v>
      </c>
      <c r="CH540" s="356">
        <v>0</v>
      </c>
      <c r="CI540" s="356">
        <v>0</v>
      </c>
      <c r="CJ540" s="356">
        <v>0</v>
      </c>
      <c r="CK540" s="356">
        <v>0</v>
      </c>
      <c r="CL540" s="356">
        <v>0</v>
      </c>
      <c r="CM540" s="356">
        <v>0</v>
      </c>
      <c r="CN540" s="162">
        <v>0</v>
      </c>
      <c r="CO540" s="356">
        <v>0</v>
      </c>
      <c r="CP540" s="356">
        <v>0</v>
      </c>
      <c r="CQ540" s="356">
        <v>0</v>
      </c>
      <c r="CR540" s="356">
        <v>0</v>
      </c>
      <c r="CS540" s="356">
        <v>0</v>
      </c>
      <c r="CT540" s="356">
        <v>0</v>
      </c>
      <c r="CU540" s="356">
        <v>0</v>
      </c>
      <c r="CW540" s="356">
        <v>0</v>
      </c>
      <c r="CX540" s="356">
        <v>0</v>
      </c>
      <c r="CY540" s="356">
        <v>0</v>
      </c>
      <c r="CZ540" s="356">
        <v>0</v>
      </c>
      <c r="DA540" s="356">
        <v>0</v>
      </c>
      <c r="DB540" s="356">
        <v>0</v>
      </c>
      <c r="DC540" s="356">
        <v>0</v>
      </c>
      <c r="DE540" s="356">
        <v>0</v>
      </c>
      <c r="DF540" s="356">
        <v>0</v>
      </c>
      <c r="DG540" s="356">
        <v>0</v>
      </c>
      <c r="DH540" s="356">
        <v>0</v>
      </c>
      <c r="DI540" s="356">
        <v>0</v>
      </c>
      <c r="DJ540" s="356">
        <v>0</v>
      </c>
      <c r="DK540" s="356">
        <v>0</v>
      </c>
      <c r="DM540" s="356">
        <v>0</v>
      </c>
      <c r="DN540" s="356">
        <v>0</v>
      </c>
      <c r="DO540" s="356">
        <v>0</v>
      </c>
      <c r="DP540" s="356">
        <v>0</v>
      </c>
      <c r="DQ540" s="356">
        <v>0</v>
      </c>
      <c r="DR540" s="356">
        <v>0</v>
      </c>
      <c r="DS540" s="356">
        <v>0</v>
      </c>
      <c r="DU540" s="356">
        <v>0</v>
      </c>
      <c r="DV540" s="356">
        <v>0</v>
      </c>
      <c r="DW540" s="356">
        <v>0</v>
      </c>
      <c r="DX540" s="356">
        <v>0</v>
      </c>
      <c r="DY540" s="356">
        <v>0</v>
      </c>
      <c r="DZ540" s="356">
        <v>0</v>
      </c>
      <c r="EA540" s="356">
        <v>0</v>
      </c>
      <c r="EC540" s="356">
        <v>0</v>
      </c>
      <c r="ED540" s="356">
        <v>0</v>
      </c>
      <c r="EE540" s="356">
        <v>0</v>
      </c>
      <c r="EF540" s="356">
        <v>0</v>
      </c>
      <c r="EG540" s="356">
        <v>0</v>
      </c>
      <c r="EH540" s="356">
        <v>0</v>
      </c>
      <c r="EI540" s="356">
        <v>0</v>
      </c>
      <c r="EK540" s="356">
        <v>0</v>
      </c>
      <c r="EL540" s="356">
        <v>0</v>
      </c>
      <c r="EM540" s="356">
        <v>0</v>
      </c>
      <c r="EN540" s="356">
        <v>0</v>
      </c>
      <c r="EO540" s="356">
        <v>0</v>
      </c>
      <c r="EP540" s="356">
        <v>0</v>
      </c>
      <c r="EQ540" s="356">
        <v>0</v>
      </c>
      <c r="ES540" s="356">
        <v>0</v>
      </c>
      <c r="ET540" s="356">
        <v>0</v>
      </c>
      <c r="EU540" s="356">
        <v>0</v>
      </c>
      <c r="EV540" s="356">
        <v>0</v>
      </c>
      <c r="EW540" s="356">
        <v>0</v>
      </c>
      <c r="EX540" s="356">
        <v>0</v>
      </c>
      <c r="EY540" s="356">
        <v>0</v>
      </c>
      <c r="FA540" s="356">
        <v>0</v>
      </c>
      <c r="FB540" s="356">
        <v>0</v>
      </c>
      <c r="FC540" s="356">
        <v>0</v>
      </c>
      <c r="FD540" s="356">
        <v>0</v>
      </c>
      <c r="FE540" s="356">
        <v>0</v>
      </c>
      <c r="FF540" s="356">
        <v>0</v>
      </c>
      <c r="FG540" s="356">
        <v>0</v>
      </c>
    </row>
    <row r="541" spans="1:163">
      <c r="A541" s="355" t="s">
        <v>991</v>
      </c>
      <c r="B541" s="162" t="s">
        <v>992</v>
      </c>
      <c r="C541" s="619">
        <v>3010267.3200000003</v>
      </c>
      <c r="D541" s="167"/>
      <c r="E541" s="356">
        <v>190970.66457517425</v>
      </c>
      <c r="F541" s="356">
        <v>1395733.146390558</v>
      </c>
      <c r="G541" s="356">
        <v>0</v>
      </c>
      <c r="H541" s="356">
        <v>0</v>
      </c>
      <c r="I541" s="356">
        <v>0</v>
      </c>
      <c r="J541" s="356">
        <v>0</v>
      </c>
      <c r="K541" s="356">
        <v>1586703.8109657322</v>
      </c>
      <c r="M541" s="356">
        <v>44028.858192505948</v>
      </c>
      <c r="N541" s="356">
        <v>354639.41515689355</v>
      </c>
      <c r="O541" s="356">
        <v>0</v>
      </c>
      <c r="P541" s="356">
        <v>0</v>
      </c>
      <c r="Q541" s="356">
        <v>0</v>
      </c>
      <c r="R541" s="356">
        <v>0</v>
      </c>
      <c r="S541" s="356">
        <v>398668.2733493995</v>
      </c>
      <c r="U541" s="356">
        <v>47125.760381719549</v>
      </c>
      <c r="V541" s="356">
        <v>394386.18788131961</v>
      </c>
      <c r="W541" s="356">
        <v>0</v>
      </c>
      <c r="X541" s="356">
        <v>0</v>
      </c>
      <c r="Y541" s="356">
        <v>0</v>
      </c>
      <c r="Z541" s="356">
        <v>0</v>
      </c>
      <c r="AA541" s="356">
        <v>441511.94826303917</v>
      </c>
      <c r="AC541" s="356">
        <v>24760.715820738671</v>
      </c>
      <c r="AD541" s="356">
        <v>254523.36477366352</v>
      </c>
      <c r="AE541" s="356">
        <v>0</v>
      </c>
      <c r="AF541" s="356">
        <v>0</v>
      </c>
      <c r="AG541" s="356">
        <v>0</v>
      </c>
      <c r="AH541" s="356">
        <v>0</v>
      </c>
      <c r="AI541" s="356">
        <v>279284.08059440221</v>
      </c>
      <c r="AK541" s="356">
        <v>17491.52988364231</v>
      </c>
      <c r="AL541" s="356">
        <v>177082.79570428701</v>
      </c>
      <c r="AM541" s="356">
        <v>0</v>
      </c>
      <c r="AN541" s="356">
        <v>0</v>
      </c>
      <c r="AO541" s="356">
        <v>0</v>
      </c>
      <c r="AP541" s="356">
        <v>0</v>
      </c>
      <c r="AQ541" s="356">
        <v>194574.32558792931</v>
      </c>
      <c r="AS541" s="356">
        <v>0.5977608716247591</v>
      </c>
      <c r="AT541" s="356">
        <v>559.15811670674873</v>
      </c>
      <c r="AU541" s="356">
        <v>0</v>
      </c>
      <c r="AV541" s="356">
        <v>0</v>
      </c>
      <c r="AW541" s="356">
        <v>0</v>
      </c>
      <c r="AX541" s="356">
        <v>0</v>
      </c>
      <c r="AY541" s="356">
        <v>559.75587757837354</v>
      </c>
      <c r="BA541" s="356">
        <v>0</v>
      </c>
      <c r="BB541" s="356">
        <v>15432.492699216755</v>
      </c>
      <c r="BC541" s="356">
        <v>0</v>
      </c>
      <c r="BD541" s="356">
        <v>0</v>
      </c>
      <c r="BE541" s="356">
        <v>0</v>
      </c>
      <c r="BF541" s="356">
        <v>0</v>
      </c>
      <c r="BG541" s="356">
        <v>15432.492699216755</v>
      </c>
      <c r="BI541" s="356">
        <v>0</v>
      </c>
      <c r="BJ541" s="356">
        <v>0</v>
      </c>
      <c r="BK541" s="356">
        <v>0</v>
      </c>
      <c r="BL541" s="356">
        <v>0</v>
      </c>
      <c r="BM541" s="356">
        <v>0</v>
      </c>
      <c r="BN541" s="356">
        <v>0</v>
      </c>
      <c r="BO541" s="356">
        <v>0</v>
      </c>
      <c r="BQ541" s="356">
        <v>5941.1330041218198</v>
      </c>
      <c r="BR541" s="356">
        <v>76648.633922739507</v>
      </c>
      <c r="BS541" s="356">
        <v>0</v>
      </c>
      <c r="BT541" s="356">
        <v>0</v>
      </c>
      <c r="BU541" s="356">
        <v>0</v>
      </c>
      <c r="BV541" s="356">
        <v>0</v>
      </c>
      <c r="BW541" s="356">
        <v>82589.766926861324</v>
      </c>
      <c r="BY541" s="356">
        <v>0</v>
      </c>
      <c r="BZ541" s="356">
        <v>0</v>
      </c>
      <c r="CA541" s="356">
        <v>0</v>
      </c>
      <c r="CB541" s="356">
        <v>0</v>
      </c>
      <c r="CC541" s="356">
        <v>0</v>
      </c>
      <c r="CD541" s="356">
        <v>0</v>
      </c>
      <c r="CE541" s="356">
        <v>0</v>
      </c>
      <c r="CG541" s="356">
        <v>688.17450144483496</v>
      </c>
      <c r="CH541" s="356">
        <v>9229.445761598201</v>
      </c>
      <c r="CI541" s="356">
        <v>0</v>
      </c>
      <c r="CJ541" s="356">
        <v>0</v>
      </c>
      <c r="CK541" s="356">
        <v>0</v>
      </c>
      <c r="CL541" s="356">
        <v>0</v>
      </c>
      <c r="CM541" s="356">
        <v>9917.6202630430362</v>
      </c>
      <c r="CN541" s="162">
        <v>0</v>
      </c>
      <c r="CO541" s="356">
        <v>121.9710797810569</v>
      </c>
      <c r="CP541" s="356">
        <v>903.27439301807544</v>
      </c>
      <c r="CQ541" s="356">
        <v>0</v>
      </c>
      <c r="CR541" s="356">
        <v>0</v>
      </c>
      <c r="CS541" s="356">
        <v>0</v>
      </c>
      <c r="CT541" s="356">
        <v>0</v>
      </c>
      <c r="CU541" s="356">
        <v>1025.2454727991324</v>
      </c>
      <c r="CW541" s="356">
        <v>0</v>
      </c>
      <c r="CX541" s="356">
        <v>0</v>
      </c>
      <c r="CY541" s="356">
        <v>0</v>
      </c>
      <c r="CZ541" s="356">
        <v>0</v>
      </c>
      <c r="DA541" s="356">
        <v>0</v>
      </c>
      <c r="DB541" s="356">
        <v>0</v>
      </c>
      <c r="DC541" s="356">
        <v>0</v>
      </c>
      <c r="DE541" s="356">
        <v>0</v>
      </c>
      <c r="DF541" s="356">
        <v>0</v>
      </c>
      <c r="DG541" s="356">
        <v>0</v>
      </c>
      <c r="DH541" s="356">
        <v>0</v>
      </c>
      <c r="DI541" s="356">
        <v>0</v>
      </c>
      <c r="DJ541" s="356">
        <v>0</v>
      </c>
      <c r="DK541" s="356">
        <v>0</v>
      </c>
      <c r="DM541" s="356">
        <v>0</v>
      </c>
      <c r="DN541" s="356">
        <v>0</v>
      </c>
      <c r="DO541" s="356">
        <v>0</v>
      </c>
      <c r="DP541" s="356">
        <v>0</v>
      </c>
      <c r="DQ541" s="356">
        <v>0</v>
      </c>
      <c r="DR541" s="356">
        <v>0</v>
      </c>
      <c r="DS541" s="356">
        <v>0</v>
      </c>
      <c r="DU541" s="356">
        <v>0</v>
      </c>
      <c r="DV541" s="356">
        <v>0</v>
      </c>
      <c r="DW541" s="356">
        <v>0</v>
      </c>
      <c r="DX541" s="356">
        <v>0</v>
      </c>
      <c r="DY541" s="356">
        <v>0</v>
      </c>
      <c r="DZ541" s="356">
        <v>0</v>
      </c>
      <c r="EA541" s="356">
        <v>0</v>
      </c>
      <c r="EC541" s="356">
        <v>0</v>
      </c>
      <c r="ED541" s="356">
        <v>0</v>
      </c>
      <c r="EE541" s="356">
        <v>0</v>
      </c>
      <c r="EF541" s="356">
        <v>0</v>
      </c>
      <c r="EG541" s="356">
        <v>0</v>
      </c>
      <c r="EH541" s="356">
        <v>0</v>
      </c>
      <c r="EI541" s="356">
        <v>0</v>
      </c>
      <c r="EK541" s="356">
        <v>0</v>
      </c>
      <c r="EL541" s="356">
        <v>0</v>
      </c>
      <c r="EM541" s="356">
        <v>0</v>
      </c>
      <c r="EN541" s="356">
        <v>0</v>
      </c>
      <c r="EO541" s="356">
        <v>0</v>
      </c>
      <c r="EP541" s="356">
        <v>0</v>
      </c>
      <c r="EQ541" s="356">
        <v>0</v>
      </c>
      <c r="ES541" s="356">
        <v>0</v>
      </c>
      <c r="ET541" s="356">
        <v>0</v>
      </c>
      <c r="EU541" s="356">
        <v>0</v>
      </c>
      <c r="EV541" s="356">
        <v>0</v>
      </c>
      <c r="EW541" s="356">
        <v>0</v>
      </c>
      <c r="EX541" s="356">
        <v>0</v>
      </c>
      <c r="EY541" s="356">
        <v>0</v>
      </c>
      <c r="FA541" s="356">
        <v>0</v>
      </c>
      <c r="FB541" s="356">
        <v>0</v>
      </c>
      <c r="FC541" s="356">
        <v>0</v>
      </c>
      <c r="FD541" s="356">
        <v>0</v>
      </c>
      <c r="FE541" s="356">
        <v>0</v>
      </c>
      <c r="FF541" s="356">
        <v>0</v>
      </c>
      <c r="FG541" s="356">
        <v>0</v>
      </c>
    </row>
    <row r="542" spans="1:163">
      <c r="A542" s="355" t="s">
        <v>993</v>
      </c>
      <c r="B542" s="162" t="s">
        <v>994</v>
      </c>
      <c r="C542" s="619">
        <v>71582.14</v>
      </c>
      <c r="D542" s="167"/>
      <c r="E542" s="356">
        <v>30226.859250470257</v>
      </c>
      <c r="F542" s="356">
        <v>0</v>
      </c>
      <c r="G542" s="356">
        <v>0</v>
      </c>
      <c r="H542" s="356">
        <v>0</v>
      </c>
      <c r="I542" s="356">
        <v>0</v>
      </c>
      <c r="J542" s="356">
        <v>0</v>
      </c>
      <c r="K542" s="356">
        <v>30226.859250470257</v>
      </c>
      <c r="M542" s="356">
        <v>9744.4150339710122</v>
      </c>
      <c r="N542" s="356">
        <v>0</v>
      </c>
      <c r="O542" s="356">
        <v>0</v>
      </c>
      <c r="P542" s="356">
        <v>0</v>
      </c>
      <c r="Q542" s="356">
        <v>0</v>
      </c>
      <c r="R542" s="356">
        <v>0</v>
      </c>
      <c r="S542" s="356">
        <v>9744.4150339710122</v>
      </c>
      <c r="U542" s="356">
        <v>12677.805318565292</v>
      </c>
      <c r="V542" s="356">
        <v>0</v>
      </c>
      <c r="W542" s="356">
        <v>0</v>
      </c>
      <c r="X542" s="356">
        <v>0</v>
      </c>
      <c r="Y542" s="356">
        <v>0</v>
      </c>
      <c r="Z542" s="356">
        <v>0</v>
      </c>
      <c r="AA542" s="356">
        <v>12677.805318565292</v>
      </c>
      <c r="AC542" s="356">
        <v>7450.8509454918158</v>
      </c>
      <c r="AD542" s="356">
        <v>0</v>
      </c>
      <c r="AE542" s="356">
        <v>0</v>
      </c>
      <c r="AF542" s="356">
        <v>0</v>
      </c>
      <c r="AG542" s="356">
        <v>0</v>
      </c>
      <c r="AH542" s="356">
        <v>0</v>
      </c>
      <c r="AI542" s="356">
        <v>7450.8509454918158</v>
      </c>
      <c r="AK542" s="356">
        <v>6137.0172567921227</v>
      </c>
      <c r="AL542" s="356">
        <v>0</v>
      </c>
      <c r="AM542" s="356">
        <v>0</v>
      </c>
      <c r="AN542" s="356">
        <v>0</v>
      </c>
      <c r="AO542" s="356">
        <v>0</v>
      </c>
      <c r="AP542" s="356">
        <v>0</v>
      </c>
      <c r="AQ542" s="356">
        <v>6137.0172567921227</v>
      </c>
      <c r="AS542" s="356">
        <v>1.3433697302434284</v>
      </c>
      <c r="AT542" s="356">
        <v>0</v>
      </c>
      <c r="AU542" s="356">
        <v>0</v>
      </c>
      <c r="AV542" s="356">
        <v>0</v>
      </c>
      <c r="AW542" s="356">
        <v>0</v>
      </c>
      <c r="AX542" s="356">
        <v>0</v>
      </c>
      <c r="AY542" s="356">
        <v>1.3433697302434284</v>
      </c>
      <c r="BA542" s="356">
        <v>313.73789427230616</v>
      </c>
      <c r="BB542" s="356">
        <v>0</v>
      </c>
      <c r="BC542" s="356">
        <v>0</v>
      </c>
      <c r="BD542" s="356">
        <v>0</v>
      </c>
      <c r="BE542" s="356">
        <v>0</v>
      </c>
      <c r="BF542" s="356">
        <v>0</v>
      </c>
      <c r="BG542" s="356">
        <v>313.73789427230616</v>
      </c>
      <c r="BI542" s="356">
        <v>4951.6107774953725</v>
      </c>
      <c r="BJ542" s="356">
        <v>0</v>
      </c>
      <c r="BK542" s="356">
        <v>0</v>
      </c>
      <c r="BL542" s="356">
        <v>0</v>
      </c>
      <c r="BM542" s="356">
        <v>0</v>
      </c>
      <c r="BN542" s="356">
        <v>0</v>
      </c>
      <c r="BO542" s="356">
        <v>4951.6107774953725</v>
      </c>
      <c r="BQ542" s="356">
        <v>31.520659261500313</v>
      </c>
      <c r="BR542" s="356">
        <v>0</v>
      </c>
      <c r="BS542" s="356">
        <v>0</v>
      </c>
      <c r="BT542" s="356">
        <v>0</v>
      </c>
      <c r="BU542" s="356">
        <v>0</v>
      </c>
      <c r="BV542" s="356">
        <v>0</v>
      </c>
      <c r="BW542" s="356">
        <v>31.520659261500313</v>
      </c>
      <c r="BY542" s="356">
        <v>0</v>
      </c>
      <c r="BZ542" s="356">
        <v>0</v>
      </c>
      <c r="CA542" s="356">
        <v>0</v>
      </c>
      <c r="CB542" s="356">
        <v>0</v>
      </c>
      <c r="CC542" s="356">
        <v>0</v>
      </c>
      <c r="CD542" s="356">
        <v>0</v>
      </c>
      <c r="CE542" s="356">
        <v>0</v>
      </c>
      <c r="CG542" s="356">
        <v>42.901891890097367</v>
      </c>
      <c r="CH542" s="356">
        <v>0</v>
      </c>
      <c r="CI542" s="356">
        <v>0</v>
      </c>
      <c r="CJ542" s="356">
        <v>0</v>
      </c>
      <c r="CK542" s="356">
        <v>0</v>
      </c>
      <c r="CL542" s="356">
        <v>0</v>
      </c>
      <c r="CM542" s="356">
        <v>42.901891890097367</v>
      </c>
      <c r="CN542" s="162">
        <v>0</v>
      </c>
      <c r="CO542" s="356">
        <v>4.0776020599813156</v>
      </c>
      <c r="CP542" s="356">
        <v>0</v>
      </c>
      <c r="CQ542" s="356">
        <v>0</v>
      </c>
      <c r="CR542" s="356">
        <v>0</v>
      </c>
      <c r="CS542" s="356">
        <v>0</v>
      </c>
      <c r="CT542" s="356">
        <v>0</v>
      </c>
      <c r="CU542" s="356">
        <v>4.0776020599813156</v>
      </c>
      <c r="CW542" s="356">
        <v>0</v>
      </c>
      <c r="CX542" s="356">
        <v>0</v>
      </c>
      <c r="CY542" s="356">
        <v>0</v>
      </c>
      <c r="CZ542" s="356">
        <v>0</v>
      </c>
      <c r="DA542" s="356">
        <v>0</v>
      </c>
      <c r="DB542" s="356">
        <v>0</v>
      </c>
      <c r="DC542" s="356">
        <v>0</v>
      </c>
      <c r="DE542" s="356">
        <v>0</v>
      </c>
      <c r="DF542" s="356">
        <v>0</v>
      </c>
      <c r="DG542" s="356">
        <v>0</v>
      </c>
      <c r="DH542" s="356">
        <v>0</v>
      </c>
      <c r="DI542" s="356">
        <v>0</v>
      </c>
      <c r="DJ542" s="356">
        <v>0</v>
      </c>
      <c r="DK542" s="356">
        <v>0</v>
      </c>
      <c r="DM542" s="356">
        <v>0</v>
      </c>
      <c r="DN542" s="356">
        <v>0</v>
      </c>
      <c r="DO542" s="356">
        <v>0</v>
      </c>
      <c r="DP542" s="356">
        <v>0</v>
      </c>
      <c r="DQ542" s="356">
        <v>0</v>
      </c>
      <c r="DR542" s="356">
        <v>0</v>
      </c>
      <c r="DS542" s="356">
        <v>0</v>
      </c>
      <c r="DU542" s="356">
        <v>0</v>
      </c>
      <c r="DV542" s="356">
        <v>0</v>
      </c>
      <c r="DW542" s="356">
        <v>0</v>
      </c>
      <c r="DX542" s="356">
        <v>0</v>
      </c>
      <c r="DY542" s="356">
        <v>0</v>
      </c>
      <c r="DZ542" s="356">
        <v>0</v>
      </c>
      <c r="EA542" s="356">
        <v>0</v>
      </c>
      <c r="EC542" s="356">
        <v>0</v>
      </c>
      <c r="ED542" s="356">
        <v>0</v>
      </c>
      <c r="EE542" s="356">
        <v>0</v>
      </c>
      <c r="EF542" s="356">
        <v>0</v>
      </c>
      <c r="EG542" s="356">
        <v>0</v>
      </c>
      <c r="EH542" s="356">
        <v>0</v>
      </c>
      <c r="EI542" s="356">
        <v>0</v>
      </c>
      <c r="EK542" s="356">
        <v>0</v>
      </c>
      <c r="EL542" s="356">
        <v>0</v>
      </c>
      <c r="EM542" s="356">
        <v>0</v>
      </c>
      <c r="EN542" s="356">
        <v>0</v>
      </c>
      <c r="EO542" s="356">
        <v>0</v>
      </c>
      <c r="EP542" s="356">
        <v>0</v>
      </c>
      <c r="EQ542" s="356">
        <v>0</v>
      </c>
      <c r="ES542" s="356">
        <v>0</v>
      </c>
      <c r="ET542" s="356">
        <v>0</v>
      </c>
      <c r="EU542" s="356">
        <v>0</v>
      </c>
      <c r="EV542" s="356">
        <v>0</v>
      </c>
      <c r="EW542" s="356">
        <v>0</v>
      </c>
      <c r="EX542" s="356">
        <v>0</v>
      </c>
      <c r="EY542" s="356">
        <v>0</v>
      </c>
      <c r="FA542" s="356">
        <v>0</v>
      </c>
      <c r="FB542" s="356">
        <v>0</v>
      </c>
      <c r="FC542" s="356">
        <v>0</v>
      </c>
      <c r="FD542" s="356">
        <v>0</v>
      </c>
      <c r="FE542" s="356">
        <v>0</v>
      </c>
      <c r="FF542" s="356">
        <v>0</v>
      </c>
      <c r="FG542" s="356">
        <v>0</v>
      </c>
    </row>
    <row r="543" spans="1:163">
      <c r="A543" s="355" t="s">
        <v>996</v>
      </c>
      <c r="B543" s="162" t="s">
        <v>997</v>
      </c>
      <c r="C543" s="619">
        <v>142607.19</v>
      </c>
      <c r="D543" s="167"/>
      <c r="E543" s="356">
        <v>67237.056736920407</v>
      </c>
      <c r="F543" s="356">
        <v>0</v>
      </c>
      <c r="G543" s="356">
        <v>0</v>
      </c>
      <c r="H543" s="356">
        <v>0</v>
      </c>
      <c r="I543" s="356">
        <v>0</v>
      </c>
      <c r="J543" s="356">
        <v>0</v>
      </c>
      <c r="K543" s="356">
        <v>67237.056736920407</v>
      </c>
      <c r="M543" s="356">
        <v>18509.304001530945</v>
      </c>
      <c r="N543" s="356">
        <v>0</v>
      </c>
      <c r="O543" s="356">
        <v>0</v>
      </c>
      <c r="P543" s="356">
        <v>0</v>
      </c>
      <c r="Q543" s="356">
        <v>0</v>
      </c>
      <c r="R543" s="356">
        <v>0</v>
      </c>
      <c r="S543" s="356">
        <v>18509.304001530945</v>
      </c>
      <c r="U543" s="356">
        <v>22988.168797243063</v>
      </c>
      <c r="V543" s="356">
        <v>0</v>
      </c>
      <c r="W543" s="356">
        <v>0</v>
      </c>
      <c r="X543" s="356">
        <v>0</v>
      </c>
      <c r="Y543" s="356">
        <v>0</v>
      </c>
      <c r="Z543" s="356">
        <v>0</v>
      </c>
      <c r="AA543" s="356">
        <v>22988.168797243063</v>
      </c>
      <c r="AC543" s="356">
        <v>13369.568172366777</v>
      </c>
      <c r="AD543" s="356">
        <v>0</v>
      </c>
      <c r="AE543" s="356">
        <v>0</v>
      </c>
      <c r="AF543" s="356">
        <v>0</v>
      </c>
      <c r="AG543" s="356">
        <v>0</v>
      </c>
      <c r="AH543" s="356">
        <v>0</v>
      </c>
      <c r="AI543" s="356">
        <v>13369.568172366777</v>
      </c>
      <c r="AK543" s="356">
        <v>8777.122430908872</v>
      </c>
      <c r="AL543" s="356">
        <v>0</v>
      </c>
      <c r="AM543" s="356">
        <v>0</v>
      </c>
      <c r="AN543" s="356">
        <v>0</v>
      </c>
      <c r="AO543" s="356">
        <v>0</v>
      </c>
      <c r="AP543" s="356">
        <v>0</v>
      </c>
      <c r="AQ543" s="356">
        <v>8777.122430908872</v>
      </c>
      <c r="AS543" s="356">
        <v>1.9087630576554687E-2</v>
      </c>
      <c r="AT543" s="356">
        <v>0</v>
      </c>
      <c r="AU543" s="356">
        <v>0</v>
      </c>
      <c r="AV543" s="356">
        <v>0</v>
      </c>
      <c r="AW543" s="356">
        <v>0</v>
      </c>
      <c r="AX543" s="356">
        <v>0</v>
      </c>
      <c r="AY543" s="356">
        <v>1.9087630576554687E-2</v>
      </c>
      <c r="BA543" s="356">
        <v>1079.0905631996545</v>
      </c>
      <c r="BB543" s="356">
        <v>0</v>
      </c>
      <c r="BC543" s="356">
        <v>0</v>
      </c>
      <c r="BD543" s="356">
        <v>0</v>
      </c>
      <c r="BE543" s="356">
        <v>0</v>
      </c>
      <c r="BF543" s="356">
        <v>0</v>
      </c>
      <c r="BG543" s="356">
        <v>1079.0905631996545</v>
      </c>
      <c r="BI543" s="356">
        <v>4265.9025628816826</v>
      </c>
      <c r="BJ543" s="356">
        <v>0</v>
      </c>
      <c r="BK543" s="356">
        <v>0</v>
      </c>
      <c r="BL543" s="356">
        <v>0</v>
      </c>
      <c r="BM543" s="356">
        <v>0</v>
      </c>
      <c r="BN543" s="356">
        <v>0</v>
      </c>
      <c r="BO543" s="356">
        <v>4265.9025628816826</v>
      </c>
      <c r="BQ543" s="356">
        <v>2866.3315184234375</v>
      </c>
      <c r="BR543" s="356">
        <v>0</v>
      </c>
      <c r="BS543" s="356">
        <v>0</v>
      </c>
      <c r="BT543" s="356">
        <v>0</v>
      </c>
      <c r="BU543" s="356">
        <v>0</v>
      </c>
      <c r="BV543" s="356">
        <v>0</v>
      </c>
      <c r="BW543" s="356">
        <v>2866.3315184234375</v>
      </c>
      <c r="BY543" s="356">
        <v>3397.4280771545355</v>
      </c>
      <c r="BZ543" s="356">
        <v>0</v>
      </c>
      <c r="CA543" s="356">
        <v>0</v>
      </c>
      <c r="CB543" s="356">
        <v>0</v>
      </c>
      <c r="CC543" s="356">
        <v>0</v>
      </c>
      <c r="CD543" s="356">
        <v>0</v>
      </c>
      <c r="CE543" s="356">
        <v>3397.4280771545355</v>
      </c>
      <c r="CG543" s="356">
        <v>102.16654266100898</v>
      </c>
      <c r="CH543" s="356">
        <v>0</v>
      </c>
      <c r="CI543" s="356">
        <v>0</v>
      </c>
      <c r="CJ543" s="356">
        <v>0</v>
      </c>
      <c r="CK543" s="356">
        <v>0</v>
      </c>
      <c r="CL543" s="356">
        <v>0</v>
      </c>
      <c r="CM543" s="356">
        <v>102.16654266100898</v>
      </c>
      <c r="CN543" s="162">
        <v>0</v>
      </c>
      <c r="CO543" s="356">
        <v>15.031509079036816</v>
      </c>
      <c r="CP543" s="356">
        <v>0</v>
      </c>
      <c r="CQ543" s="356">
        <v>0</v>
      </c>
      <c r="CR543" s="356">
        <v>0</v>
      </c>
      <c r="CS543" s="356">
        <v>0</v>
      </c>
      <c r="CT543" s="356">
        <v>0</v>
      </c>
      <c r="CU543" s="356">
        <v>15.031509079036816</v>
      </c>
      <c r="CW543" s="356">
        <v>0</v>
      </c>
      <c r="CX543" s="356">
        <v>0</v>
      </c>
      <c r="CY543" s="356">
        <v>0</v>
      </c>
      <c r="CZ543" s="356">
        <v>0</v>
      </c>
      <c r="DA543" s="356">
        <v>0</v>
      </c>
      <c r="DB543" s="356">
        <v>0</v>
      </c>
      <c r="DC543" s="356">
        <v>0</v>
      </c>
      <c r="DE543" s="356">
        <v>0</v>
      </c>
      <c r="DF543" s="356">
        <v>0</v>
      </c>
      <c r="DG543" s="356">
        <v>0</v>
      </c>
      <c r="DH543" s="356">
        <v>0</v>
      </c>
      <c r="DI543" s="356">
        <v>0</v>
      </c>
      <c r="DJ543" s="356">
        <v>0</v>
      </c>
      <c r="DK543" s="356">
        <v>0</v>
      </c>
      <c r="DM543" s="356">
        <v>0</v>
      </c>
      <c r="DN543" s="356">
        <v>0</v>
      </c>
      <c r="DO543" s="356">
        <v>0</v>
      </c>
      <c r="DP543" s="356">
        <v>0</v>
      </c>
      <c r="DQ543" s="356">
        <v>0</v>
      </c>
      <c r="DR543" s="356">
        <v>0</v>
      </c>
      <c r="DS543" s="356">
        <v>0</v>
      </c>
      <c r="DU543" s="356">
        <v>0</v>
      </c>
      <c r="DV543" s="356">
        <v>0</v>
      </c>
      <c r="DW543" s="356">
        <v>0</v>
      </c>
      <c r="DX543" s="356">
        <v>0</v>
      </c>
      <c r="DY543" s="356">
        <v>0</v>
      </c>
      <c r="DZ543" s="356">
        <v>0</v>
      </c>
      <c r="EA543" s="356">
        <v>0</v>
      </c>
      <c r="EC543" s="356">
        <v>0</v>
      </c>
      <c r="ED543" s="356">
        <v>0</v>
      </c>
      <c r="EE543" s="356">
        <v>0</v>
      </c>
      <c r="EF543" s="356">
        <v>0</v>
      </c>
      <c r="EG543" s="356">
        <v>0</v>
      </c>
      <c r="EH543" s="356">
        <v>0</v>
      </c>
      <c r="EI543" s="356">
        <v>0</v>
      </c>
      <c r="EK543" s="356">
        <v>0</v>
      </c>
      <c r="EL543" s="356">
        <v>0</v>
      </c>
      <c r="EM543" s="356">
        <v>0</v>
      </c>
      <c r="EN543" s="356">
        <v>0</v>
      </c>
      <c r="EO543" s="356">
        <v>0</v>
      </c>
      <c r="EP543" s="356">
        <v>0</v>
      </c>
      <c r="EQ543" s="356">
        <v>0</v>
      </c>
      <c r="ES543" s="356">
        <v>0</v>
      </c>
      <c r="ET543" s="356">
        <v>0</v>
      </c>
      <c r="EU543" s="356">
        <v>0</v>
      </c>
      <c r="EV543" s="356">
        <v>0</v>
      </c>
      <c r="EW543" s="356">
        <v>0</v>
      </c>
      <c r="EX543" s="356">
        <v>0</v>
      </c>
      <c r="EY543" s="356">
        <v>0</v>
      </c>
      <c r="FA543" s="356">
        <v>0</v>
      </c>
      <c r="FB543" s="356">
        <v>0</v>
      </c>
      <c r="FC543" s="356">
        <v>0</v>
      </c>
      <c r="FD543" s="356">
        <v>0</v>
      </c>
      <c r="FE543" s="356">
        <v>0</v>
      </c>
      <c r="FF543" s="356">
        <v>0</v>
      </c>
      <c r="FG543" s="356">
        <v>0</v>
      </c>
    </row>
    <row r="544" spans="1:163">
      <c r="A544" s="355" t="s">
        <v>998</v>
      </c>
      <c r="B544" s="162" t="s">
        <v>999</v>
      </c>
      <c r="C544" s="619">
        <v>9552274.1199999992</v>
      </c>
      <c r="D544" s="167"/>
      <c r="E544" s="356">
        <v>4970330.760974152</v>
      </c>
      <c r="F544" s="356">
        <v>0</v>
      </c>
      <c r="G544" s="356">
        <v>0</v>
      </c>
      <c r="H544" s="356">
        <v>0</v>
      </c>
      <c r="I544" s="356">
        <v>0</v>
      </c>
      <c r="J544" s="356">
        <v>0</v>
      </c>
      <c r="K544" s="356">
        <v>4970330.760974152</v>
      </c>
      <c r="M544" s="356">
        <v>1201696.5016119166</v>
      </c>
      <c r="N544" s="356">
        <v>0</v>
      </c>
      <c r="O544" s="356">
        <v>0</v>
      </c>
      <c r="P544" s="356">
        <v>0</v>
      </c>
      <c r="Q544" s="356">
        <v>0</v>
      </c>
      <c r="R544" s="356">
        <v>0</v>
      </c>
      <c r="S544" s="356">
        <v>1201696.5016119166</v>
      </c>
      <c r="U544" s="356">
        <v>1320411.6618963925</v>
      </c>
      <c r="V544" s="356">
        <v>0</v>
      </c>
      <c r="W544" s="356">
        <v>0</v>
      </c>
      <c r="X544" s="356">
        <v>0</v>
      </c>
      <c r="Y544" s="356">
        <v>0</v>
      </c>
      <c r="Z544" s="356">
        <v>0</v>
      </c>
      <c r="AA544" s="356">
        <v>1320411.6618963925</v>
      </c>
      <c r="AC544" s="356">
        <v>702580.05164134433</v>
      </c>
      <c r="AD544" s="356">
        <v>0</v>
      </c>
      <c r="AE544" s="356">
        <v>0</v>
      </c>
      <c r="AF544" s="356">
        <v>0</v>
      </c>
      <c r="AG544" s="356">
        <v>0</v>
      </c>
      <c r="AH544" s="356">
        <v>0</v>
      </c>
      <c r="AI544" s="356">
        <v>702580.05164134433</v>
      </c>
      <c r="AK544" s="356">
        <v>641226.42827208736</v>
      </c>
      <c r="AL544" s="356">
        <v>0</v>
      </c>
      <c r="AM544" s="356">
        <v>0</v>
      </c>
      <c r="AN544" s="356">
        <v>0</v>
      </c>
      <c r="AO544" s="356">
        <v>0</v>
      </c>
      <c r="AP544" s="356">
        <v>0</v>
      </c>
      <c r="AQ544" s="356">
        <v>641226.42827208736</v>
      </c>
      <c r="AS544" s="356">
        <v>2299.9497503539997</v>
      </c>
      <c r="AT544" s="356">
        <v>0</v>
      </c>
      <c r="AU544" s="356">
        <v>0</v>
      </c>
      <c r="AV544" s="356">
        <v>0</v>
      </c>
      <c r="AW544" s="356">
        <v>0</v>
      </c>
      <c r="AX544" s="356">
        <v>0</v>
      </c>
      <c r="AY544" s="356">
        <v>2299.9497503539997</v>
      </c>
      <c r="BA544" s="356">
        <v>71831.39216178871</v>
      </c>
      <c r="BB544" s="356">
        <v>0</v>
      </c>
      <c r="BC544" s="356">
        <v>0</v>
      </c>
      <c r="BD544" s="356">
        <v>0</v>
      </c>
      <c r="BE544" s="356">
        <v>0</v>
      </c>
      <c r="BF544" s="356">
        <v>0</v>
      </c>
      <c r="BG544" s="356">
        <v>71831.39216178871</v>
      </c>
      <c r="BI544" s="356">
        <v>209012.37323653765</v>
      </c>
      <c r="BJ544" s="356">
        <v>0</v>
      </c>
      <c r="BK544" s="356">
        <v>0</v>
      </c>
      <c r="BL544" s="356">
        <v>0</v>
      </c>
      <c r="BM544" s="356">
        <v>0</v>
      </c>
      <c r="BN544" s="356">
        <v>0</v>
      </c>
      <c r="BO544" s="356">
        <v>209012.37323653765</v>
      </c>
      <c r="BQ544" s="356">
        <v>295808.74522863567</v>
      </c>
      <c r="BR544" s="356">
        <v>0</v>
      </c>
      <c r="BS544" s="356">
        <v>0</v>
      </c>
      <c r="BT544" s="356">
        <v>0</v>
      </c>
      <c r="BU544" s="356">
        <v>0</v>
      </c>
      <c r="BV544" s="356">
        <v>0</v>
      </c>
      <c r="BW544" s="356">
        <v>295808.74522863567</v>
      </c>
      <c r="BY544" s="356">
        <v>127444.38306933297</v>
      </c>
      <c r="BZ544" s="356">
        <v>0</v>
      </c>
      <c r="CA544" s="356">
        <v>0</v>
      </c>
      <c r="CB544" s="356">
        <v>0</v>
      </c>
      <c r="CC544" s="356">
        <v>0</v>
      </c>
      <c r="CD544" s="356">
        <v>0</v>
      </c>
      <c r="CE544" s="356">
        <v>127444.38306933297</v>
      </c>
      <c r="CG544" s="356">
        <v>7183.2871064682749</v>
      </c>
      <c r="CH544" s="356">
        <v>0</v>
      </c>
      <c r="CI544" s="356">
        <v>0</v>
      </c>
      <c r="CJ544" s="356">
        <v>0</v>
      </c>
      <c r="CK544" s="356">
        <v>0</v>
      </c>
      <c r="CL544" s="356">
        <v>0</v>
      </c>
      <c r="CM544" s="356">
        <v>7183.2871064682749</v>
      </c>
      <c r="CN544" s="162">
        <v>0</v>
      </c>
      <c r="CO544" s="356">
        <v>2448.5850509901588</v>
      </c>
      <c r="CP544" s="356">
        <v>0</v>
      </c>
      <c r="CQ544" s="356">
        <v>0</v>
      </c>
      <c r="CR544" s="356">
        <v>0</v>
      </c>
      <c r="CS544" s="356">
        <v>0</v>
      </c>
      <c r="CT544" s="356">
        <v>0</v>
      </c>
      <c r="CU544" s="356">
        <v>2448.5850509901588</v>
      </c>
      <c r="CW544" s="356">
        <v>0</v>
      </c>
      <c r="CX544" s="356">
        <v>0</v>
      </c>
      <c r="CY544" s="356">
        <v>0</v>
      </c>
      <c r="CZ544" s="356">
        <v>0</v>
      </c>
      <c r="DA544" s="356">
        <v>0</v>
      </c>
      <c r="DB544" s="356">
        <v>0</v>
      </c>
      <c r="DC544" s="356">
        <v>0</v>
      </c>
      <c r="DE544" s="356">
        <v>0</v>
      </c>
      <c r="DF544" s="356">
        <v>0</v>
      </c>
      <c r="DG544" s="356">
        <v>0</v>
      </c>
      <c r="DH544" s="356">
        <v>0</v>
      </c>
      <c r="DI544" s="356">
        <v>0</v>
      </c>
      <c r="DJ544" s="356">
        <v>0</v>
      </c>
      <c r="DK544" s="356">
        <v>0</v>
      </c>
      <c r="DM544" s="356">
        <v>0</v>
      </c>
      <c r="DN544" s="356">
        <v>0</v>
      </c>
      <c r="DO544" s="356">
        <v>0</v>
      </c>
      <c r="DP544" s="356">
        <v>0</v>
      </c>
      <c r="DQ544" s="356">
        <v>0</v>
      </c>
      <c r="DR544" s="356">
        <v>0</v>
      </c>
      <c r="DS544" s="356">
        <v>0</v>
      </c>
      <c r="DU544" s="356">
        <v>0</v>
      </c>
      <c r="DV544" s="356">
        <v>0</v>
      </c>
      <c r="DW544" s="356">
        <v>0</v>
      </c>
      <c r="DX544" s="356">
        <v>0</v>
      </c>
      <c r="DY544" s="356">
        <v>0</v>
      </c>
      <c r="DZ544" s="356">
        <v>0</v>
      </c>
      <c r="EA544" s="356">
        <v>0</v>
      </c>
      <c r="EC544" s="356">
        <v>0</v>
      </c>
      <c r="ED544" s="356">
        <v>0</v>
      </c>
      <c r="EE544" s="356">
        <v>0</v>
      </c>
      <c r="EF544" s="356">
        <v>0</v>
      </c>
      <c r="EG544" s="356">
        <v>0</v>
      </c>
      <c r="EH544" s="356">
        <v>0</v>
      </c>
      <c r="EI544" s="356">
        <v>0</v>
      </c>
      <c r="EK544" s="356">
        <v>0</v>
      </c>
      <c r="EL544" s="356">
        <v>0</v>
      </c>
      <c r="EM544" s="356">
        <v>0</v>
      </c>
      <c r="EN544" s="356">
        <v>0</v>
      </c>
      <c r="EO544" s="356">
        <v>0</v>
      </c>
      <c r="EP544" s="356">
        <v>0</v>
      </c>
      <c r="EQ544" s="356">
        <v>0</v>
      </c>
      <c r="ES544" s="356">
        <v>0</v>
      </c>
      <c r="ET544" s="356">
        <v>0</v>
      </c>
      <c r="EU544" s="356">
        <v>0</v>
      </c>
      <c r="EV544" s="356">
        <v>0</v>
      </c>
      <c r="EW544" s="356">
        <v>0</v>
      </c>
      <c r="EX544" s="356">
        <v>0</v>
      </c>
      <c r="EY544" s="356">
        <v>0</v>
      </c>
      <c r="FA544" s="356">
        <v>0</v>
      </c>
      <c r="FB544" s="356">
        <v>0</v>
      </c>
      <c r="FC544" s="356">
        <v>0</v>
      </c>
      <c r="FD544" s="356">
        <v>0</v>
      </c>
      <c r="FE544" s="356">
        <v>0</v>
      </c>
      <c r="FF544" s="356">
        <v>0</v>
      </c>
      <c r="FG544" s="356">
        <v>0</v>
      </c>
    </row>
    <row r="545" spans="1:163">
      <c r="A545" s="355" t="s">
        <v>1000</v>
      </c>
      <c r="B545" s="162" t="s">
        <v>1001</v>
      </c>
      <c r="C545" s="619">
        <v>54950.929999999986</v>
      </c>
      <c r="D545" s="167"/>
      <c r="E545" s="356">
        <v>30673.375654063973</v>
      </c>
      <c r="F545" s="356">
        <v>0</v>
      </c>
      <c r="G545" s="356">
        <v>0</v>
      </c>
      <c r="H545" s="356">
        <v>0</v>
      </c>
      <c r="I545" s="356">
        <v>0</v>
      </c>
      <c r="J545" s="356">
        <v>0</v>
      </c>
      <c r="K545" s="356">
        <v>30673.375654063973</v>
      </c>
      <c r="M545" s="356">
        <v>7416.0231961891568</v>
      </c>
      <c r="N545" s="356">
        <v>0</v>
      </c>
      <c r="O545" s="356">
        <v>0</v>
      </c>
      <c r="P545" s="356">
        <v>0</v>
      </c>
      <c r="Q545" s="356">
        <v>0</v>
      </c>
      <c r="R545" s="356">
        <v>0</v>
      </c>
      <c r="S545" s="356">
        <v>7416.0231961891568</v>
      </c>
      <c r="U545" s="356">
        <v>8148.6494302075253</v>
      </c>
      <c r="V545" s="356">
        <v>0</v>
      </c>
      <c r="W545" s="356">
        <v>0</v>
      </c>
      <c r="X545" s="356">
        <v>0</v>
      </c>
      <c r="Y545" s="356">
        <v>0</v>
      </c>
      <c r="Z545" s="356">
        <v>0</v>
      </c>
      <c r="AA545" s="356">
        <v>8148.6494302075253</v>
      </c>
      <c r="AC545" s="356">
        <v>4335.8285167369559</v>
      </c>
      <c r="AD545" s="356">
        <v>0</v>
      </c>
      <c r="AE545" s="356">
        <v>0</v>
      </c>
      <c r="AF545" s="356">
        <v>0</v>
      </c>
      <c r="AG545" s="356">
        <v>0</v>
      </c>
      <c r="AH545" s="356">
        <v>0</v>
      </c>
      <c r="AI545" s="356">
        <v>4335.8285167369559</v>
      </c>
      <c r="AK545" s="356">
        <v>3860.1257276085316</v>
      </c>
      <c r="AL545" s="356">
        <v>0</v>
      </c>
      <c r="AM545" s="356">
        <v>0</v>
      </c>
      <c r="AN545" s="356">
        <v>0</v>
      </c>
      <c r="AO545" s="356">
        <v>0</v>
      </c>
      <c r="AP545" s="356">
        <v>0</v>
      </c>
      <c r="AQ545" s="356">
        <v>3860.1257276085316</v>
      </c>
      <c r="AS545" s="356">
        <v>14.193667598945087</v>
      </c>
      <c r="AT545" s="356">
        <v>0</v>
      </c>
      <c r="AU545" s="356">
        <v>0</v>
      </c>
      <c r="AV545" s="356">
        <v>0</v>
      </c>
      <c r="AW545" s="356">
        <v>0</v>
      </c>
      <c r="AX545" s="356">
        <v>0</v>
      </c>
      <c r="AY545" s="356">
        <v>14.193667598945087</v>
      </c>
      <c r="BA545" s="356">
        <v>443.29268644107248</v>
      </c>
      <c r="BB545" s="356">
        <v>0</v>
      </c>
      <c r="BC545" s="356">
        <v>0</v>
      </c>
      <c r="BD545" s="356">
        <v>0</v>
      </c>
      <c r="BE545" s="356">
        <v>0</v>
      </c>
      <c r="BF545" s="356">
        <v>0</v>
      </c>
      <c r="BG545" s="356">
        <v>443.29268644107248</v>
      </c>
      <c r="BI545" s="356">
        <v>0</v>
      </c>
      <c r="BJ545" s="356">
        <v>0</v>
      </c>
      <c r="BK545" s="356">
        <v>0</v>
      </c>
      <c r="BL545" s="356">
        <v>0</v>
      </c>
      <c r="BM545" s="356">
        <v>0</v>
      </c>
      <c r="BN545" s="356">
        <v>0</v>
      </c>
      <c r="BO545" s="356">
        <v>0</v>
      </c>
      <c r="BQ545" s="356">
        <v>0</v>
      </c>
      <c r="BR545" s="356">
        <v>0</v>
      </c>
      <c r="BS545" s="356">
        <v>0</v>
      </c>
      <c r="BT545" s="356">
        <v>0</v>
      </c>
      <c r="BU545" s="356">
        <v>0</v>
      </c>
      <c r="BV545" s="356">
        <v>0</v>
      </c>
      <c r="BW545" s="356">
        <v>0</v>
      </c>
      <c r="BY545" s="356">
        <v>0</v>
      </c>
      <c r="BZ545" s="356">
        <v>0</v>
      </c>
      <c r="CA545" s="356">
        <v>0</v>
      </c>
      <c r="CB545" s="356">
        <v>0</v>
      </c>
      <c r="CC545" s="356">
        <v>0</v>
      </c>
      <c r="CD545" s="356">
        <v>0</v>
      </c>
      <c r="CE545" s="356">
        <v>0</v>
      </c>
      <c r="CG545" s="356">
        <v>44.330181318659626</v>
      </c>
      <c r="CH545" s="356">
        <v>0</v>
      </c>
      <c r="CI545" s="356">
        <v>0</v>
      </c>
      <c r="CJ545" s="356">
        <v>0</v>
      </c>
      <c r="CK545" s="356">
        <v>0</v>
      </c>
      <c r="CL545" s="356">
        <v>0</v>
      </c>
      <c r="CM545" s="356">
        <v>44.330181318659626</v>
      </c>
      <c r="CN545" s="162">
        <v>0</v>
      </c>
      <c r="CO545" s="356">
        <v>15.110939835164247</v>
      </c>
      <c r="CP545" s="356">
        <v>0</v>
      </c>
      <c r="CQ545" s="356">
        <v>0</v>
      </c>
      <c r="CR545" s="356">
        <v>0</v>
      </c>
      <c r="CS545" s="356">
        <v>0</v>
      </c>
      <c r="CT545" s="356">
        <v>0</v>
      </c>
      <c r="CU545" s="356">
        <v>15.110939835164247</v>
      </c>
      <c r="CW545" s="356">
        <v>0</v>
      </c>
      <c r="CX545" s="356">
        <v>0</v>
      </c>
      <c r="CY545" s="356">
        <v>0</v>
      </c>
      <c r="CZ545" s="356">
        <v>0</v>
      </c>
      <c r="DA545" s="356">
        <v>0</v>
      </c>
      <c r="DB545" s="356">
        <v>0</v>
      </c>
      <c r="DC545" s="356">
        <v>0</v>
      </c>
      <c r="DE545" s="356">
        <v>0</v>
      </c>
      <c r="DF545" s="356">
        <v>0</v>
      </c>
      <c r="DG545" s="356">
        <v>0</v>
      </c>
      <c r="DH545" s="356">
        <v>0</v>
      </c>
      <c r="DI545" s="356">
        <v>0</v>
      </c>
      <c r="DJ545" s="356">
        <v>0</v>
      </c>
      <c r="DK545" s="356">
        <v>0</v>
      </c>
      <c r="DM545" s="356">
        <v>0</v>
      </c>
      <c r="DN545" s="356">
        <v>0</v>
      </c>
      <c r="DO545" s="356">
        <v>0</v>
      </c>
      <c r="DP545" s="356">
        <v>0</v>
      </c>
      <c r="DQ545" s="356">
        <v>0</v>
      </c>
      <c r="DR545" s="356">
        <v>0</v>
      </c>
      <c r="DS545" s="356">
        <v>0</v>
      </c>
      <c r="DU545" s="356">
        <v>0</v>
      </c>
      <c r="DV545" s="356">
        <v>0</v>
      </c>
      <c r="DW545" s="356">
        <v>0</v>
      </c>
      <c r="DX545" s="356">
        <v>0</v>
      </c>
      <c r="DY545" s="356">
        <v>0</v>
      </c>
      <c r="DZ545" s="356">
        <v>0</v>
      </c>
      <c r="EA545" s="356">
        <v>0</v>
      </c>
      <c r="EC545" s="356">
        <v>0</v>
      </c>
      <c r="ED545" s="356">
        <v>0</v>
      </c>
      <c r="EE545" s="356">
        <v>0</v>
      </c>
      <c r="EF545" s="356">
        <v>0</v>
      </c>
      <c r="EG545" s="356">
        <v>0</v>
      </c>
      <c r="EH545" s="356">
        <v>0</v>
      </c>
      <c r="EI545" s="356">
        <v>0</v>
      </c>
      <c r="EK545" s="356">
        <v>0</v>
      </c>
      <c r="EL545" s="356">
        <v>0</v>
      </c>
      <c r="EM545" s="356">
        <v>0</v>
      </c>
      <c r="EN545" s="356">
        <v>0</v>
      </c>
      <c r="EO545" s="356">
        <v>0</v>
      </c>
      <c r="EP545" s="356">
        <v>0</v>
      </c>
      <c r="EQ545" s="356">
        <v>0</v>
      </c>
      <c r="ES545" s="356">
        <v>0</v>
      </c>
      <c r="ET545" s="356">
        <v>0</v>
      </c>
      <c r="EU545" s="356">
        <v>0</v>
      </c>
      <c r="EV545" s="356">
        <v>0</v>
      </c>
      <c r="EW545" s="356">
        <v>0</v>
      </c>
      <c r="EX545" s="356">
        <v>0</v>
      </c>
      <c r="EY545" s="356">
        <v>0</v>
      </c>
      <c r="FA545" s="356">
        <v>0</v>
      </c>
      <c r="FB545" s="356">
        <v>0</v>
      </c>
      <c r="FC545" s="356">
        <v>0</v>
      </c>
      <c r="FD545" s="356">
        <v>0</v>
      </c>
      <c r="FE545" s="356">
        <v>0</v>
      </c>
      <c r="FF545" s="356">
        <v>0</v>
      </c>
      <c r="FG545" s="356">
        <v>0</v>
      </c>
    </row>
    <row r="546" spans="1:163">
      <c r="A546" s="355" t="s">
        <v>1003</v>
      </c>
      <c r="B546" s="162" t="s">
        <v>1004</v>
      </c>
      <c r="C546" s="619">
        <v>12015090.43</v>
      </c>
      <c r="D546" s="167"/>
      <c r="E546" s="356">
        <v>8280957.1348556913</v>
      </c>
      <c r="F546" s="356">
        <v>0</v>
      </c>
      <c r="G546" s="356">
        <v>0</v>
      </c>
      <c r="H546" s="356">
        <v>0</v>
      </c>
      <c r="I546" s="356">
        <v>0</v>
      </c>
      <c r="J546" s="356">
        <v>0</v>
      </c>
      <c r="K546" s="356">
        <v>8280957.1348556913</v>
      </c>
      <c r="M546" s="356">
        <v>1513073.6062078436</v>
      </c>
      <c r="N546" s="356">
        <v>0</v>
      </c>
      <c r="O546" s="356">
        <v>0</v>
      </c>
      <c r="P546" s="356">
        <v>0</v>
      </c>
      <c r="Q546" s="356">
        <v>0</v>
      </c>
      <c r="R546" s="356">
        <v>0</v>
      </c>
      <c r="S546" s="356">
        <v>1513073.6062078436</v>
      </c>
      <c r="U546" s="356">
        <v>1176308.0451656198</v>
      </c>
      <c r="V546" s="356">
        <v>0</v>
      </c>
      <c r="W546" s="356">
        <v>0</v>
      </c>
      <c r="X546" s="356">
        <v>0</v>
      </c>
      <c r="Y546" s="356">
        <v>0</v>
      </c>
      <c r="Z546" s="356">
        <v>0</v>
      </c>
      <c r="AA546" s="356">
        <v>1176308.0451656198</v>
      </c>
      <c r="AC546" s="356">
        <v>465329.02715162426</v>
      </c>
      <c r="AD546" s="356">
        <v>0</v>
      </c>
      <c r="AE546" s="356">
        <v>0</v>
      </c>
      <c r="AF546" s="356">
        <v>0</v>
      </c>
      <c r="AG546" s="356">
        <v>0</v>
      </c>
      <c r="AH546" s="356">
        <v>0</v>
      </c>
      <c r="AI546" s="356">
        <v>465329.02715162426</v>
      </c>
      <c r="AK546" s="356">
        <v>435568.63032201934</v>
      </c>
      <c r="AL546" s="356">
        <v>0</v>
      </c>
      <c r="AM546" s="356">
        <v>0</v>
      </c>
      <c r="AN546" s="356">
        <v>0</v>
      </c>
      <c r="AO546" s="356">
        <v>0</v>
      </c>
      <c r="AP546" s="356">
        <v>0</v>
      </c>
      <c r="AQ546" s="356">
        <v>435568.63032201934</v>
      </c>
      <c r="AS546" s="356">
        <v>10909.731846700251</v>
      </c>
      <c r="AT546" s="356">
        <v>0</v>
      </c>
      <c r="AU546" s="356">
        <v>0</v>
      </c>
      <c r="AV546" s="356">
        <v>0</v>
      </c>
      <c r="AW546" s="356">
        <v>0</v>
      </c>
      <c r="AX546" s="356">
        <v>0</v>
      </c>
      <c r="AY546" s="356">
        <v>10909.731846700251</v>
      </c>
      <c r="BA546" s="356">
        <v>117376.16365155604</v>
      </c>
      <c r="BB546" s="356">
        <v>0</v>
      </c>
      <c r="BC546" s="356">
        <v>0</v>
      </c>
      <c r="BD546" s="356">
        <v>0</v>
      </c>
      <c r="BE546" s="356">
        <v>0</v>
      </c>
      <c r="BF546" s="356">
        <v>0</v>
      </c>
      <c r="BG546" s="356">
        <v>117376.16365155604</v>
      </c>
      <c r="BI546" s="356">
        <v>0</v>
      </c>
      <c r="BJ546" s="356">
        <v>0</v>
      </c>
      <c r="BK546" s="356">
        <v>0</v>
      </c>
      <c r="BL546" s="356">
        <v>0</v>
      </c>
      <c r="BM546" s="356">
        <v>0</v>
      </c>
      <c r="BN546" s="356">
        <v>0</v>
      </c>
      <c r="BO546" s="356">
        <v>0</v>
      </c>
      <c r="BQ546" s="356">
        <v>0</v>
      </c>
      <c r="BR546" s="356">
        <v>0</v>
      </c>
      <c r="BS546" s="356">
        <v>0</v>
      </c>
      <c r="BT546" s="356">
        <v>0</v>
      </c>
      <c r="BU546" s="356">
        <v>0</v>
      </c>
      <c r="BV546" s="356">
        <v>0</v>
      </c>
      <c r="BW546" s="356">
        <v>0</v>
      </c>
      <c r="BY546" s="356">
        <v>0</v>
      </c>
      <c r="BZ546" s="356">
        <v>0</v>
      </c>
      <c r="CA546" s="356">
        <v>0</v>
      </c>
      <c r="CB546" s="356">
        <v>0</v>
      </c>
      <c r="CC546" s="356">
        <v>0</v>
      </c>
      <c r="CD546" s="356">
        <v>0</v>
      </c>
      <c r="CE546" s="356">
        <v>0</v>
      </c>
      <c r="CG546" s="356">
        <v>7277.1773269471823</v>
      </c>
      <c r="CH546" s="356">
        <v>0</v>
      </c>
      <c r="CI546" s="356">
        <v>0</v>
      </c>
      <c r="CJ546" s="356">
        <v>0</v>
      </c>
      <c r="CK546" s="356">
        <v>0</v>
      </c>
      <c r="CL546" s="356">
        <v>0</v>
      </c>
      <c r="CM546" s="356">
        <v>7277.1773269471823</v>
      </c>
      <c r="CN546" s="162">
        <v>0</v>
      </c>
      <c r="CO546" s="356">
        <v>8290.9134719945505</v>
      </c>
      <c r="CP546" s="356">
        <v>0</v>
      </c>
      <c r="CQ546" s="356">
        <v>0</v>
      </c>
      <c r="CR546" s="356">
        <v>0</v>
      </c>
      <c r="CS546" s="356">
        <v>0</v>
      </c>
      <c r="CT546" s="356">
        <v>0</v>
      </c>
      <c r="CU546" s="356">
        <v>8290.9134719945505</v>
      </c>
      <c r="CW546" s="356">
        <v>0</v>
      </c>
      <c r="CX546" s="356">
        <v>0</v>
      </c>
      <c r="CY546" s="356">
        <v>0</v>
      </c>
      <c r="CZ546" s="356">
        <v>0</v>
      </c>
      <c r="DA546" s="356">
        <v>0</v>
      </c>
      <c r="DB546" s="356">
        <v>0</v>
      </c>
      <c r="DC546" s="356">
        <v>0</v>
      </c>
      <c r="DE546" s="356">
        <v>0</v>
      </c>
      <c r="DF546" s="356">
        <v>0</v>
      </c>
      <c r="DG546" s="356">
        <v>0</v>
      </c>
      <c r="DH546" s="356">
        <v>0</v>
      </c>
      <c r="DI546" s="356">
        <v>0</v>
      </c>
      <c r="DJ546" s="356">
        <v>0</v>
      </c>
      <c r="DK546" s="356">
        <v>0</v>
      </c>
      <c r="DM546" s="356">
        <v>0</v>
      </c>
      <c r="DN546" s="356">
        <v>0</v>
      </c>
      <c r="DO546" s="356">
        <v>0</v>
      </c>
      <c r="DP546" s="356">
        <v>0</v>
      </c>
      <c r="DQ546" s="356">
        <v>0</v>
      </c>
      <c r="DR546" s="356">
        <v>0</v>
      </c>
      <c r="DS546" s="356">
        <v>0</v>
      </c>
      <c r="DU546" s="356">
        <v>0</v>
      </c>
      <c r="DV546" s="356">
        <v>0</v>
      </c>
      <c r="DW546" s="356">
        <v>0</v>
      </c>
      <c r="DX546" s="356">
        <v>0</v>
      </c>
      <c r="DY546" s="356">
        <v>0</v>
      </c>
      <c r="DZ546" s="356">
        <v>0</v>
      </c>
      <c r="EA546" s="356">
        <v>0</v>
      </c>
      <c r="EC546" s="356">
        <v>0</v>
      </c>
      <c r="ED546" s="356">
        <v>0</v>
      </c>
      <c r="EE546" s="356">
        <v>0</v>
      </c>
      <c r="EF546" s="356">
        <v>0</v>
      </c>
      <c r="EG546" s="356">
        <v>0</v>
      </c>
      <c r="EH546" s="356">
        <v>0</v>
      </c>
      <c r="EI546" s="356">
        <v>0</v>
      </c>
      <c r="EK546" s="356">
        <v>0</v>
      </c>
      <c r="EL546" s="356">
        <v>0</v>
      </c>
      <c r="EM546" s="356">
        <v>0</v>
      </c>
      <c r="EN546" s="356">
        <v>0</v>
      </c>
      <c r="EO546" s="356">
        <v>0</v>
      </c>
      <c r="EP546" s="356">
        <v>0</v>
      </c>
      <c r="EQ546" s="356">
        <v>0</v>
      </c>
      <c r="ES546" s="356">
        <v>0</v>
      </c>
      <c r="ET546" s="356">
        <v>0</v>
      </c>
      <c r="EU546" s="356">
        <v>0</v>
      </c>
      <c r="EV546" s="356">
        <v>0</v>
      </c>
      <c r="EW546" s="356">
        <v>0</v>
      </c>
      <c r="EX546" s="356">
        <v>0</v>
      </c>
      <c r="EY546" s="356">
        <v>0</v>
      </c>
      <c r="FA546" s="356">
        <v>0</v>
      </c>
      <c r="FB546" s="356">
        <v>0</v>
      </c>
      <c r="FC546" s="356">
        <v>0</v>
      </c>
      <c r="FD546" s="356">
        <v>0</v>
      </c>
      <c r="FE546" s="356">
        <v>0</v>
      </c>
      <c r="FF546" s="356">
        <v>0</v>
      </c>
      <c r="FG546" s="356">
        <v>0</v>
      </c>
    </row>
    <row r="547" spans="1:163">
      <c r="A547" s="355" t="s">
        <v>1006</v>
      </c>
      <c r="B547" s="162" t="s">
        <v>1007</v>
      </c>
      <c r="C547" s="619">
        <v>17443235.939999998</v>
      </c>
      <c r="D547" s="167"/>
      <c r="E547" s="356">
        <v>12022105.863777025</v>
      </c>
      <c r="F547" s="356">
        <v>0</v>
      </c>
      <c r="G547" s="356">
        <v>0</v>
      </c>
      <c r="H547" s="356">
        <v>0</v>
      </c>
      <c r="I547" s="356">
        <v>0</v>
      </c>
      <c r="J547" s="356">
        <v>0</v>
      </c>
      <c r="K547" s="356">
        <v>12022105.863777025</v>
      </c>
      <c r="M547" s="356">
        <v>2196645.9646255085</v>
      </c>
      <c r="N547" s="356">
        <v>0</v>
      </c>
      <c r="O547" s="356">
        <v>0</v>
      </c>
      <c r="P547" s="356">
        <v>0</v>
      </c>
      <c r="Q547" s="356">
        <v>0</v>
      </c>
      <c r="R547" s="356">
        <v>0</v>
      </c>
      <c r="S547" s="356">
        <v>2196645.9646255085</v>
      </c>
      <c r="U547" s="356">
        <v>1707737.3565755244</v>
      </c>
      <c r="V547" s="356">
        <v>0</v>
      </c>
      <c r="W547" s="356">
        <v>0</v>
      </c>
      <c r="X547" s="356">
        <v>0</v>
      </c>
      <c r="Y547" s="356">
        <v>0</v>
      </c>
      <c r="Z547" s="356">
        <v>0</v>
      </c>
      <c r="AA547" s="356">
        <v>1707737.3565755244</v>
      </c>
      <c r="AC547" s="356">
        <v>675554.13399717933</v>
      </c>
      <c r="AD547" s="356">
        <v>0</v>
      </c>
      <c r="AE547" s="356">
        <v>0</v>
      </c>
      <c r="AF547" s="356">
        <v>0</v>
      </c>
      <c r="AG547" s="356">
        <v>0</v>
      </c>
      <c r="AH547" s="356">
        <v>0</v>
      </c>
      <c r="AI547" s="356">
        <v>675554.13399717933</v>
      </c>
      <c r="AK547" s="356">
        <v>632348.66445941688</v>
      </c>
      <c r="AL547" s="356">
        <v>0</v>
      </c>
      <c r="AM547" s="356">
        <v>0</v>
      </c>
      <c r="AN547" s="356">
        <v>0</v>
      </c>
      <c r="AO547" s="356">
        <v>0</v>
      </c>
      <c r="AP547" s="356">
        <v>0</v>
      </c>
      <c r="AQ547" s="356">
        <v>632348.66445941688</v>
      </c>
      <c r="AS547" s="356">
        <v>15838.5014039486</v>
      </c>
      <c r="AT547" s="356">
        <v>0</v>
      </c>
      <c r="AU547" s="356">
        <v>0</v>
      </c>
      <c r="AV547" s="356">
        <v>0</v>
      </c>
      <c r="AW547" s="356">
        <v>0</v>
      </c>
      <c r="AX547" s="356">
        <v>0</v>
      </c>
      <c r="AY547" s="356">
        <v>15838.5014039486</v>
      </c>
      <c r="BA547" s="356">
        <v>170404.05382168596</v>
      </c>
      <c r="BB547" s="356">
        <v>0</v>
      </c>
      <c r="BC547" s="356">
        <v>0</v>
      </c>
      <c r="BD547" s="356">
        <v>0</v>
      </c>
      <c r="BE547" s="356">
        <v>0</v>
      </c>
      <c r="BF547" s="356">
        <v>0</v>
      </c>
      <c r="BG547" s="356">
        <v>170404.05382168596</v>
      </c>
      <c r="BI547" s="356">
        <v>0</v>
      </c>
      <c r="BJ547" s="356">
        <v>0</v>
      </c>
      <c r="BK547" s="356">
        <v>0</v>
      </c>
      <c r="BL547" s="356">
        <v>0</v>
      </c>
      <c r="BM547" s="356">
        <v>0</v>
      </c>
      <c r="BN547" s="356">
        <v>0</v>
      </c>
      <c r="BO547" s="356">
        <v>0</v>
      </c>
      <c r="BQ547" s="356">
        <v>0</v>
      </c>
      <c r="BR547" s="356">
        <v>0</v>
      </c>
      <c r="BS547" s="356">
        <v>0</v>
      </c>
      <c r="BT547" s="356">
        <v>0</v>
      </c>
      <c r="BU547" s="356">
        <v>0</v>
      </c>
      <c r="BV547" s="356">
        <v>0</v>
      </c>
      <c r="BW547" s="356">
        <v>0</v>
      </c>
      <c r="BY547" s="356">
        <v>0</v>
      </c>
      <c r="BZ547" s="356">
        <v>0</v>
      </c>
      <c r="CA547" s="356">
        <v>0</v>
      </c>
      <c r="CB547" s="356">
        <v>0</v>
      </c>
      <c r="CC547" s="356">
        <v>0</v>
      </c>
      <c r="CD547" s="356">
        <v>0</v>
      </c>
      <c r="CE547" s="356">
        <v>0</v>
      </c>
      <c r="CG547" s="356">
        <v>10564.84109135067</v>
      </c>
      <c r="CH547" s="356">
        <v>0</v>
      </c>
      <c r="CI547" s="356">
        <v>0</v>
      </c>
      <c r="CJ547" s="356">
        <v>0</v>
      </c>
      <c r="CK547" s="356">
        <v>0</v>
      </c>
      <c r="CL547" s="356">
        <v>0</v>
      </c>
      <c r="CM547" s="356">
        <v>10564.84109135067</v>
      </c>
      <c r="CN547" s="162">
        <v>0</v>
      </c>
      <c r="CO547" s="356">
        <v>12036.560248354743</v>
      </c>
      <c r="CP547" s="356">
        <v>0</v>
      </c>
      <c r="CQ547" s="356">
        <v>0</v>
      </c>
      <c r="CR547" s="356">
        <v>0</v>
      </c>
      <c r="CS547" s="356">
        <v>0</v>
      </c>
      <c r="CT547" s="356">
        <v>0</v>
      </c>
      <c r="CU547" s="356">
        <v>12036.560248354743</v>
      </c>
      <c r="CW547" s="356">
        <v>0</v>
      </c>
      <c r="CX547" s="356">
        <v>0</v>
      </c>
      <c r="CY547" s="356">
        <v>0</v>
      </c>
      <c r="CZ547" s="356">
        <v>0</v>
      </c>
      <c r="DA547" s="356">
        <v>0</v>
      </c>
      <c r="DB547" s="356">
        <v>0</v>
      </c>
      <c r="DC547" s="356">
        <v>0</v>
      </c>
      <c r="DE547" s="356">
        <v>0</v>
      </c>
      <c r="DF547" s="356">
        <v>0</v>
      </c>
      <c r="DG547" s="356">
        <v>0</v>
      </c>
      <c r="DH547" s="356">
        <v>0</v>
      </c>
      <c r="DI547" s="356">
        <v>0</v>
      </c>
      <c r="DJ547" s="356">
        <v>0</v>
      </c>
      <c r="DK547" s="356">
        <v>0</v>
      </c>
      <c r="DM547" s="356">
        <v>0</v>
      </c>
      <c r="DN547" s="356">
        <v>0</v>
      </c>
      <c r="DO547" s="356">
        <v>0</v>
      </c>
      <c r="DP547" s="356">
        <v>0</v>
      </c>
      <c r="DQ547" s="356">
        <v>0</v>
      </c>
      <c r="DR547" s="356">
        <v>0</v>
      </c>
      <c r="DS547" s="356">
        <v>0</v>
      </c>
      <c r="DU547" s="356">
        <v>0</v>
      </c>
      <c r="DV547" s="356">
        <v>0</v>
      </c>
      <c r="DW547" s="356">
        <v>0</v>
      </c>
      <c r="DX547" s="356">
        <v>0</v>
      </c>
      <c r="DY547" s="356">
        <v>0</v>
      </c>
      <c r="DZ547" s="356">
        <v>0</v>
      </c>
      <c r="EA547" s="356">
        <v>0</v>
      </c>
      <c r="EC547" s="356">
        <v>0</v>
      </c>
      <c r="ED547" s="356">
        <v>0</v>
      </c>
      <c r="EE547" s="356">
        <v>0</v>
      </c>
      <c r="EF547" s="356">
        <v>0</v>
      </c>
      <c r="EG547" s="356">
        <v>0</v>
      </c>
      <c r="EH547" s="356">
        <v>0</v>
      </c>
      <c r="EI547" s="356">
        <v>0</v>
      </c>
      <c r="EK547" s="356">
        <v>0</v>
      </c>
      <c r="EL547" s="356">
        <v>0</v>
      </c>
      <c r="EM547" s="356">
        <v>0</v>
      </c>
      <c r="EN547" s="356">
        <v>0</v>
      </c>
      <c r="EO547" s="356">
        <v>0</v>
      </c>
      <c r="EP547" s="356">
        <v>0</v>
      </c>
      <c r="EQ547" s="356">
        <v>0</v>
      </c>
      <c r="ES547" s="356">
        <v>0</v>
      </c>
      <c r="ET547" s="356">
        <v>0</v>
      </c>
      <c r="EU547" s="356">
        <v>0</v>
      </c>
      <c r="EV547" s="356">
        <v>0</v>
      </c>
      <c r="EW547" s="356">
        <v>0</v>
      </c>
      <c r="EX547" s="356">
        <v>0</v>
      </c>
      <c r="EY547" s="356">
        <v>0</v>
      </c>
      <c r="FA547" s="356">
        <v>0</v>
      </c>
      <c r="FB547" s="356">
        <v>0</v>
      </c>
      <c r="FC547" s="356">
        <v>0</v>
      </c>
      <c r="FD547" s="356">
        <v>0</v>
      </c>
      <c r="FE547" s="356">
        <v>0</v>
      </c>
      <c r="FF547" s="356">
        <v>0</v>
      </c>
      <c r="FG547" s="356">
        <v>0</v>
      </c>
    </row>
    <row r="548" spans="1:163">
      <c r="A548" s="355" t="s">
        <v>1008</v>
      </c>
      <c r="B548" s="162" t="s">
        <v>1009</v>
      </c>
      <c r="C548" s="619">
        <v>13080710</v>
      </c>
      <c r="D548" s="167"/>
      <c r="E548" s="356">
        <v>8803246.325757876</v>
      </c>
      <c r="F548" s="356">
        <v>0</v>
      </c>
      <c r="G548" s="356">
        <v>0</v>
      </c>
      <c r="H548" s="356">
        <v>0</v>
      </c>
      <c r="I548" s="356">
        <v>0</v>
      </c>
      <c r="J548" s="356">
        <v>0</v>
      </c>
      <c r="K548" s="356">
        <v>8803246.325757876</v>
      </c>
      <c r="M548" s="356">
        <v>1568630.7978229651</v>
      </c>
      <c r="N548" s="356">
        <v>0</v>
      </c>
      <c r="O548" s="356">
        <v>0</v>
      </c>
      <c r="P548" s="356">
        <v>0</v>
      </c>
      <c r="Q548" s="356">
        <v>0</v>
      </c>
      <c r="R548" s="356">
        <v>0</v>
      </c>
      <c r="S548" s="356">
        <v>1568630.7978229651</v>
      </c>
      <c r="U548" s="356">
        <v>1463813.2585704878</v>
      </c>
      <c r="V548" s="356">
        <v>0</v>
      </c>
      <c r="W548" s="356">
        <v>0</v>
      </c>
      <c r="X548" s="356">
        <v>0</v>
      </c>
      <c r="Y548" s="356">
        <v>0</v>
      </c>
      <c r="Z548" s="356">
        <v>0</v>
      </c>
      <c r="AA548" s="356">
        <v>1463813.2585704878</v>
      </c>
      <c r="AC548" s="356">
        <v>635547.13899224869</v>
      </c>
      <c r="AD548" s="356">
        <v>0</v>
      </c>
      <c r="AE548" s="356">
        <v>0</v>
      </c>
      <c r="AF548" s="356">
        <v>0</v>
      </c>
      <c r="AG548" s="356">
        <v>0</v>
      </c>
      <c r="AH548" s="356">
        <v>0</v>
      </c>
      <c r="AI548" s="356">
        <v>635547.13899224869</v>
      </c>
      <c r="AK548" s="356">
        <v>453322.88479923527</v>
      </c>
      <c r="AL548" s="356">
        <v>0</v>
      </c>
      <c r="AM548" s="356">
        <v>0</v>
      </c>
      <c r="AN548" s="356">
        <v>0</v>
      </c>
      <c r="AO548" s="356">
        <v>0</v>
      </c>
      <c r="AP548" s="356">
        <v>0</v>
      </c>
      <c r="AQ548" s="356">
        <v>453322.88479923527</v>
      </c>
      <c r="AS548" s="356">
        <v>5383.5741076458035</v>
      </c>
      <c r="AT548" s="356">
        <v>0</v>
      </c>
      <c r="AU548" s="356">
        <v>0</v>
      </c>
      <c r="AV548" s="356">
        <v>0</v>
      </c>
      <c r="AW548" s="356">
        <v>0</v>
      </c>
      <c r="AX548" s="356">
        <v>0</v>
      </c>
      <c r="AY548" s="356">
        <v>5383.5741076458035</v>
      </c>
      <c r="BA548" s="356">
        <v>141153.42136215419</v>
      </c>
      <c r="BB548" s="356">
        <v>0</v>
      </c>
      <c r="BC548" s="356">
        <v>0</v>
      </c>
      <c r="BD548" s="356">
        <v>0</v>
      </c>
      <c r="BE548" s="356">
        <v>0</v>
      </c>
      <c r="BF548" s="356">
        <v>0</v>
      </c>
      <c r="BG548" s="356">
        <v>141153.42136215419</v>
      </c>
      <c r="BI548" s="356">
        <v>0</v>
      </c>
      <c r="BJ548" s="356">
        <v>0</v>
      </c>
      <c r="BK548" s="356">
        <v>0</v>
      </c>
      <c r="BL548" s="356">
        <v>0</v>
      </c>
      <c r="BM548" s="356">
        <v>0</v>
      </c>
      <c r="BN548" s="356">
        <v>0</v>
      </c>
      <c r="BO548" s="356">
        <v>0</v>
      </c>
      <c r="BQ548" s="356">
        <v>0</v>
      </c>
      <c r="BR548" s="356">
        <v>0</v>
      </c>
      <c r="BS548" s="356">
        <v>0</v>
      </c>
      <c r="BT548" s="356">
        <v>0</v>
      </c>
      <c r="BU548" s="356">
        <v>0</v>
      </c>
      <c r="BV548" s="356">
        <v>0</v>
      </c>
      <c r="BW548" s="356">
        <v>0</v>
      </c>
      <c r="BY548" s="356">
        <v>0</v>
      </c>
      <c r="BZ548" s="356">
        <v>0</v>
      </c>
      <c r="CA548" s="356">
        <v>0</v>
      </c>
      <c r="CB548" s="356">
        <v>0</v>
      </c>
      <c r="CC548" s="356">
        <v>0</v>
      </c>
      <c r="CD548" s="356">
        <v>0</v>
      </c>
      <c r="CE548" s="356">
        <v>0</v>
      </c>
      <c r="CG548" s="356">
        <v>6032.1974941091539</v>
      </c>
      <c r="CH548" s="356">
        <v>0</v>
      </c>
      <c r="CI548" s="356">
        <v>0</v>
      </c>
      <c r="CJ548" s="356">
        <v>0</v>
      </c>
      <c r="CK548" s="356">
        <v>0</v>
      </c>
      <c r="CL548" s="356">
        <v>0</v>
      </c>
      <c r="CM548" s="356">
        <v>6032.1974941091539</v>
      </c>
      <c r="CN548" s="162">
        <v>0</v>
      </c>
      <c r="CO548" s="356">
        <v>3580.4010932776905</v>
      </c>
      <c r="CP548" s="356">
        <v>0</v>
      </c>
      <c r="CQ548" s="356">
        <v>0</v>
      </c>
      <c r="CR548" s="356">
        <v>0</v>
      </c>
      <c r="CS548" s="356">
        <v>0</v>
      </c>
      <c r="CT548" s="356">
        <v>0</v>
      </c>
      <c r="CU548" s="356">
        <v>3580.4010932776905</v>
      </c>
      <c r="CW548" s="356">
        <v>0</v>
      </c>
      <c r="CX548" s="356">
        <v>0</v>
      </c>
      <c r="CY548" s="356">
        <v>0</v>
      </c>
      <c r="CZ548" s="356">
        <v>0</v>
      </c>
      <c r="DA548" s="356">
        <v>0</v>
      </c>
      <c r="DB548" s="356">
        <v>0</v>
      </c>
      <c r="DC548" s="356">
        <v>0</v>
      </c>
      <c r="DE548" s="356">
        <v>0</v>
      </c>
      <c r="DF548" s="356">
        <v>0</v>
      </c>
      <c r="DG548" s="356">
        <v>0</v>
      </c>
      <c r="DH548" s="356">
        <v>0</v>
      </c>
      <c r="DI548" s="356">
        <v>0</v>
      </c>
      <c r="DJ548" s="356">
        <v>0</v>
      </c>
      <c r="DK548" s="356">
        <v>0</v>
      </c>
      <c r="DM548" s="356">
        <v>0</v>
      </c>
      <c r="DN548" s="356">
        <v>0</v>
      </c>
      <c r="DO548" s="356">
        <v>0</v>
      </c>
      <c r="DP548" s="356">
        <v>0</v>
      </c>
      <c r="DQ548" s="356">
        <v>0</v>
      </c>
      <c r="DR548" s="356">
        <v>0</v>
      </c>
      <c r="DS548" s="356">
        <v>0</v>
      </c>
      <c r="DU548" s="356">
        <v>0</v>
      </c>
      <c r="DV548" s="356">
        <v>0</v>
      </c>
      <c r="DW548" s="356">
        <v>0</v>
      </c>
      <c r="DX548" s="356">
        <v>0</v>
      </c>
      <c r="DY548" s="356">
        <v>0</v>
      </c>
      <c r="DZ548" s="356">
        <v>0</v>
      </c>
      <c r="EA548" s="356">
        <v>0</v>
      </c>
      <c r="EC548" s="356">
        <v>0</v>
      </c>
      <c r="ED548" s="356">
        <v>0</v>
      </c>
      <c r="EE548" s="356">
        <v>0</v>
      </c>
      <c r="EF548" s="356">
        <v>0</v>
      </c>
      <c r="EG548" s="356">
        <v>0</v>
      </c>
      <c r="EH548" s="356">
        <v>0</v>
      </c>
      <c r="EI548" s="356">
        <v>0</v>
      </c>
      <c r="EK548" s="356">
        <v>0</v>
      </c>
      <c r="EL548" s="356">
        <v>0</v>
      </c>
      <c r="EM548" s="356">
        <v>0</v>
      </c>
      <c r="EN548" s="356">
        <v>0</v>
      </c>
      <c r="EO548" s="356">
        <v>0</v>
      </c>
      <c r="EP548" s="356">
        <v>0</v>
      </c>
      <c r="EQ548" s="356">
        <v>0</v>
      </c>
      <c r="ES548" s="356">
        <v>0</v>
      </c>
      <c r="ET548" s="356">
        <v>0</v>
      </c>
      <c r="EU548" s="356">
        <v>0</v>
      </c>
      <c r="EV548" s="356">
        <v>0</v>
      </c>
      <c r="EW548" s="356">
        <v>0</v>
      </c>
      <c r="EX548" s="356">
        <v>0</v>
      </c>
      <c r="EY548" s="356">
        <v>0</v>
      </c>
      <c r="FA548" s="356">
        <v>0</v>
      </c>
      <c r="FB548" s="356">
        <v>0</v>
      </c>
      <c r="FC548" s="356">
        <v>0</v>
      </c>
      <c r="FD548" s="356">
        <v>0</v>
      </c>
      <c r="FE548" s="356">
        <v>0</v>
      </c>
      <c r="FF548" s="356">
        <v>0</v>
      </c>
      <c r="FG548" s="356">
        <v>0</v>
      </c>
    </row>
    <row r="549" spans="1:163">
      <c r="A549" s="355" t="s">
        <v>1011</v>
      </c>
      <c r="B549" s="162" t="s">
        <v>1012</v>
      </c>
      <c r="C549" s="619">
        <v>39491386.72138118</v>
      </c>
      <c r="D549" s="167"/>
      <c r="E549" s="356">
        <v>26577487.388229098</v>
      </c>
      <c r="F549" s="356">
        <v>0</v>
      </c>
      <c r="G549" s="356">
        <v>0</v>
      </c>
      <c r="H549" s="356">
        <v>0</v>
      </c>
      <c r="I549" s="356">
        <v>0</v>
      </c>
      <c r="J549" s="356">
        <v>0</v>
      </c>
      <c r="K549" s="356">
        <v>26577487.388229098</v>
      </c>
      <c r="M549" s="356">
        <v>4735783.1080954634</v>
      </c>
      <c r="N549" s="356">
        <v>0</v>
      </c>
      <c r="O549" s="356">
        <v>0</v>
      </c>
      <c r="P549" s="356">
        <v>0</v>
      </c>
      <c r="Q549" s="356">
        <v>0</v>
      </c>
      <c r="R549" s="356">
        <v>0</v>
      </c>
      <c r="S549" s="356">
        <v>4735783.1080954634</v>
      </c>
      <c r="U549" s="356">
        <v>4419333.1617391016</v>
      </c>
      <c r="V549" s="356">
        <v>0</v>
      </c>
      <c r="W549" s="356">
        <v>0</v>
      </c>
      <c r="X549" s="356">
        <v>0</v>
      </c>
      <c r="Y549" s="356">
        <v>0</v>
      </c>
      <c r="Z549" s="356">
        <v>0</v>
      </c>
      <c r="AA549" s="356">
        <v>4419333.1617391016</v>
      </c>
      <c r="AC549" s="356">
        <v>1918751.9519666967</v>
      </c>
      <c r="AD549" s="356">
        <v>0</v>
      </c>
      <c r="AE549" s="356">
        <v>0</v>
      </c>
      <c r="AF549" s="356">
        <v>0</v>
      </c>
      <c r="AG549" s="356">
        <v>0</v>
      </c>
      <c r="AH549" s="356">
        <v>0</v>
      </c>
      <c r="AI549" s="356">
        <v>1918751.9519666967</v>
      </c>
      <c r="AK549" s="356">
        <v>1368606.8533939463</v>
      </c>
      <c r="AL549" s="356">
        <v>0</v>
      </c>
      <c r="AM549" s="356">
        <v>0</v>
      </c>
      <c r="AN549" s="356">
        <v>0</v>
      </c>
      <c r="AO549" s="356">
        <v>0</v>
      </c>
      <c r="AP549" s="356">
        <v>0</v>
      </c>
      <c r="AQ549" s="356">
        <v>1368606.8533939463</v>
      </c>
      <c r="AS549" s="356">
        <v>16253.307888352774</v>
      </c>
      <c r="AT549" s="356">
        <v>0</v>
      </c>
      <c r="AU549" s="356">
        <v>0</v>
      </c>
      <c r="AV549" s="356">
        <v>0</v>
      </c>
      <c r="AW549" s="356">
        <v>0</v>
      </c>
      <c r="AX549" s="356">
        <v>0</v>
      </c>
      <c r="AY549" s="356">
        <v>16253.307888352774</v>
      </c>
      <c r="BA549" s="356">
        <v>426149.9834534133</v>
      </c>
      <c r="BB549" s="356">
        <v>0</v>
      </c>
      <c r="BC549" s="356">
        <v>0</v>
      </c>
      <c r="BD549" s="356">
        <v>0</v>
      </c>
      <c r="BE549" s="356">
        <v>0</v>
      </c>
      <c r="BF549" s="356">
        <v>0</v>
      </c>
      <c r="BG549" s="356">
        <v>426149.9834534133</v>
      </c>
      <c r="BI549" s="356">
        <v>0</v>
      </c>
      <c r="BJ549" s="356">
        <v>0</v>
      </c>
      <c r="BK549" s="356">
        <v>0</v>
      </c>
      <c r="BL549" s="356">
        <v>0</v>
      </c>
      <c r="BM549" s="356">
        <v>0</v>
      </c>
      <c r="BN549" s="356">
        <v>0</v>
      </c>
      <c r="BO549" s="356">
        <v>0</v>
      </c>
      <c r="BQ549" s="356">
        <v>0</v>
      </c>
      <c r="BR549" s="356">
        <v>0</v>
      </c>
      <c r="BS549" s="356">
        <v>0</v>
      </c>
      <c r="BT549" s="356">
        <v>0</v>
      </c>
      <c r="BU549" s="356">
        <v>0</v>
      </c>
      <c r="BV549" s="356">
        <v>0</v>
      </c>
      <c r="BW549" s="356">
        <v>0</v>
      </c>
      <c r="BY549" s="356">
        <v>0</v>
      </c>
      <c r="BZ549" s="356">
        <v>0</v>
      </c>
      <c r="CA549" s="356">
        <v>0</v>
      </c>
      <c r="CB549" s="356">
        <v>0</v>
      </c>
      <c r="CC549" s="356">
        <v>0</v>
      </c>
      <c r="CD549" s="356">
        <v>0</v>
      </c>
      <c r="CE549" s="356">
        <v>0</v>
      </c>
      <c r="CG549" s="356">
        <v>18211.537754419376</v>
      </c>
      <c r="CH549" s="356">
        <v>0</v>
      </c>
      <c r="CI549" s="356">
        <v>0</v>
      </c>
      <c r="CJ549" s="356">
        <v>0</v>
      </c>
      <c r="CK549" s="356">
        <v>0</v>
      </c>
      <c r="CL549" s="356">
        <v>0</v>
      </c>
      <c r="CM549" s="356">
        <v>18211.537754419376</v>
      </c>
      <c r="CN549" s="162">
        <v>0</v>
      </c>
      <c r="CO549" s="356">
        <v>10809.428860687627</v>
      </c>
      <c r="CP549" s="356">
        <v>0</v>
      </c>
      <c r="CQ549" s="356">
        <v>0</v>
      </c>
      <c r="CR549" s="356">
        <v>0</v>
      </c>
      <c r="CS549" s="356">
        <v>0</v>
      </c>
      <c r="CT549" s="356">
        <v>0</v>
      </c>
      <c r="CU549" s="356">
        <v>10809.428860687627</v>
      </c>
      <c r="CW549" s="356">
        <v>0</v>
      </c>
      <c r="CX549" s="356">
        <v>0</v>
      </c>
      <c r="CY549" s="356">
        <v>0</v>
      </c>
      <c r="CZ549" s="356">
        <v>0</v>
      </c>
      <c r="DA549" s="356">
        <v>0</v>
      </c>
      <c r="DB549" s="356">
        <v>0</v>
      </c>
      <c r="DC549" s="356">
        <v>0</v>
      </c>
      <c r="DE549" s="356">
        <v>0</v>
      </c>
      <c r="DF549" s="356">
        <v>0</v>
      </c>
      <c r="DG549" s="356">
        <v>0</v>
      </c>
      <c r="DH549" s="356">
        <v>0</v>
      </c>
      <c r="DI549" s="356">
        <v>0</v>
      </c>
      <c r="DJ549" s="356">
        <v>0</v>
      </c>
      <c r="DK549" s="356">
        <v>0</v>
      </c>
      <c r="DM549" s="356">
        <v>0</v>
      </c>
      <c r="DN549" s="356">
        <v>0</v>
      </c>
      <c r="DO549" s="356">
        <v>0</v>
      </c>
      <c r="DP549" s="356">
        <v>0</v>
      </c>
      <c r="DQ549" s="356">
        <v>0</v>
      </c>
      <c r="DR549" s="356">
        <v>0</v>
      </c>
      <c r="DS549" s="356">
        <v>0</v>
      </c>
      <c r="DU549" s="356">
        <v>0</v>
      </c>
      <c r="DV549" s="356">
        <v>0</v>
      </c>
      <c r="DW549" s="356">
        <v>0</v>
      </c>
      <c r="DX549" s="356">
        <v>0</v>
      </c>
      <c r="DY549" s="356">
        <v>0</v>
      </c>
      <c r="DZ549" s="356">
        <v>0</v>
      </c>
      <c r="EA549" s="356">
        <v>0</v>
      </c>
      <c r="EC549" s="356">
        <v>0</v>
      </c>
      <c r="ED549" s="356">
        <v>0</v>
      </c>
      <c r="EE549" s="356">
        <v>0</v>
      </c>
      <c r="EF549" s="356">
        <v>0</v>
      </c>
      <c r="EG549" s="356">
        <v>0</v>
      </c>
      <c r="EH549" s="356">
        <v>0</v>
      </c>
      <c r="EI549" s="356">
        <v>0</v>
      </c>
      <c r="EK549" s="356">
        <v>0</v>
      </c>
      <c r="EL549" s="356">
        <v>0</v>
      </c>
      <c r="EM549" s="356">
        <v>0</v>
      </c>
      <c r="EN549" s="356">
        <v>0</v>
      </c>
      <c r="EO549" s="356">
        <v>0</v>
      </c>
      <c r="EP549" s="356">
        <v>0</v>
      </c>
      <c r="EQ549" s="356">
        <v>0</v>
      </c>
      <c r="ES549" s="356">
        <v>0</v>
      </c>
      <c r="ET549" s="356">
        <v>0</v>
      </c>
      <c r="EU549" s="356">
        <v>0</v>
      </c>
      <c r="EV549" s="356">
        <v>0</v>
      </c>
      <c r="EW549" s="356">
        <v>0</v>
      </c>
      <c r="EX549" s="356">
        <v>0</v>
      </c>
      <c r="EY549" s="356">
        <v>0</v>
      </c>
      <c r="FA549" s="356">
        <v>0</v>
      </c>
      <c r="FB549" s="356">
        <v>0</v>
      </c>
      <c r="FC549" s="356">
        <v>0</v>
      </c>
      <c r="FD549" s="356">
        <v>0</v>
      </c>
      <c r="FE549" s="356">
        <v>0</v>
      </c>
      <c r="FF549" s="356">
        <v>0</v>
      </c>
      <c r="FG549" s="356">
        <v>0</v>
      </c>
    </row>
    <row r="550" spans="1:163">
      <c r="A550" s="355" t="s">
        <v>1013</v>
      </c>
      <c r="B550" s="162" t="s">
        <v>1014</v>
      </c>
      <c r="C550" s="619">
        <v>20242879.390000001</v>
      </c>
      <c r="D550" s="167"/>
      <c r="E550" s="356">
        <v>15558537.126001973</v>
      </c>
      <c r="F550" s="356">
        <v>0</v>
      </c>
      <c r="G550" s="356">
        <v>0</v>
      </c>
      <c r="H550" s="356">
        <v>0</v>
      </c>
      <c r="I550" s="356">
        <v>0</v>
      </c>
      <c r="J550" s="356">
        <v>0</v>
      </c>
      <c r="K550" s="356">
        <v>15558537.126001973</v>
      </c>
      <c r="M550" s="356">
        <v>2453512.6219126647</v>
      </c>
      <c r="N550" s="356">
        <v>0</v>
      </c>
      <c r="O550" s="356">
        <v>0</v>
      </c>
      <c r="P550" s="356">
        <v>0</v>
      </c>
      <c r="Q550" s="356">
        <v>0</v>
      </c>
      <c r="R550" s="356">
        <v>0</v>
      </c>
      <c r="S550" s="356">
        <v>2453512.6219126647</v>
      </c>
      <c r="U550" s="356">
        <v>885136.51042221417</v>
      </c>
      <c r="V550" s="356">
        <v>0</v>
      </c>
      <c r="W550" s="356">
        <v>0</v>
      </c>
      <c r="X550" s="356">
        <v>0</v>
      </c>
      <c r="Y550" s="356">
        <v>0</v>
      </c>
      <c r="Z550" s="356">
        <v>0</v>
      </c>
      <c r="AA550" s="356">
        <v>885136.51042221417</v>
      </c>
      <c r="AC550" s="356">
        <v>211248.57035645656</v>
      </c>
      <c r="AD550" s="356">
        <v>0</v>
      </c>
      <c r="AE550" s="356">
        <v>0</v>
      </c>
      <c r="AF550" s="356">
        <v>0</v>
      </c>
      <c r="AG550" s="356">
        <v>0</v>
      </c>
      <c r="AH550" s="356">
        <v>0</v>
      </c>
      <c r="AI550" s="356">
        <v>211248.57035645656</v>
      </c>
      <c r="AK550" s="356">
        <v>110418.07185777693</v>
      </c>
      <c r="AL550" s="356">
        <v>0</v>
      </c>
      <c r="AM550" s="356">
        <v>0</v>
      </c>
      <c r="AN550" s="356">
        <v>0</v>
      </c>
      <c r="AO550" s="356">
        <v>0</v>
      </c>
      <c r="AP550" s="356">
        <v>0</v>
      </c>
      <c r="AQ550" s="356">
        <v>110418.07185777693</v>
      </c>
      <c r="AS550" s="356">
        <v>0</v>
      </c>
      <c r="AT550" s="356">
        <v>0</v>
      </c>
      <c r="AU550" s="356">
        <v>0</v>
      </c>
      <c r="AV550" s="356">
        <v>0</v>
      </c>
      <c r="AW550" s="356">
        <v>0</v>
      </c>
      <c r="AX550" s="356">
        <v>0</v>
      </c>
      <c r="AY550" s="356">
        <v>0</v>
      </c>
      <c r="BA550" s="356">
        <v>6328.2220246433899</v>
      </c>
      <c r="BB550" s="356">
        <v>0</v>
      </c>
      <c r="BC550" s="356">
        <v>0</v>
      </c>
      <c r="BD550" s="356">
        <v>0</v>
      </c>
      <c r="BE550" s="356">
        <v>0</v>
      </c>
      <c r="BF550" s="356">
        <v>0</v>
      </c>
      <c r="BG550" s="356">
        <v>6328.2220246433899</v>
      </c>
      <c r="BI550" s="356">
        <v>188154.36158587199</v>
      </c>
      <c r="BJ550" s="356">
        <v>0</v>
      </c>
      <c r="BK550" s="356">
        <v>0</v>
      </c>
      <c r="BL550" s="356">
        <v>0</v>
      </c>
      <c r="BM550" s="356">
        <v>0</v>
      </c>
      <c r="BN550" s="356">
        <v>0</v>
      </c>
      <c r="BO550" s="356">
        <v>188154.36158587199</v>
      </c>
      <c r="BQ550" s="356">
        <v>0</v>
      </c>
      <c r="BR550" s="356">
        <v>0</v>
      </c>
      <c r="BS550" s="356">
        <v>0</v>
      </c>
      <c r="BT550" s="356">
        <v>0</v>
      </c>
      <c r="BU550" s="356">
        <v>0</v>
      </c>
      <c r="BV550" s="356">
        <v>0</v>
      </c>
      <c r="BW550" s="356">
        <v>0</v>
      </c>
      <c r="BY550" s="356">
        <v>0</v>
      </c>
      <c r="BZ550" s="356">
        <v>0</v>
      </c>
      <c r="CA550" s="356">
        <v>0</v>
      </c>
      <c r="CB550" s="356">
        <v>0</v>
      </c>
      <c r="CC550" s="356">
        <v>0</v>
      </c>
      <c r="CD550" s="356">
        <v>0</v>
      </c>
      <c r="CE550" s="356">
        <v>0</v>
      </c>
      <c r="CG550" s="356">
        <v>826946.0077178413</v>
      </c>
      <c r="CH550" s="356">
        <v>0</v>
      </c>
      <c r="CI550" s="356">
        <v>0</v>
      </c>
      <c r="CJ550" s="356">
        <v>0</v>
      </c>
      <c r="CK550" s="356">
        <v>0</v>
      </c>
      <c r="CL550" s="356">
        <v>0</v>
      </c>
      <c r="CM550" s="356">
        <v>826946.0077178413</v>
      </c>
      <c r="CN550" s="162">
        <v>0</v>
      </c>
      <c r="CO550" s="356">
        <v>2597.8981205607852</v>
      </c>
      <c r="CP550" s="356">
        <v>0</v>
      </c>
      <c r="CQ550" s="356">
        <v>0</v>
      </c>
      <c r="CR550" s="356">
        <v>0</v>
      </c>
      <c r="CS550" s="356">
        <v>0</v>
      </c>
      <c r="CT550" s="356">
        <v>0</v>
      </c>
      <c r="CU550" s="356">
        <v>2597.8981205607852</v>
      </c>
      <c r="CW550" s="356">
        <v>0</v>
      </c>
      <c r="CX550" s="356">
        <v>0</v>
      </c>
      <c r="CY550" s="356">
        <v>0</v>
      </c>
      <c r="CZ550" s="356">
        <v>0</v>
      </c>
      <c r="DA550" s="356">
        <v>0</v>
      </c>
      <c r="DB550" s="356">
        <v>0</v>
      </c>
      <c r="DC550" s="356">
        <v>0</v>
      </c>
      <c r="DE550" s="356">
        <v>0</v>
      </c>
      <c r="DF550" s="356">
        <v>0</v>
      </c>
      <c r="DG550" s="356">
        <v>0</v>
      </c>
      <c r="DH550" s="356">
        <v>0</v>
      </c>
      <c r="DI550" s="356">
        <v>0</v>
      </c>
      <c r="DJ550" s="356">
        <v>0</v>
      </c>
      <c r="DK550" s="356">
        <v>0</v>
      </c>
      <c r="DM550" s="356">
        <v>0</v>
      </c>
      <c r="DN550" s="356">
        <v>0</v>
      </c>
      <c r="DO550" s="356">
        <v>0</v>
      </c>
      <c r="DP550" s="356">
        <v>0</v>
      </c>
      <c r="DQ550" s="356">
        <v>0</v>
      </c>
      <c r="DR550" s="356">
        <v>0</v>
      </c>
      <c r="DS550" s="356">
        <v>0</v>
      </c>
      <c r="DU550" s="356">
        <v>0</v>
      </c>
      <c r="DV550" s="356">
        <v>0</v>
      </c>
      <c r="DW550" s="356">
        <v>0</v>
      </c>
      <c r="DX550" s="356">
        <v>0</v>
      </c>
      <c r="DY550" s="356">
        <v>0</v>
      </c>
      <c r="DZ550" s="356">
        <v>0</v>
      </c>
      <c r="EA550" s="356">
        <v>0</v>
      </c>
      <c r="EC550" s="356">
        <v>0</v>
      </c>
      <c r="ED550" s="356">
        <v>0</v>
      </c>
      <c r="EE550" s="356">
        <v>0</v>
      </c>
      <c r="EF550" s="356">
        <v>0</v>
      </c>
      <c r="EG550" s="356">
        <v>0</v>
      </c>
      <c r="EH550" s="356">
        <v>0</v>
      </c>
      <c r="EI550" s="356">
        <v>0</v>
      </c>
      <c r="EK550" s="356">
        <v>0</v>
      </c>
      <c r="EL550" s="356">
        <v>0</v>
      </c>
      <c r="EM550" s="356">
        <v>0</v>
      </c>
      <c r="EN550" s="356">
        <v>0</v>
      </c>
      <c r="EO550" s="356">
        <v>0</v>
      </c>
      <c r="EP550" s="356">
        <v>0</v>
      </c>
      <c r="EQ550" s="356">
        <v>0</v>
      </c>
      <c r="ES550" s="356">
        <v>0</v>
      </c>
      <c r="ET550" s="356">
        <v>0</v>
      </c>
      <c r="EU550" s="356">
        <v>0</v>
      </c>
      <c r="EV550" s="356">
        <v>0</v>
      </c>
      <c r="EW550" s="356">
        <v>0</v>
      </c>
      <c r="EX550" s="356">
        <v>0</v>
      </c>
      <c r="EY550" s="356">
        <v>0</v>
      </c>
      <c r="FA550" s="356">
        <v>0</v>
      </c>
      <c r="FB550" s="356">
        <v>0</v>
      </c>
      <c r="FC550" s="356">
        <v>0</v>
      </c>
      <c r="FD550" s="356">
        <v>0</v>
      </c>
      <c r="FE550" s="356">
        <v>0</v>
      </c>
      <c r="FF550" s="356">
        <v>0</v>
      </c>
      <c r="FG550" s="356">
        <v>0</v>
      </c>
    </row>
    <row r="551" spans="1:163">
      <c r="A551" s="355" t="s">
        <v>1015</v>
      </c>
      <c r="B551" s="162" t="s">
        <v>1016</v>
      </c>
      <c r="C551" s="619">
        <v>5946476.4000000004</v>
      </c>
      <c r="D551" s="167"/>
      <c r="E551" s="356">
        <v>0</v>
      </c>
      <c r="F551" s="356">
        <v>0</v>
      </c>
      <c r="G551" s="356">
        <v>5770232.7534907376</v>
      </c>
      <c r="H551" s="356">
        <v>0</v>
      </c>
      <c r="I551" s="356">
        <v>0</v>
      </c>
      <c r="J551" s="356">
        <v>0</v>
      </c>
      <c r="K551" s="356">
        <v>5770232.7534907376</v>
      </c>
      <c r="M551" s="356">
        <v>0</v>
      </c>
      <c r="N551" s="356">
        <v>0</v>
      </c>
      <c r="O551" s="356">
        <v>169604.63106701686</v>
      </c>
      <c r="P551" s="356">
        <v>0</v>
      </c>
      <c r="Q551" s="356">
        <v>0</v>
      </c>
      <c r="R551" s="356">
        <v>0</v>
      </c>
      <c r="S551" s="356">
        <v>169604.63106701686</v>
      </c>
      <c r="U551" s="356">
        <v>0</v>
      </c>
      <c r="V551" s="356">
        <v>0</v>
      </c>
      <c r="W551" s="356">
        <v>6498.2257651022683</v>
      </c>
      <c r="X551" s="356">
        <v>0</v>
      </c>
      <c r="Y551" s="356">
        <v>0</v>
      </c>
      <c r="Z551" s="356">
        <v>0</v>
      </c>
      <c r="AA551" s="356">
        <v>6498.2257651022683</v>
      </c>
      <c r="AC551" s="356">
        <v>0</v>
      </c>
      <c r="AD551" s="356">
        <v>0</v>
      </c>
      <c r="AE551" s="356">
        <v>140.78967714472898</v>
      </c>
      <c r="AF551" s="356">
        <v>0</v>
      </c>
      <c r="AG551" s="356">
        <v>0</v>
      </c>
      <c r="AH551" s="356">
        <v>0</v>
      </c>
      <c r="AI551" s="356">
        <v>140.78967714472898</v>
      </c>
      <c r="AK551" s="356">
        <v>0</v>
      </c>
      <c r="AL551" s="356">
        <v>0</v>
      </c>
      <c r="AM551" s="356">
        <v>0</v>
      </c>
      <c r="AN551" s="356">
        <v>0</v>
      </c>
      <c r="AO551" s="356">
        <v>0</v>
      </c>
      <c r="AP551" s="356">
        <v>0</v>
      </c>
      <c r="AQ551" s="356">
        <v>0</v>
      </c>
      <c r="AS551" s="356">
        <v>0</v>
      </c>
      <c r="AT551" s="356">
        <v>0</v>
      </c>
      <c r="AU551" s="356">
        <v>0</v>
      </c>
      <c r="AV551" s="356">
        <v>0</v>
      </c>
      <c r="AW551" s="356">
        <v>0</v>
      </c>
      <c r="AX551" s="356">
        <v>0</v>
      </c>
      <c r="AY551" s="356">
        <v>0</v>
      </c>
      <c r="BA551" s="356">
        <v>0</v>
      </c>
      <c r="BB551" s="356">
        <v>0</v>
      </c>
      <c r="BC551" s="356">
        <v>0</v>
      </c>
      <c r="BD551" s="356">
        <v>0</v>
      </c>
      <c r="BE551" s="356">
        <v>0</v>
      </c>
      <c r="BF551" s="356">
        <v>0</v>
      </c>
      <c r="BG551" s="356">
        <v>0</v>
      </c>
      <c r="BI551" s="356">
        <v>0</v>
      </c>
      <c r="BJ551" s="356">
        <v>0</v>
      </c>
      <c r="BK551" s="356">
        <v>0</v>
      </c>
      <c r="BL551" s="356">
        <v>0</v>
      </c>
      <c r="BM551" s="356">
        <v>0</v>
      </c>
      <c r="BN551" s="356">
        <v>0</v>
      </c>
      <c r="BO551" s="356">
        <v>0</v>
      </c>
      <c r="BQ551" s="356">
        <v>0</v>
      </c>
      <c r="BR551" s="356">
        <v>0</v>
      </c>
      <c r="BS551" s="356">
        <v>0</v>
      </c>
      <c r="BT551" s="356">
        <v>0</v>
      </c>
      <c r="BU551" s="356">
        <v>0</v>
      </c>
      <c r="BV551" s="356">
        <v>0</v>
      </c>
      <c r="BW551" s="356">
        <v>0</v>
      </c>
      <c r="BY551" s="356">
        <v>0</v>
      </c>
      <c r="BZ551" s="356">
        <v>0</v>
      </c>
      <c r="CA551" s="356">
        <v>0</v>
      </c>
      <c r="CB551" s="356">
        <v>0</v>
      </c>
      <c r="CC551" s="356">
        <v>0</v>
      </c>
      <c r="CD551" s="356">
        <v>0</v>
      </c>
      <c r="CE551" s="356">
        <v>0</v>
      </c>
      <c r="CG551" s="356">
        <v>0</v>
      </c>
      <c r="CH551" s="356">
        <v>0</v>
      </c>
      <c r="CI551" s="356">
        <v>0</v>
      </c>
      <c r="CJ551" s="356">
        <v>0</v>
      </c>
      <c r="CK551" s="356">
        <v>0</v>
      </c>
      <c r="CL551" s="356">
        <v>0</v>
      </c>
      <c r="CM551" s="356">
        <v>0</v>
      </c>
      <c r="CN551" s="162">
        <v>0</v>
      </c>
      <c r="CO551" s="356">
        <v>0</v>
      </c>
      <c r="CP551" s="356">
        <v>0</v>
      </c>
      <c r="CQ551" s="356">
        <v>0</v>
      </c>
      <c r="CR551" s="356">
        <v>0</v>
      </c>
      <c r="CS551" s="356">
        <v>0</v>
      </c>
      <c r="CT551" s="356">
        <v>0</v>
      </c>
      <c r="CU551" s="356">
        <v>0</v>
      </c>
      <c r="CW551" s="356">
        <v>0</v>
      </c>
      <c r="CX551" s="356">
        <v>0</v>
      </c>
      <c r="CY551" s="356">
        <v>0</v>
      </c>
      <c r="CZ551" s="356">
        <v>0</v>
      </c>
      <c r="DA551" s="356">
        <v>0</v>
      </c>
      <c r="DB551" s="356">
        <v>0</v>
      </c>
      <c r="DC551" s="356">
        <v>0</v>
      </c>
      <c r="DE551" s="356">
        <v>0</v>
      </c>
      <c r="DF551" s="356">
        <v>0</v>
      </c>
      <c r="DG551" s="356">
        <v>0</v>
      </c>
      <c r="DH551" s="356">
        <v>0</v>
      </c>
      <c r="DI551" s="356">
        <v>0</v>
      </c>
      <c r="DJ551" s="356">
        <v>0</v>
      </c>
      <c r="DK551" s="356">
        <v>0</v>
      </c>
      <c r="DM551" s="356">
        <v>0</v>
      </c>
      <c r="DN551" s="356">
        <v>0</v>
      </c>
      <c r="DO551" s="356">
        <v>0</v>
      </c>
      <c r="DP551" s="356">
        <v>0</v>
      </c>
      <c r="DQ551" s="356">
        <v>0</v>
      </c>
      <c r="DR551" s="356">
        <v>0</v>
      </c>
      <c r="DS551" s="356">
        <v>0</v>
      </c>
      <c r="DU551" s="356">
        <v>0</v>
      </c>
      <c r="DV551" s="356">
        <v>0</v>
      </c>
      <c r="DW551" s="356">
        <v>0</v>
      </c>
      <c r="DX551" s="356">
        <v>0</v>
      </c>
      <c r="DY551" s="356">
        <v>0</v>
      </c>
      <c r="DZ551" s="356">
        <v>0</v>
      </c>
      <c r="EA551" s="356">
        <v>0</v>
      </c>
      <c r="EC551" s="356">
        <v>0</v>
      </c>
      <c r="ED551" s="356">
        <v>0</v>
      </c>
      <c r="EE551" s="356">
        <v>0</v>
      </c>
      <c r="EF551" s="356">
        <v>0</v>
      </c>
      <c r="EG551" s="356">
        <v>0</v>
      </c>
      <c r="EH551" s="356">
        <v>0</v>
      </c>
      <c r="EI551" s="356">
        <v>0</v>
      </c>
      <c r="EK551" s="356">
        <v>0</v>
      </c>
      <c r="EL551" s="356">
        <v>0</v>
      </c>
      <c r="EM551" s="356">
        <v>0</v>
      </c>
      <c r="EN551" s="356">
        <v>0</v>
      </c>
      <c r="EO551" s="356">
        <v>0</v>
      </c>
      <c r="EP551" s="356">
        <v>0</v>
      </c>
      <c r="EQ551" s="356">
        <v>0</v>
      </c>
      <c r="ES551" s="356">
        <v>0</v>
      </c>
      <c r="ET551" s="356">
        <v>0</v>
      </c>
      <c r="EU551" s="356">
        <v>0</v>
      </c>
      <c r="EV551" s="356">
        <v>0</v>
      </c>
      <c r="EW551" s="356">
        <v>0</v>
      </c>
      <c r="EX551" s="356">
        <v>0</v>
      </c>
      <c r="EY551" s="356">
        <v>0</v>
      </c>
      <c r="FA551" s="356">
        <v>0</v>
      </c>
      <c r="FB551" s="356">
        <v>0</v>
      </c>
      <c r="FC551" s="356">
        <v>0</v>
      </c>
      <c r="FD551" s="356">
        <v>0</v>
      </c>
      <c r="FE551" s="356">
        <v>0</v>
      </c>
      <c r="FF551" s="356">
        <v>0</v>
      </c>
      <c r="FG551" s="356">
        <v>0</v>
      </c>
    </row>
    <row r="552" spans="1:163">
      <c r="A552" s="355" t="s">
        <v>1018</v>
      </c>
      <c r="B552" s="162" t="s">
        <v>1019</v>
      </c>
      <c r="C552" s="619">
        <v>17715531.738320235</v>
      </c>
      <c r="D552" s="167"/>
      <c r="E552" s="356">
        <v>0</v>
      </c>
      <c r="F552" s="356">
        <v>0</v>
      </c>
      <c r="G552" s="356">
        <v>11501383.205578795</v>
      </c>
      <c r="H552" s="356">
        <v>0</v>
      </c>
      <c r="I552" s="356">
        <v>0</v>
      </c>
      <c r="J552" s="356">
        <v>0</v>
      </c>
      <c r="K552" s="356">
        <v>11501383.205578795</v>
      </c>
      <c r="M552" s="356">
        <v>0</v>
      </c>
      <c r="N552" s="356">
        <v>0</v>
      </c>
      <c r="O552" s="356">
        <v>3228270.8455134425</v>
      </c>
      <c r="P552" s="356">
        <v>0</v>
      </c>
      <c r="Q552" s="356">
        <v>0</v>
      </c>
      <c r="R552" s="356">
        <v>0</v>
      </c>
      <c r="S552" s="356">
        <v>3228270.8455134425</v>
      </c>
      <c r="U552" s="356">
        <v>0</v>
      </c>
      <c r="V552" s="356">
        <v>0</v>
      </c>
      <c r="W552" s="356">
        <v>954070.56899600697</v>
      </c>
      <c r="X552" s="356">
        <v>0</v>
      </c>
      <c r="Y552" s="356">
        <v>0</v>
      </c>
      <c r="Z552" s="356">
        <v>0</v>
      </c>
      <c r="AA552" s="356">
        <v>954070.56899600697</v>
      </c>
      <c r="AC552" s="356">
        <v>0</v>
      </c>
      <c r="AD552" s="356">
        <v>0</v>
      </c>
      <c r="AE552" s="356">
        <v>107229.34836917235</v>
      </c>
      <c r="AF552" s="356">
        <v>0</v>
      </c>
      <c r="AG552" s="356">
        <v>0</v>
      </c>
      <c r="AH552" s="356">
        <v>0</v>
      </c>
      <c r="AI552" s="356">
        <v>107229.34836917235</v>
      </c>
      <c r="AK552" s="356">
        <v>0</v>
      </c>
      <c r="AL552" s="356">
        <v>0</v>
      </c>
      <c r="AM552" s="356">
        <v>1284371.8058561103</v>
      </c>
      <c r="AN552" s="356">
        <v>0</v>
      </c>
      <c r="AO552" s="356">
        <v>0</v>
      </c>
      <c r="AP552" s="356">
        <v>0</v>
      </c>
      <c r="AQ552" s="356">
        <v>1284371.8058561103</v>
      </c>
      <c r="AS552" s="356">
        <v>0</v>
      </c>
      <c r="AT552" s="356">
        <v>0</v>
      </c>
      <c r="AU552" s="356">
        <v>4164.3380763483019</v>
      </c>
      <c r="AV552" s="356">
        <v>0</v>
      </c>
      <c r="AW552" s="356">
        <v>0</v>
      </c>
      <c r="AX552" s="356">
        <v>0</v>
      </c>
      <c r="AY552" s="356">
        <v>4164.3380763483019</v>
      </c>
      <c r="BA552" s="356">
        <v>0</v>
      </c>
      <c r="BB552" s="356">
        <v>0</v>
      </c>
      <c r="BC552" s="356">
        <v>415085.44796528085</v>
      </c>
      <c r="BD552" s="356">
        <v>0</v>
      </c>
      <c r="BE552" s="356">
        <v>0</v>
      </c>
      <c r="BF552" s="356">
        <v>0</v>
      </c>
      <c r="BG552" s="356">
        <v>415085.44796528085</v>
      </c>
      <c r="BI552" s="356">
        <v>0</v>
      </c>
      <c r="BJ552" s="356">
        <v>0</v>
      </c>
      <c r="BK552" s="356">
        <v>83951.635137236764</v>
      </c>
      <c r="BL552" s="356">
        <v>0</v>
      </c>
      <c r="BM552" s="356">
        <v>0</v>
      </c>
      <c r="BN552" s="356">
        <v>0</v>
      </c>
      <c r="BO552" s="356">
        <v>83951.635137236764</v>
      </c>
      <c r="BQ552" s="356">
        <v>0</v>
      </c>
      <c r="BR552" s="356">
        <v>0</v>
      </c>
      <c r="BS552" s="356">
        <v>52133.765433484376</v>
      </c>
      <c r="BT552" s="356">
        <v>0</v>
      </c>
      <c r="BU552" s="356">
        <v>0</v>
      </c>
      <c r="BV552" s="356">
        <v>0</v>
      </c>
      <c r="BW552" s="356">
        <v>52133.765433484376</v>
      </c>
      <c r="BY552" s="356">
        <v>0</v>
      </c>
      <c r="BZ552" s="356">
        <v>0</v>
      </c>
      <c r="CA552" s="356">
        <v>83934.912994988641</v>
      </c>
      <c r="CB552" s="356">
        <v>0</v>
      </c>
      <c r="CC552" s="356">
        <v>0</v>
      </c>
      <c r="CD552" s="356">
        <v>0</v>
      </c>
      <c r="CE552" s="356">
        <v>83934.912994988641</v>
      </c>
      <c r="CG552" s="356">
        <v>0</v>
      </c>
      <c r="CH552" s="356">
        <v>0</v>
      </c>
      <c r="CI552" s="356">
        <v>0</v>
      </c>
      <c r="CJ552" s="356">
        <v>0</v>
      </c>
      <c r="CK552" s="356">
        <v>0</v>
      </c>
      <c r="CL552" s="356">
        <v>0</v>
      </c>
      <c r="CM552" s="356">
        <v>0</v>
      </c>
      <c r="CN552" s="162">
        <v>0</v>
      </c>
      <c r="CO552" s="356">
        <v>0</v>
      </c>
      <c r="CP552" s="356">
        <v>0</v>
      </c>
      <c r="CQ552" s="356">
        <v>935.86439936722036</v>
      </c>
      <c r="CR552" s="356">
        <v>0</v>
      </c>
      <c r="CS552" s="356">
        <v>0</v>
      </c>
      <c r="CT552" s="356">
        <v>0</v>
      </c>
      <c r="CU552" s="356">
        <v>935.86439936722036</v>
      </c>
      <c r="CW552" s="356">
        <v>0</v>
      </c>
      <c r="CX552" s="356">
        <v>0</v>
      </c>
      <c r="CY552" s="356">
        <v>0</v>
      </c>
      <c r="CZ552" s="356">
        <v>0</v>
      </c>
      <c r="DA552" s="356">
        <v>0</v>
      </c>
      <c r="DB552" s="356">
        <v>0</v>
      </c>
      <c r="DC552" s="356">
        <v>0</v>
      </c>
      <c r="DE552" s="356">
        <v>0</v>
      </c>
      <c r="DF552" s="356">
        <v>0</v>
      </c>
      <c r="DG552" s="356">
        <v>0</v>
      </c>
      <c r="DH552" s="356">
        <v>0</v>
      </c>
      <c r="DI552" s="356">
        <v>0</v>
      </c>
      <c r="DJ552" s="356">
        <v>0</v>
      </c>
      <c r="DK552" s="356">
        <v>0</v>
      </c>
      <c r="DM552" s="356">
        <v>0</v>
      </c>
      <c r="DN552" s="356">
        <v>0</v>
      </c>
      <c r="DO552" s="356">
        <v>0</v>
      </c>
      <c r="DP552" s="356">
        <v>0</v>
      </c>
      <c r="DQ552" s="356">
        <v>0</v>
      </c>
      <c r="DR552" s="356">
        <v>0</v>
      </c>
      <c r="DS552" s="356">
        <v>0</v>
      </c>
      <c r="DU552" s="356">
        <v>0</v>
      </c>
      <c r="DV552" s="356">
        <v>0</v>
      </c>
      <c r="DW552" s="356">
        <v>0</v>
      </c>
      <c r="DX552" s="356">
        <v>0</v>
      </c>
      <c r="DY552" s="356">
        <v>0</v>
      </c>
      <c r="DZ552" s="356">
        <v>0</v>
      </c>
      <c r="EA552" s="356">
        <v>0</v>
      </c>
      <c r="EC552" s="356">
        <v>0</v>
      </c>
      <c r="ED552" s="356">
        <v>0</v>
      </c>
      <c r="EE552" s="356">
        <v>0</v>
      </c>
      <c r="EF552" s="356">
        <v>0</v>
      </c>
      <c r="EG552" s="356">
        <v>0</v>
      </c>
      <c r="EH552" s="356">
        <v>0</v>
      </c>
      <c r="EI552" s="356">
        <v>0</v>
      </c>
      <c r="EK552" s="356">
        <v>0</v>
      </c>
      <c r="EL552" s="356">
        <v>0</v>
      </c>
      <c r="EM552" s="356">
        <v>0</v>
      </c>
      <c r="EN552" s="356">
        <v>0</v>
      </c>
      <c r="EO552" s="356">
        <v>0</v>
      </c>
      <c r="EP552" s="356">
        <v>0</v>
      </c>
      <c r="EQ552" s="356">
        <v>0</v>
      </c>
      <c r="ES552" s="356">
        <v>0</v>
      </c>
      <c r="ET552" s="356">
        <v>0</v>
      </c>
      <c r="EU552" s="356">
        <v>0</v>
      </c>
      <c r="EV552" s="356">
        <v>0</v>
      </c>
      <c r="EW552" s="356">
        <v>0</v>
      </c>
      <c r="EX552" s="356">
        <v>0</v>
      </c>
      <c r="EY552" s="356">
        <v>0</v>
      </c>
      <c r="FA552" s="356">
        <v>0</v>
      </c>
      <c r="FB552" s="356">
        <v>0</v>
      </c>
      <c r="FC552" s="356">
        <v>0</v>
      </c>
      <c r="FD552" s="356">
        <v>0</v>
      </c>
      <c r="FE552" s="356">
        <v>0</v>
      </c>
      <c r="FF552" s="356">
        <v>0</v>
      </c>
      <c r="FG552" s="356">
        <v>0</v>
      </c>
    </row>
    <row r="553" spans="1:163">
      <c r="A553" s="355" t="s">
        <v>1021</v>
      </c>
      <c r="B553" s="162" t="s">
        <v>1022</v>
      </c>
      <c r="C553" s="619">
        <v>2670044.1300000004</v>
      </c>
      <c r="D553" s="167"/>
      <c r="E553" s="356">
        <v>0</v>
      </c>
      <c r="F553" s="356">
        <v>0</v>
      </c>
      <c r="G553" s="356">
        <v>0</v>
      </c>
      <c r="H553" s="356">
        <v>0</v>
      </c>
      <c r="I553" s="356">
        <v>0</v>
      </c>
      <c r="J553" s="356">
        <v>0</v>
      </c>
      <c r="K553" s="356">
        <v>0</v>
      </c>
      <c r="M553" s="356">
        <v>0</v>
      </c>
      <c r="N553" s="356">
        <v>0</v>
      </c>
      <c r="O553" s="356">
        <v>0</v>
      </c>
      <c r="P553" s="356">
        <v>0</v>
      </c>
      <c r="Q553" s="356">
        <v>0</v>
      </c>
      <c r="R553" s="356">
        <v>0</v>
      </c>
      <c r="S553" s="356">
        <v>0</v>
      </c>
      <c r="U553" s="356">
        <v>0</v>
      </c>
      <c r="V553" s="356">
        <v>0</v>
      </c>
      <c r="W553" s="356">
        <v>0</v>
      </c>
      <c r="X553" s="356">
        <v>0</v>
      </c>
      <c r="Y553" s="356">
        <v>0</v>
      </c>
      <c r="Z553" s="356">
        <v>0</v>
      </c>
      <c r="AA553" s="356">
        <v>0</v>
      </c>
      <c r="AC553" s="356">
        <v>0</v>
      </c>
      <c r="AD553" s="356">
        <v>0</v>
      </c>
      <c r="AE553" s="356">
        <v>0</v>
      </c>
      <c r="AF553" s="356">
        <v>0</v>
      </c>
      <c r="AG553" s="356">
        <v>0</v>
      </c>
      <c r="AH553" s="356">
        <v>0</v>
      </c>
      <c r="AI553" s="356">
        <v>0</v>
      </c>
      <c r="AK553" s="356">
        <v>0</v>
      </c>
      <c r="AL553" s="356">
        <v>0</v>
      </c>
      <c r="AM553" s="356">
        <v>0</v>
      </c>
      <c r="AN553" s="356">
        <v>0</v>
      </c>
      <c r="AO553" s="356">
        <v>0</v>
      </c>
      <c r="AP553" s="356">
        <v>0</v>
      </c>
      <c r="AQ553" s="356">
        <v>0</v>
      </c>
      <c r="AS553" s="356">
        <v>0</v>
      </c>
      <c r="AT553" s="356">
        <v>0</v>
      </c>
      <c r="AU553" s="356">
        <v>0</v>
      </c>
      <c r="AV553" s="356">
        <v>0</v>
      </c>
      <c r="AW553" s="356">
        <v>0</v>
      </c>
      <c r="AX553" s="356">
        <v>0</v>
      </c>
      <c r="AY553" s="356">
        <v>0</v>
      </c>
      <c r="BA553" s="356">
        <v>0</v>
      </c>
      <c r="BB553" s="356">
        <v>0</v>
      </c>
      <c r="BC553" s="356">
        <v>0</v>
      </c>
      <c r="BD553" s="356">
        <v>0</v>
      </c>
      <c r="BE553" s="356">
        <v>0</v>
      </c>
      <c r="BF553" s="356">
        <v>0</v>
      </c>
      <c r="BG553" s="356">
        <v>0</v>
      </c>
      <c r="BI553" s="356">
        <v>0</v>
      </c>
      <c r="BJ553" s="356">
        <v>0</v>
      </c>
      <c r="BK553" s="356">
        <v>0</v>
      </c>
      <c r="BL553" s="356">
        <v>0</v>
      </c>
      <c r="BM553" s="356">
        <v>0</v>
      </c>
      <c r="BN553" s="356">
        <v>0</v>
      </c>
      <c r="BO553" s="356">
        <v>0</v>
      </c>
      <c r="BQ553" s="356">
        <v>0</v>
      </c>
      <c r="BR553" s="356">
        <v>0</v>
      </c>
      <c r="BS553" s="356">
        <v>0</v>
      </c>
      <c r="BT553" s="356">
        <v>0</v>
      </c>
      <c r="BU553" s="356">
        <v>0</v>
      </c>
      <c r="BV553" s="356">
        <v>0</v>
      </c>
      <c r="BW553" s="356">
        <v>0</v>
      </c>
      <c r="BY553" s="356">
        <v>0</v>
      </c>
      <c r="BZ553" s="356">
        <v>0</v>
      </c>
      <c r="CA553" s="356">
        <v>0</v>
      </c>
      <c r="CB553" s="356">
        <v>0</v>
      </c>
      <c r="CC553" s="356">
        <v>0</v>
      </c>
      <c r="CD553" s="356">
        <v>0</v>
      </c>
      <c r="CE553" s="356">
        <v>0</v>
      </c>
      <c r="CG553" s="356">
        <v>0</v>
      </c>
      <c r="CH553" s="356">
        <v>0</v>
      </c>
      <c r="CI553" s="356">
        <v>2670044.1300000004</v>
      </c>
      <c r="CJ553" s="356">
        <v>0</v>
      </c>
      <c r="CK553" s="356">
        <v>0</v>
      </c>
      <c r="CL553" s="356">
        <v>0</v>
      </c>
      <c r="CM553" s="356">
        <v>2670044.1300000004</v>
      </c>
      <c r="CN553" s="162">
        <v>0</v>
      </c>
      <c r="CO553" s="356">
        <v>0</v>
      </c>
      <c r="CP553" s="356">
        <v>0</v>
      </c>
      <c r="CQ553" s="356">
        <v>0</v>
      </c>
      <c r="CR553" s="356">
        <v>0</v>
      </c>
      <c r="CS553" s="356">
        <v>0</v>
      </c>
      <c r="CT553" s="356">
        <v>0</v>
      </c>
      <c r="CU553" s="356">
        <v>0</v>
      </c>
      <c r="CW553" s="356">
        <v>0</v>
      </c>
      <c r="CX553" s="356">
        <v>0</v>
      </c>
      <c r="CY553" s="356">
        <v>0</v>
      </c>
      <c r="CZ553" s="356">
        <v>0</v>
      </c>
      <c r="DA553" s="356">
        <v>0</v>
      </c>
      <c r="DB553" s="356">
        <v>0</v>
      </c>
      <c r="DC553" s="356">
        <v>0</v>
      </c>
      <c r="DE553" s="356">
        <v>0</v>
      </c>
      <c r="DF553" s="356">
        <v>0</v>
      </c>
      <c r="DG553" s="356">
        <v>0</v>
      </c>
      <c r="DH553" s="356">
        <v>0</v>
      </c>
      <c r="DI553" s="356">
        <v>0</v>
      </c>
      <c r="DJ553" s="356">
        <v>0</v>
      </c>
      <c r="DK553" s="356">
        <v>0</v>
      </c>
      <c r="DM553" s="356">
        <v>0</v>
      </c>
      <c r="DN553" s="356">
        <v>0</v>
      </c>
      <c r="DO553" s="356">
        <v>0</v>
      </c>
      <c r="DP553" s="356">
        <v>0</v>
      </c>
      <c r="DQ553" s="356">
        <v>0</v>
      </c>
      <c r="DR553" s="356">
        <v>0</v>
      </c>
      <c r="DS553" s="356">
        <v>0</v>
      </c>
      <c r="DU553" s="356">
        <v>0</v>
      </c>
      <c r="DV553" s="356">
        <v>0</v>
      </c>
      <c r="DW553" s="356">
        <v>0</v>
      </c>
      <c r="DX553" s="356">
        <v>0</v>
      </c>
      <c r="DY553" s="356">
        <v>0</v>
      </c>
      <c r="DZ553" s="356">
        <v>0</v>
      </c>
      <c r="EA553" s="356">
        <v>0</v>
      </c>
      <c r="EC553" s="356">
        <v>0</v>
      </c>
      <c r="ED553" s="356">
        <v>0</v>
      </c>
      <c r="EE553" s="356">
        <v>0</v>
      </c>
      <c r="EF553" s="356">
        <v>0</v>
      </c>
      <c r="EG553" s="356">
        <v>0</v>
      </c>
      <c r="EH553" s="356">
        <v>0</v>
      </c>
      <c r="EI553" s="356">
        <v>0</v>
      </c>
      <c r="EK553" s="356">
        <v>0</v>
      </c>
      <c r="EL553" s="356">
        <v>0</v>
      </c>
      <c r="EM553" s="356">
        <v>0</v>
      </c>
      <c r="EN553" s="356">
        <v>0</v>
      </c>
      <c r="EO553" s="356">
        <v>0</v>
      </c>
      <c r="EP553" s="356">
        <v>0</v>
      </c>
      <c r="EQ553" s="356">
        <v>0</v>
      </c>
      <c r="ES553" s="356">
        <v>0</v>
      </c>
      <c r="ET553" s="356">
        <v>0</v>
      </c>
      <c r="EU553" s="356">
        <v>0</v>
      </c>
      <c r="EV553" s="356">
        <v>0</v>
      </c>
      <c r="EW553" s="356">
        <v>0</v>
      </c>
      <c r="EX553" s="356">
        <v>0</v>
      </c>
      <c r="EY553" s="356">
        <v>0</v>
      </c>
      <c r="FA553" s="356">
        <v>0</v>
      </c>
      <c r="FB553" s="356">
        <v>0</v>
      </c>
      <c r="FC553" s="356">
        <v>0</v>
      </c>
      <c r="FD553" s="356">
        <v>0</v>
      </c>
      <c r="FE553" s="356">
        <v>0</v>
      </c>
      <c r="FF553" s="356">
        <v>0</v>
      </c>
      <c r="FG553" s="356">
        <v>0</v>
      </c>
    </row>
    <row r="554" spans="1:163">
      <c r="A554" s="355">
        <v>403.06</v>
      </c>
      <c r="B554" s="162" t="s">
        <v>1023</v>
      </c>
      <c r="C554" s="619">
        <v>31544118.98686849</v>
      </c>
      <c r="D554" s="167"/>
      <c r="E554" s="356">
        <v>7949889.8648642059</v>
      </c>
      <c r="F554" s="356">
        <v>7296597.8169741323</v>
      </c>
      <c r="G554" s="356">
        <v>3971273.6196155353</v>
      </c>
      <c r="H554" s="356">
        <v>0</v>
      </c>
      <c r="I554" s="356">
        <v>0</v>
      </c>
      <c r="J554" s="356">
        <v>0</v>
      </c>
      <c r="K554" s="356">
        <v>19217761.301453874</v>
      </c>
      <c r="M554" s="356">
        <v>1509053.1130955121</v>
      </c>
      <c r="N554" s="356">
        <v>1853979.8880169934</v>
      </c>
      <c r="O554" s="356">
        <v>462382.33444540668</v>
      </c>
      <c r="P554" s="356">
        <v>0</v>
      </c>
      <c r="Q554" s="356">
        <v>0</v>
      </c>
      <c r="R554" s="356">
        <v>0</v>
      </c>
      <c r="S554" s="356">
        <v>3825415.3355579125</v>
      </c>
      <c r="U554" s="356">
        <v>1328789.6357053982</v>
      </c>
      <c r="V554" s="356">
        <v>2061767.6129433606</v>
      </c>
      <c r="W554" s="356">
        <v>69320.175528430103</v>
      </c>
      <c r="X554" s="356">
        <v>0</v>
      </c>
      <c r="Y554" s="356">
        <v>0</v>
      </c>
      <c r="Z554" s="356">
        <v>0</v>
      </c>
      <c r="AA554" s="356">
        <v>3459877.4241771889</v>
      </c>
      <c r="AC554" s="356">
        <v>600791.61483085831</v>
      </c>
      <c r="AD554" s="356">
        <v>1330594.3421771752</v>
      </c>
      <c r="AE554" s="356">
        <v>34250.025813282104</v>
      </c>
      <c r="AF554" s="356">
        <v>0</v>
      </c>
      <c r="AG554" s="356">
        <v>0</v>
      </c>
      <c r="AH554" s="356">
        <v>0</v>
      </c>
      <c r="AI554" s="356">
        <v>1965635.9828213155</v>
      </c>
      <c r="AK554" s="356">
        <v>467511.63332447904</v>
      </c>
      <c r="AL554" s="356">
        <v>925751.41881599859</v>
      </c>
      <c r="AM554" s="356">
        <v>83484.871705121099</v>
      </c>
      <c r="AN554" s="356">
        <v>0</v>
      </c>
      <c r="AO554" s="356">
        <v>0</v>
      </c>
      <c r="AP554" s="356">
        <v>0</v>
      </c>
      <c r="AQ554" s="356">
        <v>1476747.9238455987</v>
      </c>
      <c r="AS554" s="356">
        <v>4637.7196840564493</v>
      </c>
      <c r="AT554" s="356">
        <v>2923.1604223606837</v>
      </c>
      <c r="AU554" s="356">
        <v>169.48794484495957</v>
      </c>
      <c r="AV554" s="356">
        <v>0</v>
      </c>
      <c r="AW554" s="356">
        <v>0</v>
      </c>
      <c r="AX554" s="356">
        <v>0</v>
      </c>
      <c r="AY554" s="356">
        <v>7730.3680512620922</v>
      </c>
      <c r="BA554" s="356">
        <v>89595.337675891802</v>
      </c>
      <c r="BB554" s="356">
        <v>80677.809243676762</v>
      </c>
      <c r="BC554" s="356">
        <v>17506.543353813369</v>
      </c>
      <c r="BD554" s="356">
        <v>0</v>
      </c>
      <c r="BE554" s="356">
        <v>0</v>
      </c>
      <c r="BF554" s="356">
        <v>0</v>
      </c>
      <c r="BG554" s="356">
        <v>187779.69027338194</v>
      </c>
      <c r="BI554" s="356">
        <v>118535.23647304506</v>
      </c>
      <c r="BJ554" s="356">
        <v>41070.062528803428</v>
      </c>
      <c r="BK554" s="356">
        <v>7019.5068061203565</v>
      </c>
      <c r="BL554" s="356">
        <v>0</v>
      </c>
      <c r="BM554" s="356">
        <v>0</v>
      </c>
      <c r="BN554" s="356">
        <v>0</v>
      </c>
      <c r="BO554" s="356">
        <v>166624.80580796886</v>
      </c>
      <c r="BQ554" s="356">
        <v>92491.037064626886</v>
      </c>
      <c r="BR554" s="356">
        <v>400702.85383780149</v>
      </c>
      <c r="BS554" s="356">
        <v>7893.7991571899947</v>
      </c>
      <c r="BT554" s="356">
        <v>0</v>
      </c>
      <c r="BU554" s="356">
        <v>0</v>
      </c>
      <c r="BV554" s="356">
        <v>0</v>
      </c>
      <c r="BW554" s="356">
        <v>501087.69005961838</v>
      </c>
      <c r="BY554" s="356">
        <v>41031.53148999664</v>
      </c>
      <c r="BZ554" s="356">
        <v>242392.12023844491</v>
      </c>
      <c r="CA554" s="356">
        <v>13720.227665913495</v>
      </c>
      <c r="CB554" s="356">
        <v>0</v>
      </c>
      <c r="CC554" s="356">
        <v>0</v>
      </c>
      <c r="CD554" s="356">
        <v>0</v>
      </c>
      <c r="CE554" s="356">
        <v>297143.879394355</v>
      </c>
      <c r="CG554" s="356">
        <v>66861.366056462284</v>
      </c>
      <c r="CH554" s="356">
        <v>48249.591241787653</v>
      </c>
      <c r="CI554" s="356">
        <v>314177.15971035528</v>
      </c>
      <c r="CJ554" s="356">
        <v>0</v>
      </c>
      <c r="CK554" s="356">
        <v>0</v>
      </c>
      <c r="CL554" s="356">
        <v>0</v>
      </c>
      <c r="CM554" s="356">
        <v>429288.11700860522</v>
      </c>
      <c r="CN554" s="162">
        <v>0</v>
      </c>
      <c r="CO554" s="356">
        <v>4258.6193537170184</v>
      </c>
      <c r="CP554" s="356">
        <v>4722.1275651929373</v>
      </c>
      <c r="CQ554" s="356">
        <v>45.721498503929858</v>
      </c>
      <c r="CR554" s="356">
        <v>0</v>
      </c>
      <c r="CS554" s="356">
        <v>0</v>
      </c>
      <c r="CT554" s="356">
        <v>0</v>
      </c>
      <c r="CU554" s="356">
        <v>9026.4684174138856</v>
      </c>
      <c r="CW554" s="356">
        <v>0</v>
      </c>
      <c r="CX554" s="356">
        <v>0</v>
      </c>
      <c r="CY554" s="356">
        <v>0</v>
      </c>
      <c r="CZ554" s="356">
        <v>0</v>
      </c>
      <c r="DA554" s="356">
        <v>0</v>
      </c>
      <c r="DB554" s="356">
        <v>0</v>
      </c>
      <c r="DC554" s="356">
        <v>0</v>
      </c>
      <c r="DE554" s="356">
        <v>0</v>
      </c>
      <c r="DF554" s="356">
        <v>0</v>
      </c>
      <c r="DG554" s="356">
        <v>0</v>
      </c>
      <c r="DH554" s="356">
        <v>0</v>
      </c>
      <c r="DI554" s="356">
        <v>0</v>
      </c>
      <c r="DJ554" s="356">
        <v>0</v>
      </c>
      <c r="DK554" s="356">
        <v>0</v>
      </c>
      <c r="DM554" s="356">
        <v>0</v>
      </c>
      <c r="DN554" s="356">
        <v>0</v>
      </c>
      <c r="DO554" s="356">
        <v>0</v>
      </c>
      <c r="DP554" s="356">
        <v>0</v>
      </c>
      <c r="DQ554" s="356">
        <v>0</v>
      </c>
      <c r="DR554" s="356">
        <v>0</v>
      </c>
      <c r="DS554" s="356">
        <v>0</v>
      </c>
      <c r="DU554" s="356">
        <v>0</v>
      </c>
      <c r="DV554" s="356">
        <v>0</v>
      </c>
      <c r="DW554" s="356">
        <v>0</v>
      </c>
      <c r="DX554" s="356">
        <v>0</v>
      </c>
      <c r="DY554" s="356">
        <v>0</v>
      </c>
      <c r="DZ554" s="356">
        <v>0</v>
      </c>
      <c r="EA554" s="356">
        <v>0</v>
      </c>
      <c r="EC554" s="356">
        <v>0</v>
      </c>
      <c r="ED554" s="356">
        <v>0</v>
      </c>
      <c r="EE554" s="356">
        <v>0</v>
      </c>
      <c r="EF554" s="356">
        <v>0</v>
      </c>
      <c r="EG554" s="356">
        <v>0</v>
      </c>
      <c r="EH554" s="356">
        <v>0</v>
      </c>
      <c r="EI554" s="356">
        <v>0</v>
      </c>
      <c r="EK554" s="356">
        <v>0</v>
      </c>
      <c r="EL554" s="356">
        <v>0</v>
      </c>
      <c r="EM554" s="356">
        <v>0</v>
      </c>
      <c r="EN554" s="356">
        <v>0</v>
      </c>
      <c r="EO554" s="356">
        <v>0</v>
      </c>
      <c r="EP554" s="356">
        <v>0</v>
      </c>
      <c r="EQ554" s="356">
        <v>0</v>
      </c>
      <c r="ES554" s="356">
        <v>0</v>
      </c>
      <c r="ET554" s="356">
        <v>0</v>
      </c>
      <c r="EU554" s="356">
        <v>0</v>
      </c>
      <c r="EV554" s="356">
        <v>0</v>
      </c>
      <c r="EW554" s="356">
        <v>0</v>
      </c>
      <c r="EX554" s="356">
        <v>0</v>
      </c>
      <c r="EY554" s="356">
        <v>0</v>
      </c>
      <c r="FA554" s="356">
        <v>0</v>
      </c>
      <c r="FB554" s="356">
        <v>0</v>
      </c>
      <c r="FC554" s="356">
        <v>0</v>
      </c>
      <c r="FD554" s="356">
        <v>0</v>
      </c>
      <c r="FE554" s="356">
        <v>0</v>
      </c>
      <c r="FF554" s="356">
        <v>0</v>
      </c>
      <c r="FG554" s="356">
        <v>0</v>
      </c>
    </row>
    <row r="555" spans="1:163">
      <c r="A555" s="355" t="s">
        <v>1024</v>
      </c>
      <c r="B555" s="162" t="s">
        <v>1025</v>
      </c>
      <c r="C555" s="619">
        <v>7651253.0900000008</v>
      </c>
      <c r="D555" s="167"/>
      <c r="E555" s="356">
        <v>485393.73155409849</v>
      </c>
      <c r="F555" s="356">
        <v>3547561.2010219009</v>
      </c>
      <c r="G555" s="356">
        <v>0</v>
      </c>
      <c r="H555" s="356">
        <v>0</v>
      </c>
      <c r="I555" s="356">
        <v>0</v>
      </c>
      <c r="J555" s="356">
        <v>0</v>
      </c>
      <c r="K555" s="356">
        <v>4032954.9325759993</v>
      </c>
      <c r="M555" s="356">
        <v>111908.97733779436</v>
      </c>
      <c r="N555" s="356">
        <v>901393.67458401492</v>
      </c>
      <c r="O555" s="356">
        <v>0</v>
      </c>
      <c r="P555" s="356">
        <v>0</v>
      </c>
      <c r="Q555" s="356">
        <v>0</v>
      </c>
      <c r="R555" s="356">
        <v>0</v>
      </c>
      <c r="S555" s="356">
        <v>1013302.6519218093</v>
      </c>
      <c r="U555" s="356">
        <v>119780.43190504135</v>
      </c>
      <c r="V555" s="356">
        <v>1002418.7947136427</v>
      </c>
      <c r="W555" s="356">
        <v>0</v>
      </c>
      <c r="X555" s="356">
        <v>0</v>
      </c>
      <c r="Y555" s="356">
        <v>0</v>
      </c>
      <c r="Z555" s="356">
        <v>0</v>
      </c>
      <c r="AA555" s="356">
        <v>1122199.2266186841</v>
      </c>
      <c r="AC555" s="356">
        <v>62934.777312082253</v>
      </c>
      <c r="AD555" s="356">
        <v>646926.82548926922</v>
      </c>
      <c r="AE555" s="356">
        <v>0</v>
      </c>
      <c r="AF555" s="356">
        <v>0</v>
      </c>
      <c r="AG555" s="356">
        <v>0</v>
      </c>
      <c r="AH555" s="356">
        <v>0</v>
      </c>
      <c r="AI555" s="356">
        <v>709861.60280135146</v>
      </c>
      <c r="AK555" s="356">
        <v>44458.550634980013</v>
      </c>
      <c r="AL555" s="356">
        <v>450094.67392359849</v>
      </c>
      <c r="AM555" s="356">
        <v>0</v>
      </c>
      <c r="AN555" s="356">
        <v>0</v>
      </c>
      <c r="AO555" s="356">
        <v>0</v>
      </c>
      <c r="AP555" s="356">
        <v>0</v>
      </c>
      <c r="AQ555" s="356">
        <v>494553.22455857851</v>
      </c>
      <c r="AS555" s="356">
        <v>1.5193400551881988</v>
      </c>
      <c r="AT555" s="356">
        <v>1421.2227066435721</v>
      </c>
      <c r="AU555" s="356">
        <v>0</v>
      </c>
      <c r="AV555" s="356">
        <v>0</v>
      </c>
      <c r="AW555" s="356">
        <v>0</v>
      </c>
      <c r="AX555" s="356">
        <v>0</v>
      </c>
      <c r="AY555" s="356">
        <v>1422.7420466987603</v>
      </c>
      <c r="BA555" s="356">
        <v>0</v>
      </c>
      <c r="BB555" s="356">
        <v>39225.057079410682</v>
      </c>
      <c r="BC555" s="356">
        <v>0</v>
      </c>
      <c r="BD555" s="356">
        <v>0</v>
      </c>
      <c r="BE555" s="356">
        <v>0</v>
      </c>
      <c r="BF555" s="356">
        <v>0</v>
      </c>
      <c r="BG555" s="356">
        <v>39225.057079410682</v>
      </c>
      <c r="BI555" s="356">
        <v>0</v>
      </c>
      <c r="BJ555" s="356">
        <v>0</v>
      </c>
      <c r="BK555" s="356">
        <v>0</v>
      </c>
      <c r="BL555" s="356">
        <v>0</v>
      </c>
      <c r="BM555" s="356">
        <v>0</v>
      </c>
      <c r="BN555" s="356">
        <v>0</v>
      </c>
      <c r="BO555" s="356">
        <v>0</v>
      </c>
      <c r="BQ555" s="356">
        <v>15100.689548025939</v>
      </c>
      <c r="BR555" s="356">
        <v>194819.27510199975</v>
      </c>
      <c r="BS555" s="356">
        <v>0</v>
      </c>
      <c r="BT555" s="356">
        <v>0</v>
      </c>
      <c r="BU555" s="356">
        <v>0</v>
      </c>
      <c r="BV555" s="356">
        <v>0</v>
      </c>
      <c r="BW555" s="356">
        <v>209919.96465002568</v>
      </c>
      <c r="BY555" s="356">
        <v>0</v>
      </c>
      <c r="BZ555" s="356">
        <v>0</v>
      </c>
      <c r="CA555" s="356">
        <v>0</v>
      </c>
      <c r="CB555" s="356">
        <v>0</v>
      </c>
      <c r="CC555" s="356">
        <v>0</v>
      </c>
      <c r="CD555" s="356">
        <v>0</v>
      </c>
      <c r="CE555" s="356">
        <v>0</v>
      </c>
      <c r="CG555" s="356">
        <v>1749.1460793717824</v>
      </c>
      <c r="CH555" s="356">
        <v>23458.655958307263</v>
      </c>
      <c r="CI555" s="356">
        <v>0</v>
      </c>
      <c r="CJ555" s="356">
        <v>0</v>
      </c>
      <c r="CK555" s="356">
        <v>0</v>
      </c>
      <c r="CL555" s="356">
        <v>0</v>
      </c>
      <c r="CM555" s="356">
        <v>25207.802037679045</v>
      </c>
      <c r="CN555" s="162">
        <v>0</v>
      </c>
      <c r="CO555" s="356">
        <v>310.01618855080557</v>
      </c>
      <c r="CP555" s="356">
        <v>2295.8695212149546</v>
      </c>
      <c r="CQ555" s="356">
        <v>0</v>
      </c>
      <c r="CR555" s="356">
        <v>0</v>
      </c>
      <c r="CS555" s="356">
        <v>0</v>
      </c>
      <c r="CT555" s="356">
        <v>0</v>
      </c>
      <c r="CU555" s="356">
        <v>2605.8857097657601</v>
      </c>
      <c r="CW555" s="356">
        <v>0</v>
      </c>
      <c r="CX555" s="356">
        <v>0</v>
      </c>
      <c r="CY555" s="356">
        <v>0</v>
      </c>
      <c r="CZ555" s="356">
        <v>0</v>
      </c>
      <c r="DA555" s="356">
        <v>0</v>
      </c>
      <c r="DB555" s="356">
        <v>0</v>
      </c>
      <c r="DC555" s="356">
        <v>0</v>
      </c>
      <c r="DE555" s="356">
        <v>0</v>
      </c>
      <c r="DF555" s="356">
        <v>0</v>
      </c>
      <c r="DG555" s="356">
        <v>0</v>
      </c>
      <c r="DH555" s="356">
        <v>0</v>
      </c>
      <c r="DI555" s="356">
        <v>0</v>
      </c>
      <c r="DJ555" s="356">
        <v>0</v>
      </c>
      <c r="DK555" s="356">
        <v>0</v>
      </c>
      <c r="DM555" s="356">
        <v>0</v>
      </c>
      <c r="DN555" s="356">
        <v>0</v>
      </c>
      <c r="DO555" s="356">
        <v>0</v>
      </c>
      <c r="DP555" s="356">
        <v>0</v>
      </c>
      <c r="DQ555" s="356">
        <v>0</v>
      </c>
      <c r="DR555" s="356">
        <v>0</v>
      </c>
      <c r="DS555" s="356">
        <v>0</v>
      </c>
      <c r="DU555" s="356">
        <v>0</v>
      </c>
      <c r="DV555" s="356">
        <v>0</v>
      </c>
      <c r="DW555" s="356">
        <v>0</v>
      </c>
      <c r="DX555" s="356">
        <v>0</v>
      </c>
      <c r="DY555" s="356">
        <v>0</v>
      </c>
      <c r="DZ555" s="356">
        <v>0</v>
      </c>
      <c r="EA555" s="356">
        <v>0</v>
      </c>
      <c r="EC555" s="356">
        <v>0</v>
      </c>
      <c r="ED555" s="356">
        <v>0</v>
      </c>
      <c r="EE555" s="356">
        <v>0</v>
      </c>
      <c r="EF555" s="356">
        <v>0</v>
      </c>
      <c r="EG555" s="356">
        <v>0</v>
      </c>
      <c r="EH555" s="356">
        <v>0</v>
      </c>
      <c r="EI555" s="356">
        <v>0</v>
      </c>
      <c r="EK555" s="356">
        <v>0</v>
      </c>
      <c r="EL555" s="356">
        <v>0</v>
      </c>
      <c r="EM555" s="356">
        <v>0</v>
      </c>
      <c r="EN555" s="356">
        <v>0</v>
      </c>
      <c r="EO555" s="356">
        <v>0</v>
      </c>
      <c r="EP555" s="356">
        <v>0</v>
      </c>
      <c r="EQ555" s="356">
        <v>0</v>
      </c>
      <c r="ES555" s="356">
        <v>0</v>
      </c>
      <c r="ET555" s="356">
        <v>0</v>
      </c>
      <c r="EU555" s="356">
        <v>0</v>
      </c>
      <c r="EV555" s="356">
        <v>0</v>
      </c>
      <c r="EW555" s="356">
        <v>0</v>
      </c>
      <c r="EX555" s="356">
        <v>0</v>
      </c>
      <c r="EY555" s="356">
        <v>0</v>
      </c>
      <c r="FA555" s="356">
        <v>0</v>
      </c>
      <c r="FB555" s="356">
        <v>0</v>
      </c>
      <c r="FC555" s="356">
        <v>0</v>
      </c>
      <c r="FD555" s="356">
        <v>0</v>
      </c>
      <c r="FE555" s="356">
        <v>0</v>
      </c>
      <c r="FF555" s="356">
        <v>0</v>
      </c>
      <c r="FG555" s="356">
        <v>0</v>
      </c>
    </row>
    <row r="556" spans="1:163">
      <c r="A556" s="355" t="s">
        <v>1026</v>
      </c>
      <c r="B556" s="162" t="s">
        <v>1027</v>
      </c>
      <c r="C556" s="619">
        <v>88906.44</v>
      </c>
      <c r="D556" s="167"/>
      <c r="E556" s="356">
        <v>5321.3373930113385</v>
      </c>
      <c r="F556" s="356">
        <v>38063.225600879778</v>
      </c>
      <c r="G556" s="356">
        <v>0</v>
      </c>
      <c r="H556" s="356">
        <v>0</v>
      </c>
      <c r="I556" s="356">
        <v>0</v>
      </c>
      <c r="J556" s="356">
        <v>0</v>
      </c>
      <c r="K556" s="356">
        <v>43384.562993891115</v>
      </c>
      <c r="M556" s="356">
        <v>1226.8502599211931</v>
      </c>
      <c r="N556" s="356">
        <v>9671.4189965247515</v>
      </c>
      <c r="O556" s="356">
        <v>0</v>
      </c>
      <c r="P556" s="356">
        <v>0</v>
      </c>
      <c r="Q556" s="356">
        <v>0</v>
      </c>
      <c r="R556" s="356">
        <v>0</v>
      </c>
      <c r="S556" s="356">
        <v>10898.269256445945</v>
      </c>
      <c r="U556" s="356">
        <v>1313.1444635813259</v>
      </c>
      <c r="V556" s="356">
        <v>10755.358559778042</v>
      </c>
      <c r="W556" s="356">
        <v>0</v>
      </c>
      <c r="X556" s="356">
        <v>0</v>
      </c>
      <c r="Y556" s="356">
        <v>0</v>
      </c>
      <c r="Z556" s="356">
        <v>0</v>
      </c>
      <c r="AA556" s="356">
        <v>12068.503023359368</v>
      </c>
      <c r="AC556" s="356">
        <v>689.94954417597319</v>
      </c>
      <c r="AD556" s="356">
        <v>6941.1407754617103</v>
      </c>
      <c r="AE556" s="356">
        <v>0</v>
      </c>
      <c r="AF556" s="356">
        <v>0</v>
      </c>
      <c r="AG556" s="356">
        <v>0</v>
      </c>
      <c r="AH556" s="356">
        <v>0</v>
      </c>
      <c r="AI556" s="356">
        <v>7631.0903196376839</v>
      </c>
      <c r="AK556" s="356">
        <v>487.39596857904564</v>
      </c>
      <c r="AL556" s="356">
        <v>4829.2486428065959</v>
      </c>
      <c r="AM556" s="356">
        <v>0</v>
      </c>
      <c r="AN556" s="356">
        <v>0</v>
      </c>
      <c r="AO556" s="356">
        <v>0</v>
      </c>
      <c r="AP556" s="356">
        <v>0</v>
      </c>
      <c r="AQ556" s="356">
        <v>5316.6446113856418</v>
      </c>
      <c r="AS556" s="356">
        <v>1.6656418331747212E-2</v>
      </c>
      <c r="AT556" s="356">
        <v>15.248875902827109</v>
      </c>
      <c r="AU556" s="356">
        <v>0</v>
      </c>
      <c r="AV556" s="356">
        <v>0</v>
      </c>
      <c r="AW556" s="356">
        <v>0</v>
      </c>
      <c r="AX556" s="356">
        <v>0</v>
      </c>
      <c r="AY556" s="356">
        <v>15.265532321158856</v>
      </c>
      <c r="BA556" s="356">
        <v>0</v>
      </c>
      <c r="BB556" s="356">
        <v>420.8615756624344</v>
      </c>
      <c r="BC556" s="356">
        <v>0</v>
      </c>
      <c r="BD556" s="356">
        <v>0</v>
      </c>
      <c r="BE556" s="356">
        <v>0</v>
      </c>
      <c r="BF556" s="356">
        <v>0</v>
      </c>
      <c r="BG556" s="356">
        <v>420.8615756624344</v>
      </c>
      <c r="BI556" s="356">
        <v>95.390854466429076</v>
      </c>
      <c r="BJ556" s="356">
        <v>875.62855571375451</v>
      </c>
      <c r="BK556" s="356">
        <v>0</v>
      </c>
      <c r="BL556" s="356">
        <v>0</v>
      </c>
      <c r="BM556" s="356">
        <v>0</v>
      </c>
      <c r="BN556" s="356">
        <v>0</v>
      </c>
      <c r="BO556" s="356">
        <v>971.01941018018363</v>
      </c>
      <c r="BQ556" s="356">
        <v>165.54779909268362</v>
      </c>
      <c r="BR556" s="356">
        <v>2090.2951631873757</v>
      </c>
      <c r="BS556" s="356">
        <v>0</v>
      </c>
      <c r="BT556" s="356">
        <v>0</v>
      </c>
      <c r="BU556" s="356">
        <v>0</v>
      </c>
      <c r="BV556" s="356">
        <v>0</v>
      </c>
      <c r="BW556" s="356">
        <v>2255.8429622800595</v>
      </c>
      <c r="BY556" s="356">
        <v>477.58760958410539</v>
      </c>
      <c r="BZ556" s="356">
        <v>5167.8874852438166</v>
      </c>
      <c r="CA556" s="356">
        <v>0</v>
      </c>
      <c r="CB556" s="356">
        <v>0</v>
      </c>
      <c r="CC556" s="356">
        <v>0</v>
      </c>
      <c r="CD556" s="356">
        <v>0</v>
      </c>
      <c r="CE556" s="356">
        <v>5645.4750948279216</v>
      </c>
      <c r="CG556" s="356">
        <v>19.175765637102927</v>
      </c>
      <c r="CH556" s="356">
        <v>251.69745169646748</v>
      </c>
      <c r="CI556" s="356">
        <v>0</v>
      </c>
      <c r="CJ556" s="356">
        <v>0</v>
      </c>
      <c r="CK556" s="356">
        <v>0</v>
      </c>
      <c r="CL556" s="356">
        <v>0</v>
      </c>
      <c r="CM556" s="356">
        <v>270.87321733357044</v>
      </c>
      <c r="CN556" s="162">
        <v>0</v>
      </c>
      <c r="CO556" s="356">
        <v>3.3986857046801218</v>
      </c>
      <c r="CP556" s="356">
        <v>24.633316970265618</v>
      </c>
      <c r="CQ556" s="356">
        <v>0</v>
      </c>
      <c r="CR556" s="356">
        <v>0</v>
      </c>
      <c r="CS556" s="356">
        <v>0</v>
      </c>
      <c r="CT556" s="356">
        <v>0</v>
      </c>
      <c r="CU556" s="356">
        <v>28.03200267494574</v>
      </c>
      <c r="CW556" s="356">
        <v>0</v>
      </c>
      <c r="CX556" s="356">
        <v>0</v>
      </c>
      <c r="CY556" s="356">
        <v>0</v>
      </c>
      <c r="CZ556" s="356">
        <v>0</v>
      </c>
      <c r="DA556" s="356">
        <v>0</v>
      </c>
      <c r="DB556" s="356">
        <v>0</v>
      </c>
      <c r="DC556" s="356">
        <v>0</v>
      </c>
      <c r="DE556" s="356">
        <v>0</v>
      </c>
      <c r="DF556" s="356">
        <v>0</v>
      </c>
      <c r="DG556" s="356">
        <v>0</v>
      </c>
      <c r="DH556" s="356">
        <v>0</v>
      </c>
      <c r="DI556" s="356">
        <v>0</v>
      </c>
      <c r="DJ556" s="356">
        <v>0</v>
      </c>
      <c r="DK556" s="356">
        <v>0</v>
      </c>
      <c r="DM556" s="356">
        <v>0</v>
      </c>
      <c r="DN556" s="356">
        <v>0</v>
      </c>
      <c r="DO556" s="356">
        <v>0</v>
      </c>
      <c r="DP556" s="356">
        <v>0</v>
      </c>
      <c r="DQ556" s="356">
        <v>0</v>
      </c>
      <c r="DR556" s="356">
        <v>0</v>
      </c>
      <c r="DS556" s="356">
        <v>0</v>
      </c>
      <c r="DU556" s="356">
        <v>0</v>
      </c>
      <c r="DV556" s="356">
        <v>0</v>
      </c>
      <c r="DW556" s="356">
        <v>0</v>
      </c>
      <c r="DX556" s="356">
        <v>0</v>
      </c>
      <c r="DY556" s="356">
        <v>0</v>
      </c>
      <c r="DZ556" s="356">
        <v>0</v>
      </c>
      <c r="EA556" s="356">
        <v>0</v>
      </c>
      <c r="EC556" s="356">
        <v>0</v>
      </c>
      <c r="ED556" s="356">
        <v>0</v>
      </c>
      <c r="EE556" s="356">
        <v>0</v>
      </c>
      <c r="EF556" s="356">
        <v>0</v>
      </c>
      <c r="EG556" s="356">
        <v>0</v>
      </c>
      <c r="EH556" s="356">
        <v>0</v>
      </c>
      <c r="EI556" s="356">
        <v>0</v>
      </c>
      <c r="EK556" s="356">
        <v>0</v>
      </c>
      <c r="EL556" s="356">
        <v>0</v>
      </c>
      <c r="EM556" s="356">
        <v>0</v>
      </c>
      <c r="EN556" s="356">
        <v>0</v>
      </c>
      <c r="EO556" s="356">
        <v>0</v>
      </c>
      <c r="EP556" s="356">
        <v>0</v>
      </c>
      <c r="EQ556" s="356">
        <v>0</v>
      </c>
      <c r="ES556" s="356">
        <v>0</v>
      </c>
      <c r="ET556" s="356">
        <v>0</v>
      </c>
      <c r="EU556" s="356">
        <v>0</v>
      </c>
      <c r="EV556" s="356">
        <v>0</v>
      </c>
      <c r="EW556" s="356">
        <v>0</v>
      </c>
      <c r="EX556" s="356">
        <v>0</v>
      </c>
      <c r="EY556" s="356">
        <v>0</v>
      </c>
      <c r="FA556" s="356">
        <v>0</v>
      </c>
      <c r="FB556" s="356">
        <v>0</v>
      </c>
      <c r="FC556" s="356">
        <v>0</v>
      </c>
      <c r="FD556" s="356">
        <v>0</v>
      </c>
      <c r="FE556" s="356">
        <v>0</v>
      </c>
      <c r="FF556" s="356">
        <v>0</v>
      </c>
      <c r="FG556" s="356">
        <v>0</v>
      </c>
    </row>
    <row r="557" spans="1:163">
      <c r="A557" s="355" t="s">
        <v>1029</v>
      </c>
      <c r="B557" s="162" t="s">
        <v>1030</v>
      </c>
      <c r="C557" s="619">
        <v>52744.2</v>
      </c>
      <c r="D557" s="167"/>
      <c r="E557" s="356">
        <v>30743.762483120663</v>
      </c>
      <c r="F557" s="356">
        <v>0</v>
      </c>
      <c r="G557" s="356">
        <v>4350.7485269398876</v>
      </c>
      <c r="H557" s="356">
        <v>0</v>
      </c>
      <c r="I557" s="356">
        <v>0</v>
      </c>
      <c r="J557" s="356">
        <v>0</v>
      </c>
      <c r="K557" s="356">
        <v>35094.511010060553</v>
      </c>
      <c r="M557" s="356">
        <v>5654.8583887550894</v>
      </c>
      <c r="N557" s="356">
        <v>0</v>
      </c>
      <c r="O557" s="356">
        <v>638.16490599270082</v>
      </c>
      <c r="P557" s="356">
        <v>0</v>
      </c>
      <c r="Q557" s="356">
        <v>0</v>
      </c>
      <c r="R557" s="356">
        <v>0</v>
      </c>
      <c r="S557" s="356">
        <v>6293.0232947477907</v>
      </c>
      <c r="U557" s="356">
        <v>4784.9796695668565</v>
      </c>
      <c r="V557" s="356">
        <v>0</v>
      </c>
      <c r="W557" s="356">
        <v>171.05946081897437</v>
      </c>
      <c r="X557" s="356">
        <v>0</v>
      </c>
      <c r="Y557" s="356">
        <v>0</v>
      </c>
      <c r="Z557" s="356">
        <v>0</v>
      </c>
      <c r="AA557" s="356">
        <v>4956.0391303858305</v>
      </c>
      <c r="AC557" s="356">
        <v>2083.1207550422946</v>
      </c>
      <c r="AD557" s="356">
        <v>0</v>
      </c>
      <c r="AE557" s="356">
        <v>18.988565933497465</v>
      </c>
      <c r="AF557" s="356">
        <v>0</v>
      </c>
      <c r="AG557" s="356">
        <v>0</v>
      </c>
      <c r="AH557" s="356">
        <v>0</v>
      </c>
      <c r="AI557" s="356">
        <v>2102.1093209757919</v>
      </c>
      <c r="AK557" s="356">
        <v>1662.3178540124395</v>
      </c>
      <c r="AL557" s="356">
        <v>0</v>
      </c>
      <c r="AM557" s="356">
        <v>226.76321254039885</v>
      </c>
      <c r="AN557" s="356">
        <v>0</v>
      </c>
      <c r="AO557" s="356">
        <v>0</v>
      </c>
      <c r="AP557" s="356">
        <v>0</v>
      </c>
      <c r="AQ557" s="356">
        <v>1889.0810665528384</v>
      </c>
      <c r="AS557" s="356">
        <v>20.512507092408285</v>
      </c>
      <c r="AT557" s="356">
        <v>0</v>
      </c>
      <c r="AU557" s="356">
        <v>0.73523778394341288</v>
      </c>
      <c r="AV557" s="356">
        <v>0</v>
      </c>
      <c r="AW557" s="356">
        <v>0</v>
      </c>
      <c r="AX557" s="356">
        <v>0</v>
      </c>
      <c r="AY557" s="356">
        <v>21.247744876351696</v>
      </c>
      <c r="BA557" s="356">
        <v>396.54634569154729</v>
      </c>
      <c r="BB557" s="356">
        <v>0</v>
      </c>
      <c r="BC557" s="356">
        <v>73.285717757279016</v>
      </c>
      <c r="BD557" s="356">
        <v>0</v>
      </c>
      <c r="BE557" s="356">
        <v>0</v>
      </c>
      <c r="BF557" s="356">
        <v>0</v>
      </c>
      <c r="BG557" s="356">
        <v>469.83206344882632</v>
      </c>
      <c r="BI557" s="356">
        <v>504.83095964984744</v>
      </c>
      <c r="BJ557" s="356">
        <v>0</v>
      </c>
      <c r="BK557" s="356">
        <v>14.822142930060544</v>
      </c>
      <c r="BL557" s="356">
        <v>0</v>
      </c>
      <c r="BM557" s="356">
        <v>0</v>
      </c>
      <c r="BN557" s="356">
        <v>0</v>
      </c>
      <c r="BO557" s="356">
        <v>519.65310257990802</v>
      </c>
      <c r="BQ557" s="356">
        <v>271.16440560514502</v>
      </c>
      <c r="BR557" s="356">
        <v>0</v>
      </c>
      <c r="BS557" s="356">
        <v>9.2045154507611127</v>
      </c>
      <c r="BT557" s="356">
        <v>0</v>
      </c>
      <c r="BU557" s="356">
        <v>0</v>
      </c>
      <c r="BV557" s="356">
        <v>0</v>
      </c>
      <c r="BW557" s="356">
        <v>280.36892105590613</v>
      </c>
      <c r="BY557" s="356">
        <v>82.460221219535853</v>
      </c>
      <c r="BZ557" s="356">
        <v>0</v>
      </c>
      <c r="CA557" s="356">
        <v>14.819190539888593</v>
      </c>
      <c r="CB557" s="356">
        <v>0</v>
      </c>
      <c r="CC557" s="356">
        <v>0</v>
      </c>
      <c r="CD557" s="356">
        <v>0</v>
      </c>
      <c r="CE557" s="356">
        <v>97.279411759424448</v>
      </c>
      <c r="CG557" s="356">
        <v>279.91864796223501</v>
      </c>
      <c r="CH557" s="356">
        <v>0</v>
      </c>
      <c r="CI557" s="356">
        <v>724.95972920206111</v>
      </c>
      <c r="CJ557" s="356">
        <v>0</v>
      </c>
      <c r="CK557" s="356">
        <v>0</v>
      </c>
      <c r="CL557" s="356">
        <v>0</v>
      </c>
      <c r="CM557" s="356">
        <v>1004.8783771642961</v>
      </c>
      <c r="CN557" s="162">
        <v>0</v>
      </c>
      <c r="CO557" s="356">
        <v>16.011324162411618</v>
      </c>
      <c r="CP557" s="356">
        <v>0</v>
      </c>
      <c r="CQ557" s="356">
        <v>0.16523223005603485</v>
      </c>
      <c r="CR557" s="356">
        <v>0</v>
      </c>
      <c r="CS557" s="356">
        <v>0</v>
      </c>
      <c r="CT557" s="356">
        <v>0</v>
      </c>
      <c r="CU557" s="356">
        <v>16.176556392467653</v>
      </c>
      <c r="CW557" s="356">
        <v>0</v>
      </c>
      <c r="CX557" s="356">
        <v>0</v>
      </c>
      <c r="CY557" s="356">
        <v>0</v>
      </c>
      <c r="CZ557" s="356">
        <v>0</v>
      </c>
      <c r="DA557" s="356">
        <v>0</v>
      </c>
      <c r="DB557" s="356">
        <v>0</v>
      </c>
      <c r="DC557" s="356">
        <v>0</v>
      </c>
      <c r="DE557" s="356">
        <v>0</v>
      </c>
      <c r="DF557" s="356">
        <v>0</v>
      </c>
      <c r="DG557" s="356">
        <v>0</v>
      </c>
      <c r="DH557" s="356">
        <v>0</v>
      </c>
      <c r="DI557" s="356">
        <v>0</v>
      </c>
      <c r="DJ557" s="356">
        <v>0</v>
      </c>
      <c r="DK557" s="356">
        <v>0</v>
      </c>
      <c r="DM557" s="356">
        <v>0</v>
      </c>
      <c r="DN557" s="356">
        <v>0</v>
      </c>
      <c r="DO557" s="356">
        <v>0</v>
      </c>
      <c r="DP557" s="356">
        <v>0</v>
      </c>
      <c r="DQ557" s="356">
        <v>0</v>
      </c>
      <c r="DR557" s="356">
        <v>0</v>
      </c>
      <c r="DS557" s="356">
        <v>0</v>
      </c>
      <c r="DU557" s="356">
        <v>0</v>
      </c>
      <c r="DV557" s="356">
        <v>0</v>
      </c>
      <c r="DW557" s="356">
        <v>0</v>
      </c>
      <c r="DX557" s="356">
        <v>0</v>
      </c>
      <c r="DY557" s="356">
        <v>0</v>
      </c>
      <c r="DZ557" s="356">
        <v>0</v>
      </c>
      <c r="EA557" s="356">
        <v>0</v>
      </c>
      <c r="EC557" s="356">
        <v>0</v>
      </c>
      <c r="ED557" s="356">
        <v>0</v>
      </c>
      <c r="EE557" s="356">
        <v>0</v>
      </c>
      <c r="EF557" s="356">
        <v>0</v>
      </c>
      <c r="EG557" s="356">
        <v>0</v>
      </c>
      <c r="EH557" s="356">
        <v>0</v>
      </c>
      <c r="EI557" s="356">
        <v>0</v>
      </c>
      <c r="EK557" s="356">
        <v>0</v>
      </c>
      <c r="EL557" s="356">
        <v>0</v>
      </c>
      <c r="EM557" s="356">
        <v>0</v>
      </c>
      <c r="EN557" s="356">
        <v>0</v>
      </c>
      <c r="EO557" s="356">
        <v>0</v>
      </c>
      <c r="EP557" s="356">
        <v>0</v>
      </c>
      <c r="EQ557" s="356">
        <v>0</v>
      </c>
      <c r="ES557" s="356">
        <v>0</v>
      </c>
      <c r="ET557" s="356">
        <v>0</v>
      </c>
      <c r="EU557" s="356">
        <v>0</v>
      </c>
      <c r="EV557" s="356">
        <v>0</v>
      </c>
      <c r="EW557" s="356">
        <v>0</v>
      </c>
      <c r="EX557" s="356">
        <v>0</v>
      </c>
      <c r="EY557" s="356">
        <v>0</v>
      </c>
      <c r="FA557" s="356">
        <v>0</v>
      </c>
      <c r="FB557" s="356">
        <v>0</v>
      </c>
      <c r="FC557" s="356">
        <v>0</v>
      </c>
      <c r="FD557" s="356">
        <v>0</v>
      </c>
      <c r="FE557" s="356">
        <v>0</v>
      </c>
      <c r="FF557" s="356">
        <v>0</v>
      </c>
      <c r="FG557" s="356">
        <v>0</v>
      </c>
    </row>
    <row r="558" spans="1:163">
      <c r="A558" s="355" t="s">
        <v>1032</v>
      </c>
      <c r="B558" s="162" t="s">
        <v>1033</v>
      </c>
      <c r="C558" s="619">
        <v>15331.973602</v>
      </c>
      <c r="D558" s="167"/>
      <c r="E558" s="356">
        <v>3864.0325189505515</v>
      </c>
      <c r="F558" s="356">
        <v>3546.5008599805606</v>
      </c>
      <c r="G558" s="356">
        <v>1930.2318231684087</v>
      </c>
      <c r="H558" s="356">
        <v>0</v>
      </c>
      <c r="I558" s="356">
        <v>0</v>
      </c>
      <c r="J558" s="356">
        <v>0</v>
      </c>
      <c r="K558" s="356">
        <v>9340.765202099521</v>
      </c>
      <c r="M558" s="356">
        <v>733.47309219914871</v>
      </c>
      <c r="N558" s="356">
        <v>901.12425436730632</v>
      </c>
      <c r="O558" s="356">
        <v>224.74026770883316</v>
      </c>
      <c r="P558" s="356">
        <v>0</v>
      </c>
      <c r="Q558" s="356">
        <v>0</v>
      </c>
      <c r="R558" s="356">
        <v>0</v>
      </c>
      <c r="S558" s="356">
        <v>1859.3376142752884</v>
      </c>
      <c r="U558" s="356">
        <v>645.85628863901479</v>
      </c>
      <c r="V558" s="356">
        <v>1002.1191788005077</v>
      </c>
      <c r="W558" s="356">
        <v>33.692971476880885</v>
      </c>
      <c r="X558" s="356">
        <v>0</v>
      </c>
      <c r="Y558" s="356">
        <v>0</v>
      </c>
      <c r="Z558" s="356">
        <v>0</v>
      </c>
      <c r="AA558" s="356">
        <v>1681.6684389164036</v>
      </c>
      <c r="AC558" s="356">
        <v>292.01389909555741</v>
      </c>
      <c r="AD558" s="356">
        <v>646.73346362038501</v>
      </c>
      <c r="AE558" s="356">
        <v>16.64717571778316</v>
      </c>
      <c r="AF558" s="356">
        <v>0</v>
      </c>
      <c r="AG558" s="356">
        <v>0</v>
      </c>
      <c r="AH558" s="356">
        <v>0</v>
      </c>
      <c r="AI558" s="356">
        <v>955.39453843372564</v>
      </c>
      <c r="AK558" s="356">
        <v>227.23335604150915</v>
      </c>
      <c r="AL558" s="356">
        <v>449.9601437976313</v>
      </c>
      <c r="AM558" s="356">
        <v>40.577701652790495</v>
      </c>
      <c r="AN558" s="356">
        <v>0</v>
      </c>
      <c r="AO558" s="356">
        <v>0</v>
      </c>
      <c r="AP558" s="356">
        <v>0</v>
      </c>
      <c r="AQ558" s="356">
        <v>717.77120149193092</v>
      </c>
      <c r="AS558" s="356">
        <v>2.2541569729378006</v>
      </c>
      <c r="AT558" s="356">
        <v>1.4207979131927064</v>
      </c>
      <c r="AU558" s="356">
        <v>8.2379371486073757E-2</v>
      </c>
      <c r="AV558" s="356">
        <v>0</v>
      </c>
      <c r="AW558" s="356">
        <v>0</v>
      </c>
      <c r="AX558" s="356">
        <v>0</v>
      </c>
      <c r="AY558" s="356">
        <v>3.7573342576165811</v>
      </c>
      <c r="BA558" s="356">
        <v>43.547684837255908</v>
      </c>
      <c r="BB558" s="356">
        <v>39.213332986290531</v>
      </c>
      <c r="BC558" s="356">
        <v>8.5090301832386448</v>
      </c>
      <c r="BD558" s="356">
        <v>0</v>
      </c>
      <c r="BE558" s="356">
        <v>0</v>
      </c>
      <c r="BF558" s="356">
        <v>0</v>
      </c>
      <c r="BG558" s="356">
        <v>91.270048006785089</v>
      </c>
      <c r="BI558" s="356">
        <v>57.613880966785338</v>
      </c>
      <c r="BJ558" s="356">
        <v>19.962044740771972</v>
      </c>
      <c r="BK558" s="356">
        <v>3.4118211732367287</v>
      </c>
      <c r="BL558" s="356">
        <v>0</v>
      </c>
      <c r="BM558" s="356">
        <v>0</v>
      </c>
      <c r="BN558" s="356">
        <v>0</v>
      </c>
      <c r="BO558" s="356">
        <v>80.987746880794035</v>
      </c>
      <c r="BQ558" s="356">
        <v>44.955135354605787</v>
      </c>
      <c r="BR558" s="356">
        <v>194.76104499367199</v>
      </c>
      <c r="BS558" s="356">
        <v>3.8367697112704096</v>
      </c>
      <c r="BT558" s="356">
        <v>0</v>
      </c>
      <c r="BU558" s="356">
        <v>0</v>
      </c>
      <c r="BV558" s="356">
        <v>0</v>
      </c>
      <c r="BW558" s="356">
        <v>243.55295005954818</v>
      </c>
      <c r="BY558" s="356">
        <v>19.943316784854442</v>
      </c>
      <c r="BZ558" s="356">
        <v>117.81434093549188</v>
      </c>
      <c r="CA558" s="356">
        <v>6.6686968963940902</v>
      </c>
      <c r="CB558" s="356">
        <v>0</v>
      </c>
      <c r="CC558" s="356">
        <v>0</v>
      </c>
      <c r="CD558" s="356">
        <v>0</v>
      </c>
      <c r="CE558" s="356">
        <v>144.42635461674041</v>
      </c>
      <c r="CG558" s="356">
        <v>32.497870674342963</v>
      </c>
      <c r="CH558" s="356">
        <v>23.451644331367579</v>
      </c>
      <c r="CI558" s="356">
        <v>152.70535598206934</v>
      </c>
      <c r="CJ558" s="356">
        <v>0</v>
      </c>
      <c r="CK558" s="356">
        <v>0</v>
      </c>
      <c r="CL558" s="356">
        <v>0</v>
      </c>
      <c r="CM558" s="356">
        <v>208.65487098777987</v>
      </c>
      <c r="CN558" s="162">
        <v>0</v>
      </c>
      <c r="CO558" s="356">
        <v>2.0698958033773738</v>
      </c>
      <c r="CP558" s="356">
        <v>2.2951833019953378</v>
      </c>
      <c r="CQ558" s="356">
        <v>2.2222868497229386E-2</v>
      </c>
      <c r="CR558" s="356">
        <v>0</v>
      </c>
      <c r="CS558" s="356">
        <v>0</v>
      </c>
      <c r="CT558" s="356">
        <v>0</v>
      </c>
      <c r="CU558" s="356">
        <v>4.3873019738699401</v>
      </c>
      <c r="CW558" s="356">
        <v>0</v>
      </c>
      <c r="CX558" s="356">
        <v>0</v>
      </c>
      <c r="CY558" s="356">
        <v>0</v>
      </c>
      <c r="CZ558" s="356">
        <v>0</v>
      </c>
      <c r="DA558" s="356">
        <v>0</v>
      </c>
      <c r="DB558" s="356">
        <v>0</v>
      </c>
      <c r="DC558" s="356">
        <v>0</v>
      </c>
      <c r="DE558" s="356">
        <v>0</v>
      </c>
      <c r="DF558" s="356">
        <v>0</v>
      </c>
      <c r="DG558" s="356">
        <v>0</v>
      </c>
      <c r="DH558" s="356">
        <v>0</v>
      </c>
      <c r="DI558" s="356">
        <v>0</v>
      </c>
      <c r="DJ558" s="356">
        <v>0</v>
      </c>
      <c r="DK558" s="356">
        <v>0</v>
      </c>
      <c r="DM558" s="356">
        <v>0</v>
      </c>
      <c r="DN558" s="356">
        <v>0</v>
      </c>
      <c r="DO558" s="356">
        <v>0</v>
      </c>
      <c r="DP558" s="356">
        <v>0</v>
      </c>
      <c r="DQ558" s="356">
        <v>0</v>
      </c>
      <c r="DR558" s="356">
        <v>0</v>
      </c>
      <c r="DS558" s="356">
        <v>0</v>
      </c>
      <c r="DU558" s="356">
        <v>0</v>
      </c>
      <c r="DV558" s="356">
        <v>0</v>
      </c>
      <c r="DW558" s="356">
        <v>0</v>
      </c>
      <c r="DX558" s="356">
        <v>0</v>
      </c>
      <c r="DY558" s="356">
        <v>0</v>
      </c>
      <c r="DZ558" s="356">
        <v>0</v>
      </c>
      <c r="EA558" s="356">
        <v>0</v>
      </c>
      <c r="EC558" s="356">
        <v>0</v>
      </c>
      <c r="ED558" s="356">
        <v>0</v>
      </c>
      <c r="EE558" s="356">
        <v>0</v>
      </c>
      <c r="EF558" s="356">
        <v>0</v>
      </c>
      <c r="EG558" s="356">
        <v>0</v>
      </c>
      <c r="EH558" s="356">
        <v>0</v>
      </c>
      <c r="EI558" s="356">
        <v>0</v>
      </c>
      <c r="EK558" s="356">
        <v>0</v>
      </c>
      <c r="EL558" s="356">
        <v>0</v>
      </c>
      <c r="EM558" s="356">
        <v>0</v>
      </c>
      <c r="EN558" s="356">
        <v>0</v>
      </c>
      <c r="EO558" s="356">
        <v>0</v>
      </c>
      <c r="EP558" s="356">
        <v>0</v>
      </c>
      <c r="EQ558" s="356">
        <v>0</v>
      </c>
      <c r="ES558" s="356">
        <v>0</v>
      </c>
      <c r="ET558" s="356">
        <v>0</v>
      </c>
      <c r="EU558" s="356">
        <v>0</v>
      </c>
      <c r="EV558" s="356">
        <v>0</v>
      </c>
      <c r="EW558" s="356">
        <v>0</v>
      </c>
      <c r="EX558" s="356">
        <v>0</v>
      </c>
      <c r="EY558" s="356">
        <v>0</v>
      </c>
      <c r="FA558" s="356">
        <v>0</v>
      </c>
      <c r="FB558" s="356">
        <v>0</v>
      </c>
      <c r="FC558" s="356">
        <v>0</v>
      </c>
      <c r="FD558" s="356">
        <v>0</v>
      </c>
      <c r="FE558" s="356">
        <v>0</v>
      </c>
      <c r="FF558" s="356">
        <v>0</v>
      </c>
      <c r="FG558" s="356">
        <v>0</v>
      </c>
    </row>
    <row r="559" spans="1:163">
      <c r="A559" s="355">
        <v>403.08</v>
      </c>
      <c r="B559" s="162" t="s">
        <v>1034</v>
      </c>
      <c r="C559" s="619">
        <v>0</v>
      </c>
      <c r="D559" s="167"/>
      <c r="E559" s="356">
        <v>0</v>
      </c>
      <c r="F559" s="356">
        <v>0</v>
      </c>
      <c r="G559" s="356">
        <v>0</v>
      </c>
      <c r="H559" s="356">
        <v>0</v>
      </c>
      <c r="I559" s="356">
        <v>0</v>
      </c>
      <c r="J559" s="356">
        <v>0</v>
      </c>
      <c r="K559" s="356">
        <v>0</v>
      </c>
      <c r="M559" s="356">
        <v>0</v>
      </c>
      <c r="N559" s="356">
        <v>0</v>
      </c>
      <c r="O559" s="356">
        <v>0</v>
      </c>
      <c r="P559" s="356">
        <v>0</v>
      </c>
      <c r="Q559" s="356">
        <v>0</v>
      </c>
      <c r="R559" s="356">
        <v>0</v>
      </c>
      <c r="S559" s="356">
        <v>0</v>
      </c>
      <c r="U559" s="356">
        <v>0</v>
      </c>
      <c r="V559" s="356">
        <v>0</v>
      </c>
      <c r="W559" s="356">
        <v>0</v>
      </c>
      <c r="X559" s="356">
        <v>0</v>
      </c>
      <c r="Y559" s="356">
        <v>0</v>
      </c>
      <c r="Z559" s="356">
        <v>0</v>
      </c>
      <c r="AA559" s="356">
        <v>0</v>
      </c>
      <c r="AC559" s="356">
        <v>0</v>
      </c>
      <c r="AD559" s="356">
        <v>0</v>
      </c>
      <c r="AE559" s="356">
        <v>0</v>
      </c>
      <c r="AF559" s="356">
        <v>0</v>
      </c>
      <c r="AG559" s="356">
        <v>0</v>
      </c>
      <c r="AH559" s="356">
        <v>0</v>
      </c>
      <c r="AI559" s="356">
        <v>0</v>
      </c>
      <c r="AK559" s="356">
        <v>0</v>
      </c>
      <c r="AL559" s="356">
        <v>0</v>
      </c>
      <c r="AM559" s="356">
        <v>0</v>
      </c>
      <c r="AN559" s="356">
        <v>0</v>
      </c>
      <c r="AO559" s="356">
        <v>0</v>
      </c>
      <c r="AP559" s="356">
        <v>0</v>
      </c>
      <c r="AQ559" s="356">
        <v>0</v>
      </c>
      <c r="AS559" s="356">
        <v>0</v>
      </c>
      <c r="AT559" s="356">
        <v>0</v>
      </c>
      <c r="AU559" s="356">
        <v>0</v>
      </c>
      <c r="AV559" s="356">
        <v>0</v>
      </c>
      <c r="AW559" s="356">
        <v>0</v>
      </c>
      <c r="AX559" s="356">
        <v>0</v>
      </c>
      <c r="AY559" s="356">
        <v>0</v>
      </c>
      <c r="BA559" s="356">
        <v>0</v>
      </c>
      <c r="BB559" s="356">
        <v>0</v>
      </c>
      <c r="BC559" s="356">
        <v>0</v>
      </c>
      <c r="BD559" s="356">
        <v>0</v>
      </c>
      <c r="BE559" s="356">
        <v>0</v>
      </c>
      <c r="BF559" s="356">
        <v>0</v>
      </c>
      <c r="BG559" s="356">
        <v>0</v>
      </c>
      <c r="BI559" s="356">
        <v>0</v>
      </c>
      <c r="BJ559" s="356">
        <v>0</v>
      </c>
      <c r="BK559" s="356">
        <v>0</v>
      </c>
      <c r="BL559" s="356">
        <v>0</v>
      </c>
      <c r="BM559" s="356">
        <v>0</v>
      </c>
      <c r="BN559" s="356">
        <v>0</v>
      </c>
      <c r="BO559" s="356">
        <v>0</v>
      </c>
      <c r="BQ559" s="356">
        <v>0</v>
      </c>
      <c r="BR559" s="356">
        <v>0</v>
      </c>
      <c r="BS559" s="356">
        <v>0</v>
      </c>
      <c r="BT559" s="356">
        <v>0</v>
      </c>
      <c r="BU559" s="356">
        <v>0</v>
      </c>
      <c r="BV559" s="356">
        <v>0</v>
      </c>
      <c r="BW559" s="356">
        <v>0</v>
      </c>
      <c r="BY559" s="356">
        <v>0</v>
      </c>
      <c r="BZ559" s="356">
        <v>0</v>
      </c>
      <c r="CA559" s="356">
        <v>0</v>
      </c>
      <c r="CB559" s="356">
        <v>0</v>
      </c>
      <c r="CC559" s="356">
        <v>0</v>
      </c>
      <c r="CD559" s="356">
        <v>0</v>
      </c>
      <c r="CE559" s="356">
        <v>0</v>
      </c>
      <c r="CG559" s="356">
        <v>0</v>
      </c>
      <c r="CH559" s="356">
        <v>0</v>
      </c>
      <c r="CI559" s="356">
        <v>0</v>
      </c>
      <c r="CJ559" s="356">
        <v>0</v>
      </c>
      <c r="CK559" s="356">
        <v>0</v>
      </c>
      <c r="CL559" s="356">
        <v>0</v>
      </c>
      <c r="CM559" s="356">
        <v>0</v>
      </c>
      <c r="CN559" s="162">
        <v>0</v>
      </c>
      <c r="CO559" s="356">
        <v>0</v>
      </c>
      <c r="CP559" s="356">
        <v>0</v>
      </c>
      <c r="CQ559" s="356">
        <v>0</v>
      </c>
      <c r="CR559" s="356">
        <v>0</v>
      </c>
      <c r="CS559" s="356">
        <v>0</v>
      </c>
      <c r="CT559" s="356">
        <v>0</v>
      </c>
      <c r="CU559" s="356">
        <v>0</v>
      </c>
      <c r="CW559" s="356">
        <v>0</v>
      </c>
      <c r="CX559" s="356">
        <v>0</v>
      </c>
      <c r="CY559" s="356">
        <v>0</v>
      </c>
      <c r="CZ559" s="356">
        <v>0</v>
      </c>
      <c r="DA559" s="356">
        <v>0</v>
      </c>
      <c r="DB559" s="356">
        <v>0</v>
      </c>
      <c r="DC559" s="356">
        <v>0</v>
      </c>
      <c r="DE559" s="356">
        <v>0</v>
      </c>
      <c r="DF559" s="356">
        <v>0</v>
      </c>
      <c r="DG559" s="356">
        <v>0</v>
      </c>
      <c r="DH559" s="356">
        <v>0</v>
      </c>
      <c r="DI559" s="356">
        <v>0</v>
      </c>
      <c r="DJ559" s="356">
        <v>0</v>
      </c>
      <c r="DK559" s="356">
        <v>0</v>
      </c>
      <c r="DM559" s="356">
        <v>0</v>
      </c>
      <c r="DN559" s="356">
        <v>0</v>
      </c>
      <c r="DO559" s="356">
        <v>0</v>
      </c>
      <c r="DP559" s="356">
        <v>0</v>
      </c>
      <c r="DQ559" s="356">
        <v>0</v>
      </c>
      <c r="DR559" s="356">
        <v>0</v>
      </c>
      <c r="DS559" s="356">
        <v>0</v>
      </c>
      <c r="DU559" s="356">
        <v>0</v>
      </c>
      <c r="DV559" s="356">
        <v>0</v>
      </c>
      <c r="DW559" s="356">
        <v>0</v>
      </c>
      <c r="DX559" s="356">
        <v>0</v>
      </c>
      <c r="DY559" s="356">
        <v>0</v>
      </c>
      <c r="DZ559" s="356">
        <v>0</v>
      </c>
      <c r="EA559" s="356">
        <v>0</v>
      </c>
      <c r="EC559" s="356">
        <v>0</v>
      </c>
      <c r="ED559" s="356">
        <v>0</v>
      </c>
      <c r="EE559" s="356">
        <v>0</v>
      </c>
      <c r="EF559" s="356">
        <v>0</v>
      </c>
      <c r="EG559" s="356">
        <v>0</v>
      </c>
      <c r="EH559" s="356">
        <v>0</v>
      </c>
      <c r="EI559" s="356">
        <v>0</v>
      </c>
      <c r="EK559" s="356">
        <v>0</v>
      </c>
      <c r="EL559" s="356">
        <v>0</v>
      </c>
      <c r="EM559" s="356">
        <v>0</v>
      </c>
      <c r="EN559" s="356">
        <v>0</v>
      </c>
      <c r="EO559" s="356">
        <v>0</v>
      </c>
      <c r="EP559" s="356">
        <v>0</v>
      </c>
      <c r="EQ559" s="356">
        <v>0</v>
      </c>
      <c r="ES559" s="356">
        <v>0</v>
      </c>
      <c r="ET559" s="356">
        <v>0</v>
      </c>
      <c r="EU559" s="356">
        <v>0</v>
      </c>
      <c r="EV559" s="356">
        <v>0</v>
      </c>
      <c r="EW559" s="356">
        <v>0</v>
      </c>
      <c r="EX559" s="356">
        <v>0</v>
      </c>
      <c r="EY559" s="356">
        <v>0</v>
      </c>
      <c r="FA559" s="356">
        <v>0</v>
      </c>
      <c r="FB559" s="356">
        <v>0</v>
      </c>
      <c r="FC559" s="356">
        <v>0</v>
      </c>
      <c r="FD559" s="356">
        <v>0</v>
      </c>
      <c r="FE559" s="356">
        <v>0</v>
      </c>
      <c r="FF559" s="356">
        <v>0</v>
      </c>
      <c r="FG559" s="356">
        <v>0</v>
      </c>
    </row>
    <row r="560" spans="1:163">
      <c r="A560" s="355">
        <v>404</v>
      </c>
      <c r="B560" s="162" t="s">
        <v>1035</v>
      </c>
      <c r="C560" s="619">
        <v>1210780.8199999998</v>
      </c>
      <c r="D560" s="167"/>
      <c r="E560" s="356">
        <v>76811.655999465976</v>
      </c>
      <c r="F560" s="356">
        <v>561387.65891659725</v>
      </c>
      <c r="G560" s="356">
        <v>0</v>
      </c>
      <c r="H560" s="356">
        <v>0</v>
      </c>
      <c r="I560" s="356">
        <v>0</v>
      </c>
      <c r="J560" s="356">
        <v>0</v>
      </c>
      <c r="K560" s="356">
        <v>638199.31491606322</v>
      </c>
      <c r="M560" s="356">
        <v>17709.15714754066</v>
      </c>
      <c r="N560" s="356">
        <v>142642.01688505986</v>
      </c>
      <c r="O560" s="356">
        <v>0</v>
      </c>
      <c r="P560" s="356">
        <v>0</v>
      </c>
      <c r="Q560" s="356">
        <v>0</v>
      </c>
      <c r="R560" s="356">
        <v>0</v>
      </c>
      <c r="S560" s="356">
        <v>160351.17403260051</v>
      </c>
      <c r="U560" s="356">
        <v>18954.783988453855</v>
      </c>
      <c r="V560" s="356">
        <v>158628.84627788409</v>
      </c>
      <c r="W560" s="356">
        <v>0</v>
      </c>
      <c r="X560" s="356">
        <v>0</v>
      </c>
      <c r="Y560" s="356">
        <v>0</v>
      </c>
      <c r="Z560" s="356">
        <v>0</v>
      </c>
      <c r="AA560" s="356">
        <v>177583.63026633795</v>
      </c>
      <c r="AC560" s="356">
        <v>9959.1818992410736</v>
      </c>
      <c r="AD560" s="356">
        <v>102373.63514606912</v>
      </c>
      <c r="AE560" s="356">
        <v>0</v>
      </c>
      <c r="AF560" s="356">
        <v>0</v>
      </c>
      <c r="AG560" s="356">
        <v>0</v>
      </c>
      <c r="AH560" s="356">
        <v>0</v>
      </c>
      <c r="AI560" s="356">
        <v>112332.81704531019</v>
      </c>
      <c r="AK560" s="356">
        <v>7035.3914268221661</v>
      </c>
      <c r="AL560" s="356">
        <v>71225.718449060878</v>
      </c>
      <c r="AM560" s="356">
        <v>0</v>
      </c>
      <c r="AN560" s="356">
        <v>0</v>
      </c>
      <c r="AO560" s="356">
        <v>0</v>
      </c>
      <c r="AP560" s="356">
        <v>0</v>
      </c>
      <c r="AQ560" s="356">
        <v>78261.109875883049</v>
      </c>
      <c r="AS560" s="356">
        <v>0.24042961018815448</v>
      </c>
      <c r="AT560" s="356">
        <v>224.90292425453188</v>
      </c>
      <c r="AU560" s="356">
        <v>0</v>
      </c>
      <c r="AV560" s="356">
        <v>0</v>
      </c>
      <c r="AW560" s="356">
        <v>0</v>
      </c>
      <c r="AX560" s="356">
        <v>0</v>
      </c>
      <c r="AY560" s="356">
        <v>225.14335386472004</v>
      </c>
      <c r="BA560" s="356">
        <v>0</v>
      </c>
      <c r="BB560" s="356">
        <v>6207.2115791369879</v>
      </c>
      <c r="BC560" s="356">
        <v>0</v>
      </c>
      <c r="BD560" s="356">
        <v>0</v>
      </c>
      <c r="BE560" s="356">
        <v>0</v>
      </c>
      <c r="BF560" s="356">
        <v>0</v>
      </c>
      <c r="BG560" s="356">
        <v>6207.2115791369879</v>
      </c>
      <c r="BI560" s="356">
        <v>0</v>
      </c>
      <c r="BJ560" s="356">
        <v>0</v>
      </c>
      <c r="BK560" s="356">
        <v>0</v>
      </c>
      <c r="BL560" s="356">
        <v>0</v>
      </c>
      <c r="BM560" s="356">
        <v>0</v>
      </c>
      <c r="BN560" s="356">
        <v>0</v>
      </c>
      <c r="BO560" s="356">
        <v>0</v>
      </c>
      <c r="BQ560" s="356">
        <v>2389.6249488100875</v>
      </c>
      <c r="BR560" s="356">
        <v>30829.386884103813</v>
      </c>
      <c r="BS560" s="356">
        <v>0</v>
      </c>
      <c r="BT560" s="356">
        <v>0</v>
      </c>
      <c r="BU560" s="356">
        <v>0</v>
      </c>
      <c r="BV560" s="356">
        <v>0</v>
      </c>
      <c r="BW560" s="356">
        <v>33219.0118329139</v>
      </c>
      <c r="BY560" s="356">
        <v>0</v>
      </c>
      <c r="BZ560" s="356">
        <v>0</v>
      </c>
      <c r="CA560" s="356">
        <v>0</v>
      </c>
      <c r="CB560" s="356">
        <v>0</v>
      </c>
      <c r="CC560" s="356">
        <v>0</v>
      </c>
      <c r="CD560" s="356">
        <v>0</v>
      </c>
      <c r="CE560" s="356">
        <v>0</v>
      </c>
      <c r="CG560" s="356">
        <v>276.79551301858078</v>
      </c>
      <c r="CH560" s="356">
        <v>3712.2403824831713</v>
      </c>
      <c r="CI560" s="356">
        <v>0</v>
      </c>
      <c r="CJ560" s="356">
        <v>0</v>
      </c>
      <c r="CK560" s="356">
        <v>0</v>
      </c>
      <c r="CL560" s="356">
        <v>0</v>
      </c>
      <c r="CM560" s="356">
        <v>3989.0358955017518</v>
      </c>
      <c r="CN560" s="162">
        <v>0</v>
      </c>
      <c r="CO560" s="356">
        <v>49.058847037409777</v>
      </c>
      <c r="CP560" s="356">
        <v>363.31235535036382</v>
      </c>
      <c r="CQ560" s="356">
        <v>0</v>
      </c>
      <c r="CR560" s="356">
        <v>0</v>
      </c>
      <c r="CS560" s="356">
        <v>0</v>
      </c>
      <c r="CT560" s="356">
        <v>0</v>
      </c>
      <c r="CU560" s="356">
        <v>412.37120238777356</v>
      </c>
      <c r="CW560" s="356">
        <v>0</v>
      </c>
      <c r="CX560" s="356">
        <v>0</v>
      </c>
      <c r="CY560" s="356">
        <v>0</v>
      </c>
      <c r="CZ560" s="356">
        <v>0</v>
      </c>
      <c r="DA560" s="356">
        <v>0</v>
      </c>
      <c r="DB560" s="356">
        <v>0</v>
      </c>
      <c r="DC560" s="356">
        <v>0</v>
      </c>
      <c r="DE560" s="356">
        <v>0</v>
      </c>
      <c r="DF560" s="356">
        <v>0</v>
      </c>
      <c r="DG560" s="356">
        <v>0</v>
      </c>
      <c r="DH560" s="356">
        <v>0</v>
      </c>
      <c r="DI560" s="356">
        <v>0</v>
      </c>
      <c r="DJ560" s="356">
        <v>0</v>
      </c>
      <c r="DK560" s="356">
        <v>0</v>
      </c>
      <c r="DM560" s="356">
        <v>0</v>
      </c>
      <c r="DN560" s="356">
        <v>0</v>
      </c>
      <c r="DO560" s="356">
        <v>0</v>
      </c>
      <c r="DP560" s="356">
        <v>0</v>
      </c>
      <c r="DQ560" s="356">
        <v>0</v>
      </c>
      <c r="DR560" s="356">
        <v>0</v>
      </c>
      <c r="DS560" s="356">
        <v>0</v>
      </c>
      <c r="DU560" s="356">
        <v>0</v>
      </c>
      <c r="DV560" s="356">
        <v>0</v>
      </c>
      <c r="DW560" s="356">
        <v>0</v>
      </c>
      <c r="DX560" s="356">
        <v>0</v>
      </c>
      <c r="DY560" s="356">
        <v>0</v>
      </c>
      <c r="DZ560" s="356">
        <v>0</v>
      </c>
      <c r="EA560" s="356">
        <v>0</v>
      </c>
      <c r="EC560" s="356">
        <v>0</v>
      </c>
      <c r="ED560" s="356">
        <v>0</v>
      </c>
      <c r="EE560" s="356">
        <v>0</v>
      </c>
      <c r="EF560" s="356">
        <v>0</v>
      </c>
      <c r="EG560" s="356">
        <v>0</v>
      </c>
      <c r="EH560" s="356">
        <v>0</v>
      </c>
      <c r="EI560" s="356">
        <v>0</v>
      </c>
      <c r="EK560" s="356">
        <v>0</v>
      </c>
      <c r="EL560" s="356">
        <v>0</v>
      </c>
      <c r="EM560" s="356">
        <v>0</v>
      </c>
      <c r="EN560" s="356">
        <v>0</v>
      </c>
      <c r="EO560" s="356">
        <v>0</v>
      </c>
      <c r="EP560" s="356">
        <v>0</v>
      </c>
      <c r="EQ560" s="356">
        <v>0</v>
      </c>
      <c r="ES560" s="356">
        <v>0</v>
      </c>
      <c r="ET560" s="356">
        <v>0</v>
      </c>
      <c r="EU560" s="356">
        <v>0</v>
      </c>
      <c r="EV560" s="356">
        <v>0</v>
      </c>
      <c r="EW560" s="356">
        <v>0</v>
      </c>
      <c r="EX560" s="356">
        <v>0</v>
      </c>
      <c r="EY560" s="356">
        <v>0</v>
      </c>
      <c r="FA560" s="356">
        <v>0</v>
      </c>
      <c r="FB560" s="356">
        <v>0</v>
      </c>
      <c r="FC560" s="356">
        <v>0</v>
      </c>
      <c r="FD560" s="356">
        <v>0</v>
      </c>
      <c r="FE560" s="356">
        <v>0</v>
      </c>
      <c r="FF560" s="356">
        <v>0</v>
      </c>
      <c r="FG560" s="356">
        <v>0</v>
      </c>
    </row>
    <row r="561" spans="1:163">
      <c r="A561" s="355">
        <v>404.01</v>
      </c>
      <c r="B561" s="162" t="s">
        <v>1036</v>
      </c>
      <c r="C561" s="619">
        <v>0</v>
      </c>
      <c r="D561" s="167"/>
      <c r="E561" s="356">
        <v>0</v>
      </c>
      <c r="F561" s="356">
        <v>0</v>
      </c>
      <c r="G561" s="356">
        <v>0</v>
      </c>
      <c r="H561" s="356">
        <v>0</v>
      </c>
      <c r="I561" s="356">
        <v>0</v>
      </c>
      <c r="J561" s="356">
        <v>0</v>
      </c>
      <c r="K561" s="356">
        <v>0</v>
      </c>
      <c r="M561" s="356">
        <v>0</v>
      </c>
      <c r="N561" s="356">
        <v>0</v>
      </c>
      <c r="O561" s="356">
        <v>0</v>
      </c>
      <c r="P561" s="356">
        <v>0</v>
      </c>
      <c r="Q561" s="356">
        <v>0</v>
      </c>
      <c r="R561" s="356">
        <v>0</v>
      </c>
      <c r="S561" s="356">
        <v>0</v>
      </c>
      <c r="U561" s="356">
        <v>0</v>
      </c>
      <c r="V561" s="356">
        <v>0</v>
      </c>
      <c r="W561" s="356">
        <v>0</v>
      </c>
      <c r="X561" s="356">
        <v>0</v>
      </c>
      <c r="Y561" s="356">
        <v>0</v>
      </c>
      <c r="Z561" s="356">
        <v>0</v>
      </c>
      <c r="AA561" s="356">
        <v>0</v>
      </c>
      <c r="AC561" s="356">
        <v>0</v>
      </c>
      <c r="AD561" s="356">
        <v>0</v>
      </c>
      <c r="AE561" s="356">
        <v>0</v>
      </c>
      <c r="AF561" s="356">
        <v>0</v>
      </c>
      <c r="AG561" s="356">
        <v>0</v>
      </c>
      <c r="AH561" s="356">
        <v>0</v>
      </c>
      <c r="AI561" s="356">
        <v>0</v>
      </c>
      <c r="AK561" s="356">
        <v>0</v>
      </c>
      <c r="AL561" s="356">
        <v>0</v>
      </c>
      <c r="AM561" s="356">
        <v>0</v>
      </c>
      <c r="AN561" s="356">
        <v>0</v>
      </c>
      <c r="AO561" s="356">
        <v>0</v>
      </c>
      <c r="AP561" s="356">
        <v>0</v>
      </c>
      <c r="AQ561" s="356">
        <v>0</v>
      </c>
      <c r="AS561" s="356">
        <v>0</v>
      </c>
      <c r="AT561" s="356">
        <v>0</v>
      </c>
      <c r="AU561" s="356">
        <v>0</v>
      </c>
      <c r="AV561" s="356">
        <v>0</v>
      </c>
      <c r="AW561" s="356">
        <v>0</v>
      </c>
      <c r="AX561" s="356">
        <v>0</v>
      </c>
      <c r="AY561" s="356">
        <v>0</v>
      </c>
      <c r="BA561" s="356">
        <v>0</v>
      </c>
      <c r="BB561" s="356">
        <v>0</v>
      </c>
      <c r="BC561" s="356">
        <v>0</v>
      </c>
      <c r="BD561" s="356">
        <v>0</v>
      </c>
      <c r="BE561" s="356">
        <v>0</v>
      </c>
      <c r="BF561" s="356">
        <v>0</v>
      </c>
      <c r="BG561" s="356">
        <v>0</v>
      </c>
      <c r="BI561" s="356">
        <v>0</v>
      </c>
      <c r="BJ561" s="356">
        <v>0</v>
      </c>
      <c r="BK561" s="356">
        <v>0</v>
      </c>
      <c r="BL561" s="356">
        <v>0</v>
      </c>
      <c r="BM561" s="356">
        <v>0</v>
      </c>
      <c r="BN561" s="356">
        <v>0</v>
      </c>
      <c r="BO561" s="356">
        <v>0</v>
      </c>
      <c r="BQ561" s="356">
        <v>0</v>
      </c>
      <c r="BR561" s="356">
        <v>0</v>
      </c>
      <c r="BS561" s="356">
        <v>0</v>
      </c>
      <c r="BT561" s="356">
        <v>0</v>
      </c>
      <c r="BU561" s="356">
        <v>0</v>
      </c>
      <c r="BV561" s="356">
        <v>0</v>
      </c>
      <c r="BW561" s="356">
        <v>0</v>
      </c>
      <c r="BY561" s="356">
        <v>0</v>
      </c>
      <c r="BZ561" s="356">
        <v>0</v>
      </c>
      <c r="CA561" s="356">
        <v>0</v>
      </c>
      <c r="CB561" s="356">
        <v>0</v>
      </c>
      <c r="CC561" s="356">
        <v>0</v>
      </c>
      <c r="CD561" s="356">
        <v>0</v>
      </c>
      <c r="CE561" s="356">
        <v>0</v>
      </c>
      <c r="CG561" s="356">
        <v>0</v>
      </c>
      <c r="CH561" s="356">
        <v>0</v>
      </c>
      <c r="CI561" s="356">
        <v>0</v>
      </c>
      <c r="CJ561" s="356">
        <v>0</v>
      </c>
      <c r="CK561" s="356">
        <v>0</v>
      </c>
      <c r="CL561" s="356">
        <v>0</v>
      </c>
      <c r="CM561" s="356">
        <v>0</v>
      </c>
      <c r="CN561" s="162">
        <v>0</v>
      </c>
      <c r="CO561" s="356">
        <v>0</v>
      </c>
      <c r="CP561" s="356">
        <v>0</v>
      </c>
      <c r="CQ561" s="356">
        <v>0</v>
      </c>
      <c r="CR561" s="356">
        <v>0</v>
      </c>
      <c r="CS561" s="356">
        <v>0</v>
      </c>
      <c r="CT561" s="356">
        <v>0</v>
      </c>
      <c r="CU561" s="356">
        <v>0</v>
      </c>
      <c r="CW561" s="356">
        <v>0</v>
      </c>
      <c r="CX561" s="356">
        <v>0</v>
      </c>
      <c r="CY561" s="356">
        <v>0</v>
      </c>
      <c r="CZ561" s="356">
        <v>0</v>
      </c>
      <c r="DA561" s="356">
        <v>0</v>
      </c>
      <c r="DB561" s="356">
        <v>0</v>
      </c>
      <c r="DC561" s="356">
        <v>0</v>
      </c>
      <c r="DE561" s="356">
        <v>0</v>
      </c>
      <c r="DF561" s="356">
        <v>0</v>
      </c>
      <c r="DG561" s="356">
        <v>0</v>
      </c>
      <c r="DH561" s="356">
        <v>0</v>
      </c>
      <c r="DI561" s="356">
        <v>0</v>
      </c>
      <c r="DJ561" s="356">
        <v>0</v>
      </c>
      <c r="DK561" s="356">
        <v>0</v>
      </c>
      <c r="DM561" s="356">
        <v>0</v>
      </c>
      <c r="DN561" s="356">
        <v>0</v>
      </c>
      <c r="DO561" s="356">
        <v>0</v>
      </c>
      <c r="DP561" s="356">
        <v>0</v>
      </c>
      <c r="DQ561" s="356">
        <v>0</v>
      </c>
      <c r="DR561" s="356">
        <v>0</v>
      </c>
      <c r="DS561" s="356">
        <v>0</v>
      </c>
      <c r="DU561" s="356">
        <v>0</v>
      </c>
      <c r="DV561" s="356">
        <v>0</v>
      </c>
      <c r="DW561" s="356">
        <v>0</v>
      </c>
      <c r="DX561" s="356">
        <v>0</v>
      </c>
      <c r="DY561" s="356">
        <v>0</v>
      </c>
      <c r="DZ561" s="356">
        <v>0</v>
      </c>
      <c r="EA561" s="356">
        <v>0</v>
      </c>
      <c r="EC561" s="356">
        <v>0</v>
      </c>
      <c r="ED561" s="356">
        <v>0</v>
      </c>
      <c r="EE561" s="356">
        <v>0</v>
      </c>
      <c r="EF561" s="356">
        <v>0</v>
      </c>
      <c r="EG561" s="356">
        <v>0</v>
      </c>
      <c r="EH561" s="356">
        <v>0</v>
      </c>
      <c r="EI561" s="356">
        <v>0</v>
      </c>
      <c r="EK561" s="356">
        <v>0</v>
      </c>
      <c r="EL561" s="356">
        <v>0</v>
      </c>
      <c r="EM561" s="356">
        <v>0</v>
      </c>
      <c r="EN561" s="356">
        <v>0</v>
      </c>
      <c r="EO561" s="356">
        <v>0</v>
      </c>
      <c r="EP561" s="356">
        <v>0</v>
      </c>
      <c r="EQ561" s="356">
        <v>0</v>
      </c>
      <c r="ES561" s="356">
        <v>0</v>
      </c>
      <c r="ET561" s="356">
        <v>0</v>
      </c>
      <c r="EU561" s="356">
        <v>0</v>
      </c>
      <c r="EV561" s="356">
        <v>0</v>
      </c>
      <c r="EW561" s="356">
        <v>0</v>
      </c>
      <c r="EX561" s="356">
        <v>0</v>
      </c>
      <c r="EY561" s="356">
        <v>0</v>
      </c>
      <c r="FA561" s="356">
        <v>0</v>
      </c>
      <c r="FB561" s="356">
        <v>0</v>
      </c>
      <c r="FC561" s="356">
        <v>0</v>
      </c>
      <c r="FD561" s="356">
        <v>0</v>
      </c>
      <c r="FE561" s="356">
        <v>0</v>
      </c>
      <c r="FF561" s="356">
        <v>0</v>
      </c>
      <c r="FG561" s="356">
        <v>0</v>
      </c>
    </row>
    <row r="562" spans="1:163">
      <c r="A562" s="355">
        <v>404.02</v>
      </c>
      <c r="B562" s="162" t="s">
        <v>1037</v>
      </c>
      <c r="C562" s="619">
        <v>80907204.711206168</v>
      </c>
      <c r="D562" s="167"/>
      <c r="E562" s="356">
        <v>20390595.375190884</v>
      </c>
      <c r="F562" s="356">
        <v>18714972.94056689</v>
      </c>
      <c r="G562" s="356">
        <v>10185881.17297563</v>
      </c>
      <c r="H562" s="356">
        <v>0</v>
      </c>
      <c r="I562" s="356">
        <v>0</v>
      </c>
      <c r="J562" s="356">
        <v>0</v>
      </c>
      <c r="K562" s="356">
        <v>49291449.488733403</v>
      </c>
      <c r="M562" s="356">
        <v>3870555.6871671639</v>
      </c>
      <c r="N562" s="356">
        <v>4755255.0252772514</v>
      </c>
      <c r="O562" s="356">
        <v>1185959.963040761</v>
      </c>
      <c r="P562" s="356">
        <v>0</v>
      </c>
      <c r="Q562" s="356">
        <v>0</v>
      </c>
      <c r="R562" s="356">
        <v>0</v>
      </c>
      <c r="S562" s="356">
        <v>9811770.675485177</v>
      </c>
      <c r="U562" s="356">
        <v>3408199.6431379351</v>
      </c>
      <c r="V562" s="356">
        <v>5288207.7447395343</v>
      </c>
      <c r="W562" s="356">
        <v>177798.64558684311</v>
      </c>
      <c r="X562" s="356">
        <v>0</v>
      </c>
      <c r="Y562" s="356">
        <v>0</v>
      </c>
      <c r="Z562" s="356">
        <v>0</v>
      </c>
      <c r="AA562" s="356">
        <v>8874206.0334643126</v>
      </c>
      <c r="AC562" s="356">
        <v>1540964.583291471</v>
      </c>
      <c r="AD562" s="356">
        <v>3412828.5172560066</v>
      </c>
      <c r="AE562" s="356">
        <v>87847.558874377894</v>
      </c>
      <c r="AF562" s="356">
        <v>0</v>
      </c>
      <c r="AG562" s="356">
        <v>0</v>
      </c>
      <c r="AH562" s="356">
        <v>0</v>
      </c>
      <c r="AI562" s="356">
        <v>5041640.6594218556</v>
      </c>
      <c r="AK562" s="356">
        <v>1199116.0519651917</v>
      </c>
      <c r="AL562" s="356">
        <v>2374450.8313900186</v>
      </c>
      <c r="AM562" s="356">
        <v>214129.5373678644</v>
      </c>
      <c r="AN562" s="356">
        <v>0</v>
      </c>
      <c r="AO562" s="356">
        <v>0</v>
      </c>
      <c r="AP562" s="356">
        <v>0</v>
      </c>
      <c r="AQ562" s="356">
        <v>3787696.420723075</v>
      </c>
      <c r="AS562" s="356">
        <v>11895.242217015097</v>
      </c>
      <c r="AT562" s="356">
        <v>7497.585803365957</v>
      </c>
      <c r="AU562" s="356">
        <v>434.71798516107771</v>
      </c>
      <c r="AV562" s="356">
        <v>0</v>
      </c>
      <c r="AW562" s="356">
        <v>0</v>
      </c>
      <c r="AX562" s="356">
        <v>0</v>
      </c>
      <c r="AY562" s="356">
        <v>19827.546005542132</v>
      </c>
      <c r="BA562" s="356">
        <v>229802.21224535292</v>
      </c>
      <c r="BB562" s="356">
        <v>206929.7300979335</v>
      </c>
      <c r="BC562" s="356">
        <v>44902.363179083251</v>
      </c>
      <c r="BD562" s="356">
        <v>0</v>
      </c>
      <c r="BE562" s="356">
        <v>0</v>
      </c>
      <c r="BF562" s="356">
        <v>0</v>
      </c>
      <c r="BG562" s="356">
        <v>481634.30552236969</v>
      </c>
      <c r="BI562" s="356">
        <v>304029.87786117155</v>
      </c>
      <c r="BJ562" s="356">
        <v>105340.20486998583</v>
      </c>
      <c r="BK562" s="356">
        <v>18004.264895491542</v>
      </c>
      <c r="BL562" s="356">
        <v>0</v>
      </c>
      <c r="BM562" s="356">
        <v>0</v>
      </c>
      <c r="BN562" s="356">
        <v>0</v>
      </c>
      <c r="BO562" s="356">
        <v>427374.3476266489</v>
      </c>
      <c r="BQ562" s="356">
        <v>237229.36351003195</v>
      </c>
      <c r="BR562" s="356">
        <v>1027758.8617173157</v>
      </c>
      <c r="BS562" s="356">
        <v>20246.728863335436</v>
      </c>
      <c r="BT562" s="356">
        <v>0</v>
      </c>
      <c r="BU562" s="356">
        <v>0</v>
      </c>
      <c r="BV562" s="356">
        <v>0</v>
      </c>
      <c r="BW562" s="356">
        <v>1285234.954090683</v>
      </c>
      <c r="BY562" s="356">
        <v>105241.37698242383</v>
      </c>
      <c r="BZ562" s="356">
        <v>621709.19722561096</v>
      </c>
      <c r="CA562" s="356">
        <v>35190.878810485308</v>
      </c>
      <c r="CB562" s="356">
        <v>0</v>
      </c>
      <c r="CC562" s="356">
        <v>0</v>
      </c>
      <c r="CD562" s="356">
        <v>0</v>
      </c>
      <c r="CE562" s="356">
        <v>762141.45301852014</v>
      </c>
      <c r="CG562" s="356">
        <v>171492.06903045971</v>
      </c>
      <c r="CH562" s="356">
        <v>123754.9084016714</v>
      </c>
      <c r="CI562" s="356">
        <v>805829.94842407212</v>
      </c>
      <c r="CJ562" s="356">
        <v>0</v>
      </c>
      <c r="CK562" s="356">
        <v>0</v>
      </c>
      <c r="CL562" s="356">
        <v>0</v>
      </c>
      <c r="CM562" s="356">
        <v>1101076.9258562033</v>
      </c>
      <c r="CN562" s="162">
        <v>0</v>
      </c>
      <c r="CO562" s="356">
        <v>10922.891458205613</v>
      </c>
      <c r="CP562" s="356">
        <v>12111.73917231735</v>
      </c>
      <c r="CQ562" s="356">
        <v>117.27062786887473</v>
      </c>
      <c r="CR562" s="356">
        <v>0</v>
      </c>
      <c r="CS562" s="356">
        <v>0</v>
      </c>
      <c r="CT562" s="356">
        <v>0</v>
      </c>
      <c r="CU562" s="356">
        <v>23151.901258391837</v>
      </c>
      <c r="CW562" s="356">
        <v>0</v>
      </c>
      <c r="CX562" s="356">
        <v>0</v>
      </c>
      <c r="CY562" s="356">
        <v>0</v>
      </c>
      <c r="CZ562" s="356">
        <v>0</v>
      </c>
      <c r="DA562" s="356">
        <v>0</v>
      </c>
      <c r="DB562" s="356">
        <v>0</v>
      </c>
      <c r="DC562" s="356">
        <v>0</v>
      </c>
      <c r="DE562" s="356">
        <v>0</v>
      </c>
      <c r="DF562" s="356">
        <v>0</v>
      </c>
      <c r="DG562" s="356">
        <v>0</v>
      </c>
      <c r="DH562" s="356">
        <v>0</v>
      </c>
      <c r="DI562" s="356">
        <v>0</v>
      </c>
      <c r="DJ562" s="356">
        <v>0</v>
      </c>
      <c r="DK562" s="356">
        <v>0</v>
      </c>
      <c r="DM562" s="356">
        <v>0</v>
      </c>
      <c r="DN562" s="356">
        <v>0</v>
      </c>
      <c r="DO562" s="356">
        <v>0</v>
      </c>
      <c r="DP562" s="356">
        <v>0</v>
      </c>
      <c r="DQ562" s="356">
        <v>0</v>
      </c>
      <c r="DR562" s="356">
        <v>0</v>
      </c>
      <c r="DS562" s="356">
        <v>0</v>
      </c>
      <c r="DU562" s="356">
        <v>0</v>
      </c>
      <c r="DV562" s="356">
        <v>0</v>
      </c>
      <c r="DW562" s="356">
        <v>0</v>
      </c>
      <c r="DX562" s="356">
        <v>0</v>
      </c>
      <c r="DY562" s="356">
        <v>0</v>
      </c>
      <c r="DZ562" s="356">
        <v>0</v>
      </c>
      <c r="EA562" s="356">
        <v>0</v>
      </c>
      <c r="EC562" s="356">
        <v>0</v>
      </c>
      <c r="ED562" s="356">
        <v>0</v>
      </c>
      <c r="EE562" s="356">
        <v>0</v>
      </c>
      <c r="EF562" s="356">
        <v>0</v>
      </c>
      <c r="EG562" s="356">
        <v>0</v>
      </c>
      <c r="EH562" s="356">
        <v>0</v>
      </c>
      <c r="EI562" s="356">
        <v>0</v>
      </c>
      <c r="EK562" s="356">
        <v>0</v>
      </c>
      <c r="EL562" s="356">
        <v>0</v>
      </c>
      <c r="EM562" s="356">
        <v>0</v>
      </c>
      <c r="EN562" s="356">
        <v>0</v>
      </c>
      <c r="EO562" s="356">
        <v>0</v>
      </c>
      <c r="EP562" s="356">
        <v>0</v>
      </c>
      <c r="EQ562" s="356">
        <v>0</v>
      </c>
      <c r="ES562" s="356">
        <v>0</v>
      </c>
      <c r="ET562" s="356">
        <v>0</v>
      </c>
      <c r="EU562" s="356">
        <v>0</v>
      </c>
      <c r="EV562" s="356">
        <v>0</v>
      </c>
      <c r="EW562" s="356">
        <v>0</v>
      </c>
      <c r="EX562" s="356">
        <v>0</v>
      </c>
      <c r="EY562" s="356">
        <v>0</v>
      </c>
      <c r="FA562" s="356">
        <v>0</v>
      </c>
      <c r="FB562" s="356">
        <v>0</v>
      </c>
      <c r="FC562" s="356">
        <v>0</v>
      </c>
      <c r="FD562" s="356">
        <v>0</v>
      </c>
      <c r="FE562" s="356">
        <v>0</v>
      </c>
      <c r="FF562" s="356">
        <v>0</v>
      </c>
      <c r="FG562" s="356">
        <v>0</v>
      </c>
    </row>
    <row r="563" spans="1:163">
      <c r="A563" s="355">
        <v>405</v>
      </c>
      <c r="B563" s="162" t="s">
        <v>1038</v>
      </c>
      <c r="C563" s="619">
        <v>2500924.8299999996</v>
      </c>
      <c r="D563" s="167"/>
      <c r="E563" s="356">
        <v>706393.00087441178</v>
      </c>
      <c r="F563" s="356">
        <v>654986.79749711719</v>
      </c>
      <c r="G563" s="356">
        <v>87210.746587512869</v>
      </c>
      <c r="H563" s="356">
        <v>0</v>
      </c>
      <c r="I563" s="356">
        <v>0</v>
      </c>
      <c r="J563" s="356">
        <v>0</v>
      </c>
      <c r="K563" s="356">
        <v>1448590.5449590418</v>
      </c>
      <c r="M563" s="356">
        <v>134132.36733426579</v>
      </c>
      <c r="N563" s="356">
        <v>166424.45971893964</v>
      </c>
      <c r="O563" s="356">
        <v>12792.014420727368</v>
      </c>
      <c r="P563" s="356">
        <v>0</v>
      </c>
      <c r="Q563" s="356">
        <v>0</v>
      </c>
      <c r="R563" s="356">
        <v>0</v>
      </c>
      <c r="S563" s="356">
        <v>313348.84147393284</v>
      </c>
      <c r="U563" s="356">
        <v>118157.32585563594</v>
      </c>
      <c r="V563" s="356">
        <v>185076.74396463655</v>
      </c>
      <c r="W563" s="356">
        <v>3428.8865919292602</v>
      </c>
      <c r="X563" s="356">
        <v>0</v>
      </c>
      <c r="Y563" s="356">
        <v>0</v>
      </c>
      <c r="Z563" s="356">
        <v>0</v>
      </c>
      <c r="AA563" s="356">
        <v>306662.95641220175</v>
      </c>
      <c r="AC563" s="356">
        <v>53442.714737843628</v>
      </c>
      <c r="AD563" s="356">
        <v>119442.20427265207</v>
      </c>
      <c r="AE563" s="356">
        <v>380.62577081449587</v>
      </c>
      <c r="AF563" s="356">
        <v>0</v>
      </c>
      <c r="AG563" s="356">
        <v>0</v>
      </c>
      <c r="AH563" s="356">
        <v>0</v>
      </c>
      <c r="AI563" s="356">
        <v>173265.54478131019</v>
      </c>
      <c r="AK563" s="356">
        <v>41576.810886217652</v>
      </c>
      <c r="AL563" s="356">
        <v>83101.0523395075</v>
      </c>
      <c r="AM563" s="356">
        <v>4545.4681974323821</v>
      </c>
      <c r="AN563" s="356">
        <v>0</v>
      </c>
      <c r="AO563" s="356">
        <v>0</v>
      </c>
      <c r="AP563" s="356">
        <v>0</v>
      </c>
      <c r="AQ563" s="356">
        <v>129223.33142315754</v>
      </c>
      <c r="AS563" s="356">
        <v>411.45529985169668</v>
      </c>
      <c r="AT563" s="356">
        <v>262.40057786360688</v>
      </c>
      <c r="AU563" s="356">
        <v>14.73784008889913</v>
      </c>
      <c r="AV563" s="356">
        <v>0</v>
      </c>
      <c r="AW563" s="356">
        <v>0</v>
      </c>
      <c r="AX563" s="356">
        <v>0</v>
      </c>
      <c r="AY563" s="356">
        <v>688.5937178042027</v>
      </c>
      <c r="BA563" s="356">
        <v>7948.7708034998586</v>
      </c>
      <c r="BB563" s="356">
        <v>7242.1286236539327</v>
      </c>
      <c r="BC563" s="356">
        <v>1469.0120838377652</v>
      </c>
      <c r="BD563" s="356">
        <v>0</v>
      </c>
      <c r="BE563" s="356">
        <v>0</v>
      </c>
      <c r="BF563" s="356">
        <v>0</v>
      </c>
      <c r="BG563" s="356">
        <v>16659.911510991558</v>
      </c>
      <c r="BI563" s="356">
        <v>10553.588429090982</v>
      </c>
      <c r="BJ563" s="356">
        <v>3986.1692389738505</v>
      </c>
      <c r="BK563" s="356">
        <v>297.10982902213266</v>
      </c>
      <c r="BL563" s="356">
        <v>0</v>
      </c>
      <c r="BM563" s="356">
        <v>0</v>
      </c>
      <c r="BN563" s="356">
        <v>0</v>
      </c>
      <c r="BO563" s="356">
        <v>14836.867497086965</v>
      </c>
      <c r="BQ563" s="356">
        <v>8239.5860391034075</v>
      </c>
      <c r="BR563" s="356">
        <v>35969.514226565392</v>
      </c>
      <c r="BS563" s="356">
        <v>184.50449605778033</v>
      </c>
      <c r="BT563" s="356">
        <v>0</v>
      </c>
      <c r="BU563" s="356">
        <v>0</v>
      </c>
      <c r="BV563" s="356">
        <v>0</v>
      </c>
      <c r="BW563" s="356">
        <v>44393.604761726579</v>
      </c>
      <c r="BY563" s="356">
        <v>3827.0618077348249</v>
      </c>
      <c r="BZ563" s="356">
        <v>23526.041938370785</v>
      </c>
      <c r="CA563" s="356">
        <v>297.05064836631698</v>
      </c>
      <c r="CB563" s="356">
        <v>0</v>
      </c>
      <c r="CC563" s="356">
        <v>0</v>
      </c>
      <c r="CD563" s="356">
        <v>0</v>
      </c>
      <c r="CE563" s="356">
        <v>27650.154394471927</v>
      </c>
      <c r="CG563" s="356">
        <v>5935.7734140871235</v>
      </c>
      <c r="CH563" s="356">
        <v>4331.1754382961199</v>
      </c>
      <c r="CI563" s="356">
        <v>14531.81649964538</v>
      </c>
      <c r="CJ563" s="356">
        <v>0</v>
      </c>
      <c r="CK563" s="356">
        <v>0</v>
      </c>
      <c r="CL563" s="356">
        <v>0</v>
      </c>
      <c r="CM563" s="356">
        <v>24798.765352028626</v>
      </c>
      <c r="CN563" s="162">
        <v>0</v>
      </c>
      <c r="CO563" s="356">
        <v>378.51487598537364</v>
      </c>
      <c r="CP563" s="356">
        <v>423.88676049863574</v>
      </c>
      <c r="CQ563" s="356">
        <v>3.3120797615121682</v>
      </c>
      <c r="CR563" s="356">
        <v>0</v>
      </c>
      <c r="CS563" s="356">
        <v>0</v>
      </c>
      <c r="CT563" s="356">
        <v>0</v>
      </c>
      <c r="CU563" s="356">
        <v>805.7137162455216</v>
      </c>
      <c r="CW563" s="356">
        <v>0</v>
      </c>
      <c r="CX563" s="356">
        <v>0</v>
      </c>
      <c r="CY563" s="356">
        <v>0</v>
      </c>
      <c r="CZ563" s="356">
        <v>0</v>
      </c>
      <c r="DA563" s="356">
        <v>0</v>
      </c>
      <c r="DB563" s="356">
        <v>0</v>
      </c>
      <c r="DC563" s="356">
        <v>0</v>
      </c>
      <c r="DE563" s="356">
        <v>0</v>
      </c>
      <c r="DF563" s="356">
        <v>0</v>
      </c>
      <c r="DG563" s="356">
        <v>0</v>
      </c>
      <c r="DH563" s="356">
        <v>0</v>
      </c>
      <c r="DI563" s="356">
        <v>0</v>
      </c>
      <c r="DJ563" s="356">
        <v>0</v>
      </c>
      <c r="DK563" s="356">
        <v>0</v>
      </c>
      <c r="DM563" s="356">
        <v>0</v>
      </c>
      <c r="DN563" s="356">
        <v>0</v>
      </c>
      <c r="DO563" s="356">
        <v>0</v>
      </c>
      <c r="DP563" s="356">
        <v>0</v>
      </c>
      <c r="DQ563" s="356">
        <v>0</v>
      </c>
      <c r="DR563" s="356">
        <v>0</v>
      </c>
      <c r="DS563" s="356">
        <v>0</v>
      </c>
      <c r="DU563" s="356">
        <v>0</v>
      </c>
      <c r="DV563" s="356">
        <v>0</v>
      </c>
      <c r="DW563" s="356">
        <v>0</v>
      </c>
      <c r="DX563" s="356">
        <v>0</v>
      </c>
      <c r="DY563" s="356">
        <v>0</v>
      </c>
      <c r="DZ563" s="356">
        <v>0</v>
      </c>
      <c r="EA563" s="356">
        <v>0</v>
      </c>
      <c r="EC563" s="356">
        <v>0</v>
      </c>
      <c r="ED563" s="356">
        <v>0</v>
      </c>
      <c r="EE563" s="356">
        <v>0</v>
      </c>
      <c r="EF563" s="356">
        <v>0</v>
      </c>
      <c r="EG563" s="356">
        <v>0</v>
      </c>
      <c r="EH563" s="356">
        <v>0</v>
      </c>
      <c r="EI563" s="356">
        <v>0</v>
      </c>
      <c r="EK563" s="356">
        <v>0</v>
      </c>
      <c r="EL563" s="356">
        <v>0</v>
      </c>
      <c r="EM563" s="356">
        <v>0</v>
      </c>
      <c r="EN563" s="356">
        <v>0</v>
      </c>
      <c r="EO563" s="356">
        <v>0</v>
      </c>
      <c r="EP563" s="356">
        <v>0</v>
      </c>
      <c r="EQ563" s="356">
        <v>0</v>
      </c>
      <c r="ES563" s="356">
        <v>0</v>
      </c>
      <c r="ET563" s="356">
        <v>0</v>
      </c>
      <c r="EU563" s="356">
        <v>0</v>
      </c>
      <c r="EV563" s="356">
        <v>0</v>
      </c>
      <c r="EW563" s="356">
        <v>0</v>
      </c>
      <c r="EX563" s="356">
        <v>0</v>
      </c>
      <c r="EY563" s="356">
        <v>0</v>
      </c>
      <c r="FA563" s="356">
        <v>0</v>
      </c>
      <c r="FB563" s="356">
        <v>0</v>
      </c>
      <c r="FC563" s="356">
        <v>0</v>
      </c>
      <c r="FD563" s="356">
        <v>0</v>
      </c>
      <c r="FE563" s="356">
        <v>0</v>
      </c>
      <c r="FF563" s="356">
        <v>0</v>
      </c>
      <c r="FG563" s="356">
        <v>0</v>
      </c>
    </row>
    <row r="564" spans="1:163">
      <c r="A564" s="355">
        <v>406</v>
      </c>
      <c r="B564" s="162" t="s">
        <v>1040</v>
      </c>
      <c r="C564" s="619">
        <v>25800</v>
      </c>
      <c r="D564" s="167"/>
      <c r="E564" s="356">
        <v>1636.7460501944706</v>
      </c>
      <c r="F564" s="356">
        <v>11962.364583912233</v>
      </c>
      <c r="G564" s="356">
        <v>0</v>
      </c>
      <c r="H564" s="356">
        <v>0</v>
      </c>
      <c r="I564" s="356">
        <v>0</v>
      </c>
      <c r="J564" s="356">
        <v>0</v>
      </c>
      <c r="K564" s="356">
        <v>13599.110634106702</v>
      </c>
      <c r="M564" s="356">
        <v>377.35669979191528</v>
      </c>
      <c r="N564" s="356">
        <v>3039.4964760298608</v>
      </c>
      <c r="O564" s="356">
        <v>0</v>
      </c>
      <c r="P564" s="356">
        <v>0</v>
      </c>
      <c r="Q564" s="356">
        <v>0</v>
      </c>
      <c r="R564" s="356">
        <v>0</v>
      </c>
      <c r="S564" s="356">
        <v>3416.8531758217759</v>
      </c>
      <c r="U564" s="356">
        <v>403.89921844162473</v>
      </c>
      <c r="V564" s="356">
        <v>3380.1528454748814</v>
      </c>
      <c r="W564" s="356">
        <v>0</v>
      </c>
      <c r="X564" s="356">
        <v>0</v>
      </c>
      <c r="Y564" s="356">
        <v>0</v>
      </c>
      <c r="Z564" s="356">
        <v>0</v>
      </c>
      <c r="AA564" s="356">
        <v>3784.0520639165061</v>
      </c>
      <c r="AC564" s="356">
        <v>212.21586001041848</v>
      </c>
      <c r="AD564" s="356">
        <v>2181.4351062883402</v>
      </c>
      <c r="AE564" s="356">
        <v>0</v>
      </c>
      <c r="AF564" s="356">
        <v>0</v>
      </c>
      <c r="AG564" s="356">
        <v>0</v>
      </c>
      <c r="AH564" s="356">
        <v>0</v>
      </c>
      <c r="AI564" s="356">
        <v>2393.6509662987587</v>
      </c>
      <c r="AK564" s="356">
        <v>149.91408503812599</v>
      </c>
      <c r="AL564" s="356">
        <v>1517.7177451372008</v>
      </c>
      <c r="AM564" s="356">
        <v>0</v>
      </c>
      <c r="AN564" s="356">
        <v>0</v>
      </c>
      <c r="AO564" s="356">
        <v>0</v>
      </c>
      <c r="AP564" s="356">
        <v>0</v>
      </c>
      <c r="AQ564" s="356">
        <v>1667.6318301753267</v>
      </c>
      <c r="AS564" s="356">
        <v>5.1232096184463723E-3</v>
      </c>
      <c r="AT564" s="356">
        <v>4.7923582451255911</v>
      </c>
      <c r="AU564" s="356">
        <v>0</v>
      </c>
      <c r="AV564" s="356">
        <v>0</v>
      </c>
      <c r="AW564" s="356">
        <v>0</v>
      </c>
      <c r="AX564" s="356">
        <v>0</v>
      </c>
      <c r="AY564" s="356">
        <v>4.7974814547440374</v>
      </c>
      <c r="BA564" s="356">
        <v>0</v>
      </c>
      <c r="BB564" s="356">
        <v>132.26676215579161</v>
      </c>
      <c r="BC564" s="356">
        <v>0</v>
      </c>
      <c r="BD564" s="356">
        <v>0</v>
      </c>
      <c r="BE564" s="356">
        <v>0</v>
      </c>
      <c r="BF564" s="356">
        <v>0</v>
      </c>
      <c r="BG564" s="356">
        <v>132.26676215579161</v>
      </c>
      <c r="BI564" s="356">
        <v>0</v>
      </c>
      <c r="BJ564" s="356">
        <v>0</v>
      </c>
      <c r="BK564" s="356">
        <v>0</v>
      </c>
      <c r="BL564" s="356">
        <v>0</v>
      </c>
      <c r="BM564" s="356">
        <v>0</v>
      </c>
      <c r="BN564" s="356">
        <v>0</v>
      </c>
      <c r="BO564" s="356">
        <v>0</v>
      </c>
      <c r="BQ564" s="356">
        <v>50.919474987471517</v>
      </c>
      <c r="BR564" s="356">
        <v>656.9299484029475</v>
      </c>
      <c r="BS564" s="356">
        <v>0</v>
      </c>
      <c r="BT564" s="356">
        <v>0</v>
      </c>
      <c r="BU564" s="356">
        <v>0</v>
      </c>
      <c r="BV564" s="356">
        <v>0</v>
      </c>
      <c r="BW564" s="356">
        <v>707.84942339041902</v>
      </c>
      <c r="BY564" s="356">
        <v>0</v>
      </c>
      <c r="BZ564" s="356">
        <v>0</v>
      </c>
      <c r="CA564" s="356">
        <v>0</v>
      </c>
      <c r="CB564" s="356">
        <v>0</v>
      </c>
      <c r="CC564" s="356">
        <v>0</v>
      </c>
      <c r="CD564" s="356">
        <v>0</v>
      </c>
      <c r="CE564" s="356">
        <v>0</v>
      </c>
      <c r="CG564" s="356">
        <v>5.8981147685172157</v>
      </c>
      <c r="CH564" s="356">
        <v>79.102509955572174</v>
      </c>
      <c r="CI564" s="356">
        <v>0</v>
      </c>
      <c r="CJ564" s="356">
        <v>0</v>
      </c>
      <c r="CK564" s="356">
        <v>0</v>
      </c>
      <c r="CL564" s="356">
        <v>0</v>
      </c>
      <c r="CM564" s="356">
        <v>85.000624724089391</v>
      </c>
      <c r="CN564" s="162">
        <v>0</v>
      </c>
      <c r="CO564" s="356">
        <v>1.0453735578378029</v>
      </c>
      <c r="CP564" s="356">
        <v>7.7416643980529756</v>
      </c>
      <c r="CQ564" s="356">
        <v>0</v>
      </c>
      <c r="CR564" s="356">
        <v>0</v>
      </c>
      <c r="CS564" s="356">
        <v>0</v>
      </c>
      <c r="CT564" s="356">
        <v>0</v>
      </c>
      <c r="CU564" s="356">
        <v>8.7870379558907779</v>
      </c>
      <c r="CW564" s="356">
        <v>0</v>
      </c>
      <c r="CX564" s="356">
        <v>0</v>
      </c>
      <c r="CY564" s="356">
        <v>0</v>
      </c>
      <c r="CZ564" s="356">
        <v>0</v>
      </c>
      <c r="DA564" s="356">
        <v>0</v>
      </c>
      <c r="DB564" s="356">
        <v>0</v>
      </c>
      <c r="DC564" s="356">
        <v>0</v>
      </c>
      <c r="DE564" s="356">
        <v>0</v>
      </c>
      <c r="DF564" s="356">
        <v>0</v>
      </c>
      <c r="DG564" s="356">
        <v>0</v>
      </c>
      <c r="DH564" s="356">
        <v>0</v>
      </c>
      <c r="DI564" s="356">
        <v>0</v>
      </c>
      <c r="DJ564" s="356">
        <v>0</v>
      </c>
      <c r="DK564" s="356">
        <v>0</v>
      </c>
      <c r="DM564" s="356">
        <v>0</v>
      </c>
      <c r="DN564" s="356">
        <v>0</v>
      </c>
      <c r="DO564" s="356">
        <v>0</v>
      </c>
      <c r="DP564" s="356">
        <v>0</v>
      </c>
      <c r="DQ564" s="356">
        <v>0</v>
      </c>
      <c r="DR564" s="356">
        <v>0</v>
      </c>
      <c r="DS564" s="356">
        <v>0</v>
      </c>
      <c r="DU564" s="356">
        <v>0</v>
      </c>
      <c r="DV564" s="356">
        <v>0</v>
      </c>
      <c r="DW564" s="356">
        <v>0</v>
      </c>
      <c r="DX564" s="356">
        <v>0</v>
      </c>
      <c r="DY564" s="356">
        <v>0</v>
      </c>
      <c r="DZ564" s="356">
        <v>0</v>
      </c>
      <c r="EA564" s="356">
        <v>0</v>
      </c>
      <c r="EC564" s="356">
        <v>0</v>
      </c>
      <c r="ED564" s="356">
        <v>0</v>
      </c>
      <c r="EE564" s="356">
        <v>0</v>
      </c>
      <c r="EF564" s="356">
        <v>0</v>
      </c>
      <c r="EG564" s="356">
        <v>0</v>
      </c>
      <c r="EH564" s="356">
        <v>0</v>
      </c>
      <c r="EI564" s="356">
        <v>0</v>
      </c>
      <c r="EK564" s="356">
        <v>0</v>
      </c>
      <c r="EL564" s="356">
        <v>0</v>
      </c>
      <c r="EM564" s="356">
        <v>0</v>
      </c>
      <c r="EN564" s="356">
        <v>0</v>
      </c>
      <c r="EO564" s="356">
        <v>0</v>
      </c>
      <c r="EP564" s="356">
        <v>0</v>
      </c>
      <c r="EQ564" s="356">
        <v>0</v>
      </c>
      <c r="ES564" s="356">
        <v>0</v>
      </c>
      <c r="ET564" s="356">
        <v>0</v>
      </c>
      <c r="EU564" s="356">
        <v>0</v>
      </c>
      <c r="EV564" s="356">
        <v>0</v>
      </c>
      <c r="EW564" s="356">
        <v>0</v>
      </c>
      <c r="EX564" s="356">
        <v>0</v>
      </c>
      <c r="EY564" s="356">
        <v>0</v>
      </c>
      <c r="FA564" s="356">
        <v>0</v>
      </c>
      <c r="FB564" s="356">
        <v>0</v>
      </c>
      <c r="FC564" s="356">
        <v>0</v>
      </c>
      <c r="FD564" s="356">
        <v>0</v>
      </c>
      <c r="FE564" s="356">
        <v>0</v>
      </c>
      <c r="FF564" s="356">
        <v>0</v>
      </c>
      <c r="FG564" s="356">
        <v>0</v>
      </c>
    </row>
    <row r="565" spans="1:163">
      <c r="A565" s="355">
        <v>406.01</v>
      </c>
      <c r="B565" s="162" t="s">
        <v>1041</v>
      </c>
      <c r="C565" s="619">
        <v>0</v>
      </c>
      <c r="D565" s="167"/>
      <c r="E565" s="356">
        <v>0</v>
      </c>
      <c r="F565" s="356">
        <v>0</v>
      </c>
      <c r="G565" s="356">
        <v>0</v>
      </c>
      <c r="H565" s="356">
        <v>0</v>
      </c>
      <c r="I565" s="356">
        <v>0</v>
      </c>
      <c r="J565" s="356">
        <v>0</v>
      </c>
      <c r="K565" s="356">
        <v>0</v>
      </c>
      <c r="M565" s="356">
        <v>0</v>
      </c>
      <c r="N565" s="356">
        <v>0</v>
      </c>
      <c r="O565" s="356">
        <v>0</v>
      </c>
      <c r="P565" s="356">
        <v>0</v>
      </c>
      <c r="Q565" s="356">
        <v>0</v>
      </c>
      <c r="R565" s="356">
        <v>0</v>
      </c>
      <c r="S565" s="356">
        <v>0</v>
      </c>
      <c r="U565" s="356">
        <v>0</v>
      </c>
      <c r="V565" s="356">
        <v>0</v>
      </c>
      <c r="W565" s="356">
        <v>0</v>
      </c>
      <c r="X565" s="356">
        <v>0</v>
      </c>
      <c r="Y565" s="356">
        <v>0</v>
      </c>
      <c r="Z565" s="356">
        <v>0</v>
      </c>
      <c r="AA565" s="356">
        <v>0</v>
      </c>
      <c r="AC565" s="356">
        <v>0</v>
      </c>
      <c r="AD565" s="356">
        <v>0</v>
      </c>
      <c r="AE565" s="356">
        <v>0</v>
      </c>
      <c r="AF565" s="356">
        <v>0</v>
      </c>
      <c r="AG565" s="356">
        <v>0</v>
      </c>
      <c r="AH565" s="356">
        <v>0</v>
      </c>
      <c r="AI565" s="356">
        <v>0</v>
      </c>
      <c r="AK565" s="356">
        <v>0</v>
      </c>
      <c r="AL565" s="356">
        <v>0</v>
      </c>
      <c r="AM565" s="356">
        <v>0</v>
      </c>
      <c r="AN565" s="356">
        <v>0</v>
      </c>
      <c r="AO565" s="356">
        <v>0</v>
      </c>
      <c r="AP565" s="356">
        <v>0</v>
      </c>
      <c r="AQ565" s="356">
        <v>0</v>
      </c>
      <c r="AS565" s="356">
        <v>0</v>
      </c>
      <c r="AT565" s="356">
        <v>0</v>
      </c>
      <c r="AU565" s="356">
        <v>0</v>
      </c>
      <c r="AV565" s="356">
        <v>0</v>
      </c>
      <c r="AW565" s="356">
        <v>0</v>
      </c>
      <c r="AX565" s="356">
        <v>0</v>
      </c>
      <c r="AY565" s="356">
        <v>0</v>
      </c>
      <c r="BA565" s="356">
        <v>0</v>
      </c>
      <c r="BB565" s="356">
        <v>0</v>
      </c>
      <c r="BC565" s="356">
        <v>0</v>
      </c>
      <c r="BD565" s="356">
        <v>0</v>
      </c>
      <c r="BE565" s="356">
        <v>0</v>
      </c>
      <c r="BF565" s="356">
        <v>0</v>
      </c>
      <c r="BG565" s="356">
        <v>0</v>
      </c>
      <c r="BI565" s="356">
        <v>0</v>
      </c>
      <c r="BJ565" s="356">
        <v>0</v>
      </c>
      <c r="BK565" s="356">
        <v>0</v>
      </c>
      <c r="BL565" s="356">
        <v>0</v>
      </c>
      <c r="BM565" s="356">
        <v>0</v>
      </c>
      <c r="BN565" s="356">
        <v>0</v>
      </c>
      <c r="BO565" s="356">
        <v>0</v>
      </c>
      <c r="BQ565" s="356">
        <v>0</v>
      </c>
      <c r="BR565" s="356">
        <v>0</v>
      </c>
      <c r="BS565" s="356">
        <v>0</v>
      </c>
      <c r="BT565" s="356">
        <v>0</v>
      </c>
      <c r="BU565" s="356">
        <v>0</v>
      </c>
      <c r="BV565" s="356">
        <v>0</v>
      </c>
      <c r="BW565" s="356">
        <v>0</v>
      </c>
      <c r="BY565" s="356">
        <v>0</v>
      </c>
      <c r="BZ565" s="356">
        <v>0</v>
      </c>
      <c r="CA565" s="356">
        <v>0</v>
      </c>
      <c r="CB565" s="356">
        <v>0</v>
      </c>
      <c r="CC565" s="356">
        <v>0</v>
      </c>
      <c r="CD565" s="356">
        <v>0</v>
      </c>
      <c r="CE565" s="356">
        <v>0</v>
      </c>
      <c r="CG565" s="356">
        <v>0</v>
      </c>
      <c r="CH565" s="356">
        <v>0</v>
      </c>
      <c r="CI565" s="356">
        <v>0</v>
      </c>
      <c r="CJ565" s="356">
        <v>0</v>
      </c>
      <c r="CK565" s="356">
        <v>0</v>
      </c>
      <c r="CL565" s="356">
        <v>0</v>
      </c>
      <c r="CM565" s="356">
        <v>0</v>
      </c>
      <c r="CN565" s="162">
        <v>0</v>
      </c>
      <c r="CO565" s="356">
        <v>0</v>
      </c>
      <c r="CP565" s="356">
        <v>0</v>
      </c>
      <c r="CQ565" s="356">
        <v>0</v>
      </c>
      <c r="CR565" s="356">
        <v>0</v>
      </c>
      <c r="CS565" s="356">
        <v>0</v>
      </c>
      <c r="CT565" s="356">
        <v>0</v>
      </c>
      <c r="CU565" s="356">
        <v>0</v>
      </c>
      <c r="CW565" s="356">
        <v>0</v>
      </c>
      <c r="CX565" s="356">
        <v>0</v>
      </c>
      <c r="CY565" s="356">
        <v>0</v>
      </c>
      <c r="CZ565" s="356">
        <v>0</v>
      </c>
      <c r="DA565" s="356">
        <v>0</v>
      </c>
      <c r="DB565" s="356">
        <v>0</v>
      </c>
      <c r="DC565" s="356">
        <v>0</v>
      </c>
      <c r="DE565" s="356">
        <v>0</v>
      </c>
      <c r="DF565" s="356">
        <v>0</v>
      </c>
      <c r="DG565" s="356">
        <v>0</v>
      </c>
      <c r="DH565" s="356">
        <v>0</v>
      </c>
      <c r="DI565" s="356">
        <v>0</v>
      </c>
      <c r="DJ565" s="356">
        <v>0</v>
      </c>
      <c r="DK565" s="356">
        <v>0</v>
      </c>
      <c r="DM565" s="356">
        <v>0</v>
      </c>
      <c r="DN565" s="356">
        <v>0</v>
      </c>
      <c r="DO565" s="356">
        <v>0</v>
      </c>
      <c r="DP565" s="356">
        <v>0</v>
      </c>
      <c r="DQ565" s="356">
        <v>0</v>
      </c>
      <c r="DR565" s="356">
        <v>0</v>
      </c>
      <c r="DS565" s="356">
        <v>0</v>
      </c>
      <c r="DU565" s="356">
        <v>0</v>
      </c>
      <c r="DV565" s="356">
        <v>0</v>
      </c>
      <c r="DW565" s="356">
        <v>0</v>
      </c>
      <c r="DX565" s="356">
        <v>0</v>
      </c>
      <c r="DY565" s="356">
        <v>0</v>
      </c>
      <c r="DZ565" s="356">
        <v>0</v>
      </c>
      <c r="EA565" s="356">
        <v>0</v>
      </c>
      <c r="EC565" s="356">
        <v>0</v>
      </c>
      <c r="ED565" s="356">
        <v>0</v>
      </c>
      <c r="EE565" s="356">
        <v>0</v>
      </c>
      <c r="EF565" s="356">
        <v>0</v>
      </c>
      <c r="EG565" s="356">
        <v>0</v>
      </c>
      <c r="EH565" s="356">
        <v>0</v>
      </c>
      <c r="EI565" s="356">
        <v>0</v>
      </c>
      <c r="EK565" s="356">
        <v>0</v>
      </c>
      <c r="EL565" s="356">
        <v>0</v>
      </c>
      <c r="EM565" s="356">
        <v>0</v>
      </c>
      <c r="EN565" s="356">
        <v>0</v>
      </c>
      <c r="EO565" s="356">
        <v>0</v>
      </c>
      <c r="EP565" s="356">
        <v>0</v>
      </c>
      <c r="EQ565" s="356">
        <v>0</v>
      </c>
      <c r="ES565" s="356">
        <v>0</v>
      </c>
      <c r="ET565" s="356">
        <v>0</v>
      </c>
      <c r="EU565" s="356">
        <v>0</v>
      </c>
      <c r="EV565" s="356">
        <v>0</v>
      </c>
      <c r="EW565" s="356">
        <v>0</v>
      </c>
      <c r="EX565" s="356">
        <v>0</v>
      </c>
      <c r="EY565" s="356">
        <v>0</v>
      </c>
      <c r="FA565" s="356">
        <v>0</v>
      </c>
      <c r="FB565" s="356">
        <v>0</v>
      </c>
      <c r="FC565" s="356">
        <v>0</v>
      </c>
      <c r="FD565" s="356">
        <v>0</v>
      </c>
      <c r="FE565" s="356">
        <v>0</v>
      </c>
      <c r="FF565" s="356">
        <v>0</v>
      </c>
      <c r="FG565" s="356">
        <v>0</v>
      </c>
    </row>
    <row r="566" spans="1:163">
      <c r="A566" s="355">
        <v>406.02</v>
      </c>
      <c r="B566" s="162" t="s">
        <v>1042</v>
      </c>
      <c r="C566" s="619">
        <v>715282.68</v>
      </c>
      <c r="D566" s="167"/>
      <c r="E566" s="356">
        <v>45377.368265988975</v>
      </c>
      <c r="F566" s="356">
        <v>331646.20925262896</v>
      </c>
      <c r="G566" s="356">
        <v>0</v>
      </c>
      <c r="H566" s="356">
        <v>0</v>
      </c>
      <c r="I566" s="356">
        <v>0</v>
      </c>
      <c r="J566" s="356">
        <v>0</v>
      </c>
      <c r="K566" s="356">
        <v>377023.57751861797</v>
      </c>
      <c r="M566" s="356">
        <v>10461.888044306846</v>
      </c>
      <c r="N566" s="356">
        <v>84267.410280046315</v>
      </c>
      <c r="O566" s="356">
        <v>0</v>
      </c>
      <c r="P566" s="356">
        <v>0</v>
      </c>
      <c r="Q566" s="356">
        <v>0</v>
      </c>
      <c r="R566" s="356">
        <v>0</v>
      </c>
      <c r="S566" s="356">
        <v>94729.298324353163</v>
      </c>
      <c r="U566" s="356">
        <v>11197.75641150507</v>
      </c>
      <c r="V566" s="356">
        <v>93711.813415538738</v>
      </c>
      <c r="W566" s="356">
        <v>0</v>
      </c>
      <c r="X566" s="356">
        <v>0</v>
      </c>
      <c r="Y566" s="356">
        <v>0</v>
      </c>
      <c r="Z566" s="356">
        <v>0</v>
      </c>
      <c r="AA566" s="356">
        <v>104909.5698270438</v>
      </c>
      <c r="AC566" s="356">
        <v>5883.5011273936816</v>
      </c>
      <c r="AD566" s="356">
        <v>60478.401126822064</v>
      </c>
      <c r="AE566" s="356">
        <v>0</v>
      </c>
      <c r="AF566" s="356">
        <v>0</v>
      </c>
      <c r="AG566" s="356">
        <v>0</v>
      </c>
      <c r="AH566" s="356">
        <v>0</v>
      </c>
      <c r="AI566" s="356">
        <v>66361.902254215747</v>
      </c>
      <c r="AK566" s="356">
        <v>4156.2383145666145</v>
      </c>
      <c r="AL566" s="356">
        <v>42077.411481600546</v>
      </c>
      <c r="AM566" s="356">
        <v>0</v>
      </c>
      <c r="AN566" s="356">
        <v>0</v>
      </c>
      <c r="AO566" s="356">
        <v>0</v>
      </c>
      <c r="AP566" s="356">
        <v>0</v>
      </c>
      <c r="AQ566" s="356">
        <v>46233.649796167163</v>
      </c>
      <c r="AS566" s="356">
        <v>0.14203655449938368</v>
      </c>
      <c r="AT566" s="356">
        <v>132.86398639897402</v>
      </c>
      <c r="AU566" s="356">
        <v>0</v>
      </c>
      <c r="AV566" s="356">
        <v>0</v>
      </c>
      <c r="AW566" s="356">
        <v>0</v>
      </c>
      <c r="AX566" s="356">
        <v>0</v>
      </c>
      <c r="AY566" s="356">
        <v>133.0060229534734</v>
      </c>
      <c r="BA566" s="356">
        <v>0</v>
      </c>
      <c r="BB566" s="356">
        <v>3666.9815546402019</v>
      </c>
      <c r="BC566" s="356">
        <v>0</v>
      </c>
      <c r="BD566" s="356">
        <v>0</v>
      </c>
      <c r="BE566" s="356">
        <v>0</v>
      </c>
      <c r="BF566" s="356">
        <v>0</v>
      </c>
      <c r="BG566" s="356">
        <v>3666.9815546402019</v>
      </c>
      <c r="BI566" s="356">
        <v>0</v>
      </c>
      <c r="BJ566" s="356">
        <v>0</v>
      </c>
      <c r="BK566" s="356">
        <v>0</v>
      </c>
      <c r="BL566" s="356">
        <v>0</v>
      </c>
      <c r="BM566" s="356">
        <v>0</v>
      </c>
      <c r="BN566" s="356">
        <v>0</v>
      </c>
      <c r="BO566" s="356">
        <v>0</v>
      </c>
      <c r="BQ566" s="356">
        <v>1411.6983927609147</v>
      </c>
      <c r="BR566" s="356">
        <v>18212.814498679152</v>
      </c>
      <c r="BS566" s="356">
        <v>0</v>
      </c>
      <c r="BT566" s="356">
        <v>0</v>
      </c>
      <c r="BU566" s="356">
        <v>0</v>
      </c>
      <c r="BV566" s="356">
        <v>0</v>
      </c>
      <c r="BW566" s="356">
        <v>19624.512891440067</v>
      </c>
      <c r="BY566" s="356">
        <v>0</v>
      </c>
      <c r="BZ566" s="356">
        <v>0</v>
      </c>
      <c r="CA566" s="356">
        <v>0</v>
      </c>
      <c r="CB566" s="356">
        <v>0</v>
      </c>
      <c r="CC566" s="356">
        <v>0</v>
      </c>
      <c r="CD566" s="356">
        <v>0</v>
      </c>
      <c r="CE566" s="356">
        <v>0</v>
      </c>
      <c r="CG566" s="356">
        <v>163.52012940203775</v>
      </c>
      <c r="CH566" s="356">
        <v>2193.048655649161</v>
      </c>
      <c r="CI566" s="356">
        <v>0</v>
      </c>
      <c r="CJ566" s="356">
        <v>0</v>
      </c>
      <c r="CK566" s="356">
        <v>0</v>
      </c>
      <c r="CL566" s="356">
        <v>0</v>
      </c>
      <c r="CM566" s="356">
        <v>2356.5687850511986</v>
      </c>
      <c r="CN566" s="162">
        <v>0</v>
      </c>
      <c r="CO566" s="356">
        <v>28.982077521370492</v>
      </c>
      <c r="CP566" s="356">
        <v>214.63094799612091</v>
      </c>
      <c r="CQ566" s="356">
        <v>0</v>
      </c>
      <c r="CR566" s="356">
        <v>0</v>
      </c>
      <c r="CS566" s="356">
        <v>0</v>
      </c>
      <c r="CT566" s="356">
        <v>0</v>
      </c>
      <c r="CU566" s="356">
        <v>243.61302551749139</v>
      </c>
      <c r="CW566" s="356">
        <v>0</v>
      </c>
      <c r="CX566" s="356">
        <v>0</v>
      </c>
      <c r="CY566" s="356">
        <v>0</v>
      </c>
      <c r="CZ566" s="356">
        <v>0</v>
      </c>
      <c r="DA566" s="356">
        <v>0</v>
      </c>
      <c r="DB566" s="356">
        <v>0</v>
      </c>
      <c r="DC566" s="356">
        <v>0</v>
      </c>
      <c r="DE566" s="356">
        <v>0</v>
      </c>
      <c r="DF566" s="356">
        <v>0</v>
      </c>
      <c r="DG566" s="356">
        <v>0</v>
      </c>
      <c r="DH566" s="356">
        <v>0</v>
      </c>
      <c r="DI566" s="356">
        <v>0</v>
      </c>
      <c r="DJ566" s="356">
        <v>0</v>
      </c>
      <c r="DK566" s="356">
        <v>0</v>
      </c>
      <c r="DM566" s="356">
        <v>0</v>
      </c>
      <c r="DN566" s="356">
        <v>0</v>
      </c>
      <c r="DO566" s="356">
        <v>0</v>
      </c>
      <c r="DP566" s="356">
        <v>0</v>
      </c>
      <c r="DQ566" s="356">
        <v>0</v>
      </c>
      <c r="DR566" s="356">
        <v>0</v>
      </c>
      <c r="DS566" s="356">
        <v>0</v>
      </c>
      <c r="DU566" s="356">
        <v>0</v>
      </c>
      <c r="DV566" s="356">
        <v>0</v>
      </c>
      <c r="DW566" s="356">
        <v>0</v>
      </c>
      <c r="DX566" s="356">
        <v>0</v>
      </c>
      <c r="DY566" s="356">
        <v>0</v>
      </c>
      <c r="DZ566" s="356">
        <v>0</v>
      </c>
      <c r="EA566" s="356">
        <v>0</v>
      </c>
      <c r="EC566" s="356">
        <v>0</v>
      </c>
      <c r="ED566" s="356">
        <v>0</v>
      </c>
      <c r="EE566" s="356">
        <v>0</v>
      </c>
      <c r="EF566" s="356">
        <v>0</v>
      </c>
      <c r="EG566" s="356">
        <v>0</v>
      </c>
      <c r="EH566" s="356">
        <v>0</v>
      </c>
      <c r="EI566" s="356">
        <v>0</v>
      </c>
      <c r="EK566" s="356">
        <v>0</v>
      </c>
      <c r="EL566" s="356">
        <v>0</v>
      </c>
      <c r="EM566" s="356">
        <v>0</v>
      </c>
      <c r="EN566" s="356">
        <v>0</v>
      </c>
      <c r="EO566" s="356">
        <v>0</v>
      </c>
      <c r="EP566" s="356">
        <v>0</v>
      </c>
      <c r="EQ566" s="356">
        <v>0</v>
      </c>
      <c r="ES566" s="356">
        <v>0</v>
      </c>
      <c r="ET566" s="356">
        <v>0</v>
      </c>
      <c r="EU566" s="356">
        <v>0</v>
      </c>
      <c r="EV566" s="356">
        <v>0</v>
      </c>
      <c r="EW566" s="356">
        <v>0</v>
      </c>
      <c r="EX566" s="356">
        <v>0</v>
      </c>
      <c r="EY566" s="356">
        <v>0</v>
      </c>
      <c r="FA566" s="356">
        <v>0</v>
      </c>
      <c r="FB566" s="356">
        <v>0</v>
      </c>
      <c r="FC566" s="356">
        <v>0</v>
      </c>
      <c r="FD566" s="356">
        <v>0</v>
      </c>
      <c r="FE566" s="356">
        <v>0</v>
      </c>
      <c r="FF566" s="356">
        <v>0</v>
      </c>
      <c r="FG566" s="356">
        <v>0</v>
      </c>
    </row>
    <row r="567" spans="1:163">
      <c r="A567" s="355">
        <v>406.03</v>
      </c>
      <c r="B567" s="162" t="s">
        <v>1043</v>
      </c>
      <c r="C567" s="619">
        <v>8414393.160000002</v>
      </c>
      <c r="D567" s="167"/>
      <c r="E567" s="356">
        <v>533807.16160516953</v>
      </c>
      <c r="F567" s="356">
        <v>3901396.8500890448</v>
      </c>
      <c r="G567" s="356">
        <v>0</v>
      </c>
      <c r="H567" s="356">
        <v>0</v>
      </c>
      <c r="I567" s="356">
        <v>0</v>
      </c>
      <c r="J567" s="356">
        <v>0</v>
      </c>
      <c r="K567" s="356">
        <v>4435204.0116942143</v>
      </c>
      <c r="M567" s="356">
        <v>123070.83851198707</v>
      </c>
      <c r="N567" s="356">
        <v>991299.16115309182</v>
      </c>
      <c r="O567" s="356">
        <v>0</v>
      </c>
      <c r="P567" s="356">
        <v>0</v>
      </c>
      <c r="Q567" s="356">
        <v>0</v>
      </c>
      <c r="R567" s="356">
        <v>0</v>
      </c>
      <c r="S567" s="356">
        <v>1114369.9996650789</v>
      </c>
      <c r="U567" s="356">
        <v>131727.39616219202</v>
      </c>
      <c r="V567" s="356">
        <v>1102400.5807255188</v>
      </c>
      <c r="W567" s="356">
        <v>0</v>
      </c>
      <c r="X567" s="356">
        <v>0</v>
      </c>
      <c r="Y567" s="356">
        <v>0</v>
      </c>
      <c r="Z567" s="356">
        <v>0</v>
      </c>
      <c r="AA567" s="356">
        <v>1234127.9768877109</v>
      </c>
      <c r="AC567" s="356">
        <v>69211.925616867578</v>
      </c>
      <c r="AD567" s="356">
        <v>711451.65260994143</v>
      </c>
      <c r="AE567" s="356">
        <v>0</v>
      </c>
      <c r="AF567" s="356">
        <v>0</v>
      </c>
      <c r="AG567" s="356">
        <v>0</v>
      </c>
      <c r="AH567" s="356">
        <v>0</v>
      </c>
      <c r="AI567" s="356">
        <v>780663.57822680904</v>
      </c>
      <c r="AK567" s="356">
        <v>48892.870222188598</v>
      </c>
      <c r="AL567" s="356">
        <v>494987.35711213521</v>
      </c>
      <c r="AM567" s="356">
        <v>0</v>
      </c>
      <c r="AN567" s="356">
        <v>0</v>
      </c>
      <c r="AO567" s="356">
        <v>0</v>
      </c>
      <c r="AP567" s="356">
        <v>0</v>
      </c>
      <c r="AQ567" s="356">
        <v>543880.2273343238</v>
      </c>
      <c r="AS567" s="356">
        <v>1.6708798438256347</v>
      </c>
      <c r="AT567" s="356">
        <v>1562.9762185292398</v>
      </c>
      <c r="AU567" s="356">
        <v>0</v>
      </c>
      <c r="AV567" s="356">
        <v>0</v>
      </c>
      <c r="AW567" s="356">
        <v>0</v>
      </c>
      <c r="AX567" s="356">
        <v>0</v>
      </c>
      <c r="AY567" s="356">
        <v>1564.6470983730653</v>
      </c>
      <c r="BA567" s="356">
        <v>0</v>
      </c>
      <c r="BB567" s="356">
        <v>43137.385223993799</v>
      </c>
      <c r="BC567" s="356">
        <v>0</v>
      </c>
      <c r="BD567" s="356">
        <v>0</v>
      </c>
      <c r="BE567" s="356">
        <v>0</v>
      </c>
      <c r="BF567" s="356">
        <v>0</v>
      </c>
      <c r="BG567" s="356">
        <v>43137.385223993799</v>
      </c>
      <c r="BI567" s="356">
        <v>0</v>
      </c>
      <c r="BJ567" s="356">
        <v>0</v>
      </c>
      <c r="BK567" s="356">
        <v>0</v>
      </c>
      <c r="BL567" s="356">
        <v>0</v>
      </c>
      <c r="BM567" s="356">
        <v>0</v>
      </c>
      <c r="BN567" s="356">
        <v>0</v>
      </c>
      <c r="BO567" s="356">
        <v>0</v>
      </c>
      <c r="BQ567" s="356">
        <v>16606.840389355486</v>
      </c>
      <c r="BR567" s="356">
        <v>214250.6536605006</v>
      </c>
      <c r="BS567" s="356">
        <v>0</v>
      </c>
      <c r="BT567" s="356">
        <v>0</v>
      </c>
      <c r="BU567" s="356">
        <v>0</v>
      </c>
      <c r="BV567" s="356">
        <v>0</v>
      </c>
      <c r="BW567" s="356">
        <v>230857.49404985609</v>
      </c>
      <c r="BY567" s="356">
        <v>0</v>
      </c>
      <c r="BZ567" s="356">
        <v>0</v>
      </c>
      <c r="CA567" s="356">
        <v>0</v>
      </c>
      <c r="CB567" s="356">
        <v>0</v>
      </c>
      <c r="CC567" s="356">
        <v>0</v>
      </c>
      <c r="CD567" s="356">
        <v>0</v>
      </c>
      <c r="CE567" s="356">
        <v>0</v>
      </c>
      <c r="CG567" s="356">
        <v>1923.6068436087696</v>
      </c>
      <c r="CH567" s="356">
        <v>25798.434833682113</v>
      </c>
      <c r="CI567" s="356">
        <v>0</v>
      </c>
      <c r="CJ567" s="356">
        <v>0</v>
      </c>
      <c r="CK567" s="356">
        <v>0</v>
      </c>
      <c r="CL567" s="356">
        <v>0</v>
      </c>
      <c r="CM567" s="356">
        <v>27722.041677290883</v>
      </c>
      <c r="CN567" s="162">
        <v>0</v>
      </c>
      <c r="CO567" s="356">
        <v>340.93736878741373</v>
      </c>
      <c r="CP567" s="356">
        <v>2524.8607735656001</v>
      </c>
      <c r="CQ567" s="356">
        <v>0</v>
      </c>
      <c r="CR567" s="356">
        <v>0</v>
      </c>
      <c r="CS567" s="356">
        <v>0</v>
      </c>
      <c r="CT567" s="356">
        <v>0</v>
      </c>
      <c r="CU567" s="356">
        <v>2865.7981423530136</v>
      </c>
      <c r="CW567" s="356">
        <v>0</v>
      </c>
      <c r="CX567" s="356">
        <v>0</v>
      </c>
      <c r="CY567" s="356">
        <v>0</v>
      </c>
      <c r="CZ567" s="356">
        <v>0</v>
      </c>
      <c r="DA567" s="356">
        <v>0</v>
      </c>
      <c r="DB567" s="356">
        <v>0</v>
      </c>
      <c r="DC567" s="356">
        <v>0</v>
      </c>
      <c r="DE567" s="356">
        <v>0</v>
      </c>
      <c r="DF567" s="356">
        <v>0</v>
      </c>
      <c r="DG567" s="356">
        <v>0</v>
      </c>
      <c r="DH567" s="356">
        <v>0</v>
      </c>
      <c r="DI567" s="356">
        <v>0</v>
      </c>
      <c r="DJ567" s="356">
        <v>0</v>
      </c>
      <c r="DK567" s="356">
        <v>0</v>
      </c>
      <c r="DM567" s="356">
        <v>0</v>
      </c>
      <c r="DN567" s="356">
        <v>0</v>
      </c>
      <c r="DO567" s="356">
        <v>0</v>
      </c>
      <c r="DP567" s="356">
        <v>0</v>
      </c>
      <c r="DQ567" s="356">
        <v>0</v>
      </c>
      <c r="DR567" s="356">
        <v>0</v>
      </c>
      <c r="DS567" s="356">
        <v>0</v>
      </c>
      <c r="DU567" s="356">
        <v>0</v>
      </c>
      <c r="DV567" s="356">
        <v>0</v>
      </c>
      <c r="DW567" s="356">
        <v>0</v>
      </c>
      <c r="DX567" s="356">
        <v>0</v>
      </c>
      <c r="DY567" s="356">
        <v>0</v>
      </c>
      <c r="DZ567" s="356">
        <v>0</v>
      </c>
      <c r="EA567" s="356">
        <v>0</v>
      </c>
      <c r="EC567" s="356">
        <v>0</v>
      </c>
      <c r="ED567" s="356">
        <v>0</v>
      </c>
      <c r="EE567" s="356">
        <v>0</v>
      </c>
      <c r="EF567" s="356">
        <v>0</v>
      </c>
      <c r="EG567" s="356">
        <v>0</v>
      </c>
      <c r="EH567" s="356">
        <v>0</v>
      </c>
      <c r="EI567" s="356">
        <v>0</v>
      </c>
      <c r="EK567" s="356">
        <v>0</v>
      </c>
      <c r="EL567" s="356">
        <v>0</v>
      </c>
      <c r="EM567" s="356">
        <v>0</v>
      </c>
      <c r="EN567" s="356">
        <v>0</v>
      </c>
      <c r="EO567" s="356">
        <v>0</v>
      </c>
      <c r="EP567" s="356">
        <v>0</v>
      </c>
      <c r="EQ567" s="356">
        <v>0</v>
      </c>
      <c r="ES567" s="356">
        <v>0</v>
      </c>
      <c r="ET567" s="356">
        <v>0</v>
      </c>
      <c r="EU567" s="356">
        <v>0</v>
      </c>
      <c r="EV567" s="356">
        <v>0</v>
      </c>
      <c r="EW567" s="356">
        <v>0</v>
      </c>
      <c r="EX567" s="356">
        <v>0</v>
      </c>
      <c r="EY567" s="356">
        <v>0</v>
      </c>
      <c r="FA567" s="356">
        <v>0</v>
      </c>
      <c r="FB567" s="356">
        <v>0</v>
      </c>
      <c r="FC567" s="356">
        <v>0</v>
      </c>
      <c r="FD567" s="356">
        <v>0</v>
      </c>
      <c r="FE567" s="356">
        <v>0</v>
      </c>
      <c r="FF567" s="356">
        <v>0</v>
      </c>
      <c r="FG567" s="356">
        <v>0</v>
      </c>
    </row>
    <row r="568" spans="1:163">
      <c r="A568" s="355">
        <v>407</v>
      </c>
      <c r="B568" s="162" t="s">
        <v>1044</v>
      </c>
      <c r="C568" s="619">
        <v>10322245.039999999</v>
      </c>
      <c r="D568" s="167"/>
      <c r="E568" s="356">
        <v>654840.84489765367</v>
      </c>
      <c r="F568" s="356">
        <v>4785986.763293012</v>
      </c>
      <c r="G568" s="356">
        <v>0</v>
      </c>
      <c r="H568" s="356">
        <v>0</v>
      </c>
      <c r="I568" s="356">
        <v>0</v>
      </c>
      <c r="J568" s="356">
        <v>0</v>
      </c>
      <c r="K568" s="356">
        <v>5440827.608190666</v>
      </c>
      <c r="M568" s="356">
        <v>150975.51638518862</v>
      </c>
      <c r="N568" s="356">
        <v>1216063.0784417328</v>
      </c>
      <c r="O568" s="356">
        <v>0</v>
      </c>
      <c r="P568" s="356">
        <v>0</v>
      </c>
      <c r="Q568" s="356">
        <v>0</v>
      </c>
      <c r="R568" s="356">
        <v>0</v>
      </c>
      <c r="S568" s="356">
        <v>1367038.5948269214</v>
      </c>
      <c r="U568" s="356">
        <v>161594.83349685802</v>
      </c>
      <c r="V568" s="356">
        <v>1352355.2691335264</v>
      </c>
      <c r="W568" s="356">
        <v>0</v>
      </c>
      <c r="X568" s="356">
        <v>0</v>
      </c>
      <c r="Y568" s="356">
        <v>0</v>
      </c>
      <c r="Z568" s="356">
        <v>0</v>
      </c>
      <c r="AA568" s="356">
        <v>1513950.1026303843</v>
      </c>
      <c r="AC568" s="356">
        <v>84904.810403173513</v>
      </c>
      <c r="AD568" s="356">
        <v>872763.8645723525</v>
      </c>
      <c r="AE568" s="356">
        <v>0</v>
      </c>
      <c r="AF568" s="356">
        <v>0</v>
      </c>
      <c r="AG568" s="356">
        <v>0</v>
      </c>
      <c r="AH568" s="356">
        <v>0</v>
      </c>
      <c r="AI568" s="356">
        <v>957668.67497552605</v>
      </c>
      <c r="AK568" s="356">
        <v>59978.679097323024</v>
      </c>
      <c r="AL568" s="356">
        <v>607219.1653822657</v>
      </c>
      <c r="AM568" s="356">
        <v>0</v>
      </c>
      <c r="AN568" s="356">
        <v>0</v>
      </c>
      <c r="AO568" s="356">
        <v>0</v>
      </c>
      <c r="AP568" s="356">
        <v>0</v>
      </c>
      <c r="AQ568" s="356">
        <v>667197.84447958868</v>
      </c>
      <c r="AS568" s="356">
        <v>2.0497296539879208</v>
      </c>
      <c r="AT568" s="356">
        <v>1917.3603149477028</v>
      </c>
      <c r="AU568" s="356">
        <v>0</v>
      </c>
      <c r="AV568" s="356">
        <v>0</v>
      </c>
      <c r="AW568" s="356">
        <v>0</v>
      </c>
      <c r="AX568" s="356">
        <v>0</v>
      </c>
      <c r="AY568" s="356">
        <v>1919.4100446016907</v>
      </c>
      <c r="BA568" s="356">
        <v>0</v>
      </c>
      <c r="BB568" s="356">
        <v>52918.21432633642</v>
      </c>
      <c r="BC568" s="356">
        <v>0</v>
      </c>
      <c r="BD568" s="356">
        <v>0</v>
      </c>
      <c r="BE568" s="356">
        <v>0</v>
      </c>
      <c r="BF568" s="356">
        <v>0</v>
      </c>
      <c r="BG568" s="356">
        <v>52918.21432633642</v>
      </c>
      <c r="BI568" s="356">
        <v>0</v>
      </c>
      <c r="BJ568" s="356">
        <v>0</v>
      </c>
      <c r="BK568" s="356">
        <v>0</v>
      </c>
      <c r="BL568" s="356">
        <v>0</v>
      </c>
      <c r="BM568" s="356">
        <v>0</v>
      </c>
      <c r="BN568" s="356">
        <v>0</v>
      </c>
      <c r="BO568" s="356">
        <v>0</v>
      </c>
      <c r="BQ568" s="356">
        <v>20372.220857706663</v>
      </c>
      <c r="BR568" s="356">
        <v>262829.14347014652</v>
      </c>
      <c r="BS568" s="356">
        <v>0</v>
      </c>
      <c r="BT568" s="356">
        <v>0</v>
      </c>
      <c r="BU568" s="356">
        <v>0</v>
      </c>
      <c r="BV568" s="356">
        <v>0</v>
      </c>
      <c r="BW568" s="356">
        <v>283201.3643278532</v>
      </c>
      <c r="BY568" s="356">
        <v>0</v>
      </c>
      <c r="BZ568" s="356">
        <v>0</v>
      </c>
      <c r="CA568" s="356">
        <v>0</v>
      </c>
      <c r="CB568" s="356">
        <v>0</v>
      </c>
      <c r="CC568" s="356">
        <v>0</v>
      </c>
      <c r="CD568" s="356">
        <v>0</v>
      </c>
      <c r="CE568" s="356">
        <v>0</v>
      </c>
      <c r="CG568" s="356">
        <v>2359.7591439797507</v>
      </c>
      <c r="CH568" s="356">
        <v>31647.887249630057</v>
      </c>
      <c r="CI568" s="356">
        <v>0</v>
      </c>
      <c r="CJ568" s="356">
        <v>0</v>
      </c>
      <c r="CK568" s="356">
        <v>0</v>
      </c>
      <c r="CL568" s="356">
        <v>0</v>
      </c>
      <c r="CM568" s="356">
        <v>34007.646393609808</v>
      </c>
      <c r="CN568" s="162">
        <v>0</v>
      </c>
      <c r="CO568" s="356">
        <v>418.24038846272919</v>
      </c>
      <c r="CP568" s="356">
        <v>3097.3394160522057</v>
      </c>
      <c r="CQ568" s="356">
        <v>0</v>
      </c>
      <c r="CR568" s="356">
        <v>0</v>
      </c>
      <c r="CS568" s="356">
        <v>0</v>
      </c>
      <c r="CT568" s="356">
        <v>0</v>
      </c>
      <c r="CU568" s="356">
        <v>3515.5798045149349</v>
      </c>
      <c r="CW568" s="356">
        <v>0</v>
      </c>
      <c r="CX568" s="356">
        <v>0</v>
      </c>
      <c r="CY568" s="356">
        <v>0</v>
      </c>
      <c r="CZ568" s="356">
        <v>0</v>
      </c>
      <c r="DA568" s="356">
        <v>0</v>
      </c>
      <c r="DB568" s="356">
        <v>0</v>
      </c>
      <c r="DC568" s="356">
        <v>0</v>
      </c>
      <c r="DE568" s="356">
        <v>0</v>
      </c>
      <c r="DF568" s="356">
        <v>0</v>
      </c>
      <c r="DG568" s="356">
        <v>0</v>
      </c>
      <c r="DH568" s="356">
        <v>0</v>
      </c>
      <c r="DI568" s="356">
        <v>0</v>
      </c>
      <c r="DJ568" s="356">
        <v>0</v>
      </c>
      <c r="DK568" s="356">
        <v>0</v>
      </c>
      <c r="DM568" s="356">
        <v>0</v>
      </c>
      <c r="DN568" s="356">
        <v>0</v>
      </c>
      <c r="DO568" s="356">
        <v>0</v>
      </c>
      <c r="DP568" s="356">
        <v>0</v>
      </c>
      <c r="DQ568" s="356">
        <v>0</v>
      </c>
      <c r="DR568" s="356">
        <v>0</v>
      </c>
      <c r="DS568" s="356">
        <v>0</v>
      </c>
      <c r="DU568" s="356">
        <v>0</v>
      </c>
      <c r="DV568" s="356">
        <v>0</v>
      </c>
      <c r="DW568" s="356">
        <v>0</v>
      </c>
      <c r="DX568" s="356">
        <v>0</v>
      </c>
      <c r="DY568" s="356">
        <v>0</v>
      </c>
      <c r="DZ568" s="356">
        <v>0</v>
      </c>
      <c r="EA568" s="356">
        <v>0</v>
      </c>
      <c r="EC568" s="356">
        <v>0</v>
      </c>
      <c r="ED568" s="356">
        <v>0</v>
      </c>
      <c r="EE568" s="356">
        <v>0</v>
      </c>
      <c r="EF568" s="356">
        <v>0</v>
      </c>
      <c r="EG568" s="356">
        <v>0</v>
      </c>
      <c r="EH568" s="356">
        <v>0</v>
      </c>
      <c r="EI568" s="356">
        <v>0</v>
      </c>
      <c r="EK568" s="356">
        <v>0</v>
      </c>
      <c r="EL568" s="356">
        <v>0</v>
      </c>
      <c r="EM568" s="356">
        <v>0</v>
      </c>
      <c r="EN568" s="356">
        <v>0</v>
      </c>
      <c r="EO568" s="356">
        <v>0</v>
      </c>
      <c r="EP568" s="356">
        <v>0</v>
      </c>
      <c r="EQ568" s="356">
        <v>0</v>
      </c>
      <c r="ES568" s="356">
        <v>0</v>
      </c>
      <c r="ET568" s="356">
        <v>0</v>
      </c>
      <c r="EU568" s="356">
        <v>0</v>
      </c>
      <c r="EV568" s="356">
        <v>0</v>
      </c>
      <c r="EW568" s="356">
        <v>0</v>
      </c>
      <c r="EX568" s="356">
        <v>0</v>
      </c>
      <c r="EY568" s="356">
        <v>0</v>
      </c>
      <c r="FA568" s="356">
        <v>0</v>
      </c>
      <c r="FB568" s="356">
        <v>0</v>
      </c>
      <c r="FC568" s="356">
        <v>0</v>
      </c>
      <c r="FD568" s="356">
        <v>0</v>
      </c>
      <c r="FE568" s="356">
        <v>0</v>
      </c>
      <c r="FF568" s="356">
        <v>0</v>
      </c>
      <c r="FG568" s="356">
        <v>0</v>
      </c>
    </row>
    <row r="569" spans="1:163">
      <c r="A569" s="355">
        <v>407.01</v>
      </c>
      <c r="B569" s="162" t="s">
        <v>1045</v>
      </c>
      <c r="C569" s="619">
        <v>32828154.283406239</v>
      </c>
      <c r="D569" s="167"/>
      <c r="E569" s="356">
        <v>14381679.823313504</v>
      </c>
      <c r="F569" s="356">
        <v>3890838.7770801163</v>
      </c>
      <c r="G569" s="356">
        <v>1958266.6765196589</v>
      </c>
      <c r="H569" s="356">
        <v>0</v>
      </c>
      <c r="I569" s="356">
        <v>0</v>
      </c>
      <c r="J569" s="356">
        <v>0</v>
      </c>
      <c r="K569" s="356">
        <v>20230785.276913278</v>
      </c>
      <c r="M569" s="356">
        <v>2670654.1006705752</v>
      </c>
      <c r="N569" s="356">
        <v>988616.47868850105</v>
      </c>
      <c r="O569" s="356">
        <v>287237.256254106</v>
      </c>
      <c r="P569" s="356">
        <v>0</v>
      </c>
      <c r="Q569" s="356">
        <v>0</v>
      </c>
      <c r="R569" s="356">
        <v>0</v>
      </c>
      <c r="S569" s="356">
        <v>3946507.8356131818</v>
      </c>
      <c r="U569" s="356">
        <v>2287943.7653751373</v>
      </c>
      <c r="V569" s="356">
        <v>1099417.2323855211</v>
      </c>
      <c r="W569" s="356">
        <v>76993.657470896622</v>
      </c>
      <c r="X569" s="356">
        <v>0</v>
      </c>
      <c r="Y569" s="356">
        <v>0</v>
      </c>
      <c r="Z569" s="356">
        <v>0</v>
      </c>
      <c r="AA569" s="356">
        <v>3464354.655231555</v>
      </c>
      <c r="AC569" s="356">
        <v>1008137.0749502931</v>
      </c>
      <c r="AD569" s="356">
        <v>709526.30156794027</v>
      </c>
      <c r="AE569" s="356">
        <v>8546.7306768517028</v>
      </c>
      <c r="AF569" s="356">
        <v>0</v>
      </c>
      <c r="AG569" s="356">
        <v>0</v>
      </c>
      <c r="AH569" s="356">
        <v>0</v>
      </c>
      <c r="AI569" s="356">
        <v>1726210.1071950849</v>
      </c>
      <c r="AK569" s="356">
        <v>798029.08469214337</v>
      </c>
      <c r="AL569" s="356">
        <v>493647.80800813489</v>
      </c>
      <c r="AM569" s="356">
        <v>102065.84908982107</v>
      </c>
      <c r="AN569" s="356">
        <v>0</v>
      </c>
      <c r="AO569" s="356">
        <v>0</v>
      </c>
      <c r="AP569" s="356">
        <v>0</v>
      </c>
      <c r="AQ569" s="356">
        <v>1393742.7417900993</v>
      </c>
      <c r="AS569" s="356">
        <v>9234.357384669418</v>
      </c>
      <c r="AT569" s="356">
        <v>1558.7464470754398</v>
      </c>
      <c r="AU569" s="356">
        <v>330.92964180745884</v>
      </c>
      <c r="AV569" s="356">
        <v>0</v>
      </c>
      <c r="AW569" s="356">
        <v>0</v>
      </c>
      <c r="AX569" s="356">
        <v>0</v>
      </c>
      <c r="AY569" s="356">
        <v>11124.033473552317</v>
      </c>
      <c r="BA569" s="356">
        <v>178485.03301329305</v>
      </c>
      <c r="BB569" s="356">
        <v>43020.645584293008</v>
      </c>
      <c r="BC569" s="356">
        <v>32985.813374473481</v>
      </c>
      <c r="BD569" s="356">
        <v>0</v>
      </c>
      <c r="BE569" s="356">
        <v>0</v>
      </c>
      <c r="BF569" s="356">
        <v>0</v>
      </c>
      <c r="BG569" s="356">
        <v>254491.49197205954</v>
      </c>
      <c r="BI569" s="356">
        <v>236974.70033299149</v>
      </c>
      <c r="BJ569" s="356">
        <v>89507.115729334997</v>
      </c>
      <c r="BK569" s="356">
        <v>6671.4286966533418</v>
      </c>
      <c r="BL569" s="356">
        <v>0</v>
      </c>
      <c r="BM569" s="356">
        <v>0</v>
      </c>
      <c r="BN569" s="356">
        <v>0</v>
      </c>
      <c r="BO569" s="356">
        <v>333153.24475897982</v>
      </c>
      <c r="BQ569" s="356">
        <v>138973.13764446171</v>
      </c>
      <c r="BR569" s="356">
        <v>213670.84234407259</v>
      </c>
      <c r="BS569" s="356">
        <v>4142.9413281704146</v>
      </c>
      <c r="BT569" s="356">
        <v>0</v>
      </c>
      <c r="BU569" s="356">
        <v>0</v>
      </c>
      <c r="BV569" s="356">
        <v>0</v>
      </c>
      <c r="BW569" s="356">
        <v>356786.92131670471</v>
      </c>
      <c r="BY569" s="356">
        <v>85934.450745101974</v>
      </c>
      <c r="BZ569" s="356">
        <v>528263.61155027628</v>
      </c>
      <c r="CA569" s="356">
        <v>6670.0998293896937</v>
      </c>
      <c r="CB569" s="356">
        <v>0</v>
      </c>
      <c r="CC569" s="356">
        <v>0</v>
      </c>
      <c r="CD569" s="356">
        <v>0</v>
      </c>
      <c r="CE569" s="356">
        <v>620868.16212476802</v>
      </c>
      <c r="CG569" s="356">
        <v>127951.20136036126</v>
      </c>
      <c r="CH569" s="356">
        <v>25728.618363080339</v>
      </c>
      <c r="CI569" s="356">
        <v>326303.50173643278</v>
      </c>
      <c r="CJ569" s="356">
        <v>0</v>
      </c>
      <c r="CK569" s="356">
        <v>0</v>
      </c>
      <c r="CL569" s="356">
        <v>0</v>
      </c>
      <c r="CM569" s="356">
        <v>479983.32145987439</v>
      </c>
      <c r="CN569" s="162">
        <v>0</v>
      </c>
      <c r="CO569" s="356">
        <v>7554.092806875261</v>
      </c>
      <c r="CP569" s="356">
        <v>2518.0279223051402</v>
      </c>
      <c r="CQ569" s="356">
        <v>74.370827916672567</v>
      </c>
      <c r="CR569" s="356">
        <v>0</v>
      </c>
      <c r="CS569" s="356">
        <v>0</v>
      </c>
      <c r="CT569" s="356">
        <v>0</v>
      </c>
      <c r="CU569" s="356">
        <v>10146.491557097075</v>
      </c>
      <c r="CW569" s="356">
        <v>0</v>
      </c>
      <c r="CX569" s="356">
        <v>0</v>
      </c>
      <c r="CY569" s="356">
        <v>0</v>
      </c>
      <c r="CZ569" s="356">
        <v>0</v>
      </c>
      <c r="DA569" s="356">
        <v>0</v>
      </c>
      <c r="DB569" s="356">
        <v>0</v>
      </c>
      <c r="DC569" s="356">
        <v>0</v>
      </c>
      <c r="DE569" s="356">
        <v>0</v>
      </c>
      <c r="DF569" s="356">
        <v>0</v>
      </c>
      <c r="DG569" s="356">
        <v>0</v>
      </c>
      <c r="DH569" s="356">
        <v>0</v>
      </c>
      <c r="DI569" s="356">
        <v>0</v>
      </c>
      <c r="DJ569" s="356">
        <v>0</v>
      </c>
      <c r="DK569" s="356">
        <v>0</v>
      </c>
      <c r="DM569" s="356">
        <v>0</v>
      </c>
      <c r="DN569" s="356">
        <v>0</v>
      </c>
      <c r="DO569" s="356">
        <v>0</v>
      </c>
      <c r="DP569" s="356">
        <v>0</v>
      </c>
      <c r="DQ569" s="356">
        <v>0</v>
      </c>
      <c r="DR569" s="356">
        <v>0</v>
      </c>
      <c r="DS569" s="356">
        <v>0</v>
      </c>
      <c r="DU569" s="356">
        <v>0</v>
      </c>
      <c r="DV569" s="356">
        <v>0</v>
      </c>
      <c r="DW569" s="356">
        <v>0</v>
      </c>
      <c r="DX569" s="356">
        <v>0</v>
      </c>
      <c r="DY569" s="356">
        <v>0</v>
      </c>
      <c r="DZ569" s="356">
        <v>0</v>
      </c>
      <c r="EA569" s="356">
        <v>0</v>
      </c>
      <c r="EC569" s="356">
        <v>0</v>
      </c>
      <c r="ED569" s="356">
        <v>0</v>
      </c>
      <c r="EE569" s="356">
        <v>0</v>
      </c>
      <c r="EF569" s="356">
        <v>0</v>
      </c>
      <c r="EG569" s="356">
        <v>0</v>
      </c>
      <c r="EH569" s="356">
        <v>0</v>
      </c>
      <c r="EI569" s="356">
        <v>0</v>
      </c>
      <c r="EK569" s="356">
        <v>0</v>
      </c>
      <c r="EL569" s="356">
        <v>0</v>
      </c>
      <c r="EM569" s="356">
        <v>0</v>
      </c>
      <c r="EN569" s="356">
        <v>0</v>
      </c>
      <c r="EO569" s="356">
        <v>0</v>
      </c>
      <c r="EP569" s="356">
        <v>0</v>
      </c>
      <c r="EQ569" s="356">
        <v>0</v>
      </c>
      <c r="ES569" s="356">
        <v>0</v>
      </c>
      <c r="ET569" s="356">
        <v>0</v>
      </c>
      <c r="EU569" s="356">
        <v>0</v>
      </c>
      <c r="EV569" s="356">
        <v>0</v>
      </c>
      <c r="EW569" s="356">
        <v>0</v>
      </c>
      <c r="EX569" s="356">
        <v>0</v>
      </c>
      <c r="EY569" s="356">
        <v>0</v>
      </c>
      <c r="FA569" s="356">
        <v>0</v>
      </c>
      <c r="FB569" s="356">
        <v>0</v>
      </c>
      <c r="FC569" s="356">
        <v>0</v>
      </c>
      <c r="FD569" s="356">
        <v>0</v>
      </c>
      <c r="FE569" s="356">
        <v>0</v>
      </c>
      <c r="FF569" s="356">
        <v>0</v>
      </c>
      <c r="FG569" s="356">
        <v>0</v>
      </c>
    </row>
    <row r="570" spans="1:163">
      <c r="A570" s="355">
        <v>407.02</v>
      </c>
      <c r="B570" s="162" t="s">
        <v>1047</v>
      </c>
      <c r="C570" s="619">
        <v>18511525.820330832</v>
      </c>
      <c r="D570" s="167"/>
      <c r="E570" s="358">
        <v>1174366.9290503664</v>
      </c>
      <c r="F570" s="358">
        <v>8583008.5607481543</v>
      </c>
      <c r="G570" s="358">
        <v>0</v>
      </c>
      <c r="H570" s="358">
        <v>0</v>
      </c>
      <c r="I570" s="358">
        <v>0</v>
      </c>
      <c r="J570" s="358">
        <v>0</v>
      </c>
      <c r="K570" s="358">
        <v>9757375.4897985198</v>
      </c>
      <c r="M570" s="358">
        <v>270753.80975476245</v>
      </c>
      <c r="N570" s="358">
        <v>2180841.7634430751</v>
      </c>
      <c r="O570" s="358">
        <v>0</v>
      </c>
      <c r="P570" s="358">
        <v>0</v>
      </c>
      <c r="Q570" s="358">
        <v>0</v>
      </c>
      <c r="R570" s="358">
        <v>0</v>
      </c>
      <c r="S570" s="358">
        <v>2451595.5731978375</v>
      </c>
      <c r="U570" s="358">
        <v>289798.09344936354</v>
      </c>
      <c r="V570" s="358">
        <v>2425263.0494446899</v>
      </c>
      <c r="W570" s="358">
        <v>0</v>
      </c>
      <c r="X570" s="358">
        <v>0</v>
      </c>
      <c r="Y570" s="358">
        <v>0</v>
      </c>
      <c r="Z570" s="358">
        <v>0</v>
      </c>
      <c r="AA570" s="358">
        <v>2715061.1428940534</v>
      </c>
      <c r="AC570" s="358">
        <v>152265.09194056495</v>
      </c>
      <c r="AD570" s="358">
        <v>1565181.8719159979</v>
      </c>
      <c r="AE570" s="358">
        <v>0</v>
      </c>
      <c r="AF570" s="358">
        <v>0</v>
      </c>
      <c r="AG570" s="358">
        <v>0</v>
      </c>
      <c r="AH570" s="358">
        <v>0</v>
      </c>
      <c r="AI570" s="358">
        <v>1717446.963856563</v>
      </c>
      <c r="AK570" s="358">
        <v>107563.50604707524</v>
      </c>
      <c r="AL570" s="358">
        <v>1088964.0010496737</v>
      </c>
      <c r="AM570" s="358">
        <v>0</v>
      </c>
      <c r="AN570" s="358">
        <v>0</v>
      </c>
      <c r="AO570" s="358">
        <v>0</v>
      </c>
      <c r="AP570" s="358">
        <v>0</v>
      </c>
      <c r="AQ570" s="358">
        <v>1196527.5070967488</v>
      </c>
      <c r="AS570" s="358">
        <v>3.6759080284820658</v>
      </c>
      <c r="AT570" s="358">
        <v>3438.5218370123148</v>
      </c>
      <c r="AU570" s="358">
        <v>0</v>
      </c>
      <c r="AV570" s="358">
        <v>0</v>
      </c>
      <c r="AW570" s="358">
        <v>0</v>
      </c>
      <c r="AX570" s="358">
        <v>0</v>
      </c>
      <c r="AY570" s="358">
        <v>3442.1977450407967</v>
      </c>
      <c r="BA570" s="358">
        <v>0</v>
      </c>
      <c r="BB570" s="358">
        <v>94901.534217771055</v>
      </c>
      <c r="BC570" s="358">
        <v>0</v>
      </c>
      <c r="BD570" s="358">
        <v>0</v>
      </c>
      <c r="BE570" s="358">
        <v>0</v>
      </c>
      <c r="BF570" s="358">
        <v>0</v>
      </c>
      <c r="BG570" s="358">
        <v>94901.534217771055</v>
      </c>
      <c r="BI570" s="358">
        <v>0</v>
      </c>
      <c r="BJ570" s="358">
        <v>0</v>
      </c>
      <c r="BK570" s="358">
        <v>0</v>
      </c>
      <c r="BL570" s="358">
        <v>0</v>
      </c>
      <c r="BM570" s="358">
        <v>0</v>
      </c>
      <c r="BN570" s="358">
        <v>0</v>
      </c>
      <c r="BO570" s="358">
        <v>0</v>
      </c>
      <c r="BQ570" s="358">
        <v>36534.774263111205</v>
      </c>
      <c r="BR570" s="358">
        <v>471347.89542673505</v>
      </c>
      <c r="BS570" s="358">
        <v>0</v>
      </c>
      <c r="BT570" s="358">
        <v>0</v>
      </c>
      <c r="BU570" s="358">
        <v>0</v>
      </c>
      <c r="BV570" s="358">
        <v>0</v>
      </c>
      <c r="BW570" s="358">
        <v>507882.66968984623</v>
      </c>
      <c r="BY570" s="358">
        <v>0</v>
      </c>
      <c r="BZ570" s="358">
        <v>0</v>
      </c>
      <c r="CA570" s="358">
        <v>0</v>
      </c>
      <c r="CB570" s="358">
        <v>0</v>
      </c>
      <c r="CC570" s="358">
        <v>0</v>
      </c>
      <c r="CD570" s="358">
        <v>0</v>
      </c>
      <c r="CE570" s="358">
        <v>0</v>
      </c>
      <c r="CG570" s="358">
        <v>4231.9032491736843</v>
      </c>
      <c r="CH570" s="358">
        <v>56756.130057967093</v>
      </c>
      <c r="CI570" s="358">
        <v>0</v>
      </c>
      <c r="CJ570" s="358">
        <v>0</v>
      </c>
      <c r="CK570" s="358">
        <v>0</v>
      </c>
      <c r="CL570" s="358">
        <v>0</v>
      </c>
      <c r="CM570" s="358">
        <v>60988.03330714078</v>
      </c>
      <c r="CN570" s="162">
        <v>0</v>
      </c>
      <c r="CO570" s="358">
        <v>750.05657394595323</v>
      </c>
      <c r="CP570" s="358">
        <v>5554.6519533679693</v>
      </c>
      <c r="CQ570" s="358">
        <v>0</v>
      </c>
      <c r="CR570" s="358">
        <v>0</v>
      </c>
      <c r="CS570" s="358">
        <v>0</v>
      </c>
      <c r="CT570" s="358">
        <v>0</v>
      </c>
      <c r="CU570" s="358">
        <v>6304.7085273139228</v>
      </c>
      <c r="CW570" s="358"/>
      <c r="CX570" s="358"/>
      <c r="CY570" s="358"/>
      <c r="CZ570" s="358"/>
      <c r="DA570" s="358"/>
      <c r="DB570" s="358"/>
      <c r="DC570" s="358"/>
      <c r="DE570" s="358"/>
      <c r="DF570" s="358"/>
      <c r="DG570" s="358"/>
      <c r="DH570" s="358"/>
      <c r="DI570" s="358"/>
      <c r="DJ570" s="358"/>
      <c r="DK570" s="358"/>
      <c r="DM570" s="358"/>
      <c r="DN570" s="358"/>
      <c r="DO570" s="358"/>
      <c r="DP570" s="358"/>
      <c r="DQ570" s="358"/>
      <c r="DR570" s="358"/>
      <c r="DS570" s="358"/>
      <c r="DU570" s="358"/>
      <c r="DV570" s="358"/>
      <c r="DW570" s="358"/>
      <c r="DX570" s="358"/>
      <c r="DY570" s="358"/>
      <c r="DZ570" s="358"/>
      <c r="EA570" s="358"/>
      <c r="EC570" s="358"/>
      <c r="ED570" s="358"/>
      <c r="EE570" s="358"/>
      <c r="EF570" s="358"/>
      <c r="EG570" s="358"/>
      <c r="EH570" s="358"/>
      <c r="EI570" s="358"/>
      <c r="EK570" s="358"/>
      <c r="EL570" s="358"/>
      <c r="EM570" s="358"/>
      <c r="EN570" s="358"/>
      <c r="EO570" s="358"/>
      <c r="EP570" s="358"/>
      <c r="EQ570" s="358"/>
      <c r="ES570" s="358"/>
      <c r="ET570" s="358"/>
      <c r="EU570" s="358"/>
      <c r="EV570" s="358"/>
      <c r="EW570" s="358"/>
      <c r="EX570" s="358"/>
      <c r="EY570" s="358"/>
      <c r="FA570" s="358"/>
      <c r="FB570" s="358"/>
      <c r="FC570" s="358"/>
      <c r="FD570" s="358"/>
      <c r="FE570" s="358"/>
      <c r="FF570" s="358"/>
      <c r="FG570" s="358"/>
    </row>
    <row r="571" spans="1:163">
      <c r="A571" s="355">
        <v>411</v>
      </c>
      <c r="B571" s="162" t="s">
        <v>1048</v>
      </c>
      <c r="C571" s="619">
        <v>3537694.08</v>
      </c>
      <c r="D571" s="167"/>
      <c r="E571" s="358">
        <v>224430.49659830861</v>
      </c>
      <c r="F571" s="358">
        <v>1640278.5415235648</v>
      </c>
      <c r="G571" s="358">
        <v>0</v>
      </c>
      <c r="H571" s="358">
        <v>0</v>
      </c>
      <c r="I571" s="358">
        <v>0</v>
      </c>
      <c r="J571" s="358">
        <v>0</v>
      </c>
      <c r="K571" s="358">
        <v>1864709.0381218735</v>
      </c>
      <c r="M571" s="358">
        <v>51743.122593108375</v>
      </c>
      <c r="N571" s="358">
        <v>416775.53059812792</v>
      </c>
      <c r="O571" s="358">
        <v>0</v>
      </c>
      <c r="P571" s="358">
        <v>0</v>
      </c>
      <c r="Q571" s="358">
        <v>0</v>
      </c>
      <c r="R571" s="358">
        <v>0</v>
      </c>
      <c r="S571" s="358">
        <v>468518.65319123631</v>
      </c>
      <c r="U571" s="358">
        <v>55382.630775099329</v>
      </c>
      <c r="V571" s="358">
        <v>463486.30662525748</v>
      </c>
      <c r="W571" s="358">
        <v>0</v>
      </c>
      <c r="X571" s="358">
        <v>0</v>
      </c>
      <c r="Y571" s="358">
        <v>0</v>
      </c>
      <c r="Z571" s="358">
        <v>0</v>
      </c>
      <c r="AA571" s="358">
        <v>518868.93740035681</v>
      </c>
      <c r="AC571" s="358">
        <v>29099.0229318204</v>
      </c>
      <c r="AD571" s="358">
        <v>299118.2194349005</v>
      </c>
      <c r="AE571" s="358">
        <v>0</v>
      </c>
      <c r="AF571" s="358">
        <v>0</v>
      </c>
      <c r="AG571" s="358">
        <v>0</v>
      </c>
      <c r="AH571" s="358">
        <v>0</v>
      </c>
      <c r="AI571" s="358">
        <v>328217.24236672092</v>
      </c>
      <c r="AK571" s="358">
        <v>20556.208184030809</v>
      </c>
      <c r="AL571" s="358">
        <v>208109.34426677614</v>
      </c>
      <c r="AM571" s="358">
        <v>0</v>
      </c>
      <c r="AN571" s="358">
        <v>0</v>
      </c>
      <c r="AO571" s="358">
        <v>0</v>
      </c>
      <c r="AP571" s="358">
        <v>0</v>
      </c>
      <c r="AQ571" s="358">
        <v>228665.55245080695</v>
      </c>
      <c r="AS571" s="358">
        <v>0.70249412161925551</v>
      </c>
      <c r="AT571" s="358">
        <v>657.12780593100752</v>
      </c>
      <c r="AU571" s="358">
        <v>0</v>
      </c>
      <c r="AV571" s="358">
        <v>0</v>
      </c>
      <c r="AW571" s="358">
        <v>0</v>
      </c>
      <c r="AX571" s="358">
        <v>0</v>
      </c>
      <c r="AY571" s="358">
        <v>657.83030005262674</v>
      </c>
      <c r="BA571" s="358">
        <v>0</v>
      </c>
      <c r="BB571" s="358">
        <v>18136.408583694265</v>
      </c>
      <c r="BC571" s="358">
        <v>0</v>
      </c>
      <c r="BD571" s="358">
        <v>0</v>
      </c>
      <c r="BE571" s="358">
        <v>0</v>
      </c>
      <c r="BF571" s="358">
        <v>0</v>
      </c>
      <c r="BG571" s="358">
        <v>18136.408583694265</v>
      </c>
      <c r="BI571" s="358">
        <v>0</v>
      </c>
      <c r="BJ571" s="358">
        <v>0</v>
      </c>
      <c r="BK571" s="358">
        <v>0</v>
      </c>
      <c r="BL571" s="358">
        <v>0</v>
      </c>
      <c r="BM571" s="358">
        <v>0</v>
      </c>
      <c r="BN571" s="358">
        <v>0</v>
      </c>
      <c r="BO571" s="358">
        <v>0</v>
      </c>
      <c r="BQ571" s="358">
        <v>6982.0746209258168</v>
      </c>
      <c r="BR571" s="358">
        <v>90078.185637202056</v>
      </c>
      <c r="BS571" s="358">
        <v>0</v>
      </c>
      <c r="BT571" s="358">
        <v>0</v>
      </c>
      <c r="BU571" s="358">
        <v>0</v>
      </c>
      <c r="BV571" s="358">
        <v>0</v>
      </c>
      <c r="BW571" s="358">
        <v>97060.260258127877</v>
      </c>
      <c r="BY571" s="358">
        <v>0</v>
      </c>
      <c r="BZ571" s="358">
        <v>0</v>
      </c>
      <c r="CA571" s="358">
        <v>0</v>
      </c>
      <c r="CB571" s="358">
        <v>0</v>
      </c>
      <c r="CC571" s="358">
        <v>0</v>
      </c>
      <c r="CD571" s="358">
        <v>0</v>
      </c>
      <c r="CE571" s="358">
        <v>0</v>
      </c>
      <c r="CG571" s="358">
        <v>808.74905812960958</v>
      </c>
      <c r="CH571" s="358">
        <v>10846.530278409642</v>
      </c>
      <c r="CI571" s="358">
        <v>0</v>
      </c>
      <c r="CJ571" s="358">
        <v>0</v>
      </c>
      <c r="CK571" s="358">
        <v>0</v>
      </c>
      <c r="CL571" s="358">
        <v>0</v>
      </c>
      <c r="CM571" s="358">
        <v>11655.279336539252</v>
      </c>
      <c r="CN571" s="162">
        <v>0</v>
      </c>
      <c r="CO571" s="358">
        <v>143.34154445547802</v>
      </c>
      <c r="CP571" s="358">
        <v>1061.5364461371619</v>
      </c>
      <c r="CQ571" s="358">
        <v>0</v>
      </c>
      <c r="CR571" s="358">
        <v>0</v>
      </c>
      <c r="CS571" s="358">
        <v>0</v>
      </c>
      <c r="CT571" s="358">
        <v>0</v>
      </c>
      <c r="CU571" s="358">
        <v>1204.8779905926399</v>
      </c>
      <c r="CW571" s="358"/>
      <c r="CX571" s="358"/>
      <c r="CY571" s="358"/>
      <c r="CZ571" s="358"/>
      <c r="DA571" s="358"/>
      <c r="DB571" s="358"/>
      <c r="DC571" s="358"/>
      <c r="DE571" s="358"/>
      <c r="DF571" s="358"/>
      <c r="DG571" s="358"/>
      <c r="DH571" s="358"/>
      <c r="DI571" s="358"/>
      <c r="DJ571" s="358"/>
      <c r="DK571" s="358"/>
      <c r="DM571" s="358"/>
      <c r="DN571" s="358"/>
      <c r="DO571" s="358"/>
      <c r="DP571" s="358"/>
      <c r="DQ571" s="358"/>
      <c r="DR571" s="358"/>
      <c r="DS571" s="358"/>
      <c r="DU571" s="358"/>
      <c r="DV571" s="358"/>
      <c r="DW571" s="358"/>
      <c r="DX571" s="358"/>
      <c r="DY571" s="358"/>
      <c r="DZ571" s="358"/>
      <c r="EA571" s="358"/>
      <c r="EC571" s="358"/>
      <c r="ED571" s="358"/>
      <c r="EE571" s="358"/>
      <c r="EF571" s="358"/>
      <c r="EG571" s="358"/>
      <c r="EH571" s="358"/>
      <c r="EI571" s="358"/>
      <c r="EK571" s="358"/>
      <c r="EL571" s="358"/>
      <c r="EM571" s="358"/>
      <c r="EN571" s="358"/>
      <c r="EO571" s="358"/>
      <c r="EP571" s="358"/>
      <c r="EQ571" s="358"/>
      <c r="ES571" s="358"/>
      <c r="ET571" s="358"/>
      <c r="EU571" s="358"/>
      <c r="EV571" s="358"/>
      <c r="EW571" s="358"/>
      <c r="EX571" s="358"/>
      <c r="EY571" s="358"/>
      <c r="FA571" s="358"/>
      <c r="FB571" s="358"/>
      <c r="FC571" s="358"/>
      <c r="FD571" s="358"/>
      <c r="FE571" s="358"/>
      <c r="FF571" s="358"/>
      <c r="FG571" s="358"/>
    </row>
    <row r="572" spans="1:163">
      <c r="A572" s="355">
        <v>411.01</v>
      </c>
      <c r="B572" s="162" t="s">
        <v>1049</v>
      </c>
      <c r="C572" s="619">
        <v>-4297707.3533333335</v>
      </c>
      <c r="D572" s="167"/>
      <c r="E572" s="358">
        <v>-1213899.0975595056</v>
      </c>
      <c r="F572" s="358">
        <v>-1125560.2496215818</v>
      </c>
      <c r="G572" s="358">
        <v>-149867.06613602777</v>
      </c>
      <c r="H572" s="358">
        <v>0</v>
      </c>
      <c r="I572" s="358">
        <v>0</v>
      </c>
      <c r="J572" s="358">
        <v>0</v>
      </c>
      <c r="K572" s="358">
        <v>-2489326.413317115</v>
      </c>
      <c r="M572" s="358">
        <v>-230499.39546263052</v>
      </c>
      <c r="N572" s="358">
        <v>-285991.65225954202</v>
      </c>
      <c r="O572" s="358">
        <v>-21982.401782106368</v>
      </c>
      <c r="P572" s="358">
        <v>0</v>
      </c>
      <c r="Q572" s="358">
        <v>0</v>
      </c>
      <c r="R572" s="358">
        <v>0</v>
      </c>
      <c r="S572" s="358">
        <v>-538473.44950427895</v>
      </c>
      <c r="U572" s="358">
        <v>-203047.12964122533</v>
      </c>
      <c r="V572" s="358">
        <v>-318044.61850531085</v>
      </c>
      <c r="W572" s="358">
        <v>-5892.3606751828902</v>
      </c>
      <c r="X572" s="358">
        <v>0</v>
      </c>
      <c r="Y572" s="358">
        <v>0</v>
      </c>
      <c r="Z572" s="358">
        <v>0</v>
      </c>
      <c r="AA572" s="358">
        <v>-526984.10882171907</v>
      </c>
      <c r="AC572" s="358">
        <v>-91838.485249845078</v>
      </c>
      <c r="AD572" s="358">
        <v>-205255.12540131767</v>
      </c>
      <c r="AE572" s="358">
        <v>-654.08530255490621</v>
      </c>
      <c r="AF572" s="358">
        <v>0</v>
      </c>
      <c r="AG572" s="358">
        <v>0</v>
      </c>
      <c r="AH572" s="358">
        <v>0</v>
      </c>
      <c r="AI572" s="358">
        <v>-297747.69595371763</v>
      </c>
      <c r="AK572" s="358">
        <v>-71447.555612396012</v>
      </c>
      <c r="AL572" s="358">
        <v>-142804.773428252</v>
      </c>
      <c r="AM572" s="358">
        <v>-7811.147245256454</v>
      </c>
      <c r="AN572" s="358">
        <v>0</v>
      </c>
      <c r="AO572" s="358">
        <v>0</v>
      </c>
      <c r="AP572" s="358">
        <v>0</v>
      </c>
      <c r="AQ572" s="358">
        <v>-222063.47628590447</v>
      </c>
      <c r="AS572" s="358">
        <v>-707.06422141468715</v>
      </c>
      <c r="AT572" s="358">
        <v>-450.92154689165108</v>
      </c>
      <c r="AU572" s="358">
        <v>-25.326200516915414</v>
      </c>
      <c r="AV572" s="358">
        <v>0</v>
      </c>
      <c r="AW572" s="358">
        <v>0</v>
      </c>
      <c r="AX572" s="358">
        <v>0</v>
      </c>
      <c r="AY572" s="358">
        <v>-1183.3119688232537</v>
      </c>
      <c r="BA572" s="358">
        <v>-13659.543190733428</v>
      </c>
      <c r="BB572" s="358">
        <v>-12445.215892259876</v>
      </c>
      <c r="BC572" s="358">
        <v>-2524.4197502909706</v>
      </c>
      <c r="BD572" s="358">
        <v>0</v>
      </c>
      <c r="BE572" s="358">
        <v>0</v>
      </c>
      <c r="BF572" s="358">
        <v>0</v>
      </c>
      <c r="BG572" s="358">
        <v>-28629.178833284273</v>
      </c>
      <c r="BI572" s="358">
        <v>-18135.784831149005</v>
      </c>
      <c r="BJ572" s="358">
        <v>-6850.0214978348858</v>
      </c>
      <c r="BK572" s="358">
        <v>-510.56756349451302</v>
      </c>
      <c r="BL572" s="358">
        <v>0</v>
      </c>
      <c r="BM572" s="358">
        <v>0</v>
      </c>
      <c r="BN572" s="358">
        <v>0</v>
      </c>
      <c r="BO572" s="358">
        <v>-25496.373892478405</v>
      </c>
      <c r="BQ572" s="358">
        <v>-14159.293827586731</v>
      </c>
      <c r="BR572" s="358">
        <v>-61811.712184623349</v>
      </c>
      <c r="BS572" s="358">
        <v>-317.06124067334866</v>
      </c>
      <c r="BT572" s="358">
        <v>0</v>
      </c>
      <c r="BU572" s="358">
        <v>0</v>
      </c>
      <c r="BV572" s="358">
        <v>0</v>
      </c>
      <c r="BW572" s="358">
        <v>-76288.067252883426</v>
      </c>
      <c r="BY572" s="358">
        <v>-6576.6037729183254</v>
      </c>
      <c r="BZ572" s="358">
        <v>-40428.26166565132</v>
      </c>
      <c r="CA572" s="358">
        <v>-510.46586466029646</v>
      </c>
      <c r="CB572" s="358">
        <v>0</v>
      </c>
      <c r="CC572" s="358">
        <v>0</v>
      </c>
      <c r="CD572" s="358">
        <v>0</v>
      </c>
      <c r="CE572" s="358">
        <v>-47515.331303229941</v>
      </c>
      <c r="CG572" s="358">
        <v>-10200.313397441354</v>
      </c>
      <c r="CH572" s="358">
        <v>-7442.896446328602</v>
      </c>
      <c r="CI572" s="358">
        <v>-24972.159850088985</v>
      </c>
      <c r="CJ572" s="358">
        <v>0</v>
      </c>
      <c r="CK572" s="358">
        <v>0</v>
      </c>
      <c r="CL572" s="358">
        <v>0</v>
      </c>
      <c r="CM572" s="358">
        <v>-42615.369693858942</v>
      </c>
      <c r="CN572" s="162">
        <v>0</v>
      </c>
      <c r="CO572" s="358">
        <v>-650.45784117725577</v>
      </c>
      <c r="CP572" s="358">
        <v>-728.4270305619832</v>
      </c>
      <c r="CQ572" s="358">
        <v>-5.6916343006908212</v>
      </c>
      <c r="CR572" s="358">
        <v>0</v>
      </c>
      <c r="CS572" s="358">
        <v>0</v>
      </c>
      <c r="CT572" s="358">
        <v>0</v>
      </c>
      <c r="CU572" s="358">
        <v>-1384.5765060399297</v>
      </c>
      <c r="CW572" s="358"/>
      <c r="CX572" s="358"/>
      <c r="CY572" s="358"/>
      <c r="CZ572" s="358"/>
      <c r="DA572" s="358"/>
      <c r="DB572" s="358"/>
      <c r="DC572" s="358"/>
      <c r="DE572" s="358"/>
      <c r="DF572" s="358"/>
      <c r="DG572" s="358"/>
      <c r="DH572" s="358"/>
      <c r="DI572" s="358"/>
      <c r="DJ572" s="358"/>
      <c r="DK572" s="358"/>
      <c r="DM572" s="358"/>
      <c r="DN572" s="358"/>
      <c r="DO572" s="358"/>
      <c r="DP572" s="358"/>
      <c r="DQ572" s="358"/>
      <c r="DR572" s="358"/>
      <c r="DS572" s="358"/>
      <c r="DU572" s="358"/>
      <c r="DV572" s="358"/>
      <c r="DW572" s="358"/>
      <c r="DX572" s="358"/>
      <c r="DY572" s="358"/>
      <c r="DZ572" s="358"/>
      <c r="EA572" s="358"/>
      <c r="EC572" s="358"/>
      <c r="ED572" s="358"/>
      <c r="EE572" s="358"/>
      <c r="EF572" s="358"/>
      <c r="EG572" s="358"/>
      <c r="EH572" s="358"/>
      <c r="EI572" s="358"/>
      <c r="EK572" s="358"/>
      <c r="EL572" s="358"/>
      <c r="EM572" s="358"/>
      <c r="EN572" s="358"/>
      <c r="EO572" s="358"/>
      <c r="EP572" s="358"/>
      <c r="EQ572" s="358"/>
      <c r="ES572" s="358"/>
      <c r="ET572" s="358"/>
      <c r="EU572" s="358"/>
      <c r="EV572" s="358"/>
      <c r="EW572" s="358"/>
      <c r="EX572" s="358"/>
      <c r="EY572" s="358"/>
      <c r="FA572" s="358"/>
      <c r="FB572" s="358"/>
      <c r="FC572" s="358"/>
      <c r="FD572" s="358"/>
      <c r="FE572" s="358"/>
      <c r="FF572" s="358"/>
      <c r="FG572" s="358"/>
    </row>
    <row r="573" spans="1:163">
      <c r="A573" s="355">
        <v>411.02</v>
      </c>
      <c r="B573" s="162" t="s">
        <v>1050</v>
      </c>
      <c r="C573" s="619">
        <v>-4419.1099999999997</v>
      </c>
      <c r="D573" s="167"/>
      <c r="E573" s="358">
        <v>-1248.1896043609288</v>
      </c>
      <c r="F573" s="358">
        <v>-1157.3553398993947</v>
      </c>
      <c r="G573" s="358">
        <v>-154.10054621767421</v>
      </c>
      <c r="H573" s="358">
        <v>0</v>
      </c>
      <c r="I573" s="358">
        <v>0</v>
      </c>
      <c r="J573" s="358">
        <v>0</v>
      </c>
      <c r="K573" s="358">
        <v>-2559.6454904779976</v>
      </c>
      <c r="M573" s="358">
        <v>-237.010596520219</v>
      </c>
      <c r="N573" s="358">
        <v>-294.07041161991401</v>
      </c>
      <c r="O573" s="358">
        <v>-22.603365830383844</v>
      </c>
      <c r="P573" s="358">
        <v>0</v>
      </c>
      <c r="Q573" s="358">
        <v>0</v>
      </c>
      <c r="R573" s="358">
        <v>0</v>
      </c>
      <c r="S573" s="358">
        <v>-553.68437397051684</v>
      </c>
      <c r="U573" s="358">
        <v>-208.78285264651453</v>
      </c>
      <c r="V573" s="358">
        <v>-327.02881758407955</v>
      </c>
      <c r="W573" s="358">
        <v>-6.0588094634017899</v>
      </c>
      <c r="X573" s="358">
        <v>0</v>
      </c>
      <c r="Y573" s="358">
        <v>0</v>
      </c>
      <c r="Z573" s="358">
        <v>0</v>
      </c>
      <c r="AA573" s="358">
        <v>-541.87047969399578</v>
      </c>
      <c r="AC573" s="358">
        <v>-94.432760350159015</v>
      </c>
      <c r="AD573" s="358">
        <v>-211.05322038940272</v>
      </c>
      <c r="AE573" s="358">
        <v>-0.67256205779845324</v>
      </c>
      <c r="AF573" s="358">
        <v>0</v>
      </c>
      <c r="AG573" s="358">
        <v>0</v>
      </c>
      <c r="AH573" s="358">
        <v>0</v>
      </c>
      <c r="AI573" s="358">
        <v>-306.15854279736021</v>
      </c>
      <c r="AK573" s="358">
        <v>-73.46582294334425</v>
      </c>
      <c r="AL573" s="358">
        <v>-146.83875620685527</v>
      </c>
      <c r="AM573" s="358">
        <v>-8.0317983671486104</v>
      </c>
      <c r="AN573" s="358">
        <v>0</v>
      </c>
      <c r="AO573" s="358">
        <v>0</v>
      </c>
      <c r="AP573" s="358">
        <v>0</v>
      </c>
      <c r="AQ573" s="358">
        <v>-228.33637751734813</v>
      </c>
      <c r="AS573" s="358">
        <v>-0.7270375376006929</v>
      </c>
      <c r="AT573" s="358">
        <v>-0.46365928465064821</v>
      </c>
      <c r="AU573" s="358">
        <v>-2.604162097717069E-2</v>
      </c>
      <c r="AV573" s="358">
        <v>0</v>
      </c>
      <c r="AW573" s="358">
        <v>0</v>
      </c>
      <c r="AX573" s="358">
        <v>0</v>
      </c>
      <c r="AY573" s="358">
        <v>-1.216738443228512</v>
      </c>
      <c r="BA573" s="358">
        <v>-14.045401174834296</v>
      </c>
      <c r="BB573" s="358">
        <v>-12.796771273639333</v>
      </c>
      <c r="BC573" s="358">
        <v>-2.595730152276631</v>
      </c>
      <c r="BD573" s="358">
        <v>0</v>
      </c>
      <c r="BE573" s="358">
        <v>0</v>
      </c>
      <c r="BF573" s="358">
        <v>0</v>
      </c>
      <c r="BG573" s="358">
        <v>-29.43790260075026</v>
      </c>
      <c r="BI573" s="358">
        <v>-18.648088740388193</v>
      </c>
      <c r="BJ573" s="358">
        <v>-7.0435225138860869</v>
      </c>
      <c r="BK573" s="358">
        <v>-0.52499019593883456</v>
      </c>
      <c r="BL573" s="358">
        <v>0</v>
      </c>
      <c r="BM573" s="358">
        <v>0</v>
      </c>
      <c r="BN573" s="358">
        <v>0</v>
      </c>
      <c r="BO573" s="358">
        <v>-26.216601450213112</v>
      </c>
      <c r="BQ573" s="358">
        <v>-14.559268885047723</v>
      </c>
      <c r="BR573" s="358">
        <v>-63.557783947371746</v>
      </c>
      <c r="BS573" s="358">
        <v>-0.32601766106416624</v>
      </c>
      <c r="BT573" s="358">
        <v>0</v>
      </c>
      <c r="BU573" s="358">
        <v>0</v>
      </c>
      <c r="BV573" s="358">
        <v>0</v>
      </c>
      <c r="BW573" s="358">
        <v>-78.443070493483646</v>
      </c>
      <c r="BY573" s="358">
        <v>-6.7623812208618226</v>
      </c>
      <c r="BZ573" s="358">
        <v>-41.570288696071579</v>
      </c>
      <c r="CA573" s="358">
        <v>-0.52488562429206431</v>
      </c>
      <c r="CB573" s="358">
        <v>0</v>
      </c>
      <c r="CC573" s="358">
        <v>0</v>
      </c>
      <c r="CD573" s="358">
        <v>0</v>
      </c>
      <c r="CE573" s="358">
        <v>-48.857555541225459</v>
      </c>
      <c r="CG573" s="358">
        <v>-10.48845424591452</v>
      </c>
      <c r="CH573" s="358">
        <v>-7.653145133166106</v>
      </c>
      <c r="CI573" s="358">
        <v>-25.677579286438569</v>
      </c>
      <c r="CJ573" s="358">
        <v>0</v>
      </c>
      <c r="CK573" s="358">
        <v>0</v>
      </c>
      <c r="CL573" s="358">
        <v>0</v>
      </c>
      <c r="CM573" s="358">
        <v>-43.819178665519189</v>
      </c>
      <c r="CN573" s="162">
        <v>0</v>
      </c>
      <c r="CO573" s="358">
        <v>-0.66883212703986983</v>
      </c>
      <c r="CP573" s="358">
        <v>-0.74900380839800218</v>
      </c>
      <c r="CQ573" s="358">
        <v>-5.8524129231409322E-3</v>
      </c>
      <c r="CR573" s="358">
        <v>0</v>
      </c>
      <c r="CS573" s="358">
        <v>0</v>
      </c>
      <c r="CT573" s="358">
        <v>0</v>
      </c>
      <c r="CU573" s="358">
        <v>-1.423688348361013</v>
      </c>
      <c r="CW573" s="358"/>
      <c r="CX573" s="358"/>
      <c r="CY573" s="358"/>
      <c r="CZ573" s="358"/>
      <c r="DA573" s="358"/>
      <c r="DB573" s="358"/>
      <c r="DC573" s="358"/>
      <c r="DE573" s="358"/>
      <c r="DF573" s="358"/>
      <c r="DG573" s="358"/>
      <c r="DH573" s="358"/>
      <c r="DI573" s="358"/>
      <c r="DJ573" s="358"/>
      <c r="DK573" s="358"/>
      <c r="DM573" s="358"/>
      <c r="DN573" s="358"/>
      <c r="DO573" s="358"/>
      <c r="DP573" s="358"/>
      <c r="DQ573" s="358"/>
      <c r="DR573" s="358"/>
      <c r="DS573" s="358"/>
      <c r="DU573" s="358"/>
      <c r="DV573" s="358"/>
      <c r="DW573" s="358"/>
      <c r="DX573" s="358"/>
      <c r="DY573" s="358"/>
      <c r="DZ573" s="358"/>
      <c r="EA573" s="358"/>
      <c r="EC573" s="358"/>
      <c r="ED573" s="358"/>
      <c r="EE573" s="358"/>
      <c r="EF573" s="358"/>
      <c r="EG573" s="358"/>
      <c r="EH573" s="358"/>
      <c r="EI573" s="358"/>
      <c r="EK573" s="358"/>
      <c r="EL573" s="358"/>
      <c r="EM573" s="358"/>
      <c r="EN573" s="358"/>
      <c r="EO573" s="358"/>
      <c r="EP573" s="358"/>
      <c r="EQ573" s="358"/>
      <c r="ES573" s="358"/>
      <c r="ET573" s="358"/>
      <c r="EU573" s="358"/>
      <c r="EV573" s="358"/>
      <c r="EW573" s="358"/>
      <c r="EX573" s="358"/>
      <c r="EY573" s="358"/>
      <c r="FA573" s="358"/>
      <c r="FB573" s="358"/>
      <c r="FC573" s="358"/>
      <c r="FD573" s="358"/>
      <c r="FE573" s="358"/>
      <c r="FF573" s="358"/>
      <c r="FG573" s="358"/>
    </row>
    <row r="574" spans="1:163">
      <c r="A574" s="355">
        <v>421</v>
      </c>
      <c r="B574" s="162" t="s">
        <v>1228</v>
      </c>
      <c r="C574" s="619">
        <v>0</v>
      </c>
      <c r="D574" s="167"/>
      <c r="E574" s="358">
        <v>0</v>
      </c>
      <c r="F574" s="358">
        <v>0</v>
      </c>
      <c r="G574" s="358">
        <v>0</v>
      </c>
      <c r="H574" s="358">
        <v>0</v>
      </c>
      <c r="I574" s="358">
        <v>0</v>
      </c>
      <c r="J574" s="358">
        <v>0</v>
      </c>
      <c r="K574" s="358">
        <v>0</v>
      </c>
      <c r="M574" s="358">
        <v>0</v>
      </c>
      <c r="N574" s="358">
        <v>0</v>
      </c>
      <c r="O574" s="358">
        <v>0</v>
      </c>
      <c r="P574" s="358">
        <v>0</v>
      </c>
      <c r="Q574" s="358">
        <v>0</v>
      </c>
      <c r="R574" s="358">
        <v>0</v>
      </c>
      <c r="S574" s="358">
        <v>0</v>
      </c>
      <c r="U574" s="358">
        <v>0</v>
      </c>
      <c r="V574" s="358">
        <v>0</v>
      </c>
      <c r="W574" s="358">
        <v>0</v>
      </c>
      <c r="X574" s="358">
        <v>0</v>
      </c>
      <c r="Y574" s="358">
        <v>0</v>
      </c>
      <c r="Z574" s="358">
        <v>0</v>
      </c>
      <c r="AA574" s="358">
        <v>0</v>
      </c>
      <c r="AC574" s="358">
        <v>0</v>
      </c>
      <c r="AD574" s="358">
        <v>0</v>
      </c>
      <c r="AE574" s="358">
        <v>0</v>
      </c>
      <c r="AF574" s="358">
        <v>0</v>
      </c>
      <c r="AG574" s="358">
        <v>0</v>
      </c>
      <c r="AH574" s="358">
        <v>0</v>
      </c>
      <c r="AI574" s="358">
        <v>0</v>
      </c>
      <c r="AK574" s="358">
        <v>0</v>
      </c>
      <c r="AL574" s="358">
        <v>0</v>
      </c>
      <c r="AM574" s="358">
        <v>0</v>
      </c>
      <c r="AN574" s="358">
        <v>0</v>
      </c>
      <c r="AO574" s="358">
        <v>0</v>
      </c>
      <c r="AP574" s="358">
        <v>0</v>
      </c>
      <c r="AQ574" s="358">
        <v>0</v>
      </c>
      <c r="AS574" s="358">
        <v>0</v>
      </c>
      <c r="AT574" s="358">
        <v>0</v>
      </c>
      <c r="AU574" s="358">
        <v>0</v>
      </c>
      <c r="AV574" s="358">
        <v>0</v>
      </c>
      <c r="AW574" s="358">
        <v>0</v>
      </c>
      <c r="AX574" s="358">
        <v>0</v>
      </c>
      <c r="AY574" s="358">
        <v>0</v>
      </c>
      <c r="BA574" s="358">
        <v>0</v>
      </c>
      <c r="BB574" s="358">
        <v>0</v>
      </c>
      <c r="BC574" s="358">
        <v>0</v>
      </c>
      <c r="BD574" s="358">
        <v>0</v>
      </c>
      <c r="BE574" s="358">
        <v>0</v>
      </c>
      <c r="BF574" s="358">
        <v>0</v>
      </c>
      <c r="BG574" s="358">
        <v>0</v>
      </c>
      <c r="BI574" s="358">
        <v>0</v>
      </c>
      <c r="BJ574" s="358">
        <v>0</v>
      </c>
      <c r="BK574" s="358">
        <v>0</v>
      </c>
      <c r="BL574" s="358">
        <v>0</v>
      </c>
      <c r="BM574" s="358">
        <v>0</v>
      </c>
      <c r="BN574" s="358">
        <v>0</v>
      </c>
      <c r="BO574" s="358">
        <v>0</v>
      </c>
      <c r="BQ574" s="358">
        <v>0</v>
      </c>
      <c r="BR574" s="358">
        <v>0</v>
      </c>
      <c r="BS574" s="358">
        <v>0</v>
      </c>
      <c r="BT574" s="358">
        <v>0</v>
      </c>
      <c r="BU574" s="358">
        <v>0</v>
      </c>
      <c r="BV574" s="358">
        <v>0</v>
      </c>
      <c r="BW574" s="358">
        <v>0</v>
      </c>
      <c r="BY574" s="358">
        <v>0</v>
      </c>
      <c r="BZ574" s="358">
        <v>0</v>
      </c>
      <c r="CA574" s="358">
        <v>0</v>
      </c>
      <c r="CB574" s="358">
        <v>0</v>
      </c>
      <c r="CC574" s="358">
        <v>0</v>
      </c>
      <c r="CD574" s="358">
        <v>0</v>
      </c>
      <c r="CE574" s="358">
        <v>0</v>
      </c>
      <c r="CG574" s="358">
        <v>0</v>
      </c>
      <c r="CH574" s="358">
        <v>0</v>
      </c>
      <c r="CI574" s="358">
        <v>0</v>
      </c>
      <c r="CJ574" s="358">
        <v>0</v>
      </c>
      <c r="CK574" s="358">
        <v>0</v>
      </c>
      <c r="CL574" s="358">
        <v>0</v>
      </c>
      <c r="CM574" s="358">
        <v>0</v>
      </c>
      <c r="CN574" s="162">
        <v>0</v>
      </c>
      <c r="CO574" s="358">
        <v>0</v>
      </c>
      <c r="CP574" s="358">
        <v>0</v>
      </c>
      <c r="CQ574" s="358">
        <v>0</v>
      </c>
      <c r="CR574" s="358">
        <v>0</v>
      </c>
      <c r="CS574" s="358">
        <v>0</v>
      </c>
      <c r="CT574" s="358">
        <v>0</v>
      </c>
      <c r="CU574" s="358">
        <v>0</v>
      </c>
      <c r="CW574" s="358"/>
      <c r="CX574" s="358"/>
      <c r="CY574" s="358"/>
      <c r="CZ574" s="358"/>
      <c r="DA574" s="358"/>
      <c r="DB574" s="358"/>
      <c r="DC574" s="358"/>
      <c r="DE574" s="358"/>
      <c r="DF574" s="358"/>
      <c r="DG574" s="358"/>
      <c r="DH574" s="358"/>
      <c r="DI574" s="358"/>
      <c r="DJ574" s="358"/>
      <c r="DK574" s="358"/>
      <c r="DM574" s="358"/>
      <c r="DN574" s="358"/>
      <c r="DO574" s="358"/>
      <c r="DP574" s="358"/>
      <c r="DQ574" s="358"/>
      <c r="DR574" s="358"/>
      <c r="DS574" s="358"/>
      <c r="DU574" s="358"/>
      <c r="DV574" s="358"/>
      <c r="DW574" s="358"/>
      <c r="DX574" s="358"/>
      <c r="DY574" s="358"/>
      <c r="DZ574" s="358"/>
      <c r="EA574" s="358"/>
      <c r="EC574" s="358"/>
      <c r="ED574" s="358"/>
      <c r="EE574" s="358"/>
      <c r="EF574" s="358"/>
      <c r="EG574" s="358"/>
      <c r="EH574" s="358"/>
      <c r="EI574" s="358"/>
      <c r="EK574" s="358"/>
      <c r="EL574" s="358"/>
      <c r="EM574" s="358"/>
      <c r="EN574" s="358"/>
      <c r="EO574" s="358"/>
      <c r="EP574" s="358"/>
      <c r="EQ574" s="358"/>
      <c r="ES574" s="358"/>
      <c r="ET574" s="358"/>
      <c r="EU574" s="358"/>
      <c r="EV574" s="358"/>
      <c r="EW574" s="358"/>
      <c r="EX574" s="358"/>
      <c r="EY574" s="358"/>
      <c r="FA574" s="358"/>
      <c r="FB574" s="358"/>
      <c r="FC574" s="358"/>
      <c r="FD574" s="358"/>
      <c r="FE574" s="358"/>
      <c r="FF574" s="358"/>
      <c r="FG574" s="358"/>
    </row>
    <row r="575" spans="1:163">
      <c r="A575" s="355" t="s">
        <v>45</v>
      </c>
      <c r="B575" s="162" t="s">
        <v>45</v>
      </c>
      <c r="C575" s="619">
        <v>0</v>
      </c>
      <c r="D575" s="167"/>
      <c r="E575" s="358">
        <v>0</v>
      </c>
      <c r="F575" s="358">
        <v>0</v>
      </c>
      <c r="G575" s="358">
        <v>0</v>
      </c>
      <c r="H575" s="358">
        <v>0</v>
      </c>
      <c r="I575" s="358">
        <v>0</v>
      </c>
      <c r="J575" s="358">
        <v>0</v>
      </c>
      <c r="K575" s="358">
        <v>0</v>
      </c>
      <c r="M575" s="358">
        <v>0</v>
      </c>
      <c r="N575" s="358">
        <v>0</v>
      </c>
      <c r="O575" s="358">
        <v>0</v>
      </c>
      <c r="P575" s="358">
        <v>0</v>
      </c>
      <c r="Q575" s="358">
        <v>0</v>
      </c>
      <c r="R575" s="358">
        <v>0</v>
      </c>
      <c r="S575" s="358">
        <v>0</v>
      </c>
      <c r="U575" s="358">
        <v>0</v>
      </c>
      <c r="V575" s="358">
        <v>0</v>
      </c>
      <c r="W575" s="358">
        <v>0</v>
      </c>
      <c r="X575" s="358">
        <v>0</v>
      </c>
      <c r="Y575" s="358">
        <v>0</v>
      </c>
      <c r="Z575" s="358">
        <v>0</v>
      </c>
      <c r="AA575" s="358">
        <v>0</v>
      </c>
      <c r="AC575" s="358">
        <v>0</v>
      </c>
      <c r="AD575" s="358">
        <v>0</v>
      </c>
      <c r="AE575" s="358">
        <v>0</v>
      </c>
      <c r="AF575" s="358">
        <v>0</v>
      </c>
      <c r="AG575" s="358">
        <v>0</v>
      </c>
      <c r="AH575" s="358">
        <v>0</v>
      </c>
      <c r="AI575" s="358">
        <v>0</v>
      </c>
      <c r="AK575" s="358">
        <v>0</v>
      </c>
      <c r="AL575" s="358">
        <v>0</v>
      </c>
      <c r="AM575" s="358">
        <v>0</v>
      </c>
      <c r="AN575" s="358">
        <v>0</v>
      </c>
      <c r="AO575" s="358">
        <v>0</v>
      </c>
      <c r="AP575" s="358">
        <v>0</v>
      </c>
      <c r="AQ575" s="358">
        <v>0</v>
      </c>
      <c r="AS575" s="358">
        <v>0</v>
      </c>
      <c r="AT575" s="358">
        <v>0</v>
      </c>
      <c r="AU575" s="358">
        <v>0</v>
      </c>
      <c r="AV575" s="358">
        <v>0</v>
      </c>
      <c r="AW575" s="358">
        <v>0</v>
      </c>
      <c r="AX575" s="358">
        <v>0</v>
      </c>
      <c r="AY575" s="358">
        <v>0</v>
      </c>
      <c r="BA575" s="358">
        <v>0</v>
      </c>
      <c r="BB575" s="358">
        <v>0</v>
      </c>
      <c r="BC575" s="358">
        <v>0</v>
      </c>
      <c r="BD575" s="358">
        <v>0</v>
      </c>
      <c r="BE575" s="358">
        <v>0</v>
      </c>
      <c r="BF575" s="358">
        <v>0</v>
      </c>
      <c r="BG575" s="358">
        <v>0</v>
      </c>
      <c r="BI575" s="358">
        <v>0</v>
      </c>
      <c r="BJ575" s="358">
        <v>0</v>
      </c>
      <c r="BK575" s="358">
        <v>0</v>
      </c>
      <c r="BL575" s="358">
        <v>0</v>
      </c>
      <c r="BM575" s="358">
        <v>0</v>
      </c>
      <c r="BN575" s="358">
        <v>0</v>
      </c>
      <c r="BO575" s="358">
        <v>0</v>
      </c>
      <c r="BQ575" s="358">
        <v>0</v>
      </c>
      <c r="BR575" s="358">
        <v>0</v>
      </c>
      <c r="BS575" s="358">
        <v>0</v>
      </c>
      <c r="BT575" s="358">
        <v>0</v>
      </c>
      <c r="BU575" s="358">
        <v>0</v>
      </c>
      <c r="BV575" s="358">
        <v>0</v>
      </c>
      <c r="BW575" s="358">
        <v>0</v>
      </c>
      <c r="BY575" s="358">
        <v>0</v>
      </c>
      <c r="BZ575" s="358">
        <v>0</v>
      </c>
      <c r="CA575" s="358">
        <v>0</v>
      </c>
      <c r="CB575" s="358">
        <v>0</v>
      </c>
      <c r="CC575" s="358">
        <v>0</v>
      </c>
      <c r="CD575" s="358">
        <v>0</v>
      </c>
      <c r="CE575" s="358">
        <v>0</v>
      </c>
      <c r="CG575" s="358">
        <v>0</v>
      </c>
      <c r="CH575" s="358">
        <v>0</v>
      </c>
      <c r="CI575" s="358">
        <v>0</v>
      </c>
      <c r="CJ575" s="358">
        <v>0</v>
      </c>
      <c r="CK575" s="358">
        <v>0</v>
      </c>
      <c r="CL575" s="358">
        <v>0</v>
      </c>
      <c r="CM575" s="358">
        <v>0</v>
      </c>
      <c r="CN575" s="162">
        <v>0</v>
      </c>
      <c r="CO575" s="358">
        <v>0</v>
      </c>
      <c r="CP575" s="358">
        <v>0</v>
      </c>
      <c r="CQ575" s="358">
        <v>0</v>
      </c>
      <c r="CR575" s="358">
        <v>0</v>
      </c>
      <c r="CS575" s="358">
        <v>0</v>
      </c>
      <c r="CT575" s="358">
        <v>0</v>
      </c>
      <c r="CU575" s="358">
        <v>0</v>
      </c>
      <c r="CW575" s="358"/>
      <c r="CX575" s="358"/>
      <c r="CY575" s="358"/>
      <c r="CZ575" s="358"/>
      <c r="DA575" s="358"/>
      <c r="DB575" s="358"/>
      <c r="DC575" s="358"/>
      <c r="DE575" s="358"/>
      <c r="DF575" s="358"/>
      <c r="DG575" s="358"/>
      <c r="DH575" s="358"/>
      <c r="DI575" s="358"/>
      <c r="DJ575" s="358"/>
      <c r="DK575" s="358"/>
      <c r="DM575" s="358"/>
      <c r="DN575" s="358"/>
      <c r="DO575" s="358"/>
      <c r="DP575" s="358"/>
      <c r="DQ575" s="358"/>
      <c r="DR575" s="358"/>
      <c r="DS575" s="358"/>
      <c r="DU575" s="358"/>
      <c r="DV575" s="358"/>
      <c r="DW575" s="358"/>
      <c r="DX575" s="358"/>
      <c r="DY575" s="358"/>
      <c r="DZ575" s="358"/>
      <c r="EA575" s="358"/>
      <c r="EC575" s="358"/>
      <c r="ED575" s="358"/>
      <c r="EE575" s="358"/>
      <c r="EF575" s="358"/>
      <c r="EG575" s="358"/>
      <c r="EH575" s="358"/>
      <c r="EI575" s="358"/>
      <c r="EK575" s="358"/>
      <c r="EL575" s="358"/>
      <c r="EM575" s="358"/>
      <c r="EN575" s="358"/>
      <c r="EO575" s="358"/>
      <c r="EP575" s="358"/>
      <c r="EQ575" s="358"/>
      <c r="ES575" s="358"/>
      <c r="ET575" s="358"/>
      <c r="EU575" s="358"/>
      <c r="EV575" s="358"/>
      <c r="EW575" s="358"/>
      <c r="EX575" s="358"/>
      <c r="EY575" s="358"/>
      <c r="FA575" s="358"/>
      <c r="FB575" s="358"/>
      <c r="FC575" s="358"/>
      <c r="FD575" s="358"/>
      <c r="FE575" s="358"/>
      <c r="FF575" s="358"/>
      <c r="FG575" s="358"/>
    </row>
    <row r="576" spans="1:163">
      <c r="A576" s="355" t="s">
        <v>45</v>
      </c>
      <c r="B576" s="162" t="s">
        <v>45</v>
      </c>
      <c r="C576" s="619">
        <v>0</v>
      </c>
      <c r="D576" s="167"/>
      <c r="E576" s="358">
        <v>0</v>
      </c>
      <c r="F576" s="358">
        <v>0</v>
      </c>
      <c r="G576" s="358">
        <v>0</v>
      </c>
      <c r="H576" s="358">
        <v>0</v>
      </c>
      <c r="I576" s="358">
        <v>0</v>
      </c>
      <c r="J576" s="358">
        <v>0</v>
      </c>
      <c r="K576" s="358">
        <v>0</v>
      </c>
      <c r="M576" s="358">
        <v>0</v>
      </c>
      <c r="N576" s="358">
        <v>0</v>
      </c>
      <c r="O576" s="358">
        <v>0</v>
      </c>
      <c r="P576" s="358">
        <v>0</v>
      </c>
      <c r="Q576" s="358">
        <v>0</v>
      </c>
      <c r="R576" s="358">
        <v>0</v>
      </c>
      <c r="S576" s="358">
        <v>0</v>
      </c>
      <c r="U576" s="358">
        <v>0</v>
      </c>
      <c r="V576" s="358">
        <v>0</v>
      </c>
      <c r="W576" s="358">
        <v>0</v>
      </c>
      <c r="X576" s="358">
        <v>0</v>
      </c>
      <c r="Y576" s="358">
        <v>0</v>
      </c>
      <c r="Z576" s="358">
        <v>0</v>
      </c>
      <c r="AA576" s="358">
        <v>0</v>
      </c>
      <c r="AC576" s="358">
        <v>0</v>
      </c>
      <c r="AD576" s="358">
        <v>0</v>
      </c>
      <c r="AE576" s="358">
        <v>0</v>
      </c>
      <c r="AF576" s="358">
        <v>0</v>
      </c>
      <c r="AG576" s="358">
        <v>0</v>
      </c>
      <c r="AH576" s="358">
        <v>0</v>
      </c>
      <c r="AI576" s="358">
        <v>0</v>
      </c>
      <c r="AK576" s="358">
        <v>0</v>
      </c>
      <c r="AL576" s="358">
        <v>0</v>
      </c>
      <c r="AM576" s="358">
        <v>0</v>
      </c>
      <c r="AN576" s="358">
        <v>0</v>
      </c>
      <c r="AO576" s="358">
        <v>0</v>
      </c>
      <c r="AP576" s="358">
        <v>0</v>
      </c>
      <c r="AQ576" s="358">
        <v>0</v>
      </c>
      <c r="AS576" s="358">
        <v>0</v>
      </c>
      <c r="AT576" s="358">
        <v>0</v>
      </c>
      <c r="AU576" s="358">
        <v>0</v>
      </c>
      <c r="AV576" s="358">
        <v>0</v>
      </c>
      <c r="AW576" s="358">
        <v>0</v>
      </c>
      <c r="AX576" s="358">
        <v>0</v>
      </c>
      <c r="AY576" s="358">
        <v>0</v>
      </c>
      <c r="BA576" s="358">
        <v>0</v>
      </c>
      <c r="BB576" s="358">
        <v>0</v>
      </c>
      <c r="BC576" s="358">
        <v>0</v>
      </c>
      <c r="BD576" s="358">
        <v>0</v>
      </c>
      <c r="BE576" s="358">
        <v>0</v>
      </c>
      <c r="BF576" s="358">
        <v>0</v>
      </c>
      <c r="BG576" s="358">
        <v>0</v>
      </c>
      <c r="BI576" s="358">
        <v>0</v>
      </c>
      <c r="BJ576" s="358">
        <v>0</v>
      </c>
      <c r="BK576" s="358">
        <v>0</v>
      </c>
      <c r="BL576" s="358">
        <v>0</v>
      </c>
      <c r="BM576" s="358">
        <v>0</v>
      </c>
      <c r="BN576" s="358">
        <v>0</v>
      </c>
      <c r="BO576" s="358">
        <v>0</v>
      </c>
      <c r="BQ576" s="358">
        <v>0</v>
      </c>
      <c r="BR576" s="358">
        <v>0</v>
      </c>
      <c r="BS576" s="358">
        <v>0</v>
      </c>
      <c r="BT576" s="358">
        <v>0</v>
      </c>
      <c r="BU576" s="358">
        <v>0</v>
      </c>
      <c r="BV576" s="358">
        <v>0</v>
      </c>
      <c r="BW576" s="358">
        <v>0</v>
      </c>
      <c r="BY576" s="358">
        <v>0</v>
      </c>
      <c r="BZ576" s="358">
        <v>0</v>
      </c>
      <c r="CA576" s="358">
        <v>0</v>
      </c>
      <c r="CB576" s="358">
        <v>0</v>
      </c>
      <c r="CC576" s="358">
        <v>0</v>
      </c>
      <c r="CD576" s="358">
        <v>0</v>
      </c>
      <c r="CE576" s="358">
        <v>0</v>
      </c>
      <c r="CG576" s="358">
        <v>0</v>
      </c>
      <c r="CH576" s="358">
        <v>0</v>
      </c>
      <c r="CI576" s="358">
        <v>0</v>
      </c>
      <c r="CJ576" s="358">
        <v>0</v>
      </c>
      <c r="CK576" s="358">
        <v>0</v>
      </c>
      <c r="CL576" s="358">
        <v>0</v>
      </c>
      <c r="CM576" s="358">
        <v>0</v>
      </c>
      <c r="CN576" s="162">
        <v>0</v>
      </c>
      <c r="CO576" s="358">
        <v>0</v>
      </c>
      <c r="CP576" s="358">
        <v>0</v>
      </c>
      <c r="CQ576" s="358">
        <v>0</v>
      </c>
      <c r="CR576" s="358">
        <v>0</v>
      </c>
      <c r="CS576" s="358">
        <v>0</v>
      </c>
      <c r="CT576" s="358">
        <v>0</v>
      </c>
      <c r="CU576" s="358">
        <v>0</v>
      </c>
      <c r="CW576" s="358"/>
      <c r="CX576" s="358"/>
      <c r="CY576" s="358"/>
      <c r="CZ576" s="358"/>
      <c r="DA576" s="358"/>
      <c r="DB576" s="358"/>
      <c r="DC576" s="358"/>
      <c r="DE576" s="358"/>
      <c r="DF576" s="358"/>
      <c r="DG576" s="358"/>
      <c r="DH576" s="358"/>
      <c r="DI576" s="358"/>
      <c r="DJ576" s="358"/>
      <c r="DK576" s="358"/>
      <c r="DM576" s="358"/>
      <c r="DN576" s="358"/>
      <c r="DO576" s="358"/>
      <c r="DP576" s="358"/>
      <c r="DQ576" s="358"/>
      <c r="DR576" s="358"/>
      <c r="DS576" s="358"/>
      <c r="DU576" s="358"/>
      <c r="DV576" s="358"/>
      <c r="DW576" s="358"/>
      <c r="DX576" s="358"/>
      <c r="DY576" s="358"/>
      <c r="DZ576" s="358"/>
      <c r="EA576" s="358"/>
      <c r="EC576" s="358"/>
      <c r="ED576" s="358"/>
      <c r="EE576" s="358"/>
      <c r="EF576" s="358"/>
      <c r="EG576" s="358"/>
      <c r="EH576" s="358"/>
      <c r="EI576" s="358"/>
      <c r="EK576" s="358"/>
      <c r="EL576" s="358"/>
      <c r="EM576" s="358"/>
      <c r="EN576" s="358"/>
      <c r="EO576" s="358"/>
      <c r="EP576" s="358"/>
      <c r="EQ576" s="358"/>
      <c r="ES576" s="358"/>
      <c r="ET576" s="358"/>
      <c r="EU576" s="358"/>
      <c r="EV576" s="358"/>
      <c r="EW576" s="358"/>
      <c r="EX576" s="358"/>
      <c r="EY576" s="358"/>
      <c r="FA576" s="358"/>
      <c r="FB576" s="358"/>
      <c r="FC576" s="358"/>
      <c r="FD576" s="358"/>
      <c r="FE576" s="358"/>
      <c r="FF576" s="358"/>
      <c r="FG576" s="358"/>
    </row>
    <row r="577" spans="1:163">
      <c r="A577" s="355" t="s">
        <v>45</v>
      </c>
      <c r="B577" s="162" t="s">
        <v>45</v>
      </c>
      <c r="C577" s="619">
        <v>0</v>
      </c>
      <c r="D577" s="167"/>
      <c r="E577" s="358">
        <v>0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K577" s="358">
        <v>0</v>
      </c>
      <c r="M577" s="358">
        <v>0</v>
      </c>
      <c r="N577" s="358">
        <v>0</v>
      </c>
      <c r="O577" s="358">
        <v>0</v>
      </c>
      <c r="P577" s="358">
        <v>0</v>
      </c>
      <c r="Q577" s="358">
        <v>0</v>
      </c>
      <c r="R577" s="358">
        <v>0</v>
      </c>
      <c r="S577" s="358">
        <v>0</v>
      </c>
      <c r="U577" s="358">
        <v>0</v>
      </c>
      <c r="V577" s="358">
        <v>0</v>
      </c>
      <c r="W577" s="358">
        <v>0</v>
      </c>
      <c r="X577" s="358">
        <v>0</v>
      </c>
      <c r="Y577" s="358">
        <v>0</v>
      </c>
      <c r="Z577" s="358">
        <v>0</v>
      </c>
      <c r="AA577" s="358">
        <v>0</v>
      </c>
      <c r="AC577" s="358">
        <v>0</v>
      </c>
      <c r="AD577" s="358">
        <v>0</v>
      </c>
      <c r="AE577" s="358">
        <v>0</v>
      </c>
      <c r="AF577" s="358">
        <v>0</v>
      </c>
      <c r="AG577" s="358">
        <v>0</v>
      </c>
      <c r="AH577" s="358">
        <v>0</v>
      </c>
      <c r="AI577" s="358">
        <v>0</v>
      </c>
      <c r="AK577" s="358">
        <v>0</v>
      </c>
      <c r="AL577" s="358">
        <v>0</v>
      </c>
      <c r="AM577" s="358">
        <v>0</v>
      </c>
      <c r="AN577" s="358">
        <v>0</v>
      </c>
      <c r="AO577" s="358">
        <v>0</v>
      </c>
      <c r="AP577" s="358">
        <v>0</v>
      </c>
      <c r="AQ577" s="358">
        <v>0</v>
      </c>
      <c r="AS577" s="358">
        <v>0</v>
      </c>
      <c r="AT577" s="358">
        <v>0</v>
      </c>
      <c r="AU577" s="358">
        <v>0</v>
      </c>
      <c r="AV577" s="358">
        <v>0</v>
      </c>
      <c r="AW577" s="358">
        <v>0</v>
      </c>
      <c r="AX577" s="358">
        <v>0</v>
      </c>
      <c r="AY577" s="358">
        <v>0</v>
      </c>
      <c r="BA577" s="358">
        <v>0</v>
      </c>
      <c r="BB577" s="358">
        <v>0</v>
      </c>
      <c r="BC577" s="358">
        <v>0</v>
      </c>
      <c r="BD577" s="358">
        <v>0</v>
      </c>
      <c r="BE577" s="358">
        <v>0</v>
      </c>
      <c r="BF577" s="358">
        <v>0</v>
      </c>
      <c r="BG577" s="358">
        <v>0</v>
      </c>
      <c r="BI577" s="358">
        <v>0</v>
      </c>
      <c r="BJ577" s="358">
        <v>0</v>
      </c>
      <c r="BK577" s="358">
        <v>0</v>
      </c>
      <c r="BL577" s="358">
        <v>0</v>
      </c>
      <c r="BM577" s="358">
        <v>0</v>
      </c>
      <c r="BN577" s="358">
        <v>0</v>
      </c>
      <c r="BO577" s="358">
        <v>0</v>
      </c>
      <c r="BQ577" s="358">
        <v>0</v>
      </c>
      <c r="BR577" s="358">
        <v>0</v>
      </c>
      <c r="BS577" s="358">
        <v>0</v>
      </c>
      <c r="BT577" s="358">
        <v>0</v>
      </c>
      <c r="BU577" s="358">
        <v>0</v>
      </c>
      <c r="BV577" s="358">
        <v>0</v>
      </c>
      <c r="BW577" s="358">
        <v>0</v>
      </c>
      <c r="BY577" s="358">
        <v>0</v>
      </c>
      <c r="BZ577" s="358">
        <v>0</v>
      </c>
      <c r="CA577" s="358">
        <v>0</v>
      </c>
      <c r="CB577" s="358">
        <v>0</v>
      </c>
      <c r="CC577" s="358">
        <v>0</v>
      </c>
      <c r="CD577" s="358">
        <v>0</v>
      </c>
      <c r="CE577" s="358">
        <v>0</v>
      </c>
      <c r="CG577" s="358">
        <v>0</v>
      </c>
      <c r="CH577" s="358">
        <v>0</v>
      </c>
      <c r="CI577" s="358">
        <v>0</v>
      </c>
      <c r="CJ577" s="358">
        <v>0</v>
      </c>
      <c r="CK577" s="358">
        <v>0</v>
      </c>
      <c r="CL577" s="358">
        <v>0</v>
      </c>
      <c r="CM577" s="358">
        <v>0</v>
      </c>
      <c r="CN577" s="162">
        <v>0</v>
      </c>
      <c r="CO577" s="358">
        <v>0</v>
      </c>
      <c r="CP577" s="358">
        <v>0</v>
      </c>
      <c r="CQ577" s="358">
        <v>0</v>
      </c>
      <c r="CR577" s="358">
        <v>0</v>
      </c>
      <c r="CS577" s="358">
        <v>0</v>
      </c>
      <c r="CT577" s="358">
        <v>0</v>
      </c>
      <c r="CU577" s="358">
        <v>0</v>
      </c>
      <c r="CW577" s="358"/>
      <c r="CX577" s="358"/>
      <c r="CY577" s="358"/>
      <c r="CZ577" s="358"/>
      <c r="DA577" s="358"/>
      <c r="DB577" s="358"/>
      <c r="DC577" s="358"/>
      <c r="DE577" s="358"/>
      <c r="DF577" s="358"/>
      <c r="DG577" s="358"/>
      <c r="DH577" s="358"/>
      <c r="DI577" s="358"/>
      <c r="DJ577" s="358"/>
      <c r="DK577" s="358"/>
      <c r="DM577" s="358"/>
      <c r="DN577" s="358"/>
      <c r="DO577" s="358"/>
      <c r="DP577" s="358"/>
      <c r="DQ577" s="358"/>
      <c r="DR577" s="358"/>
      <c r="DS577" s="358"/>
      <c r="DU577" s="358"/>
      <c r="DV577" s="358"/>
      <c r="DW577" s="358"/>
      <c r="DX577" s="358"/>
      <c r="DY577" s="358"/>
      <c r="DZ577" s="358"/>
      <c r="EA577" s="358"/>
      <c r="EC577" s="358"/>
      <c r="ED577" s="358"/>
      <c r="EE577" s="358"/>
      <c r="EF577" s="358"/>
      <c r="EG577" s="358"/>
      <c r="EH577" s="358"/>
      <c r="EI577" s="358"/>
      <c r="EK577" s="358"/>
      <c r="EL577" s="358"/>
      <c r="EM577" s="358"/>
      <c r="EN577" s="358"/>
      <c r="EO577" s="358"/>
      <c r="EP577" s="358"/>
      <c r="EQ577" s="358"/>
      <c r="ES577" s="358"/>
      <c r="ET577" s="358"/>
      <c r="EU577" s="358"/>
      <c r="EV577" s="358"/>
      <c r="EW577" s="358"/>
      <c r="EX577" s="358"/>
      <c r="EY577" s="358"/>
      <c r="FA577" s="358"/>
      <c r="FB577" s="358"/>
      <c r="FC577" s="358"/>
      <c r="FD577" s="358"/>
      <c r="FE577" s="358"/>
      <c r="FF577" s="358"/>
      <c r="FG577" s="358"/>
    </row>
    <row r="578" spans="1:163">
      <c r="A578" s="355" t="s">
        <v>45</v>
      </c>
      <c r="B578" s="162" t="s">
        <v>45</v>
      </c>
      <c r="C578" s="619">
        <v>0</v>
      </c>
      <c r="D578" s="167"/>
      <c r="E578" s="358">
        <v>0</v>
      </c>
      <c r="F578" s="358">
        <v>0</v>
      </c>
      <c r="G578" s="358">
        <v>0</v>
      </c>
      <c r="H578" s="358">
        <v>0</v>
      </c>
      <c r="I578" s="358">
        <v>0</v>
      </c>
      <c r="J578" s="358">
        <v>0</v>
      </c>
      <c r="K578" s="358">
        <v>0</v>
      </c>
      <c r="M578" s="358">
        <v>0</v>
      </c>
      <c r="N578" s="358">
        <v>0</v>
      </c>
      <c r="O578" s="358">
        <v>0</v>
      </c>
      <c r="P578" s="358">
        <v>0</v>
      </c>
      <c r="Q578" s="358">
        <v>0</v>
      </c>
      <c r="R578" s="358">
        <v>0</v>
      </c>
      <c r="S578" s="358">
        <v>0</v>
      </c>
      <c r="U578" s="358">
        <v>0</v>
      </c>
      <c r="V578" s="358">
        <v>0</v>
      </c>
      <c r="W578" s="358">
        <v>0</v>
      </c>
      <c r="X578" s="358">
        <v>0</v>
      </c>
      <c r="Y578" s="358">
        <v>0</v>
      </c>
      <c r="Z578" s="358">
        <v>0</v>
      </c>
      <c r="AA578" s="358">
        <v>0</v>
      </c>
      <c r="AC578" s="358">
        <v>0</v>
      </c>
      <c r="AD578" s="358">
        <v>0</v>
      </c>
      <c r="AE578" s="358">
        <v>0</v>
      </c>
      <c r="AF578" s="358">
        <v>0</v>
      </c>
      <c r="AG578" s="358">
        <v>0</v>
      </c>
      <c r="AH578" s="358">
        <v>0</v>
      </c>
      <c r="AI578" s="358">
        <v>0</v>
      </c>
      <c r="AK578" s="358">
        <v>0</v>
      </c>
      <c r="AL578" s="358">
        <v>0</v>
      </c>
      <c r="AM578" s="358">
        <v>0</v>
      </c>
      <c r="AN578" s="358">
        <v>0</v>
      </c>
      <c r="AO578" s="358">
        <v>0</v>
      </c>
      <c r="AP578" s="358">
        <v>0</v>
      </c>
      <c r="AQ578" s="358">
        <v>0</v>
      </c>
      <c r="AS578" s="358">
        <v>0</v>
      </c>
      <c r="AT578" s="358">
        <v>0</v>
      </c>
      <c r="AU578" s="358">
        <v>0</v>
      </c>
      <c r="AV578" s="358">
        <v>0</v>
      </c>
      <c r="AW578" s="358">
        <v>0</v>
      </c>
      <c r="AX578" s="358">
        <v>0</v>
      </c>
      <c r="AY578" s="358">
        <v>0</v>
      </c>
      <c r="BA578" s="358">
        <v>0</v>
      </c>
      <c r="BB578" s="358">
        <v>0</v>
      </c>
      <c r="BC578" s="358">
        <v>0</v>
      </c>
      <c r="BD578" s="358">
        <v>0</v>
      </c>
      <c r="BE578" s="358">
        <v>0</v>
      </c>
      <c r="BF578" s="358">
        <v>0</v>
      </c>
      <c r="BG578" s="358">
        <v>0</v>
      </c>
      <c r="BI578" s="358">
        <v>0</v>
      </c>
      <c r="BJ578" s="358">
        <v>0</v>
      </c>
      <c r="BK578" s="358">
        <v>0</v>
      </c>
      <c r="BL578" s="358">
        <v>0</v>
      </c>
      <c r="BM578" s="358">
        <v>0</v>
      </c>
      <c r="BN578" s="358">
        <v>0</v>
      </c>
      <c r="BO578" s="358">
        <v>0</v>
      </c>
      <c r="BQ578" s="358">
        <v>0</v>
      </c>
      <c r="BR578" s="358">
        <v>0</v>
      </c>
      <c r="BS578" s="358">
        <v>0</v>
      </c>
      <c r="BT578" s="358">
        <v>0</v>
      </c>
      <c r="BU578" s="358">
        <v>0</v>
      </c>
      <c r="BV578" s="358">
        <v>0</v>
      </c>
      <c r="BW578" s="358">
        <v>0</v>
      </c>
      <c r="BY578" s="358">
        <v>0</v>
      </c>
      <c r="BZ578" s="358">
        <v>0</v>
      </c>
      <c r="CA578" s="358">
        <v>0</v>
      </c>
      <c r="CB578" s="358">
        <v>0</v>
      </c>
      <c r="CC578" s="358">
        <v>0</v>
      </c>
      <c r="CD578" s="358">
        <v>0</v>
      </c>
      <c r="CE578" s="358">
        <v>0</v>
      </c>
      <c r="CG578" s="358">
        <v>0</v>
      </c>
      <c r="CH578" s="358">
        <v>0</v>
      </c>
      <c r="CI578" s="358">
        <v>0</v>
      </c>
      <c r="CJ578" s="358">
        <v>0</v>
      </c>
      <c r="CK578" s="358">
        <v>0</v>
      </c>
      <c r="CL578" s="358">
        <v>0</v>
      </c>
      <c r="CM578" s="358">
        <v>0</v>
      </c>
      <c r="CN578" s="162">
        <v>0</v>
      </c>
      <c r="CO578" s="358">
        <v>0</v>
      </c>
      <c r="CP578" s="358">
        <v>0</v>
      </c>
      <c r="CQ578" s="358">
        <v>0</v>
      </c>
      <c r="CR578" s="358">
        <v>0</v>
      </c>
      <c r="CS578" s="358">
        <v>0</v>
      </c>
      <c r="CT578" s="358">
        <v>0</v>
      </c>
      <c r="CU578" s="358">
        <v>0</v>
      </c>
      <c r="CW578" s="358"/>
      <c r="CX578" s="358"/>
      <c r="CY578" s="358"/>
      <c r="CZ578" s="358"/>
      <c r="DA578" s="358"/>
      <c r="DB578" s="358"/>
      <c r="DC578" s="358"/>
      <c r="DE578" s="358"/>
      <c r="DF578" s="358"/>
      <c r="DG578" s="358"/>
      <c r="DH578" s="358"/>
      <c r="DI578" s="358"/>
      <c r="DJ578" s="358"/>
      <c r="DK578" s="358"/>
      <c r="DM578" s="358"/>
      <c r="DN578" s="358"/>
      <c r="DO578" s="358"/>
      <c r="DP578" s="358"/>
      <c r="DQ578" s="358"/>
      <c r="DR578" s="358"/>
      <c r="DS578" s="358"/>
      <c r="DU578" s="358"/>
      <c r="DV578" s="358"/>
      <c r="DW578" s="358"/>
      <c r="DX578" s="358"/>
      <c r="DY578" s="358"/>
      <c r="DZ578" s="358"/>
      <c r="EA578" s="358"/>
      <c r="EC578" s="358"/>
      <c r="ED578" s="358"/>
      <c r="EE578" s="358"/>
      <c r="EF578" s="358"/>
      <c r="EG578" s="358"/>
      <c r="EH578" s="358"/>
      <c r="EI578" s="358"/>
      <c r="EK578" s="358"/>
      <c r="EL578" s="358"/>
      <c r="EM578" s="358"/>
      <c r="EN578" s="358"/>
      <c r="EO578" s="358"/>
      <c r="EP578" s="358"/>
      <c r="EQ578" s="358"/>
      <c r="ES578" s="358"/>
      <c r="ET578" s="358"/>
      <c r="EU578" s="358"/>
      <c r="EV578" s="358"/>
      <c r="EW578" s="358"/>
      <c r="EX578" s="358"/>
      <c r="EY578" s="358"/>
      <c r="FA578" s="358"/>
      <c r="FB578" s="358"/>
      <c r="FC578" s="358"/>
      <c r="FD578" s="358"/>
      <c r="FE578" s="358"/>
      <c r="FF578" s="358"/>
      <c r="FG578" s="358"/>
    </row>
    <row r="579" spans="1:163">
      <c r="A579" s="355" t="s">
        <v>45</v>
      </c>
      <c r="B579" s="162" t="s">
        <v>45</v>
      </c>
      <c r="C579" s="619">
        <v>0</v>
      </c>
      <c r="D579" s="167"/>
      <c r="E579" s="358">
        <v>0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K579" s="358">
        <v>0</v>
      </c>
      <c r="M579" s="358">
        <v>0</v>
      </c>
      <c r="N579" s="358">
        <v>0</v>
      </c>
      <c r="O579" s="358">
        <v>0</v>
      </c>
      <c r="P579" s="358">
        <v>0</v>
      </c>
      <c r="Q579" s="358">
        <v>0</v>
      </c>
      <c r="R579" s="358">
        <v>0</v>
      </c>
      <c r="S579" s="358">
        <v>0</v>
      </c>
      <c r="U579" s="358">
        <v>0</v>
      </c>
      <c r="V579" s="358">
        <v>0</v>
      </c>
      <c r="W579" s="358">
        <v>0</v>
      </c>
      <c r="X579" s="358">
        <v>0</v>
      </c>
      <c r="Y579" s="358">
        <v>0</v>
      </c>
      <c r="Z579" s="358">
        <v>0</v>
      </c>
      <c r="AA579" s="358">
        <v>0</v>
      </c>
      <c r="AC579" s="358">
        <v>0</v>
      </c>
      <c r="AD579" s="358">
        <v>0</v>
      </c>
      <c r="AE579" s="358">
        <v>0</v>
      </c>
      <c r="AF579" s="358">
        <v>0</v>
      </c>
      <c r="AG579" s="358">
        <v>0</v>
      </c>
      <c r="AH579" s="358">
        <v>0</v>
      </c>
      <c r="AI579" s="358">
        <v>0</v>
      </c>
      <c r="AK579" s="358">
        <v>0</v>
      </c>
      <c r="AL579" s="358">
        <v>0</v>
      </c>
      <c r="AM579" s="358">
        <v>0</v>
      </c>
      <c r="AN579" s="358">
        <v>0</v>
      </c>
      <c r="AO579" s="358">
        <v>0</v>
      </c>
      <c r="AP579" s="358">
        <v>0</v>
      </c>
      <c r="AQ579" s="358">
        <v>0</v>
      </c>
      <c r="AS579" s="358">
        <v>0</v>
      </c>
      <c r="AT579" s="358">
        <v>0</v>
      </c>
      <c r="AU579" s="358">
        <v>0</v>
      </c>
      <c r="AV579" s="358">
        <v>0</v>
      </c>
      <c r="AW579" s="358">
        <v>0</v>
      </c>
      <c r="AX579" s="358">
        <v>0</v>
      </c>
      <c r="AY579" s="358">
        <v>0</v>
      </c>
      <c r="BA579" s="358">
        <v>0</v>
      </c>
      <c r="BB579" s="358">
        <v>0</v>
      </c>
      <c r="BC579" s="358">
        <v>0</v>
      </c>
      <c r="BD579" s="358">
        <v>0</v>
      </c>
      <c r="BE579" s="358">
        <v>0</v>
      </c>
      <c r="BF579" s="358">
        <v>0</v>
      </c>
      <c r="BG579" s="358">
        <v>0</v>
      </c>
      <c r="BI579" s="358">
        <v>0</v>
      </c>
      <c r="BJ579" s="358">
        <v>0</v>
      </c>
      <c r="BK579" s="358">
        <v>0</v>
      </c>
      <c r="BL579" s="358">
        <v>0</v>
      </c>
      <c r="BM579" s="358">
        <v>0</v>
      </c>
      <c r="BN579" s="358">
        <v>0</v>
      </c>
      <c r="BO579" s="358">
        <v>0</v>
      </c>
      <c r="BQ579" s="358">
        <v>0</v>
      </c>
      <c r="BR579" s="358">
        <v>0</v>
      </c>
      <c r="BS579" s="358">
        <v>0</v>
      </c>
      <c r="BT579" s="358">
        <v>0</v>
      </c>
      <c r="BU579" s="358">
        <v>0</v>
      </c>
      <c r="BV579" s="358">
        <v>0</v>
      </c>
      <c r="BW579" s="358">
        <v>0</v>
      </c>
      <c r="BY579" s="358">
        <v>0</v>
      </c>
      <c r="BZ579" s="358">
        <v>0</v>
      </c>
      <c r="CA579" s="358">
        <v>0</v>
      </c>
      <c r="CB579" s="358">
        <v>0</v>
      </c>
      <c r="CC579" s="358">
        <v>0</v>
      </c>
      <c r="CD579" s="358">
        <v>0</v>
      </c>
      <c r="CE579" s="358">
        <v>0</v>
      </c>
      <c r="CG579" s="358">
        <v>0</v>
      </c>
      <c r="CH579" s="358">
        <v>0</v>
      </c>
      <c r="CI579" s="358">
        <v>0</v>
      </c>
      <c r="CJ579" s="358">
        <v>0</v>
      </c>
      <c r="CK579" s="358">
        <v>0</v>
      </c>
      <c r="CL579" s="358">
        <v>0</v>
      </c>
      <c r="CM579" s="358">
        <v>0</v>
      </c>
      <c r="CN579" s="162">
        <v>0</v>
      </c>
      <c r="CO579" s="358">
        <v>0</v>
      </c>
      <c r="CP579" s="358">
        <v>0</v>
      </c>
      <c r="CQ579" s="358">
        <v>0</v>
      </c>
      <c r="CR579" s="358">
        <v>0</v>
      </c>
      <c r="CS579" s="358">
        <v>0</v>
      </c>
      <c r="CT579" s="358">
        <v>0</v>
      </c>
      <c r="CU579" s="358">
        <v>0</v>
      </c>
      <c r="CW579" s="358"/>
      <c r="CX579" s="358"/>
      <c r="CY579" s="358"/>
      <c r="CZ579" s="358"/>
      <c r="DA579" s="358"/>
      <c r="DB579" s="358"/>
      <c r="DC579" s="358"/>
      <c r="DE579" s="358"/>
      <c r="DF579" s="358"/>
      <c r="DG579" s="358"/>
      <c r="DH579" s="358"/>
      <c r="DI579" s="358"/>
      <c r="DJ579" s="358"/>
      <c r="DK579" s="358"/>
      <c r="DM579" s="358"/>
      <c r="DN579" s="358"/>
      <c r="DO579" s="358"/>
      <c r="DP579" s="358"/>
      <c r="DQ579" s="358"/>
      <c r="DR579" s="358"/>
      <c r="DS579" s="358"/>
      <c r="DU579" s="358"/>
      <c r="DV579" s="358"/>
      <c r="DW579" s="358"/>
      <c r="DX579" s="358"/>
      <c r="DY579" s="358"/>
      <c r="DZ579" s="358"/>
      <c r="EA579" s="358"/>
      <c r="EC579" s="358"/>
      <c r="ED579" s="358"/>
      <c r="EE579" s="358"/>
      <c r="EF579" s="358"/>
      <c r="EG579" s="358"/>
      <c r="EH579" s="358"/>
      <c r="EI579" s="358"/>
      <c r="EK579" s="358"/>
      <c r="EL579" s="358"/>
      <c r="EM579" s="358"/>
      <c r="EN579" s="358"/>
      <c r="EO579" s="358"/>
      <c r="EP579" s="358"/>
      <c r="EQ579" s="358"/>
      <c r="ES579" s="358"/>
      <c r="ET579" s="358"/>
      <c r="EU579" s="358"/>
      <c r="EV579" s="358"/>
      <c r="EW579" s="358"/>
      <c r="EX579" s="358"/>
      <c r="EY579" s="358"/>
      <c r="FA579" s="358"/>
      <c r="FB579" s="358"/>
      <c r="FC579" s="358"/>
      <c r="FD579" s="358"/>
      <c r="FE579" s="358"/>
      <c r="FF579" s="358"/>
      <c r="FG579" s="358"/>
    </row>
    <row r="580" spans="1:163">
      <c r="A580" s="355" t="s">
        <v>45</v>
      </c>
      <c r="B580" s="162" t="s">
        <v>45</v>
      </c>
      <c r="C580" s="619">
        <v>0</v>
      </c>
      <c r="D580" s="167"/>
      <c r="E580" s="358">
        <v>0</v>
      </c>
      <c r="F580" s="358">
        <v>0</v>
      </c>
      <c r="G580" s="358">
        <v>0</v>
      </c>
      <c r="H580" s="358">
        <v>0</v>
      </c>
      <c r="I580" s="358">
        <v>0</v>
      </c>
      <c r="J580" s="358">
        <v>0</v>
      </c>
      <c r="K580" s="358">
        <v>0</v>
      </c>
      <c r="M580" s="358">
        <v>0</v>
      </c>
      <c r="N580" s="358">
        <v>0</v>
      </c>
      <c r="O580" s="358">
        <v>0</v>
      </c>
      <c r="P580" s="358">
        <v>0</v>
      </c>
      <c r="Q580" s="358">
        <v>0</v>
      </c>
      <c r="R580" s="358">
        <v>0</v>
      </c>
      <c r="S580" s="358">
        <v>0</v>
      </c>
      <c r="U580" s="358">
        <v>0</v>
      </c>
      <c r="V580" s="358">
        <v>0</v>
      </c>
      <c r="W580" s="358">
        <v>0</v>
      </c>
      <c r="X580" s="358">
        <v>0</v>
      </c>
      <c r="Y580" s="358">
        <v>0</v>
      </c>
      <c r="Z580" s="358">
        <v>0</v>
      </c>
      <c r="AA580" s="358">
        <v>0</v>
      </c>
      <c r="AC580" s="358">
        <v>0</v>
      </c>
      <c r="AD580" s="358">
        <v>0</v>
      </c>
      <c r="AE580" s="358">
        <v>0</v>
      </c>
      <c r="AF580" s="358">
        <v>0</v>
      </c>
      <c r="AG580" s="358">
        <v>0</v>
      </c>
      <c r="AH580" s="358">
        <v>0</v>
      </c>
      <c r="AI580" s="358">
        <v>0</v>
      </c>
      <c r="AK580" s="358">
        <v>0</v>
      </c>
      <c r="AL580" s="358">
        <v>0</v>
      </c>
      <c r="AM580" s="358">
        <v>0</v>
      </c>
      <c r="AN580" s="358">
        <v>0</v>
      </c>
      <c r="AO580" s="358">
        <v>0</v>
      </c>
      <c r="AP580" s="358">
        <v>0</v>
      </c>
      <c r="AQ580" s="358">
        <v>0</v>
      </c>
      <c r="AS580" s="358">
        <v>0</v>
      </c>
      <c r="AT580" s="358">
        <v>0</v>
      </c>
      <c r="AU580" s="358">
        <v>0</v>
      </c>
      <c r="AV580" s="358">
        <v>0</v>
      </c>
      <c r="AW580" s="358">
        <v>0</v>
      </c>
      <c r="AX580" s="358">
        <v>0</v>
      </c>
      <c r="AY580" s="358">
        <v>0</v>
      </c>
      <c r="BA580" s="358">
        <v>0</v>
      </c>
      <c r="BB580" s="358">
        <v>0</v>
      </c>
      <c r="BC580" s="358">
        <v>0</v>
      </c>
      <c r="BD580" s="358">
        <v>0</v>
      </c>
      <c r="BE580" s="358">
        <v>0</v>
      </c>
      <c r="BF580" s="358">
        <v>0</v>
      </c>
      <c r="BG580" s="358">
        <v>0</v>
      </c>
      <c r="BI580" s="358">
        <v>0</v>
      </c>
      <c r="BJ580" s="358">
        <v>0</v>
      </c>
      <c r="BK580" s="358">
        <v>0</v>
      </c>
      <c r="BL580" s="358">
        <v>0</v>
      </c>
      <c r="BM580" s="358">
        <v>0</v>
      </c>
      <c r="BN580" s="358">
        <v>0</v>
      </c>
      <c r="BO580" s="358">
        <v>0</v>
      </c>
      <c r="BQ580" s="358">
        <v>0</v>
      </c>
      <c r="BR580" s="358">
        <v>0</v>
      </c>
      <c r="BS580" s="358">
        <v>0</v>
      </c>
      <c r="BT580" s="358">
        <v>0</v>
      </c>
      <c r="BU580" s="358">
        <v>0</v>
      </c>
      <c r="BV580" s="358">
        <v>0</v>
      </c>
      <c r="BW580" s="358">
        <v>0</v>
      </c>
      <c r="BY580" s="358">
        <v>0</v>
      </c>
      <c r="BZ580" s="358">
        <v>0</v>
      </c>
      <c r="CA580" s="358">
        <v>0</v>
      </c>
      <c r="CB580" s="358">
        <v>0</v>
      </c>
      <c r="CC580" s="358">
        <v>0</v>
      </c>
      <c r="CD580" s="358">
        <v>0</v>
      </c>
      <c r="CE580" s="358">
        <v>0</v>
      </c>
      <c r="CG580" s="358">
        <v>0</v>
      </c>
      <c r="CH580" s="358">
        <v>0</v>
      </c>
      <c r="CI580" s="358">
        <v>0</v>
      </c>
      <c r="CJ580" s="358">
        <v>0</v>
      </c>
      <c r="CK580" s="358">
        <v>0</v>
      </c>
      <c r="CL580" s="358">
        <v>0</v>
      </c>
      <c r="CM580" s="358">
        <v>0</v>
      </c>
      <c r="CN580" s="162">
        <v>0</v>
      </c>
      <c r="CO580" s="358">
        <v>0</v>
      </c>
      <c r="CP580" s="358">
        <v>0</v>
      </c>
      <c r="CQ580" s="358">
        <v>0</v>
      </c>
      <c r="CR580" s="358">
        <v>0</v>
      </c>
      <c r="CS580" s="358">
        <v>0</v>
      </c>
      <c r="CT580" s="358">
        <v>0</v>
      </c>
      <c r="CU580" s="358">
        <v>0</v>
      </c>
      <c r="CW580" s="358"/>
      <c r="CX580" s="358"/>
      <c r="CY580" s="358"/>
      <c r="CZ580" s="358"/>
      <c r="DA580" s="358"/>
      <c r="DB580" s="358"/>
      <c r="DC580" s="358"/>
      <c r="DE580" s="358"/>
      <c r="DF580" s="358"/>
      <c r="DG580" s="358"/>
      <c r="DH580" s="358"/>
      <c r="DI580" s="358"/>
      <c r="DJ580" s="358"/>
      <c r="DK580" s="358"/>
      <c r="DM580" s="358"/>
      <c r="DN580" s="358"/>
      <c r="DO580" s="358"/>
      <c r="DP580" s="358"/>
      <c r="DQ580" s="358"/>
      <c r="DR580" s="358"/>
      <c r="DS580" s="358"/>
      <c r="DU580" s="358"/>
      <c r="DV580" s="358"/>
      <c r="DW580" s="358"/>
      <c r="DX580" s="358"/>
      <c r="DY580" s="358"/>
      <c r="DZ580" s="358"/>
      <c r="EA580" s="358"/>
      <c r="EC580" s="358"/>
      <c r="ED580" s="358"/>
      <c r="EE580" s="358"/>
      <c r="EF580" s="358"/>
      <c r="EG580" s="358"/>
      <c r="EH580" s="358"/>
      <c r="EI580" s="358"/>
      <c r="EK580" s="358"/>
      <c r="EL580" s="358"/>
      <c r="EM580" s="358"/>
      <c r="EN580" s="358"/>
      <c r="EO580" s="358"/>
      <c r="EP580" s="358"/>
      <c r="EQ580" s="358"/>
      <c r="ES580" s="358"/>
      <c r="ET580" s="358"/>
      <c r="EU580" s="358"/>
      <c r="EV580" s="358"/>
      <c r="EW580" s="358"/>
      <c r="EX580" s="358"/>
      <c r="EY580" s="358"/>
      <c r="FA580" s="358"/>
      <c r="FB580" s="358"/>
      <c r="FC580" s="358"/>
      <c r="FD580" s="358"/>
      <c r="FE580" s="358"/>
      <c r="FF580" s="358"/>
      <c r="FG580" s="358"/>
    </row>
    <row r="581" spans="1:163">
      <c r="A581" s="355" t="s">
        <v>45</v>
      </c>
      <c r="B581" s="162" t="s">
        <v>45</v>
      </c>
      <c r="C581" s="619">
        <v>0</v>
      </c>
      <c r="D581" s="167"/>
      <c r="E581" s="358">
        <v>0</v>
      </c>
      <c r="F581" s="358">
        <v>0</v>
      </c>
      <c r="G581" s="358">
        <v>0</v>
      </c>
      <c r="H581" s="358">
        <v>0</v>
      </c>
      <c r="I581" s="358">
        <v>0</v>
      </c>
      <c r="J581" s="358">
        <v>0</v>
      </c>
      <c r="K581" s="358">
        <v>0</v>
      </c>
      <c r="M581" s="358">
        <v>0</v>
      </c>
      <c r="N581" s="358">
        <v>0</v>
      </c>
      <c r="O581" s="358">
        <v>0</v>
      </c>
      <c r="P581" s="358">
        <v>0</v>
      </c>
      <c r="Q581" s="358">
        <v>0</v>
      </c>
      <c r="R581" s="358">
        <v>0</v>
      </c>
      <c r="S581" s="358">
        <v>0</v>
      </c>
      <c r="U581" s="358">
        <v>0</v>
      </c>
      <c r="V581" s="358">
        <v>0</v>
      </c>
      <c r="W581" s="358">
        <v>0</v>
      </c>
      <c r="X581" s="358">
        <v>0</v>
      </c>
      <c r="Y581" s="358">
        <v>0</v>
      </c>
      <c r="Z581" s="358">
        <v>0</v>
      </c>
      <c r="AA581" s="358">
        <v>0</v>
      </c>
      <c r="AC581" s="358">
        <v>0</v>
      </c>
      <c r="AD581" s="358">
        <v>0</v>
      </c>
      <c r="AE581" s="358">
        <v>0</v>
      </c>
      <c r="AF581" s="358">
        <v>0</v>
      </c>
      <c r="AG581" s="358">
        <v>0</v>
      </c>
      <c r="AH581" s="358">
        <v>0</v>
      </c>
      <c r="AI581" s="358">
        <v>0</v>
      </c>
      <c r="AK581" s="358">
        <v>0</v>
      </c>
      <c r="AL581" s="358">
        <v>0</v>
      </c>
      <c r="AM581" s="358">
        <v>0</v>
      </c>
      <c r="AN581" s="358">
        <v>0</v>
      </c>
      <c r="AO581" s="358">
        <v>0</v>
      </c>
      <c r="AP581" s="358">
        <v>0</v>
      </c>
      <c r="AQ581" s="358">
        <v>0</v>
      </c>
      <c r="AS581" s="358">
        <v>0</v>
      </c>
      <c r="AT581" s="358">
        <v>0</v>
      </c>
      <c r="AU581" s="358">
        <v>0</v>
      </c>
      <c r="AV581" s="358">
        <v>0</v>
      </c>
      <c r="AW581" s="358">
        <v>0</v>
      </c>
      <c r="AX581" s="358">
        <v>0</v>
      </c>
      <c r="AY581" s="358">
        <v>0</v>
      </c>
      <c r="BA581" s="358">
        <v>0</v>
      </c>
      <c r="BB581" s="358">
        <v>0</v>
      </c>
      <c r="BC581" s="358">
        <v>0</v>
      </c>
      <c r="BD581" s="358">
        <v>0</v>
      </c>
      <c r="BE581" s="358">
        <v>0</v>
      </c>
      <c r="BF581" s="358">
        <v>0</v>
      </c>
      <c r="BG581" s="358">
        <v>0</v>
      </c>
      <c r="BI581" s="358">
        <v>0</v>
      </c>
      <c r="BJ581" s="358">
        <v>0</v>
      </c>
      <c r="BK581" s="358">
        <v>0</v>
      </c>
      <c r="BL581" s="358">
        <v>0</v>
      </c>
      <c r="BM581" s="358">
        <v>0</v>
      </c>
      <c r="BN581" s="358">
        <v>0</v>
      </c>
      <c r="BO581" s="358">
        <v>0</v>
      </c>
      <c r="BQ581" s="358">
        <v>0</v>
      </c>
      <c r="BR581" s="358">
        <v>0</v>
      </c>
      <c r="BS581" s="358">
        <v>0</v>
      </c>
      <c r="BT581" s="358">
        <v>0</v>
      </c>
      <c r="BU581" s="358">
        <v>0</v>
      </c>
      <c r="BV581" s="358">
        <v>0</v>
      </c>
      <c r="BW581" s="358">
        <v>0</v>
      </c>
      <c r="BY581" s="358">
        <v>0</v>
      </c>
      <c r="BZ581" s="358">
        <v>0</v>
      </c>
      <c r="CA581" s="358">
        <v>0</v>
      </c>
      <c r="CB581" s="358">
        <v>0</v>
      </c>
      <c r="CC581" s="358">
        <v>0</v>
      </c>
      <c r="CD581" s="358">
        <v>0</v>
      </c>
      <c r="CE581" s="358">
        <v>0</v>
      </c>
      <c r="CG581" s="358">
        <v>0</v>
      </c>
      <c r="CH581" s="358">
        <v>0</v>
      </c>
      <c r="CI581" s="358">
        <v>0</v>
      </c>
      <c r="CJ581" s="358">
        <v>0</v>
      </c>
      <c r="CK581" s="358">
        <v>0</v>
      </c>
      <c r="CL581" s="358">
        <v>0</v>
      </c>
      <c r="CM581" s="358">
        <v>0</v>
      </c>
      <c r="CN581" s="162">
        <v>0</v>
      </c>
      <c r="CO581" s="358">
        <v>0</v>
      </c>
      <c r="CP581" s="358">
        <v>0</v>
      </c>
      <c r="CQ581" s="358">
        <v>0</v>
      </c>
      <c r="CR581" s="358">
        <v>0</v>
      </c>
      <c r="CS581" s="358">
        <v>0</v>
      </c>
      <c r="CT581" s="358">
        <v>0</v>
      </c>
      <c r="CU581" s="358">
        <v>0</v>
      </c>
      <c r="CW581" s="358"/>
      <c r="CX581" s="358"/>
      <c r="CY581" s="358"/>
      <c r="CZ581" s="358"/>
      <c r="DA581" s="358"/>
      <c r="DB581" s="358"/>
      <c r="DC581" s="358"/>
      <c r="DE581" s="358"/>
      <c r="DF581" s="358"/>
      <c r="DG581" s="358"/>
      <c r="DH581" s="358"/>
      <c r="DI581" s="358"/>
      <c r="DJ581" s="358"/>
      <c r="DK581" s="358"/>
      <c r="DM581" s="358"/>
      <c r="DN581" s="358"/>
      <c r="DO581" s="358"/>
      <c r="DP581" s="358"/>
      <c r="DQ581" s="358"/>
      <c r="DR581" s="358"/>
      <c r="DS581" s="358"/>
      <c r="DU581" s="358"/>
      <c r="DV581" s="358"/>
      <c r="DW581" s="358"/>
      <c r="DX581" s="358"/>
      <c r="DY581" s="358"/>
      <c r="DZ581" s="358"/>
      <c r="EA581" s="358"/>
      <c r="EC581" s="358"/>
      <c r="ED581" s="358"/>
      <c r="EE581" s="358"/>
      <c r="EF581" s="358"/>
      <c r="EG581" s="358"/>
      <c r="EH581" s="358"/>
      <c r="EI581" s="358"/>
      <c r="EK581" s="358"/>
      <c r="EL581" s="358"/>
      <c r="EM581" s="358"/>
      <c r="EN581" s="358"/>
      <c r="EO581" s="358"/>
      <c r="EP581" s="358"/>
      <c r="EQ581" s="358"/>
      <c r="ES581" s="358"/>
      <c r="ET581" s="358"/>
      <c r="EU581" s="358"/>
      <c r="EV581" s="358"/>
      <c r="EW581" s="358"/>
      <c r="EX581" s="358"/>
      <c r="EY581" s="358"/>
      <c r="FA581" s="358"/>
      <c r="FB581" s="358"/>
      <c r="FC581" s="358"/>
      <c r="FD581" s="358"/>
      <c r="FE581" s="358"/>
      <c r="FF581" s="358"/>
      <c r="FG581" s="358"/>
    </row>
    <row r="582" spans="1:163">
      <c r="A582" s="355" t="s">
        <v>45</v>
      </c>
      <c r="B582" s="162" t="s">
        <v>45</v>
      </c>
      <c r="C582" s="619">
        <v>0</v>
      </c>
      <c r="D582" s="167"/>
      <c r="E582" s="358">
        <v>0</v>
      </c>
      <c r="F582" s="358">
        <v>0</v>
      </c>
      <c r="G582" s="358">
        <v>0</v>
      </c>
      <c r="H582" s="358">
        <v>0</v>
      </c>
      <c r="I582" s="358">
        <v>0</v>
      </c>
      <c r="J582" s="358">
        <v>0</v>
      </c>
      <c r="K582" s="358">
        <v>0</v>
      </c>
      <c r="M582" s="358">
        <v>0</v>
      </c>
      <c r="N582" s="358">
        <v>0</v>
      </c>
      <c r="O582" s="358">
        <v>0</v>
      </c>
      <c r="P582" s="358">
        <v>0</v>
      </c>
      <c r="Q582" s="358">
        <v>0</v>
      </c>
      <c r="R582" s="358">
        <v>0</v>
      </c>
      <c r="S582" s="358">
        <v>0</v>
      </c>
      <c r="U582" s="358">
        <v>0</v>
      </c>
      <c r="V582" s="358">
        <v>0</v>
      </c>
      <c r="W582" s="358">
        <v>0</v>
      </c>
      <c r="X582" s="358">
        <v>0</v>
      </c>
      <c r="Y582" s="358">
        <v>0</v>
      </c>
      <c r="Z582" s="358">
        <v>0</v>
      </c>
      <c r="AA582" s="358">
        <v>0</v>
      </c>
      <c r="AC582" s="358">
        <v>0</v>
      </c>
      <c r="AD582" s="358">
        <v>0</v>
      </c>
      <c r="AE582" s="358">
        <v>0</v>
      </c>
      <c r="AF582" s="358">
        <v>0</v>
      </c>
      <c r="AG582" s="358">
        <v>0</v>
      </c>
      <c r="AH582" s="358">
        <v>0</v>
      </c>
      <c r="AI582" s="358">
        <v>0</v>
      </c>
      <c r="AK582" s="358">
        <v>0</v>
      </c>
      <c r="AL582" s="358">
        <v>0</v>
      </c>
      <c r="AM582" s="358">
        <v>0</v>
      </c>
      <c r="AN582" s="358">
        <v>0</v>
      </c>
      <c r="AO582" s="358">
        <v>0</v>
      </c>
      <c r="AP582" s="358">
        <v>0</v>
      </c>
      <c r="AQ582" s="358">
        <v>0</v>
      </c>
      <c r="AS582" s="358">
        <v>0</v>
      </c>
      <c r="AT582" s="358">
        <v>0</v>
      </c>
      <c r="AU582" s="358">
        <v>0</v>
      </c>
      <c r="AV582" s="358">
        <v>0</v>
      </c>
      <c r="AW582" s="358">
        <v>0</v>
      </c>
      <c r="AX582" s="358">
        <v>0</v>
      </c>
      <c r="AY582" s="358">
        <v>0</v>
      </c>
      <c r="BA582" s="358">
        <v>0</v>
      </c>
      <c r="BB582" s="358">
        <v>0</v>
      </c>
      <c r="BC582" s="358">
        <v>0</v>
      </c>
      <c r="BD582" s="358">
        <v>0</v>
      </c>
      <c r="BE582" s="358">
        <v>0</v>
      </c>
      <c r="BF582" s="358">
        <v>0</v>
      </c>
      <c r="BG582" s="358">
        <v>0</v>
      </c>
      <c r="BI582" s="358">
        <v>0</v>
      </c>
      <c r="BJ582" s="358">
        <v>0</v>
      </c>
      <c r="BK582" s="358">
        <v>0</v>
      </c>
      <c r="BL582" s="358">
        <v>0</v>
      </c>
      <c r="BM582" s="358">
        <v>0</v>
      </c>
      <c r="BN582" s="358">
        <v>0</v>
      </c>
      <c r="BO582" s="358">
        <v>0</v>
      </c>
      <c r="BQ582" s="358">
        <v>0</v>
      </c>
      <c r="BR582" s="358">
        <v>0</v>
      </c>
      <c r="BS582" s="358">
        <v>0</v>
      </c>
      <c r="BT582" s="358">
        <v>0</v>
      </c>
      <c r="BU582" s="358">
        <v>0</v>
      </c>
      <c r="BV582" s="358">
        <v>0</v>
      </c>
      <c r="BW582" s="358">
        <v>0</v>
      </c>
      <c r="BY582" s="358">
        <v>0</v>
      </c>
      <c r="BZ582" s="358">
        <v>0</v>
      </c>
      <c r="CA582" s="358">
        <v>0</v>
      </c>
      <c r="CB582" s="358">
        <v>0</v>
      </c>
      <c r="CC582" s="358">
        <v>0</v>
      </c>
      <c r="CD582" s="358">
        <v>0</v>
      </c>
      <c r="CE582" s="358">
        <v>0</v>
      </c>
      <c r="CG582" s="358">
        <v>0</v>
      </c>
      <c r="CH582" s="358">
        <v>0</v>
      </c>
      <c r="CI582" s="358">
        <v>0</v>
      </c>
      <c r="CJ582" s="358">
        <v>0</v>
      </c>
      <c r="CK582" s="358">
        <v>0</v>
      </c>
      <c r="CL582" s="358">
        <v>0</v>
      </c>
      <c r="CM582" s="358">
        <v>0</v>
      </c>
      <c r="CN582" s="162">
        <v>0</v>
      </c>
      <c r="CO582" s="358">
        <v>0</v>
      </c>
      <c r="CP582" s="358">
        <v>0</v>
      </c>
      <c r="CQ582" s="358">
        <v>0</v>
      </c>
      <c r="CR582" s="358">
        <v>0</v>
      </c>
      <c r="CS582" s="358">
        <v>0</v>
      </c>
      <c r="CT582" s="358">
        <v>0</v>
      </c>
      <c r="CU582" s="358">
        <v>0</v>
      </c>
      <c r="CW582" s="358"/>
      <c r="CX582" s="358"/>
      <c r="CY582" s="358"/>
      <c r="CZ582" s="358"/>
      <c r="DA582" s="358"/>
      <c r="DB582" s="358"/>
      <c r="DC582" s="358"/>
      <c r="DE582" s="358"/>
      <c r="DF582" s="358"/>
      <c r="DG582" s="358"/>
      <c r="DH582" s="358"/>
      <c r="DI582" s="358"/>
      <c r="DJ582" s="358"/>
      <c r="DK582" s="358"/>
      <c r="DM582" s="358"/>
      <c r="DN582" s="358"/>
      <c r="DO582" s="358"/>
      <c r="DP582" s="358"/>
      <c r="DQ582" s="358"/>
      <c r="DR582" s="358"/>
      <c r="DS582" s="358"/>
      <c r="DU582" s="358"/>
      <c r="DV582" s="358"/>
      <c r="DW582" s="358"/>
      <c r="DX582" s="358"/>
      <c r="DY582" s="358"/>
      <c r="DZ582" s="358"/>
      <c r="EA582" s="358"/>
      <c r="EC582" s="358"/>
      <c r="ED582" s="358"/>
      <c r="EE582" s="358"/>
      <c r="EF582" s="358"/>
      <c r="EG582" s="358"/>
      <c r="EH582" s="358"/>
      <c r="EI582" s="358"/>
      <c r="EK582" s="358"/>
      <c r="EL582" s="358"/>
      <c r="EM582" s="358"/>
      <c r="EN582" s="358"/>
      <c r="EO582" s="358"/>
      <c r="EP582" s="358"/>
      <c r="EQ582" s="358"/>
      <c r="ES582" s="358"/>
      <c r="ET582" s="358"/>
      <c r="EU582" s="358"/>
      <c r="EV582" s="358"/>
      <c r="EW582" s="358"/>
      <c r="EX582" s="358"/>
      <c r="EY582" s="358"/>
      <c r="FA582" s="358"/>
      <c r="FB582" s="358"/>
      <c r="FC582" s="358"/>
      <c r="FD582" s="358"/>
      <c r="FE582" s="358"/>
      <c r="FF582" s="358"/>
      <c r="FG582" s="358"/>
    </row>
    <row r="583" spans="1:163">
      <c r="A583" s="355" t="s">
        <v>45</v>
      </c>
      <c r="B583" s="162" t="s">
        <v>45</v>
      </c>
      <c r="C583" s="619">
        <v>0</v>
      </c>
      <c r="D583" s="167"/>
      <c r="E583" s="358">
        <v>0</v>
      </c>
      <c r="F583" s="358">
        <v>0</v>
      </c>
      <c r="G583" s="358">
        <v>0</v>
      </c>
      <c r="H583" s="358">
        <v>0</v>
      </c>
      <c r="I583" s="358">
        <v>0</v>
      </c>
      <c r="J583" s="358">
        <v>0</v>
      </c>
      <c r="K583" s="358">
        <v>0</v>
      </c>
      <c r="M583" s="358">
        <v>0</v>
      </c>
      <c r="N583" s="358">
        <v>0</v>
      </c>
      <c r="O583" s="358">
        <v>0</v>
      </c>
      <c r="P583" s="358">
        <v>0</v>
      </c>
      <c r="Q583" s="358">
        <v>0</v>
      </c>
      <c r="R583" s="358">
        <v>0</v>
      </c>
      <c r="S583" s="358">
        <v>0</v>
      </c>
      <c r="U583" s="358">
        <v>0</v>
      </c>
      <c r="V583" s="358">
        <v>0</v>
      </c>
      <c r="W583" s="358">
        <v>0</v>
      </c>
      <c r="X583" s="358">
        <v>0</v>
      </c>
      <c r="Y583" s="358">
        <v>0</v>
      </c>
      <c r="Z583" s="358">
        <v>0</v>
      </c>
      <c r="AA583" s="358">
        <v>0</v>
      </c>
      <c r="AC583" s="358">
        <v>0</v>
      </c>
      <c r="AD583" s="358">
        <v>0</v>
      </c>
      <c r="AE583" s="358">
        <v>0</v>
      </c>
      <c r="AF583" s="358">
        <v>0</v>
      </c>
      <c r="AG583" s="358">
        <v>0</v>
      </c>
      <c r="AH583" s="358">
        <v>0</v>
      </c>
      <c r="AI583" s="358">
        <v>0</v>
      </c>
      <c r="AK583" s="358">
        <v>0</v>
      </c>
      <c r="AL583" s="358">
        <v>0</v>
      </c>
      <c r="AM583" s="358">
        <v>0</v>
      </c>
      <c r="AN583" s="358">
        <v>0</v>
      </c>
      <c r="AO583" s="358">
        <v>0</v>
      </c>
      <c r="AP583" s="358">
        <v>0</v>
      </c>
      <c r="AQ583" s="358">
        <v>0</v>
      </c>
      <c r="AS583" s="358">
        <v>0</v>
      </c>
      <c r="AT583" s="358">
        <v>0</v>
      </c>
      <c r="AU583" s="358">
        <v>0</v>
      </c>
      <c r="AV583" s="358">
        <v>0</v>
      </c>
      <c r="AW583" s="358">
        <v>0</v>
      </c>
      <c r="AX583" s="358">
        <v>0</v>
      </c>
      <c r="AY583" s="358">
        <v>0</v>
      </c>
      <c r="BA583" s="358">
        <v>0</v>
      </c>
      <c r="BB583" s="358">
        <v>0</v>
      </c>
      <c r="BC583" s="358">
        <v>0</v>
      </c>
      <c r="BD583" s="358">
        <v>0</v>
      </c>
      <c r="BE583" s="358">
        <v>0</v>
      </c>
      <c r="BF583" s="358">
        <v>0</v>
      </c>
      <c r="BG583" s="358">
        <v>0</v>
      </c>
      <c r="BI583" s="358">
        <v>0</v>
      </c>
      <c r="BJ583" s="358">
        <v>0</v>
      </c>
      <c r="BK583" s="358">
        <v>0</v>
      </c>
      <c r="BL583" s="358">
        <v>0</v>
      </c>
      <c r="BM583" s="358">
        <v>0</v>
      </c>
      <c r="BN583" s="358">
        <v>0</v>
      </c>
      <c r="BO583" s="358">
        <v>0</v>
      </c>
      <c r="BQ583" s="358">
        <v>0</v>
      </c>
      <c r="BR583" s="358">
        <v>0</v>
      </c>
      <c r="BS583" s="358">
        <v>0</v>
      </c>
      <c r="BT583" s="358">
        <v>0</v>
      </c>
      <c r="BU583" s="358">
        <v>0</v>
      </c>
      <c r="BV583" s="358">
        <v>0</v>
      </c>
      <c r="BW583" s="358">
        <v>0</v>
      </c>
      <c r="BY583" s="358">
        <v>0</v>
      </c>
      <c r="BZ583" s="358">
        <v>0</v>
      </c>
      <c r="CA583" s="358">
        <v>0</v>
      </c>
      <c r="CB583" s="358">
        <v>0</v>
      </c>
      <c r="CC583" s="358">
        <v>0</v>
      </c>
      <c r="CD583" s="358">
        <v>0</v>
      </c>
      <c r="CE583" s="358">
        <v>0</v>
      </c>
      <c r="CG583" s="358">
        <v>0</v>
      </c>
      <c r="CH583" s="358">
        <v>0</v>
      </c>
      <c r="CI583" s="358">
        <v>0</v>
      </c>
      <c r="CJ583" s="358">
        <v>0</v>
      </c>
      <c r="CK583" s="358">
        <v>0</v>
      </c>
      <c r="CL583" s="358">
        <v>0</v>
      </c>
      <c r="CM583" s="358">
        <v>0</v>
      </c>
      <c r="CN583" s="162">
        <v>0</v>
      </c>
      <c r="CO583" s="358">
        <v>0</v>
      </c>
      <c r="CP583" s="358">
        <v>0</v>
      </c>
      <c r="CQ583" s="358">
        <v>0</v>
      </c>
      <c r="CR583" s="358">
        <v>0</v>
      </c>
      <c r="CS583" s="358">
        <v>0</v>
      </c>
      <c r="CT583" s="358">
        <v>0</v>
      </c>
      <c r="CU583" s="358">
        <v>0</v>
      </c>
      <c r="CW583" s="358"/>
      <c r="CX583" s="358"/>
      <c r="CY583" s="358"/>
      <c r="CZ583" s="358"/>
      <c r="DA583" s="358"/>
      <c r="DB583" s="358"/>
      <c r="DC583" s="358"/>
      <c r="DE583" s="358"/>
      <c r="DF583" s="358"/>
      <c r="DG583" s="358"/>
      <c r="DH583" s="358"/>
      <c r="DI583" s="358"/>
      <c r="DJ583" s="358"/>
      <c r="DK583" s="358"/>
      <c r="DM583" s="358"/>
      <c r="DN583" s="358"/>
      <c r="DO583" s="358"/>
      <c r="DP583" s="358"/>
      <c r="DQ583" s="358"/>
      <c r="DR583" s="358"/>
      <c r="DS583" s="358"/>
      <c r="DU583" s="358"/>
      <c r="DV583" s="358"/>
      <c r="DW583" s="358"/>
      <c r="DX583" s="358"/>
      <c r="DY583" s="358"/>
      <c r="DZ583" s="358"/>
      <c r="EA583" s="358"/>
      <c r="EC583" s="358"/>
      <c r="ED583" s="358"/>
      <c r="EE583" s="358"/>
      <c r="EF583" s="358"/>
      <c r="EG583" s="358"/>
      <c r="EH583" s="358"/>
      <c r="EI583" s="358"/>
      <c r="EK583" s="358"/>
      <c r="EL583" s="358"/>
      <c r="EM583" s="358"/>
      <c r="EN583" s="358"/>
      <c r="EO583" s="358"/>
      <c r="EP583" s="358"/>
      <c r="EQ583" s="358"/>
      <c r="ES583" s="358"/>
      <c r="ET583" s="358"/>
      <c r="EU583" s="358"/>
      <c r="EV583" s="358"/>
      <c r="EW583" s="358"/>
      <c r="EX583" s="358"/>
      <c r="EY583" s="358"/>
      <c r="FA583" s="358"/>
      <c r="FB583" s="358"/>
      <c r="FC583" s="358"/>
      <c r="FD583" s="358"/>
      <c r="FE583" s="358"/>
      <c r="FF583" s="358"/>
      <c r="FG583" s="358"/>
    </row>
    <row r="584" spans="1:163">
      <c r="B584" s="172" t="s">
        <v>1051</v>
      </c>
      <c r="C584" s="357">
        <v>504660191.33475941</v>
      </c>
      <c r="D584" s="167"/>
      <c r="E584" s="357">
        <v>132580974.07772517</v>
      </c>
      <c r="F584" s="357">
        <v>131346810.35961275</v>
      </c>
      <c r="G584" s="357">
        <v>33330507.98843573</v>
      </c>
      <c r="H584" s="357">
        <v>0</v>
      </c>
      <c r="I584" s="357">
        <v>0</v>
      </c>
      <c r="J584" s="357">
        <v>0</v>
      </c>
      <c r="K584" s="357">
        <v>297258292.42577368</v>
      </c>
      <c r="L584" s="357"/>
      <c r="M584" s="357">
        <v>24890992.423151143</v>
      </c>
      <c r="N584" s="357">
        <v>33373683.306953657</v>
      </c>
      <c r="O584" s="357">
        <v>5325104.9447672255</v>
      </c>
      <c r="P584" s="357">
        <v>0</v>
      </c>
      <c r="Q584" s="357">
        <v>0</v>
      </c>
      <c r="R584" s="357">
        <v>0</v>
      </c>
      <c r="S584" s="357">
        <v>63589780.674872026</v>
      </c>
      <c r="T584" s="357"/>
      <c r="U584" s="357">
        <v>21414658.492309108</v>
      </c>
      <c r="V584" s="357">
        <v>37114091.588395275</v>
      </c>
      <c r="W584" s="357">
        <v>1282416.4928868583</v>
      </c>
      <c r="X584" s="357">
        <v>0</v>
      </c>
      <c r="Y584" s="357">
        <v>0</v>
      </c>
      <c r="Z584" s="357">
        <v>0</v>
      </c>
      <c r="AA584" s="357">
        <v>59811166.57359124</v>
      </c>
      <c r="AB584" s="357"/>
      <c r="AC584" s="357">
        <v>9562128.3586365115</v>
      </c>
      <c r="AD584" s="357">
        <v>23952166.079505149</v>
      </c>
      <c r="AE584" s="357">
        <v>237775.95705868187</v>
      </c>
      <c r="AF584" s="357">
        <v>0</v>
      </c>
      <c r="AG584" s="357">
        <v>0</v>
      </c>
      <c r="AH584" s="357">
        <v>0</v>
      </c>
      <c r="AI584" s="357">
        <v>33752070.395200342</v>
      </c>
      <c r="AJ584" s="357"/>
      <c r="AK584" s="357">
        <v>7378447.8503925512</v>
      </c>
      <c r="AL584" s="357">
        <v>16664546.83366283</v>
      </c>
      <c r="AM584" s="357">
        <v>1681045.6940869188</v>
      </c>
      <c r="AN584" s="357">
        <v>0</v>
      </c>
      <c r="AO584" s="357">
        <v>0</v>
      </c>
      <c r="AP584" s="357">
        <v>0</v>
      </c>
      <c r="AQ584" s="357">
        <v>25724040.378142301</v>
      </c>
      <c r="AR584" s="357"/>
      <c r="AS584" s="357">
        <v>76238.168216054823</v>
      </c>
      <c r="AT584" s="357">
        <v>52620.112452046276</v>
      </c>
      <c r="AU584" s="357">
        <v>5089.6768632682351</v>
      </c>
      <c r="AV584" s="357">
        <v>0</v>
      </c>
      <c r="AW584" s="357">
        <v>0</v>
      </c>
      <c r="AX584" s="357">
        <v>0</v>
      </c>
      <c r="AY584" s="357">
        <v>133947.95753136932</v>
      </c>
      <c r="AZ584" s="357"/>
      <c r="BA584" s="357">
        <v>1427677.2167958131</v>
      </c>
      <c r="BB584" s="357">
        <v>1452289.5706690683</v>
      </c>
      <c r="BC584" s="357">
        <v>509503.95922398608</v>
      </c>
      <c r="BD584" s="357">
        <v>0</v>
      </c>
      <c r="BE584" s="357">
        <v>0</v>
      </c>
      <c r="BF584" s="357">
        <v>0</v>
      </c>
      <c r="BG584" s="357">
        <v>3389470.7466888675</v>
      </c>
      <c r="BH584" s="357"/>
      <c r="BI584" s="357">
        <v>1099282.2455571843</v>
      </c>
      <c r="BJ584" s="357">
        <v>603881.88322658697</v>
      </c>
      <c r="BK584" s="357">
        <v>115451.08677493699</v>
      </c>
      <c r="BL584" s="357">
        <v>0</v>
      </c>
      <c r="BM584" s="357">
        <v>0</v>
      </c>
      <c r="BN584" s="357">
        <v>0</v>
      </c>
      <c r="BO584" s="357">
        <v>1818615.2155587082</v>
      </c>
      <c r="BP584" s="357"/>
      <c r="BQ584" s="357">
        <v>1197080.49755403</v>
      </c>
      <c r="BR584" s="357">
        <v>7213093.4270699872</v>
      </c>
      <c r="BS584" s="357">
        <v>84297.393305065634</v>
      </c>
      <c r="BT584" s="357">
        <v>0</v>
      </c>
      <c r="BU584" s="357">
        <v>0</v>
      </c>
      <c r="BV584" s="357">
        <v>0</v>
      </c>
      <c r="BW584" s="357">
        <v>8494471.3179290816</v>
      </c>
      <c r="BX584" s="357"/>
      <c r="BY584" s="357">
        <v>563080.35916192422</v>
      </c>
      <c r="BZ584" s="357">
        <v>3564061.0468080062</v>
      </c>
      <c r="CA584" s="357">
        <v>139323.66708629517</v>
      </c>
      <c r="CB584" s="357">
        <v>0</v>
      </c>
      <c r="CC584" s="357">
        <v>0</v>
      </c>
      <c r="CD584" s="357">
        <v>0</v>
      </c>
      <c r="CE584" s="357">
        <v>4266465.0730562257</v>
      </c>
      <c r="CF584" s="357"/>
      <c r="CG584" s="357">
        <v>1289168.0552809299</v>
      </c>
      <c r="CH584" s="357">
        <v>868545.87161445327</v>
      </c>
      <c r="CI584" s="357">
        <v>4106766.3840263151</v>
      </c>
      <c r="CJ584" s="357">
        <v>0</v>
      </c>
      <c r="CK584" s="357">
        <v>0</v>
      </c>
      <c r="CL584" s="357">
        <v>0</v>
      </c>
      <c r="CM584" s="357">
        <v>6264480.3109216988</v>
      </c>
      <c r="CN584" s="357">
        <v>0</v>
      </c>
      <c r="CO584" s="357">
        <v>71215.730436978221</v>
      </c>
      <c r="CP584" s="357">
        <v>85003.505655257017</v>
      </c>
      <c r="CQ584" s="357">
        <v>1171.0294018031491</v>
      </c>
      <c r="CR584" s="357">
        <v>0</v>
      </c>
      <c r="CS584" s="357">
        <v>0</v>
      </c>
      <c r="CT584" s="357">
        <v>0</v>
      </c>
      <c r="CU584" s="357">
        <v>157390.26549403841</v>
      </c>
      <c r="CV584" s="357"/>
      <c r="CW584" s="357">
        <v>0</v>
      </c>
      <c r="CX584" s="357">
        <v>0</v>
      </c>
      <c r="CY584" s="357">
        <v>0</v>
      </c>
      <c r="CZ584" s="357">
        <v>0</v>
      </c>
      <c r="DA584" s="357">
        <v>0</v>
      </c>
      <c r="DB584" s="357">
        <v>0</v>
      </c>
      <c r="DC584" s="357">
        <v>0</v>
      </c>
      <c r="DD584" s="357"/>
      <c r="DE584" s="357">
        <v>0</v>
      </c>
      <c r="DF584" s="357">
        <v>0</v>
      </c>
      <c r="DG584" s="357">
        <v>0</v>
      </c>
      <c r="DH584" s="357">
        <v>0</v>
      </c>
      <c r="DI584" s="357">
        <v>0</v>
      </c>
      <c r="DJ584" s="357">
        <v>0</v>
      </c>
      <c r="DK584" s="357">
        <v>0</v>
      </c>
      <c r="DL584" s="357"/>
      <c r="DM584" s="357">
        <v>0</v>
      </c>
      <c r="DN584" s="357">
        <v>0</v>
      </c>
      <c r="DO584" s="357">
        <v>0</v>
      </c>
      <c r="DP584" s="357">
        <v>0</v>
      </c>
      <c r="DQ584" s="357">
        <v>0</v>
      </c>
      <c r="DR584" s="357">
        <v>0</v>
      </c>
      <c r="DS584" s="357">
        <v>0</v>
      </c>
      <c r="DT584" s="357"/>
      <c r="DU584" s="357">
        <v>0</v>
      </c>
      <c r="DV584" s="357">
        <v>0</v>
      </c>
      <c r="DW584" s="357">
        <v>0</v>
      </c>
      <c r="DX584" s="357">
        <v>0</v>
      </c>
      <c r="DY584" s="357">
        <v>0</v>
      </c>
      <c r="DZ584" s="357">
        <v>0</v>
      </c>
      <c r="EA584" s="357">
        <v>0</v>
      </c>
      <c r="EB584" s="357"/>
      <c r="EC584" s="357">
        <v>0</v>
      </c>
      <c r="ED584" s="357">
        <v>0</v>
      </c>
      <c r="EE584" s="357">
        <v>0</v>
      </c>
      <c r="EF584" s="357">
        <v>0</v>
      </c>
      <c r="EG584" s="357">
        <v>0</v>
      </c>
      <c r="EH584" s="357">
        <v>0</v>
      </c>
      <c r="EI584" s="357">
        <v>0</v>
      </c>
      <c r="EJ584" s="357"/>
      <c r="EK584" s="357">
        <v>0</v>
      </c>
      <c r="EL584" s="357">
        <v>0</v>
      </c>
      <c r="EM584" s="357">
        <v>0</v>
      </c>
      <c r="EN584" s="357">
        <v>0</v>
      </c>
      <c r="EO584" s="357">
        <v>0</v>
      </c>
      <c r="EP584" s="357">
        <v>0</v>
      </c>
      <c r="EQ584" s="357">
        <v>0</v>
      </c>
      <c r="ER584" s="357"/>
      <c r="ES584" s="357">
        <v>0</v>
      </c>
      <c r="ET584" s="357">
        <v>0</v>
      </c>
      <c r="EU584" s="357">
        <v>0</v>
      </c>
      <c r="EV584" s="357">
        <v>0</v>
      </c>
      <c r="EW584" s="357">
        <v>0</v>
      </c>
      <c r="EX584" s="357">
        <v>0</v>
      </c>
      <c r="EY584" s="357">
        <v>0</v>
      </c>
      <c r="EZ584" s="357"/>
      <c r="FA584" s="357">
        <v>0</v>
      </c>
      <c r="FB584" s="357">
        <v>0</v>
      </c>
      <c r="FC584" s="357">
        <v>0</v>
      </c>
      <c r="FD584" s="357">
        <v>0</v>
      </c>
      <c r="FE584" s="357">
        <v>0</v>
      </c>
      <c r="FF584" s="357">
        <v>0</v>
      </c>
      <c r="FG584" s="357">
        <v>0</v>
      </c>
    </row>
    <row r="585" spans="1:163">
      <c r="D585" s="167"/>
      <c r="CW585" s="347">
        <v>0</v>
      </c>
      <c r="CX585" s="347">
        <v>0</v>
      </c>
      <c r="CY585" s="347">
        <v>0</v>
      </c>
      <c r="CZ585" s="347">
        <v>0</v>
      </c>
      <c r="DA585" s="347">
        <v>0</v>
      </c>
      <c r="DB585" s="347">
        <v>0</v>
      </c>
      <c r="DC585" s="347">
        <v>0</v>
      </c>
    </row>
    <row r="586" spans="1:163">
      <c r="B586" s="172" t="s">
        <v>83</v>
      </c>
      <c r="D586" s="167"/>
      <c r="CW586" s="347">
        <v>0</v>
      </c>
      <c r="CX586" s="347">
        <v>0</v>
      </c>
      <c r="CY586" s="347">
        <v>0</v>
      </c>
      <c r="CZ586" s="347">
        <v>0</v>
      </c>
      <c r="DA586" s="347">
        <v>0</v>
      </c>
      <c r="DB586" s="347">
        <v>0</v>
      </c>
      <c r="DC586" s="347">
        <v>0</v>
      </c>
    </row>
    <row r="587" spans="1:163">
      <c r="A587" s="355">
        <v>236</v>
      </c>
      <c r="B587" s="162" t="s">
        <v>1052</v>
      </c>
      <c r="C587" s="619">
        <v>2</v>
      </c>
      <c r="D587" s="167"/>
      <c r="E587" s="356">
        <v>0.5616234477034614</v>
      </c>
      <c r="F587" s="356">
        <v>0.52049691574060253</v>
      </c>
      <c r="G587" s="356">
        <v>7.9560653043787885E-2</v>
      </c>
      <c r="H587" s="356">
        <v>0</v>
      </c>
      <c r="I587" s="356">
        <v>0</v>
      </c>
      <c r="J587" s="356">
        <v>0</v>
      </c>
      <c r="K587" s="356">
        <v>1.1616810164878517</v>
      </c>
      <c r="M587" s="356">
        <v>0.10664131086897063</v>
      </c>
      <c r="N587" s="356">
        <v>0.13225215885040109</v>
      </c>
      <c r="O587" s="356">
        <v>1.1259169704611835E-2</v>
      </c>
      <c r="P587" s="356">
        <v>0</v>
      </c>
      <c r="Q587" s="356">
        <v>0</v>
      </c>
      <c r="R587" s="356">
        <v>0</v>
      </c>
      <c r="S587" s="356">
        <v>0.25015263942398358</v>
      </c>
      <c r="U587" s="356">
        <v>9.3938593961189282E-2</v>
      </c>
      <c r="V587" s="356">
        <v>0.14707452848976013</v>
      </c>
      <c r="W587" s="356">
        <v>2.8312424328635795E-3</v>
      </c>
      <c r="X587" s="356">
        <v>0</v>
      </c>
      <c r="Y587" s="356">
        <v>0</v>
      </c>
      <c r="Z587" s="356">
        <v>0</v>
      </c>
      <c r="AA587" s="356">
        <v>0.243844364883813</v>
      </c>
      <c r="AC587" s="356">
        <v>4.2487792229109506E-2</v>
      </c>
      <c r="AD587" s="356">
        <v>9.4916873394609233E-2</v>
      </c>
      <c r="AE587" s="356">
        <v>4.0508435441832764E-4</v>
      </c>
      <c r="AF587" s="356">
        <v>0</v>
      </c>
      <c r="AG587" s="356">
        <v>0</v>
      </c>
      <c r="AH587" s="356">
        <v>0</v>
      </c>
      <c r="AI587" s="356">
        <v>0.13780974997813705</v>
      </c>
      <c r="AK587" s="356">
        <v>3.3054603232124516E-2</v>
      </c>
      <c r="AL587" s="356">
        <v>6.6037730230283614E-2</v>
      </c>
      <c r="AM587" s="356">
        <v>3.7244552903054604E-3</v>
      </c>
      <c r="AN587" s="356">
        <v>0</v>
      </c>
      <c r="AO587" s="356">
        <v>0</v>
      </c>
      <c r="AP587" s="356">
        <v>0</v>
      </c>
      <c r="AQ587" s="356">
        <v>0.10281678875271359</v>
      </c>
      <c r="AS587" s="356">
        <v>3.271551919987294E-4</v>
      </c>
      <c r="AT587" s="356">
        <v>2.0852128926638456E-4</v>
      </c>
      <c r="AU587" s="356">
        <v>1.1729834627083343E-5</v>
      </c>
      <c r="AV587" s="356">
        <v>0</v>
      </c>
      <c r="AW587" s="356">
        <v>0</v>
      </c>
      <c r="AX587" s="356">
        <v>0</v>
      </c>
      <c r="AY587" s="356">
        <v>5.4740631589219723E-4</v>
      </c>
      <c r="BA587" s="356">
        <v>6.3202070422454047E-3</v>
      </c>
      <c r="BB587" s="356">
        <v>5.7550864023716407E-3</v>
      </c>
      <c r="BC587" s="356">
        <v>1.1712802611108001E-3</v>
      </c>
      <c r="BD587" s="356">
        <v>0</v>
      </c>
      <c r="BE587" s="356">
        <v>0</v>
      </c>
      <c r="BF587" s="356">
        <v>0</v>
      </c>
      <c r="BG587" s="356">
        <v>1.3246573705727845E-2</v>
      </c>
      <c r="BI587" s="356">
        <v>8.3899051978700914E-3</v>
      </c>
      <c r="BJ587" s="356">
        <v>3.1562730013365084E-3</v>
      </c>
      <c r="BK587" s="356">
        <v>2.4878821941166527E-4</v>
      </c>
      <c r="BL587" s="356">
        <v>0</v>
      </c>
      <c r="BM587" s="356">
        <v>0</v>
      </c>
      <c r="BN587" s="356">
        <v>0</v>
      </c>
      <c r="BO587" s="356">
        <v>1.1794966418618266E-2</v>
      </c>
      <c r="BQ587" s="356">
        <v>6.5501322899630728E-3</v>
      </c>
      <c r="BR587" s="356">
        <v>2.858381464658059E-2</v>
      </c>
      <c r="BS587" s="356">
        <v>1.6658318163661248E-4</v>
      </c>
      <c r="BT587" s="356">
        <v>0</v>
      </c>
      <c r="BU587" s="356">
        <v>0</v>
      </c>
      <c r="BV587" s="356">
        <v>0</v>
      </c>
      <c r="BW587" s="356">
        <v>3.5300530118180275E-2</v>
      </c>
      <c r="BY587" s="356">
        <v>3.0357643396806719E-3</v>
      </c>
      <c r="BZ587" s="356">
        <v>1.8628062820911565E-2</v>
      </c>
      <c r="CA587" s="356">
        <v>2.7165537684759364E-4</v>
      </c>
      <c r="CB587" s="356">
        <v>0</v>
      </c>
      <c r="CC587" s="356">
        <v>0</v>
      </c>
      <c r="CD587" s="356">
        <v>0</v>
      </c>
      <c r="CE587" s="356">
        <v>2.1935482537439831E-2</v>
      </c>
      <c r="CG587" s="356">
        <v>4.7194861234210695E-3</v>
      </c>
      <c r="CH587" s="356">
        <v>3.4418456460177812E-3</v>
      </c>
      <c r="CI587" s="356">
        <v>1.2068701290873542E-2</v>
      </c>
      <c r="CJ587" s="356">
        <v>0</v>
      </c>
      <c r="CK587" s="356">
        <v>0</v>
      </c>
      <c r="CL587" s="356">
        <v>0</v>
      </c>
      <c r="CM587" s="356">
        <v>2.0230033060312392E-2</v>
      </c>
      <c r="CN587" s="162">
        <v>0</v>
      </c>
      <c r="CO587" s="356">
        <v>3.0093698134380523E-4</v>
      </c>
      <c r="CP587" s="356">
        <v>3.3684915834320526E-4</v>
      </c>
      <c r="CQ587" s="356">
        <v>2.66217764306899E-6</v>
      </c>
      <c r="CR587" s="356">
        <v>0</v>
      </c>
      <c r="CS587" s="356">
        <v>0</v>
      </c>
      <c r="CT587" s="356">
        <v>0</v>
      </c>
      <c r="CU587" s="356">
        <v>6.4044831733007937E-4</v>
      </c>
      <c r="CW587" s="356">
        <v>0</v>
      </c>
      <c r="CX587" s="356">
        <v>0</v>
      </c>
      <c r="CY587" s="356">
        <v>0</v>
      </c>
      <c r="CZ587" s="356">
        <v>0</v>
      </c>
      <c r="DA587" s="356">
        <v>0</v>
      </c>
      <c r="DB587" s="356">
        <v>0</v>
      </c>
      <c r="DC587" s="356">
        <v>0</v>
      </c>
      <c r="DE587" s="356">
        <v>0</v>
      </c>
      <c r="DF587" s="356">
        <v>0</v>
      </c>
      <c r="DG587" s="356">
        <v>0</v>
      </c>
      <c r="DH587" s="356">
        <v>0</v>
      </c>
      <c r="DI587" s="356">
        <v>0</v>
      </c>
      <c r="DJ587" s="356">
        <v>0</v>
      </c>
      <c r="DK587" s="356">
        <v>0</v>
      </c>
      <c r="DM587" s="356">
        <v>0</v>
      </c>
      <c r="DN587" s="356">
        <v>0</v>
      </c>
      <c r="DO587" s="356">
        <v>0</v>
      </c>
      <c r="DP587" s="356">
        <v>0</v>
      </c>
      <c r="DQ587" s="356">
        <v>0</v>
      </c>
      <c r="DR587" s="356">
        <v>0</v>
      </c>
      <c r="DS587" s="356">
        <v>0</v>
      </c>
      <c r="DU587" s="356">
        <v>0</v>
      </c>
      <c r="DV587" s="356">
        <v>0</v>
      </c>
      <c r="DW587" s="356">
        <v>0</v>
      </c>
      <c r="DX587" s="356">
        <v>0</v>
      </c>
      <c r="DY587" s="356">
        <v>0</v>
      </c>
      <c r="DZ587" s="356">
        <v>0</v>
      </c>
      <c r="EA587" s="356">
        <v>0</v>
      </c>
      <c r="EC587" s="356">
        <v>0</v>
      </c>
      <c r="ED587" s="356">
        <v>0</v>
      </c>
      <c r="EE587" s="356">
        <v>0</v>
      </c>
      <c r="EF587" s="356">
        <v>0</v>
      </c>
      <c r="EG587" s="356">
        <v>0</v>
      </c>
      <c r="EH587" s="356">
        <v>0</v>
      </c>
      <c r="EI587" s="356">
        <v>0</v>
      </c>
      <c r="EK587" s="356">
        <v>0</v>
      </c>
      <c r="EL587" s="356">
        <v>0</v>
      </c>
      <c r="EM587" s="356">
        <v>0</v>
      </c>
      <c r="EN587" s="356">
        <v>0</v>
      </c>
      <c r="EO587" s="356">
        <v>0</v>
      </c>
      <c r="EP587" s="356">
        <v>0</v>
      </c>
      <c r="EQ587" s="356">
        <v>0</v>
      </c>
      <c r="ES587" s="356">
        <v>0</v>
      </c>
      <c r="ET587" s="356">
        <v>0</v>
      </c>
      <c r="EU587" s="356">
        <v>0</v>
      </c>
      <c r="EV587" s="356">
        <v>0</v>
      </c>
      <c r="EW587" s="356">
        <v>0</v>
      </c>
      <c r="EX587" s="356">
        <v>0</v>
      </c>
      <c r="EY587" s="356">
        <v>0</v>
      </c>
      <c r="FA587" s="356">
        <v>0</v>
      </c>
      <c r="FB587" s="356">
        <v>0</v>
      </c>
      <c r="FC587" s="356">
        <v>0</v>
      </c>
      <c r="FD587" s="356">
        <v>0</v>
      </c>
      <c r="FE587" s="356">
        <v>0</v>
      </c>
      <c r="FF587" s="356">
        <v>0</v>
      </c>
      <c r="FG587" s="356">
        <v>0</v>
      </c>
    </row>
    <row r="588" spans="1:163">
      <c r="A588" s="355">
        <v>236.01</v>
      </c>
      <c r="B588" s="162" t="s">
        <v>1053</v>
      </c>
      <c r="C588" s="619">
        <v>7434887.1786304051</v>
      </c>
      <c r="D588" s="167"/>
      <c r="E588" s="356">
        <v>1861332.4459859314</v>
      </c>
      <c r="F588" s="356">
        <v>1708773.6320539548</v>
      </c>
      <c r="G588" s="356">
        <v>970343.97104360547</v>
      </c>
      <c r="H588" s="356">
        <v>0</v>
      </c>
      <c r="I588" s="356">
        <v>0</v>
      </c>
      <c r="J588" s="356">
        <v>0</v>
      </c>
      <c r="K588" s="356">
        <v>4540450.0490834918</v>
      </c>
      <c r="M588" s="356">
        <v>353321.96367849468</v>
      </c>
      <c r="N588" s="356">
        <v>434179.32938991988</v>
      </c>
      <c r="O588" s="356">
        <v>112575.17142395285</v>
      </c>
      <c r="P588" s="356">
        <v>0</v>
      </c>
      <c r="Q588" s="356">
        <v>0</v>
      </c>
      <c r="R588" s="356">
        <v>0</v>
      </c>
      <c r="S588" s="356">
        <v>900076.46449236735</v>
      </c>
      <c r="U588" s="356">
        <v>311118.85822562111</v>
      </c>
      <c r="V588" s="356">
        <v>482840.66366171878</v>
      </c>
      <c r="W588" s="356">
        <v>16645.982457590177</v>
      </c>
      <c r="X588" s="356">
        <v>0</v>
      </c>
      <c r="Y588" s="356">
        <v>0</v>
      </c>
      <c r="Z588" s="356">
        <v>0</v>
      </c>
      <c r="AA588" s="356">
        <v>810605.50434493006</v>
      </c>
      <c r="AC588" s="356">
        <v>140668.74669084078</v>
      </c>
      <c r="AD588" s="356">
        <v>311608.85989676515</v>
      </c>
      <c r="AE588" s="356">
        <v>8425.5296448737608</v>
      </c>
      <c r="AF588" s="356">
        <v>0</v>
      </c>
      <c r="AG588" s="356">
        <v>0</v>
      </c>
      <c r="AH588" s="356">
        <v>0</v>
      </c>
      <c r="AI588" s="356">
        <v>460703.13623247965</v>
      </c>
      <c r="AK588" s="356">
        <v>109462.09712220637</v>
      </c>
      <c r="AL588" s="356">
        <v>216799.61729963112</v>
      </c>
      <c r="AM588" s="356">
        <v>19983.728012467305</v>
      </c>
      <c r="AN588" s="356">
        <v>0</v>
      </c>
      <c r="AO588" s="356">
        <v>0</v>
      </c>
      <c r="AP588" s="356">
        <v>0</v>
      </c>
      <c r="AQ588" s="356">
        <v>346245.4424343048</v>
      </c>
      <c r="AS588" s="356">
        <v>1085.805792928023</v>
      </c>
      <c r="AT588" s="356">
        <v>684.56828473863334</v>
      </c>
      <c r="AU588" s="356">
        <v>39.727083984107693</v>
      </c>
      <c r="AV588" s="356">
        <v>0</v>
      </c>
      <c r="AW588" s="356">
        <v>0</v>
      </c>
      <c r="AX588" s="356">
        <v>0</v>
      </c>
      <c r="AY588" s="356">
        <v>1810.101161650764</v>
      </c>
      <c r="BA588" s="356">
        <v>20976.498140393451</v>
      </c>
      <c r="BB588" s="356">
        <v>18893.752483762859</v>
      </c>
      <c r="BC588" s="356">
        <v>4111.5937575265762</v>
      </c>
      <c r="BD588" s="356">
        <v>0</v>
      </c>
      <c r="BE588" s="356">
        <v>0</v>
      </c>
      <c r="BF588" s="356">
        <v>0</v>
      </c>
      <c r="BG588" s="356">
        <v>43981.844381682888</v>
      </c>
      <c r="BI588" s="356">
        <v>27754.28691469114</v>
      </c>
      <c r="BJ588" s="356">
        <v>9636.0698062385509</v>
      </c>
      <c r="BK588" s="356">
        <v>1693.2748860241445</v>
      </c>
      <c r="BL588" s="356">
        <v>0</v>
      </c>
      <c r="BM588" s="356">
        <v>0</v>
      </c>
      <c r="BN588" s="356">
        <v>0</v>
      </c>
      <c r="BO588" s="356">
        <v>39083.63160695383</v>
      </c>
      <c r="BQ588" s="356">
        <v>21656.487867848093</v>
      </c>
      <c r="BR588" s="356">
        <v>93839.689140322051</v>
      </c>
      <c r="BS588" s="356">
        <v>1927.0699979057943</v>
      </c>
      <c r="BT588" s="356">
        <v>0</v>
      </c>
      <c r="BU588" s="356">
        <v>0</v>
      </c>
      <c r="BV588" s="356">
        <v>0</v>
      </c>
      <c r="BW588" s="356">
        <v>117423.24700607594</v>
      </c>
      <c r="BY588" s="356">
        <v>9617.7089227502238</v>
      </c>
      <c r="BZ588" s="356">
        <v>56871.288897155573</v>
      </c>
      <c r="CA588" s="356">
        <v>3353.0612275294138</v>
      </c>
      <c r="CB588" s="356">
        <v>0</v>
      </c>
      <c r="CC588" s="356">
        <v>0</v>
      </c>
      <c r="CD588" s="356">
        <v>0</v>
      </c>
      <c r="CE588" s="356">
        <v>69842.059047435207</v>
      </c>
      <c r="CG588" s="356">
        <v>15654.145300483984</v>
      </c>
      <c r="CH588" s="356">
        <v>11299.461932731117</v>
      </c>
      <c r="CI588" s="356">
        <v>75598.318333240692</v>
      </c>
      <c r="CJ588" s="356">
        <v>0</v>
      </c>
      <c r="CK588" s="356">
        <v>0</v>
      </c>
      <c r="CL588" s="356">
        <v>0</v>
      </c>
      <c r="CM588" s="356">
        <v>102551.92556645579</v>
      </c>
      <c r="CN588" s="162">
        <v>0</v>
      </c>
      <c r="CO588" s="356">
        <v>997.09053388419852</v>
      </c>
      <c r="CP588" s="356">
        <v>1105.8643045702404</v>
      </c>
      <c r="CQ588" s="356">
        <v>10.818434123410853</v>
      </c>
      <c r="CR588" s="356">
        <v>0</v>
      </c>
      <c r="CS588" s="356">
        <v>0</v>
      </c>
      <c r="CT588" s="356">
        <v>0</v>
      </c>
      <c r="CU588" s="356">
        <v>2113.7732725778496</v>
      </c>
      <c r="CW588" s="356">
        <v>0</v>
      </c>
      <c r="CX588" s="356">
        <v>0</v>
      </c>
      <c r="CY588" s="356">
        <v>0</v>
      </c>
      <c r="CZ588" s="356">
        <v>0</v>
      </c>
      <c r="DA588" s="356">
        <v>0</v>
      </c>
      <c r="DB588" s="356">
        <v>0</v>
      </c>
      <c r="DC588" s="356">
        <v>0</v>
      </c>
      <c r="DE588" s="356">
        <v>0</v>
      </c>
      <c r="DF588" s="356">
        <v>0</v>
      </c>
      <c r="DG588" s="356">
        <v>0</v>
      </c>
      <c r="DH588" s="356">
        <v>0</v>
      </c>
      <c r="DI588" s="356">
        <v>0</v>
      </c>
      <c r="DJ588" s="356">
        <v>0</v>
      </c>
      <c r="DK588" s="356">
        <v>0</v>
      </c>
      <c r="DM588" s="356">
        <v>0</v>
      </c>
      <c r="DN588" s="356">
        <v>0</v>
      </c>
      <c r="DO588" s="356">
        <v>0</v>
      </c>
      <c r="DP588" s="356">
        <v>0</v>
      </c>
      <c r="DQ588" s="356">
        <v>0</v>
      </c>
      <c r="DR588" s="356">
        <v>0</v>
      </c>
      <c r="DS588" s="356">
        <v>0</v>
      </c>
      <c r="DU588" s="356">
        <v>0</v>
      </c>
      <c r="DV588" s="356">
        <v>0</v>
      </c>
      <c r="DW588" s="356">
        <v>0</v>
      </c>
      <c r="DX588" s="356">
        <v>0</v>
      </c>
      <c r="DY588" s="356">
        <v>0</v>
      </c>
      <c r="DZ588" s="356">
        <v>0</v>
      </c>
      <c r="EA588" s="356">
        <v>0</v>
      </c>
      <c r="EC588" s="356">
        <v>0</v>
      </c>
      <c r="ED588" s="356">
        <v>0</v>
      </c>
      <c r="EE588" s="356">
        <v>0</v>
      </c>
      <c r="EF588" s="356">
        <v>0</v>
      </c>
      <c r="EG588" s="356">
        <v>0</v>
      </c>
      <c r="EH588" s="356">
        <v>0</v>
      </c>
      <c r="EI588" s="356">
        <v>0</v>
      </c>
      <c r="EK588" s="356">
        <v>0</v>
      </c>
      <c r="EL588" s="356">
        <v>0</v>
      </c>
      <c r="EM588" s="356">
        <v>0</v>
      </c>
      <c r="EN588" s="356">
        <v>0</v>
      </c>
      <c r="EO588" s="356">
        <v>0</v>
      </c>
      <c r="EP588" s="356">
        <v>0</v>
      </c>
      <c r="EQ588" s="356">
        <v>0</v>
      </c>
      <c r="ES588" s="356">
        <v>0</v>
      </c>
      <c r="ET588" s="356">
        <v>0</v>
      </c>
      <c r="EU588" s="356">
        <v>0</v>
      </c>
      <c r="EV588" s="356">
        <v>0</v>
      </c>
      <c r="EW588" s="356">
        <v>0</v>
      </c>
      <c r="EX588" s="356">
        <v>0</v>
      </c>
      <c r="EY588" s="356">
        <v>0</v>
      </c>
      <c r="FA588" s="356">
        <v>0</v>
      </c>
      <c r="FB588" s="356">
        <v>0</v>
      </c>
      <c r="FC588" s="356">
        <v>0</v>
      </c>
      <c r="FD588" s="356">
        <v>0</v>
      </c>
      <c r="FE588" s="356">
        <v>0</v>
      </c>
      <c r="FF588" s="356">
        <v>0</v>
      </c>
      <c r="FG588" s="356">
        <v>0</v>
      </c>
    </row>
    <row r="589" spans="1:163">
      <c r="A589" s="355">
        <v>236.02</v>
      </c>
      <c r="B589" s="162" t="s">
        <v>84</v>
      </c>
      <c r="C589" s="619">
        <v>78420655.274811447</v>
      </c>
      <c r="D589" s="167"/>
      <c r="E589" s="356">
        <v>14433579.440023391</v>
      </c>
      <c r="F589" s="356">
        <v>25745328.352821704</v>
      </c>
      <c r="G589" s="356">
        <v>4626052.6964953309</v>
      </c>
      <c r="H589" s="356">
        <v>0</v>
      </c>
      <c r="I589" s="356">
        <v>0</v>
      </c>
      <c r="J589" s="356">
        <v>0</v>
      </c>
      <c r="K589" s="356">
        <v>44804960.489340425</v>
      </c>
      <c r="M589" s="356">
        <v>2816231.4522369835</v>
      </c>
      <c r="N589" s="356">
        <v>6541585.8423068589</v>
      </c>
      <c r="O589" s="356">
        <v>563778.51592035405</v>
      </c>
      <c r="P589" s="356">
        <v>0</v>
      </c>
      <c r="Q589" s="356">
        <v>0</v>
      </c>
      <c r="R589" s="356">
        <v>0</v>
      </c>
      <c r="S589" s="356">
        <v>9921595.8104641959</v>
      </c>
      <c r="U589" s="356">
        <v>2555035.2916272171</v>
      </c>
      <c r="V589" s="356">
        <v>7274744.4101904258</v>
      </c>
      <c r="W589" s="356">
        <v>126850.96647779347</v>
      </c>
      <c r="X589" s="356">
        <v>0</v>
      </c>
      <c r="Y589" s="356">
        <v>0</v>
      </c>
      <c r="Z589" s="356">
        <v>0</v>
      </c>
      <c r="AA589" s="356">
        <v>9956630.6682954356</v>
      </c>
      <c r="AC589" s="356">
        <v>1183495.572491288</v>
      </c>
      <c r="AD589" s="356">
        <v>4694871.377461262</v>
      </c>
      <c r="AE589" s="356">
        <v>41619.21841271592</v>
      </c>
      <c r="AF589" s="356">
        <v>0</v>
      </c>
      <c r="AG589" s="356">
        <v>0</v>
      </c>
      <c r="AH589" s="356">
        <v>0</v>
      </c>
      <c r="AI589" s="356">
        <v>5919986.1683652662</v>
      </c>
      <c r="AK589" s="356">
        <v>911656.39329216187</v>
      </c>
      <c r="AL589" s="356">
        <v>3266422.9067228786</v>
      </c>
      <c r="AM589" s="356">
        <v>174638.26884819099</v>
      </c>
      <c r="AN589" s="356">
        <v>0</v>
      </c>
      <c r="AO589" s="356">
        <v>0</v>
      </c>
      <c r="AP589" s="356">
        <v>0</v>
      </c>
      <c r="AQ589" s="356">
        <v>4352717.5688632317</v>
      </c>
      <c r="AS589" s="356">
        <v>8116.8983666396653</v>
      </c>
      <c r="AT589" s="356">
        <v>10314.084288238577</v>
      </c>
      <c r="AU589" s="356">
        <v>461.37019280448584</v>
      </c>
      <c r="AV589" s="356">
        <v>0</v>
      </c>
      <c r="AW589" s="356">
        <v>0</v>
      </c>
      <c r="AX589" s="356">
        <v>0</v>
      </c>
      <c r="AY589" s="356">
        <v>18892.35284768273</v>
      </c>
      <c r="BA589" s="356">
        <v>143617.22644147466</v>
      </c>
      <c r="BB589" s="356">
        <v>284663.72162281611</v>
      </c>
      <c r="BC589" s="356">
        <v>46629.913706121893</v>
      </c>
      <c r="BD589" s="356">
        <v>0</v>
      </c>
      <c r="BE589" s="356">
        <v>0</v>
      </c>
      <c r="BF589" s="356">
        <v>0</v>
      </c>
      <c r="BG589" s="356">
        <v>474910.86177041271</v>
      </c>
      <c r="BI589" s="356">
        <v>128562.97348774693</v>
      </c>
      <c r="BJ589" s="356">
        <v>65109.263305312583</v>
      </c>
      <c r="BK589" s="356">
        <v>13045.797916516305</v>
      </c>
      <c r="BL589" s="356">
        <v>0</v>
      </c>
      <c r="BM589" s="356">
        <v>0</v>
      </c>
      <c r="BN589" s="356">
        <v>0</v>
      </c>
      <c r="BO589" s="356">
        <v>206718.03470957582</v>
      </c>
      <c r="BQ589" s="356">
        <v>188581.19547906553</v>
      </c>
      <c r="BR589" s="356">
        <v>1413840.6422741576</v>
      </c>
      <c r="BS589" s="356">
        <v>11784.185633811601</v>
      </c>
      <c r="BT589" s="356">
        <v>0</v>
      </c>
      <c r="BU589" s="356">
        <v>0</v>
      </c>
      <c r="BV589" s="356">
        <v>0</v>
      </c>
      <c r="BW589" s="356">
        <v>1614206.0233870349</v>
      </c>
      <c r="BY589" s="356">
        <v>55873.501267238062</v>
      </c>
      <c r="BZ589" s="356">
        <v>384269.49967922783</v>
      </c>
      <c r="CA589" s="356">
        <v>20027.615182912847</v>
      </c>
      <c r="CB589" s="356">
        <v>0</v>
      </c>
      <c r="CC589" s="356">
        <v>0</v>
      </c>
      <c r="CD589" s="356">
        <v>0</v>
      </c>
      <c r="CE589" s="356">
        <v>460170.61612937873</v>
      </c>
      <c r="CG589" s="356">
        <v>98146.47766683434</v>
      </c>
      <c r="CH589" s="356">
        <v>170243.94115837253</v>
      </c>
      <c r="CI589" s="356">
        <v>396133.02337742818</v>
      </c>
      <c r="CJ589" s="356">
        <v>0</v>
      </c>
      <c r="CK589" s="356">
        <v>0</v>
      </c>
      <c r="CL589" s="356">
        <v>0</v>
      </c>
      <c r="CM589" s="356">
        <v>664523.44220263511</v>
      </c>
      <c r="CN589" s="162">
        <v>0</v>
      </c>
      <c r="CO589" s="356">
        <v>8570.8247087228756</v>
      </c>
      <c r="CP589" s="356">
        <v>16661.563065321632</v>
      </c>
      <c r="CQ589" s="356">
        <v>110.85066213272682</v>
      </c>
      <c r="CR589" s="356">
        <v>0</v>
      </c>
      <c r="CS589" s="356">
        <v>0</v>
      </c>
      <c r="CT589" s="356">
        <v>0</v>
      </c>
      <c r="CU589" s="356">
        <v>25343.238436177235</v>
      </c>
      <c r="CW589" s="356">
        <v>0</v>
      </c>
      <c r="CX589" s="356">
        <v>0</v>
      </c>
      <c r="CY589" s="356">
        <v>0</v>
      </c>
      <c r="CZ589" s="356">
        <v>0</v>
      </c>
      <c r="DA589" s="356">
        <v>0</v>
      </c>
      <c r="DB589" s="356">
        <v>0</v>
      </c>
      <c r="DC589" s="356">
        <v>0</v>
      </c>
      <c r="DE589" s="356">
        <v>0</v>
      </c>
      <c r="DF589" s="356">
        <v>0</v>
      </c>
      <c r="DG589" s="356">
        <v>0</v>
      </c>
      <c r="DH589" s="356">
        <v>0</v>
      </c>
      <c r="DI589" s="356">
        <v>0</v>
      </c>
      <c r="DJ589" s="356">
        <v>0</v>
      </c>
      <c r="DK589" s="356">
        <v>0</v>
      </c>
      <c r="DM589" s="356">
        <v>0</v>
      </c>
      <c r="DN589" s="356">
        <v>0</v>
      </c>
      <c r="DO589" s="356">
        <v>0</v>
      </c>
      <c r="DP589" s="356">
        <v>0</v>
      </c>
      <c r="DQ589" s="356">
        <v>0</v>
      </c>
      <c r="DR589" s="356">
        <v>0</v>
      </c>
      <c r="DS589" s="356">
        <v>0</v>
      </c>
      <c r="DU589" s="356">
        <v>0</v>
      </c>
      <c r="DV589" s="356">
        <v>0</v>
      </c>
      <c r="DW589" s="356">
        <v>0</v>
      </c>
      <c r="DX589" s="356">
        <v>0</v>
      </c>
      <c r="DY589" s="356">
        <v>0</v>
      </c>
      <c r="DZ589" s="356">
        <v>0</v>
      </c>
      <c r="EA589" s="356">
        <v>0</v>
      </c>
      <c r="EC589" s="356">
        <v>0</v>
      </c>
      <c r="ED589" s="356">
        <v>0</v>
      </c>
      <c r="EE589" s="356">
        <v>0</v>
      </c>
      <c r="EF589" s="356">
        <v>0</v>
      </c>
      <c r="EG589" s="356">
        <v>0</v>
      </c>
      <c r="EH589" s="356">
        <v>0</v>
      </c>
      <c r="EI589" s="356">
        <v>0</v>
      </c>
      <c r="EK589" s="356">
        <v>0</v>
      </c>
      <c r="EL589" s="356">
        <v>0</v>
      </c>
      <c r="EM589" s="356">
        <v>0</v>
      </c>
      <c r="EN589" s="356">
        <v>0</v>
      </c>
      <c r="EO589" s="356">
        <v>0</v>
      </c>
      <c r="EP589" s="356">
        <v>0</v>
      </c>
      <c r="EQ589" s="356">
        <v>0</v>
      </c>
      <c r="ES589" s="356">
        <v>0</v>
      </c>
      <c r="ET589" s="356">
        <v>0</v>
      </c>
      <c r="EU589" s="356">
        <v>0</v>
      </c>
      <c r="EV589" s="356">
        <v>0</v>
      </c>
      <c r="EW589" s="356">
        <v>0</v>
      </c>
      <c r="EX589" s="356">
        <v>0</v>
      </c>
      <c r="EY589" s="356">
        <v>0</v>
      </c>
      <c r="FA589" s="356">
        <v>0</v>
      </c>
      <c r="FB589" s="356">
        <v>0</v>
      </c>
      <c r="FC589" s="356">
        <v>0</v>
      </c>
      <c r="FD589" s="356">
        <v>0</v>
      </c>
      <c r="FE589" s="356">
        <v>0</v>
      </c>
      <c r="FF589" s="356">
        <v>0</v>
      </c>
      <c r="FG589" s="356">
        <v>0</v>
      </c>
    </row>
    <row r="590" spans="1:163">
      <c r="A590" s="355">
        <v>236.03</v>
      </c>
      <c r="B590" s="162" t="s">
        <v>1055</v>
      </c>
      <c r="C590" s="619">
        <v>0</v>
      </c>
      <c r="D590" s="167"/>
      <c r="E590" s="356">
        <v>0</v>
      </c>
      <c r="F590" s="356">
        <v>0</v>
      </c>
      <c r="G590" s="356">
        <v>0</v>
      </c>
      <c r="H590" s="356">
        <v>0</v>
      </c>
      <c r="I590" s="356">
        <v>0</v>
      </c>
      <c r="J590" s="356">
        <v>0</v>
      </c>
      <c r="K590" s="356">
        <v>0</v>
      </c>
      <c r="M590" s="356">
        <v>0</v>
      </c>
      <c r="N590" s="356">
        <v>0</v>
      </c>
      <c r="O590" s="356">
        <v>0</v>
      </c>
      <c r="P590" s="356">
        <v>0</v>
      </c>
      <c r="Q590" s="356">
        <v>0</v>
      </c>
      <c r="R590" s="356">
        <v>0</v>
      </c>
      <c r="S590" s="356">
        <v>0</v>
      </c>
      <c r="U590" s="356">
        <v>0</v>
      </c>
      <c r="V590" s="356">
        <v>0</v>
      </c>
      <c r="W590" s="356">
        <v>0</v>
      </c>
      <c r="X590" s="356">
        <v>0</v>
      </c>
      <c r="Y590" s="356">
        <v>0</v>
      </c>
      <c r="Z590" s="356">
        <v>0</v>
      </c>
      <c r="AA590" s="356">
        <v>0</v>
      </c>
      <c r="AC590" s="356">
        <v>0</v>
      </c>
      <c r="AD590" s="356">
        <v>0</v>
      </c>
      <c r="AE590" s="356">
        <v>0</v>
      </c>
      <c r="AF590" s="356">
        <v>0</v>
      </c>
      <c r="AG590" s="356">
        <v>0</v>
      </c>
      <c r="AH590" s="356">
        <v>0</v>
      </c>
      <c r="AI590" s="356">
        <v>0</v>
      </c>
      <c r="AK590" s="356">
        <v>0</v>
      </c>
      <c r="AL590" s="356">
        <v>0</v>
      </c>
      <c r="AM590" s="356">
        <v>0</v>
      </c>
      <c r="AN590" s="356">
        <v>0</v>
      </c>
      <c r="AO590" s="356">
        <v>0</v>
      </c>
      <c r="AP590" s="356">
        <v>0</v>
      </c>
      <c r="AQ590" s="356">
        <v>0</v>
      </c>
      <c r="AS590" s="356">
        <v>0</v>
      </c>
      <c r="AT590" s="356">
        <v>0</v>
      </c>
      <c r="AU590" s="356">
        <v>0</v>
      </c>
      <c r="AV590" s="356">
        <v>0</v>
      </c>
      <c r="AW590" s="356">
        <v>0</v>
      </c>
      <c r="AX590" s="356">
        <v>0</v>
      </c>
      <c r="AY590" s="356">
        <v>0</v>
      </c>
      <c r="BA590" s="356">
        <v>0</v>
      </c>
      <c r="BB590" s="356">
        <v>0</v>
      </c>
      <c r="BC590" s="356">
        <v>0</v>
      </c>
      <c r="BD590" s="356">
        <v>0</v>
      </c>
      <c r="BE590" s="356">
        <v>0</v>
      </c>
      <c r="BF590" s="356">
        <v>0</v>
      </c>
      <c r="BG590" s="356">
        <v>0</v>
      </c>
      <c r="BI590" s="356">
        <v>0</v>
      </c>
      <c r="BJ590" s="356">
        <v>0</v>
      </c>
      <c r="BK590" s="356">
        <v>0</v>
      </c>
      <c r="BL590" s="356">
        <v>0</v>
      </c>
      <c r="BM590" s="356">
        <v>0</v>
      </c>
      <c r="BN590" s="356">
        <v>0</v>
      </c>
      <c r="BO590" s="356">
        <v>0</v>
      </c>
      <c r="BQ590" s="356">
        <v>0</v>
      </c>
      <c r="BR590" s="356">
        <v>0</v>
      </c>
      <c r="BS590" s="356">
        <v>0</v>
      </c>
      <c r="BT590" s="356">
        <v>0</v>
      </c>
      <c r="BU590" s="356">
        <v>0</v>
      </c>
      <c r="BV590" s="356">
        <v>0</v>
      </c>
      <c r="BW590" s="356">
        <v>0</v>
      </c>
      <c r="BY590" s="356">
        <v>0</v>
      </c>
      <c r="BZ590" s="356">
        <v>0</v>
      </c>
      <c r="CA590" s="356">
        <v>0</v>
      </c>
      <c r="CB590" s="356">
        <v>0</v>
      </c>
      <c r="CC590" s="356">
        <v>0</v>
      </c>
      <c r="CD590" s="356">
        <v>0</v>
      </c>
      <c r="CE590" s="356">
        <v>0</v>
      </c>
      <c r="CG590" s="356">
        <v>0</v>
      </c>
      <c r="CH590" s="356">
        <v>0</v>
      </c>
      <c r="CI590" s="356">
        <v>0</v>
      </c>
      <c r="CJ590" s="356">
        <v>0</v>
      </c>
      <c r="CK590" s="356">
        <v>0</v>
      </c>
      <c r="CL590" s="356">
        <v>0</v>
      </c>
      <c r="CM590" s="356">
        <v>0</v>
      </c>
      <c r="CN590" s="162">
        <v>0</v>
      </c>
      <c r="CO590" s="356">
        <v>0</v>
      </c>
      <c r="CP590" s="356">
        <v>0</v>
      </c>
      <c r="CQ590" s="356">
        <v>0</v>
      </c>
      <c r="CR590" s="356">
        <v>0</v>
      </c>
      <c r="CS590" s="356">
        <v>0</v>
      </c>
      <c r="CT590" s="356">
        <v>0</v>
      </c>
      <c r="CU590" s="356">
        <v>0</v>
      </c>
      <c r="CW590" s="356">
        <v>0</v>
      </c>
      <c r="CX590" s="356">
        <v>0</v>
      </c>
      <c r="CY590" s="356">
        <v>0</v>
      </c>
      <c r="CZ590" s="356">
        <v>0</v>
      </c>
      <c r="DA590" s="356">
        <v>0</v>
      </c>
      <c r="DB590" s="356">
        <v>0</v>
      </c>
      <c r="DC590" s="356">
        <v>0</v>
      </c>
      <c r="DE590" s="356">
        <v>0</v>
      </c>
      <c r="DF590" s="356">
        <v>0</v>
      </c>
      <c r="DG590" s="356">
        <v>0</v>
      </c>
      <c r="DH590" s="356">
        <v>0</v>
      </c>
      <c r="DI590" s="356">
        <v>0</v>
      </c>
      <c r="DJ590" s="356">
        <v>0</v>
      </c>
      <c r="DK590" s="356">
        <v>0</v>
      </c>
      <c r="DM590" s="356">
        <v>0</v>
      </c>
      <c r="DN590" s="356">
        <v>0</v>
      </c>
      <c r="DO590" s="356">
        <v>0</v>
      </c>
      <c r="DP590" s="356">
        <v>0</v>
      </c>
      <c r="DQ590" s="356">
        <v>0</v>
      </c>
      <c r="DR590" s="356">
        <v>0</v>
      </c>
      <c r="DS590" s="356">
        <v>0</v>
      </c>
      <c r="DU590" s="356">
        <v>0</v>
      </c>
      <c r="DV590" s="356">
        <v>0</v>
      </c>
      <c r="DW590" s="356">
        <v>0</v>
      </c>
      <c r="DX590" s="356">
        <v>0</v>
      </c>
      <c r="DY590" s="356">
        <v>0</v>
      </c>
      <c r="DZ590" s="356">
        <v>0</v>
      </c>
      <c r="EA590" s="356">
        <v>0</v>
      </c>
      <c r="EC590" s="356">
        <v>0</v>
      </c>
      <c r="ED590" s="356">
        <v>0</v>
      </c>
      <c r="EE590" s="356">
        <v>0</v>
      </c>
      <c r="EF590" s="356">
        <v>0</v>
      </c>
      <c r="EG590" s="356">
        <v>0</v>
      </c>
      <c r="EH590" s="356">
        <v>0</v>
      </c>
      <c r="EI590" s="356">
        <v>0</v>
      </c>
      <c r="EK590" s="356">
        <v>0</v>
      </c>
      <c r="EL590" s="356">
        <v>0</v>
      </c>
      <c r="EM590" s="356">
        <v>0</v>
      </c>
      <c r="EN590" s="356">
        <v>0</v>
      </c>
      <c r="EO590" s="356">
        <v>0</v>
      </c>
      <c r="EP590" s="356">
        <v>0</v>
      </c>
      <c r="EQ590" s="356">
        <v>0</v>
      </c>
      <c r="ES590" s="356">
        <v>0</v>
      </c>
      <c r="ET590" s="356">
        <v>0</v>
      </c>
      <c r="EU590" s="356">
        <v>0</v>
      </c>
      <c r="EV590" s="356">
        <v>0</v>
      </c>
      <c r="EW590" s="356">
        <v>0</v>
      </c>
      <c r="EX590" s="356">
        <v>0</v>
      </c>
      <c r="EY590" s="356">
        <v>0</v>
      </c>
      <c r="FA590" s="356">
        <v>0</v>
      </c>
      <c r="FB590" s="356">
        <v>0</v>
      </c>
      <c r="FC590" s="356">
        <v>0</v>
      </c>
      <c r="FD590" s="356">
        <v>0</v>
      </c>
      <c r="FE590" s="356">
        <v>0</v>
      </c>
      <c r="FF590" s="356">
        <v>0</v>
      </c>
      <c r="FG590" s="356">
        <v>0</v>
      </c>
    </row>
    <row r="591" spans="1:163">
      <c r="A591" s="355">
        <v>236.04</v>
      </c>
      <c r="B591" s="162" t="s">
        <v>1056</v>
      </c>
      <c r="C591" s="619">
        <v>766379.13641918916</v>
      </c>
      <c r="D591" s="167"/>
      <c r="E591" s="356">
        <v>0</v>
      </c>
      <c r="F591" s="356">
        <v>399255.58049604343</v>
      </c>
      <c r="G591" s="356">
        <v>0</v>
      </c>
      <c r="H591" s="356">
        <v>0</v>
      </c>
      <c r="I591" s="356">
        <v>0</v>
      </c>
      <c r="J591" s="356">
        <v>0</v>
      </c>
      <c r="K591" s="356">
        <v>399255.58049604343</v>
      </c>
      <c r="M591" s="356">
        <v>0</v>
      </c>
      <c r="N591" s="356">
        <v>101446.1581939262</v>
      </c>
      <c r="O591" s="356">
        <v>0</v>
      </c>
      <c r="P591" s="356">
        <v>0</v>
      </c>
      <c r="Q591" s="356">
        <v>0</v>
      </c>
      <c r="R591" s="356">
        <v>0</v>
      </c>
      <c r="S591" s="356">
        <v>101446.1581939262</v>
      </c>
      <c r="U591" s="356">
        <v>0</v>
      </c>
      <c r="V591" s="356">
        <v>112815.89664140338</v>
      </c>
      <c r="W591" s="356">
        <v>0</v>
      </c>
      <c r="X591" s="356">
        <v>0</v>
      </c>
      <c r="Y591" s="356">
        <v>0</v>
      </c>
      <c r="Z591" s="356">
        <v>0</v>
      </c>
      <c r="AA591" s="356">
        <v>112815.89664140338</v>
      </c>
      <c r="AC591" s="356">
        <v>0</v>
      </c>
      <c r="AD591" s="356">
        <v>72807.52342617196</v>
      </c>
      <c r="AE591" s="356">
        <v>0</v>
      </c>
      <c r="AF591" s="356">
        <v>0</v>
      </c>
      <c r="AG591" s="356">
        <v>0</v>
      </c>
      <c r="AH591" s="356">
        <v>0</v>
      </c>
      <c r="AI591" s="356">
        <v>72807.52342617196</v>
      </c>
      <c r="AK591" s="356">
        <v>0</v>
      </c>
      <c r="AL591" s="356">
        <v>50655.309417573684</v>
      </c>
      <c r="AM591" s="356">
        <v>0</v>
      </c>
      <c r="AN591" s="356">
        <v>0</v>
      </c>
      <c r="AO591" s="356">
        <v>0</v>
      </c>
      <c r="AP591" s="356">
        <v>0</v>
      </c>
      <c r="AQ591" s="356">
        <v>50655.309417573684</v>
      </c>
      <c r="AS591" s="356">
        <v>0</v>
      </c>
      <c r="AT591" s="356">
        <v>159.94962866086277</v>
      </c>
      <c r="AU591" s="356">
        <v>0</v>
      </c>
      <c r="AV591" s="356">
        <v>0</v>
      </c>
      <c r="AW591" s="356">
        <v>0</v>
      </c>
      <c r="AX591" s="356">
        <v>0</v>
      </c>
      <c r="AY591" s="356">
        <v>159.94962866086277</v>
      </c>
      <c r="BA591" s="356">
        <v>0</v>
      </c>
      <c r="BB591" s="356">
        <v>4414.5321382248003</v>
      </c>
      <c r="BC591" s="356">
        <v>0</v>
      </c>
      <c r="BD591" s="356">
        <v>0</v>
      </c>
      <c r="BE591" s="356">
        <v>0</v>
      </c>
      <c r="BF591" s="356">
        <v>0</v>
      </c>
      <c r="BG591" s="356">
        <v>4414.5321382248003</v>
      </c>
      <c r="BI591" s="356">
        <v>0</v>
      </c>
      <c r="BJ591" s="356">
        <v>0</v>
      </c>
      <c r="BK591" s="356">
        <v>0</v>
      </c>
      <c r="BL591" s="356">
        <v>0</v>
      </c>
      <c r="BM591" s="356">
        <v>0</v>
      </c>
      <c r="BN591" s="356">
        <v>0</v>
      </c>
      <c r="BO591" s="356">
        <v>0</v>
      </c>
      <c r="BQ591" s="356">
        <v>0</v>
      </c>
      <c r="BR591" s="356">
        <v>21925.677490852428</v>
      </c>
      <c r="BS591" s="356">
        <v>0</v>
      </c>
      <c r="BT591" s="356">
        <v>0</v>
      </c>
      <c r="BU591" s="356">
        <v>0</v>
      </c>
      <c r="BV591" s="356">
        <v>0</v>
      </c>
      <c r="BW591" s="356">
        <v>21925.677490852428</v>
      </c>
      <c r="BY591" s="356">
        <v>0</v>
      </c>
      <c r="BZ591" s="356">
        <v>0</v>
      </c>
      <c r="CA591" s="356">
        <v>0</v>
      </c>
      <c r="CB591" s="356">
        <v>0</v>
      </c>
      <c r="CC591" s="356">
        <v>0</v>
      </c>
      <c r="CD591" s="356">
        <v>0</v>
      </c>
      <c r="CE591" s="356">
        <v>0</v>
      </c>
      <c r="CG591" s="356">
        <v>0</v>
      </c>
      <c r="CH591" s="356">
        <v>2640.1233894408902</v>
      </c>
      <c r="CI591" s="356">
        <v>0</v>
      </c>
      <c r="CJ591" s="356">
        <v>0</v>
      </c>
      <c r="CK591" s="356">
        <v>0</v>
      </c>
      <c r="CL591" s="356">
        <v>0</v>
      </c>
      <c r="CM591" s="356">
        <v>2640.1233894408902</v>
      </c>
      <c r="CN591" s="162">
        <v>0</v>
      </c>
      <c r="CO591" s="356">
        <v>0</v>
      </c>
      <c r="CP591" s="356">
        <v>258.38559689169153</v>
      </c>
      <c r="CQ591" s="356">
        <v>0</v>
      </c>
      <c r="CR591" s="356">
        <v>0</v>
      </c>
      <c r="CS591" s="356">
        <v>0</v>
      </c>
      <c r="CT591" s="356">
        <v>0</v>
      </c>
      <c r="CU591" s="356">
        <v>258.38559689169153</v>
      </c>
      <c r="CW591" s="356">
        <v>0</v>
      </c>
      <c r="CX591" s="356">
        <v>0</v>
      </c>
      <c r="CY591" s="356">
        <v>0</v>
      </c>
      <c r="CZ591" s="356">
        <v>0</v>
      </c>
      <c r="DA591" s="356">
        <v>0</v>
      </c>
      <c r="DB591" s="356">
        <v>0</v>
      </c>
      <c r="DC591" s="356">
        <v>0</v>
      </c>
      <c r="DE591" s="356">
        <v>0</v>
      </c>
      <c r="DF591" s="356">
        <v>0</v>
      </c>
      <c r="DG591" s="356">
        <v>0</v>
      </c>
      <c r="DH591" s="356">
        <v>0</v>
      </c>
      <c r="DI591" s="356">
        <v>0</v>
      </c>
      <c r="DJ591" s="356">
        <v>0</v>
      </c>
      <c r="DK591" s="356">
        <v>0</v>
      </c>
      <c r="DM591" s="356">
        <v>0</v>
      </c>
      <c r="DN591" s="356">
        <v>0</v>
      </c>
      <c r="DO591" s="356">
        <v>0</v>
      </c>
      <c r="DP591" s="356">
        <v>0</v>
      </c>
      <c r="DQ591" s="356">
        <v>0</v>
      </c>
      <c r="DR591" s="356">
        <v>0</v>
      </c>
      <c r="DS591" s="356">
        <v>0</v>
      </c>
      <c r="DU591" s="356">
        <v>0</v>
      </c>
      <c r="DV591" s="356">
        <v>0</v>
      </c>
      <c r="DW591" s="356">
        <v>0</v>
      </c>
      <c r="DX591" s="356">
        <v>0</v>
      </c>
      <c r="DY591" s="356">
        <v>0</v>
      </c>
      <c r="DZ591" s="356">
        <v>0</v>
      </c>
      <c r="EA591" s="356">
        <v>0</v>
      </c>
      <c r="EC591" s="356">
        <v>0</v>
      </c>
      <c r="ED591" s="356">
        <v>0</v>
      </c>
      <c r="EE591" s="356">
        <v>0</v>
      </c>
      <c r="EF591" s="356">
        <v>0</v>
      </c>
      <c r="EG591" s="356">
        <v>0</v>
      </c>
      <c r="EH591" s="356">
        <v>0</v>
      </c>
      <c r="EI591" s="356">
        <v>0</v>
      </c>
      <c r="EK591" s="356">
        <v>0</v>
      </c>
      <c r="EL591" s="356">
        <v>0</v>
      </c>
      <c r="EM591" s="356">
        <v>0</v>
      </c>
      <c r="EN591" s="356">
        <v>0</v>
      </c>
      <c r="EO591" s="356">
        <v>0</v>
      </c>
      <c r="EP591" s="356">
        <v>0</v>
      </c>
      <c r="EQ591" s="356">
        <v>0</v>
      </c>
      <c r="ES591" s="356">
        <v>0</v>
      </c>
      <c r="ET591" s="356">
        <v>0</v>
      </c>
      <c r="EU591" s="356">
        <v>0</v>
      </c>
      <c r="EV591" s="356">
        <v>0</v>
      </c>
      <c r="EW591" s="356">
        <v>0</v>
      </c>
      <c r="EX591" s="356">
        <v>0</v>
      </c>
      <c r="EY591" s="356">
        <v>0</v>
      </c>
      <c r="FA591" s="356">
        <v>0</v>
      </c>
      <c r="FB591" s="356">
        <v>0</v>
      </c>
      <c r="FC591" s="356">
        <v>0</v>
      </c>
      <c r="FD591" s="356">
        <v>0</v>
      </c>
      <c r="FE591" s="356">
        <v>0</v>
      </c>
      <c r="FF591" s="356">
        <v>0</v>
      </c>
      <c r="FG591" s="356">
        <v>0</v>
      </c>
    </row>
    <row r="592" spans="1:163">
      <c r="A592" s="355" t="s">
        <v>45</v>
      </c>
      <c r="B592" s="162" t="s">
        <v>45</v>
      </c>
      <c r="C592" s="619">
        <v>0</v>
      </c>
      <c r="D592" s="167"/>
      <c r="E592" s="356">
        <v>0</v>
      </c>
      <c r="F592" s="356">
        <v>0</v>
      </c>
      <c r="G592" s="356">
        <v>0</v>
      </c>
      <c r="H592" s="356">
        <v>0</v>
      </c>
      <c r="I592" s="356">
        <v>0</v>
      </c>
      <c r="J592" s="356">
        <v>0</v>
      </c>
      <c r="K592" s="356">
        <v>0</v>
      </c>
      <c r="M592" s="356">
        <v>0</v>
      </c>
      <c r="N592" s="356">
        <v>0</v>
      </c>
      <c r="O592" s="356">
        <v>0</v>
      </c>
      <c r="P592" s="356">
        <v>0</v>
      </c>
      <c r="Q592" s="356">
        <v>0</v>
      </c>
      <c r="R592" s="356">
        <v>0</v>
      </c>
      <c r="S592" s="356">
        <v>0</v>
      </c>
      <c r="U592" s="356">
        <v>0</v>
      </c>
      <c r="V592" s="356">
        <v>0</v>
      </c>
      <c r="W592" s="356">
        <v>0</v>
      </c>
      <c r="X592" s="356">
        <v>0</v>
      </c>
      <c r="Y592" s="356">
        <v>0</v>
      </c>
      <c r="Z592" s="356">
        <v>0</v>
      </c>
      <c r="AA592" s="356">
        <v>0</v>
      </c>
      <c r="AC592" s="356">
        <v>0</v>
      </c>
      <c r="AD592" s="356">
        <v>0</v>
      </c>
      <c r="AE592" s="356">
        <v>0</v>
      </c>
      <c r="AF592" s="356">
        <v>0</v>
      </c>
      <c r="AG592" s="356">
        <v>0</v>
      </c>
      <c r="AH592" s="356">
        <v>0</v>
      </c>
      <c r="AI592" s="356">
        <v>0</v>
      </c>
      <c r="AK592" s="356">
        <v>0</v>
      </c>
      <c r="AL592" s="356">
        <v>0</v>
      </c>
      <c r="AM592" s="356">
        <v>0</v>
      </c>
      <c r="AN592" s="356">
        <v>0</v>
      </c>
      <c r="AO592" s="356">
        <v>0</v>
      </c>
      <c r="AP592" s="356">
        <v>0</v>
      </c>
      <c r="AQ592" s="356">
        <v>0</v>
      </c>
      <c r="AS592" s="356">
        <v>0</v>
      </c>
      <c r="AT592" s="356">
        <v>0</v>
      </c>
      <c r="AU592" s="356">
        <v>0</v>
      </c>
      <c r="AV592" s="356">
        <v>0</v>
      </c>
      <c r="AW592" s="356">
        <v>0</v>
      </c>
      <c r="AX592" s="356">
        <v>0</v>
      </c>
      <c r="AY592" s="356">
        <v>0</v>
      </c>
      <c r="BA592" s="356">
        <v>0</v>
      </c>
      <c r="BB592" s="356">
        <v>0</v>
      </c>
      <c r="BC592" s="356">
        <v>0</v>
      </c>
      <c r="BD592" s="356">
        <v>0</v>
      </c>
      <c r="BE592" s="356">
        <v>0</v>
      </c>
      <c r="BF592" s="356">
        <v>0</v>
      </c>
      <c r="BG592" s="356">
        <v>0</v>
      </c>
      <c r="BI592" s="356">
        <v>0</v>
      </c>
      <c r="BJ592" s="356">
        <v>0</v>
      </c>
      <c r="BK592" s="356">
        <v>0</v>
      </c>
      <c r="BL592" s="356">
        <v>0</v>
      </c>
      <c r="BM592" s="356">
        <v>0</v>
      </c>
      <c r="BN592" s="356">
        <v>0</v>
      </c>
      <c r="BO592" s="356">
        <v>0</v>
      </c>
      <c r="BQ592" s="356">
        <v>0</v>
      </c>
      <c r="BR592" s="356">
        <v>0</v>
      </c>
      <c r="BS592" s="356">
        <v>0</v>
      </c>
      <c r="BT592" s="356">
        <v>0</v>
      </c>
      <c r="BU592" s="356">
        <v>0</v>
      </c>
      <c r="BV592" s="356">
        <v>0</v>
      </c>
      <c r="BW592" s="356">
        <v>0</v>
      </c>
      <c r="BY592" s="356">
        <v>0</v>
      </c>
      <c r="BZ592" s="356">
        <v>0</v>
      </c>
      <c r="CA592" s="356">
        <v>0</v>
      </c>
      <c r="CB592" s="356">
        <v>0</v>
      </c>
      <c r="CC592" s="356">
        <v>0</v>
      </c>
      <c r="CD592" s="356">
        <v>0</v>
      </c>
      <c r="CE592" s="356">
        <v>0</v>
      </c>
      <c r="CG592" s="356">
        <v>0</v>
      </c>
      <c r="CH592" s="356">
        <v>0</v>
      </c>
      <c r="CI592" s="356">
        <v>0</v>
      </c>
      <c r="CJ592" s="356">
        <v>0</v>
      </c>
      <c r="CK592" s="356">
        <v>0</v>
      </c>
      <c r="CL592" s="356">
        <v>0</v>
      </c>
      <c r="CM592" s="356">
        <v>0</v>
      </c>
      <c r="CN592" s="162">
        <v>0</v>
      </c>
      <c r="CO592" s="356">
        <v>0</v>
      </c>
      <c r="CP592" s="356">
        <v>0</v>
      </c>
      <c r="CQ592" s="356">
        <v>0</v>
      </c>
      <c r="CR592" s="356">
        <v>0</v>
      </c>
      <c r="CS592" s="356">
        <v>0</v>
      </c>
      <c r="CT592" s="356">
        <v>0</v>
      </c>
      <c r="CU592" s="356">
        <v>0</v>
      </c>
      <c r="CW592" s="356">
        <v>0</v>
      </c>
      <c r="CX592" s="356">
        <v>0</v>
      </c>
      <c r="CY592" s="356">
        <v>0</v>
      </c>
      <c r="CZ592" s="356">
        <v>0</v>
      </c>
      <c r="DA592" s="356">
        <v>0</v>
      </c>
      <c r="DB592" s="356">
        <v>0</v>
      </c>
      <c r="DC592" s="356">
        <v>0</v>
      </c>
      <c r="DE592" s="356">
        <v>0</v>
      </c>
      <c r="DF592" s="356">
        <v>0</v>
      </c>
      <c r="DG592" s="356">
        <v>0</v>
      </c>
      <c r="DH592" s="356">
        <v>0</v>
      </c>
      <c r="DI592" s="356">
        <v>0</v>
      </c>
      <c r="DJ592" s="356">
        <v>0</v>
      </c>
      <c r="DK592" s="356">
        <v>0</v>
      </c>
      <c r="DM592" s="356">
        <v>0</v>
      </c>
      <c r="DN592" s="356">
        <v>0</v>
      </c>
      <c r="DO592" s="356">
        <v>0</v>
      </c>
      <c r="DP592" s="356">
        <v>0</v>
      </c>
      <c r="DQ592" s="356">
        <v>0</v>
      </c>
      <c r="DR592" s="356">
        <v>0</v>
      </c>
      <c r="DS592" s="356">
        <v>0</v>
      </c>
      <c r="DU592" s="356">
        <v>0</v>
      </c>
      <c r="DV592" s="356">
        <v>0</v>
      </c>
      <c r="DW592" s="356">
        <v>0</v>
      </c>
      <c r="DX592" s="356">
        <v>0</v>
      </c>
      <c r="DY592" s="356">
        <v>0</v>
      </c>
      <c r="DZ592" s="356">
        <v>0</v>
      </c>
      <c r="EA592" s="356">
        <v>0</v>
      </c>
      <c r="EC592" s="356">
        <v>0</v>
      </c>
      <c r="ED592" s="356">
        <v>0</v>
      </c>
      <c r="EE592" s="356">
        <v>0</v>
      </c>
      <c r="EF592" s="356">
        <v>0</v>
      </c>
      <c r="EG592" s="356">
        <v>0</v>
      </c>
      <c r="EH592" s="356">
        <v>0</v>
      </c>
      <c r="EI592" s="356">
        <v>0</v>
      </c>
      <c r="EK592" s="356">
        <v>0</v>
      </c>
      <c r="EL592" s="356">
        <v>0</v>
      </c>
      <c r="EM592" s="356">
        <v>0</v>
      </c>
      <c r="EN592" s="356">
        <v>0</v>
      </c>
      <c r="EO592" s="356">
        <v>0</v>
      </c>
      <c r="EP592" s="356">
        <v>0</v>
      </c>
      <c r="EQ592" s="356">
        <v>0</v>
      </c>
      <c r="ES592" s="356">
        <v>0</v>
      </c>
      <c r="ET592" s="356">
        <v>0</v>
      </c>
      <c r="EU592" s="356">
        <v>0</v>
      </c>
      <c r="EV592" s="356">
        <v>0</v>
      </c>
      <c r="EW592" s="356">
        <v>0</v>
      </c>
      <c r="EX592" s="356">
        <v>0</v>
      </c>
      <c r="EY592" s="356">
        <v>0</v>
      </c>
      <c r="FA592" s="356">
        <v>0</v>
      </c>
      <c r="FB592" s="356">
        <v>0</v>
      </c>
      <c r="FC592" s="356">
        <v>0</v>
      </c>
      <c r="FD592" s="356">
        <v>0</v>
      </c>
      <c r="FE592" s="356">
        <v>0</v>
      </c>
      <c r="FF592" s="356">
        <v>0</v>
      </c>
      <c r="FG592" s="356">
        <v>0</v>
      </c>
    </row>
    <row r="593" spans="1:163">
      <c r="A593" s="355" t="s">
        <v>45</v>
      </c>
      <c r="B593" s="162" t="s">
        <v>45</v>
      </c>
      <c r="C593" s="619">
        <v>0</v>
      </c>
      <c r="D593" s="167"/>
      <c r="E593" s="356">
        <v>0</v>
      </c>
      <c r="F593" s="356">
        <v>0</v>
      </c>
      <c r="G593" s="356">
        <v>0</v>
      </c>
      <c r="H593" s="356">
        <v>0</v>
      </c>
      <c r="I593" s="356">
        <v>0</v>
      </c>
      <c r="J593" s="356">
        <v>0</v>
      </c>
      <c r="K593" s="356">
        <v>0</v>
      </c>
      <c r="M593" s="356">
        <v>0</v>
      </c>
      <c r="N593" s="356">
        <v>0</v>
      </c>
      <c r="O593" s="356">
        <v>0</v>
      </c>
      <c r="P593" s="356">
        <v>0</v>
      </c>
      <c r="Q593" s="356">
        <v>0</v>
      </c>
      <c r="R593" s="356">
        <v>0</v>
      </c>
      <c r="S593" s="356">
        <v>0</v>
      </c>
      <c r="U593" s="356">
        <v>0</v>
      </c>
      <c r="V593" s="356">
        <v>0</v>
      </c>
      <c r="W593" s="356">
        <v>0</v>
      </c>
      <c r="X593" s="356">
        <v>0</v>
      </c>
      <c r="Y593" s="356">
        <v>0</v>
      </c>
      <c r="Z593" s="356">
        <v>0</v>
      </c>
      <c r="AA593" s="356">
        <v>0</v>
      </c>
      <c r="AC593" s="356">
        <v>0</v>
      </c>
      <c r="AD593" s="356">
        <v>0</v>
      </c>
      <c r="AE593" s="356">
        <v>0</v>
      </c>
      <c r="AF593" s="356">
        <v>0</v>
      </c>
      <c r="AG593" s="356">
        <v>0</v>
      </c>
      <c r="AH593" s="356">
        <v>0</v>
      </c>
      <c r="AI593" s="356">
        <v>0</v>
      </c>
      <c r="AK593" s="356">
        <v>0</v>
      </c>
      <c r="AL593" s="356">
        <v>0</v>
      </c>
      <c r="AM593" s="356">
        <v>0</v>
      </c>
      <c r="AN593" s="356">
        <v>0</v>
      </c>
      <c r="AO593" s="356">
        <v>0</v>
      </c>
      <c r="AP593" s="356">
        <v>0</v>
      </c>
      <c r="AQ593" s="356">
        <v>0</v>
      </c>
      <c r="AS593" s="356">
        <v>0</v>
      </c>
      <c r="AT593" s="356">
        <v>0</v>
      </c>
      <c r="AU593" s="356">
        <v>0</v>
      </c>
      <c r="AV593" s="356">
        <v>0</v>
      </c>
      <c r="AW593" s="356">
        <v>0</v>
      </c>
      <c r="AX593" s="356">
        <v>0</v>
      </c>
      <c r="AY593" s="356">
        <v>0</v>
      </c>
      <c r="BA593" s="356">
        <v>0</v>
      </c>
      <c r="BB593" s="356">
        <v>0</v>
      </c>
      <c r="BC593" s="356">
        <v>0</v>
      </c>
      <c r="BD593" s="356">
        <v>0</v>
      </c>
      <c r="BE593" s="356">
        <v>0</v>
      </c>
      <c r="BF593" s="356">
        <v>0</v>
      </c>
      <c r="BG593" s="356">
        <v>0</v>
      </c>
      <c r="BI593" s="356">
        <v>0</v>
      </c>
      <c r="BJ593" s="356">
        <v>0</v>
      </c>
      <c r="BK593" s="356">
        <v>0</v>
      </c>
      <c r="BL593" s="356">
        <v>0</v>
      </c>
      <c r="BM593" s="356">
        <v>0</v>
      </c>
      <c r="BN593" s="356">
        <v>0</v>
      </c>
      <c r="BO593" s="356">
        <v>0</v>
      </c>
      <c r="BQ593" s="356">
        <v>0</v>
      </c>
      <c r="BR593" s="356">
        <v>0</v>
      </c>
      <c r="BS593" s="356">
        <v>0</v>
      </c>
      <c r="BT593" s="356">
        <v>0</v>
      </c>
      <c r="BU593" s="356">
        <v>0</v>
      </c>
      <c r="BV593" s="356">
        <v>0</v>
      </c>
      <c r="BW593" s="356">
        <v>0</v>
      </c>
      <c r="BY593" s="356">
        <v>0</v>
      </c>
      <c r="BZ593" s="356">
        <v>0</v>
      </c>
      <c r="CA593" s="356">
        <v>0</v>
      </c>
      <c r="CB593" s="356">
        <v>0</v>
      </c>
      <c r="CC593" s="356">
        <v>0</v>
      </c>
      <c r="CD593" s="356">
        <v>0</v>
      </c>
      <c r="CE593" s="356">
        <v>0</v>
      </c>
      <c r="CG593" s="356">
        <v>0</v>
      </c>
      <c r="CH593" s="356">
        <v>0</v>
      </c>
      <c r="CI593" s="356">
        <v>0</v>
      </c>
      <c r="CJ593" s="356">
        <v>0</v>
      </c>
      <c r="CK593" s="356">
        <v>0</v>
      </c>
      <c r="CL593" s="356">
        <v>0</v>
      </c>
      <c r="CM593" s="356">
        <v>0</v>
      </c>
      <c r="CN593" s="162">
        <v>0</v>
      </c>
      <c r="CO593" s="356">
        <v>0</v>
      </c>
      <c r="CP593" s="356">
        <v>0</v>
      </c>
      <c r="CQ593" s="356">
        <v>0</v>
      </c>
      <c r="CR593" s="356">
        <v>0</v>
      </c>
      <c r="CS593" s="356">
        <v>0</v>
      </c>
      <c r="CT593" s="356">
        <v>0</v>
      </c>
      <c r="CU593" s="356">
        <v>0</v>
      </c>
      <c r="CW593" s="356">
        <v>0</v>
      </c>
      <c r="CX593" s="356">
        <v>0</v>
      </c>
      <c r="CY593" s="356">
        <v>0</v>
      </c>
      <c r="CZ593" s="356">
        <v>0</v>
      </c>
      <c r="DA593" s="356">
        <v>0</v>
      </c>
      <c r="DB593" s="356">
        <v>0</v>
      </c>
      <c r="DC593" s="356">
        <v>0</v>
      </c>
      <c r="DE593" s="356">
        <v>0</v>
      </c>
      <c r="DF593" s="356">
        <v>0</v>
      </c>
      <c r="DG593" s="356">
        <v>0</v>
      </c>
      <c r="DH593" s="356">
        <v>0</v>
      </c>
      <c r="DI593" s="356">
        <v>0</v>
      </c>
      <c r="DJ593" s="356">
        <v>0</v>
      </c>
      <c r="DK593" s="356">
        <v>0</v>
      </c>
      <c r="DM593" s="356">
        <v>0</v>
      </c>
      <c r="DN593" s="356">
        <v>0</v>
      </c>
      <c r="DO593" s="356">
        <v>0</v>
      </c>
      <c r="DP593" s="356">
        <v>0</v>
      </c>
      <c r="DQ593" s="356">
        <v>0</v>
      </c>
      <c r="DR593" s="356">
        <v>0</v>
      </c>
      <c r="DS593" s="356">
        <v>0</v>
      </c>
      <c r="DU593" s="356">
        <v>0</v>
      </c>
      <c r="DV593" s="356">
        <v>0</v>
      </c>
      <c r="DW593" s="356">
        <v>0</v>
      </c>
      <c r="DX593" s="356">
        <v>0</v>
      </c>
      <c r="DY593" s="356">
        <v>0</v>
      </c>
      <c r="DZ593" s="356">
        <v>0</v>
      </c>
      <c r="EA593" s="356">
        <v>0</v>
      </c>
      <c r="EC593" s="356">
        <v>0</v>
      </c>
      <c r="ED593" s="356">
        <v>0</v>
      </c>
      <c r="EE593" s="356">
        <v>0</v>
      </c>
      <c r="EF593" s="356">
        <v>0</v>
      </c>
      <c r="EG593" s="356">
        <v>0</v>
      </c>
      <c r="EH593" s="356">
        <v>0</v>
      </c>
      <c r="EI593" s="356">
        <v>0</v>
      </c>
      <c r="EK593" s="356">
        <v>0</v>
      </c>
      <c r="EL593" s="356">
        <v>0</v>
      </c>
      <c r="EM593" s="356">
        <v>0</v>
      </c>
      <c r="EN593" s="356">
        <v>0</v>
      </c>
      <c r="EO593" s="356">
        <v>0</v>
      </c>
      <c r="EP593" s="356">
        <v>0</v>
      </c>
      <c r="EQ593" s="356">
        <v>0</v>
      </c>
      <c r="ES593" s="356">
        <v>0</v>
      </c>
      <c r="ET593" s="356">
        <v>0</v>
      </c>
      <c r="EU593" s="356">
        <v>0</v>
      </c>
      <c r="EV593" s="356">
        <v>0</v>
      </c>
      <c r="EW593" s="356">
        <v>0</v>
      </c>
      <c r="EX593" s="356">
        <v>0</v>
      </c>
      <c r="EY593" s="356">
        <v>0</v>
      </c>
      <c r="FA593" s="356">
        <v>0</v>
      </c>
      <c r="FB593" s="356">
        <v>0</v>
      </c>
      <c r="FC593" s="356">
        <v>0</v>
      </c>
      <c r="FD593" s="356">
        <v>0</v>
      </c>
      <c r="FE593" s="356">
        <v>0</v>
      </c>
      <c r="FF593" s="356">
        <v>0</v>
      </c>
      <c r="FG593" s="356">
        <v>0</v>
      </c>
    </row>
    <row r="594" spans="1:163">
      <c r="A594" s="355" t="s">
        <v>45</v>
      </c>
      <c r="B594" s="162" t="s">
        <v>45</v>
      </c>
      <c r="C594" s="619">
        <v>0</v>
      </c>
      <c r="D594" s="167"/>
      <c r="E594" s="356">
        <v>0</v>
      </c>
      <c r="F594" s="356">
        <v>0</v>
      </c>
      <c r="G594" s="356">
        <v>0</v>
      </c>
      <c r="H594" s="356">
        <v>0</v>
      </c>
      <c r="I594" s="356">
        <v>0</v>
      </c>
      <c r="J594" s="356">
        <v>0</v>
      </c>
      <c r="K594" s="356">
        <v>0</v>
      </c>
      <c r="M594" s="356">
        <v>0</v>
      </c>
      <c r="N594" s="356">
        <v>0</v>
      </c>
      <c r="O594" s="356">
        <v>0</v>
      </c>
      <c r="P594" s="356">
        <v>0</v>
      </c>
      <c r="Q594" s="356">
        <v>0</v>
      </c>
      <c r="R594" s="356">
        <v>0</v>
      </c>
      <c r="S594" s="356">
        <v>0</v>
      </c>
      <c r="U594" s="356">
        <v>0</v>
      </c>
      <c r="V594" s="356">
        <v>0</v>
      </c>
      <c r="W594" s="356">
        <v>0</v>
      </c>
      <c r="X594" s="356">
        <v>0</v>
      </c>
      <c r="Y594" s="356">
        <v>0</v>
      </c>
      <c r="Z594" s="356">
        <v>0</v>
      </c>
      <c r="AA594" s="356">
        <v>0</v>
      </c>
      <c r="AC594" s="356">
        <v>0</v>
      </c>
      <c r="AD594" s="356">
        <v>0</v>
      </c>
      <c r="AE594" s="356">
        <v>0</v>
      </c>
      <c r="AF594" s="356">
        <v>0</v>
      </c>
      <c r="AG594" s="356">
        <v>0</v>
      </c>
      <c r="AH594" s="356">
        <v>0</v>
      </c>
      <c r="AI594" s="356">
        <v>0</v>
      </c>
      <c r="AK594" s="356">
        <v>0</v>
      </c>
      <c r="AL594" s="356">
        <v>0</v>
      </c>
      <c r="AM594" s="356">
        <v>0</v>
      </c>
      <c r="AN594" s="356">
        <v>0</v>
      </c>
      <c r="AO594" s="356">
        <v>0</v>
      </c>
      <c r="AP594" s="356">
        <v>0</v>
      </c>
      <c r="AQ594" s="356">
        <v>0</v>
      </c>
      <c r="AS594" s="356">
        <v>0</v>
      </c>
      <c r="AT594" s="356">
        <v>0</v>
      </c>
      <c r="AU594" s="356">
        <v>0</v>
      </c>
      <c r="AV594" s="356">
        <v>0</v>
      </c>
      <c r="AW594" s="356">
        <v>0</v>
      </c>
      <c r="AX594" s="356">
        <v>0</v>
      </c>
      <c r="AY594" s="356">
        <v>0</v>
      </c>
      <c r="BA594" s="356">
        <v>0</v>
      </c>
      <c r="BB594" s="356">
        <v>0</v>
      </c>
      <c r="BC594" s="356">
        <v>0</v>
      </c>
      <c r="BD594" s="356">
        <v>0</v>
      </c>
      <c r="BE594" s="356">
        <v>0</v>
      </c>
      <c r="BF594" s="356">
        <v>0</v>
      </c>
      <c r="BG594" s="356">
        <v>0</v>
      </c>
      <c r="BI594" s="356">
        <v>0</v>
      </c>
      <c r="BJ594" s="356">
        <v>0</v>
      </c>
      <c r="BK594" s="356">
        <v>0</v>
      </c>
      <c r="BL594" s="356">
        <v>0</v>
      </c>
      <c r="BM594" s="356">
        <v>0</v>
      </c>
      <c r="BN594" s="356">
        <v>0</v>
      </c>
      <c r="BO594" s="356">
        <v>0</v>
      </c>
      <c r="BQ594" s="356">
        <v>0</v>
      </c>
      <c r="BR594" s="356">
        <v>0</v>
      </c>
      <c r="BS594" s="356">
        <v>0</v>
      </c>
      <c r="BT594" s="356">
        <v>0</v>
      </c>
      <c r="BU594" s="356">
        <v>0</v>
      </c>
      <c r="BV594" s="356">
        <v>0</v>
      </c>
      <c r="BW594" s="356">
        <v>0</v>
      </c>
      <c r="BY594" s="356">
        <v>0</v>
      </c>
      <c r="BZ594" s="356">
        <v>0</v>
      </c>
      <c r="CA594" s="356">
        <v>0</v>
      </c>
      <c r="CB594" s="356">
        <v>0</v>
      </c>
      <c r="CC594" s="356">
        <v>0</v>
      </c>
      <c r="CD594" s="356">
        <v>0</v>
      </c>
      <c r="CE594" s="356">
        <v>0</v>
      </c>
      <c r="CG594" s="356">
        <v>0</v>
      </c>
      <c r="CH594" s="356">
        <v>0</v>
      </c>
      <c r="CI594" s="356">
        <v>0</v>
      </c>
      <c r="CJ594" s="356">
        <v>0</v>
      </c>
      <c r="CK594" s="356">
        <v>0</v>
      </c>
      <c r="CL594" s="356">
        <v>0</v>
      </c>
      <c r="CM594" s="356">
        <v>0</v>
      </c>
      <c r="CN594" s="162">
        <v>0</v>
      </c>
      <c r="CO594" s="356">
        <v>0</v>
      </c>
      <c r="CP594" s="356">
        <v>0</v>
      </c>
      <c r="CQ594" s="356">
        <v>0</v>
      </c>
      <c r="CR594" s="356">
        <v>0</v>
      </c>
      <c r="CS594" s="356">
        <v>0</v>
      </c>
      <c r="CT594" s="356">
        <v>0</v>
      </c>
      <c r="CU594" s="356">
        <v>0</v>
      </c>
      <c r="CW594" s="356">
        <v>0</v>
      </c>
      <c r="CX594" s="356">
        <v>0</v>
      </c>
      <c r="CY594" s="356">
        <v>0</v>
      </c>
      <c r="CZ594" s="356">
        <v>0</v>
      </c>
      <c r="DA594" s="356">
        <v>0</v>
      </c>
      <c r="DB594" s="356">
        <v>0</v>
      </c>
      <c r="DC594" s="356">
        <v>0</v>
      </c>
      <c r="DE594" s="356">
        <v>0</v>
      </c>
      <c r="DF594" s="356">
        <v>0</v>
      </c>
      <c r="DG594" s="356">
        <v>0</v>
      </c>
      <c r="DH594" s="356">
        <v>0</v>
      </c>
      <c r="DI594" s="356">
        <v>0</v>
      </c>
      <c r="DJ594" s="356">
        <v>0</v>
      </c>
      <c r="DK594" s="356">
        <v>0</v>
      </c>
      <c r="DM594" s="356">
        <v>0</v>
      </c>
      <c r="DN594" s="356">
        <v>0</v>
      </c>
      <c r="DO594" s="356">
        <v>0</v>
      </c>
      <c r="DP594" s="356">
        <v>0</v>
      </c>
      <c r="DQ594" s="356">
        <v>0</v>
      </c>
      <c r="DR594" s="356">
        <v>0</v>
      </c>
      <c r="DS594" s="356">
        <v>0</v>
      </c>
      <c r="DU594" s="356">
        <v>0</v>
      </c>
      <c r="DV594" s="356">
        <v>0</v>
      </c>
      <c r="DW594" s="356">
        <v>0</v>
      </c>
      <c r="DX594" s="356">
        <v>0</v>
      </c>
      <c r="DY594" s="356">
        <v>0</v>
      </c>
      <c r="DZ594" s="356">
        <v>0</v>
      </c>
      <c r="EA594" s="356">
        <v>0</v>
      </c>
      <c r="EC594" s="356">
        <v>0</v>
      </c>
      <c r="ED594" s="356">
        <v>0</v>
      </c>
      <c r="EE594" s="356">
        <v>0</v>
      </c>
      <c r="EF594" s="356">
        <v>0</v>
      </c>
      <c r="EG594" s="356">
        <v>0</v>
      </c>
      <c r="EH594" s="356">
        <v>0</v>
      </c>
      <c r="EI594" s="356">
        <v>0</v>
      </c>
      <c r="EK594" s="356">
        <v>0</v>
      </c>
      <c r="EL594" s="356">
        <v>0</v>
      </c>
      <c r="EM594" s="356">
        <v>0</v>
      </c>
      <c r="EN594" s="356">
        <v>0</v>
      </c>
      <c r="EO594" s="356">
        <v>0</v>
      </c>
      <c r="EP594" s="356">
        <v>0</v>
      </c>
      <c r="EQ594" s="356">
        <v>0</v>
      </c>
      <c r="ES594" s="356">
        <v>0</v>
      </c>
      <c r="ET594" s="356">
        <v>0</v>
      </c>
      <c r="EU594" s="356">
        <v>0</v>
      </c>
      <c r="EV594" s="356">
        <v>0</v>
      </c>
      <c r="EW594" s="356">
        <v>0</v>
      </c>
      <c r="EX594" s="356">
        <v>0</v>
      </c>
      <c r="EY594" s="356">
        <v>0</v>
      </c>
      <c r="FA594" s="356">
        <v>0</v>
      </c>
      <c r="FB594" s="356">
        <v>0</v>
      </c>
      <c r="FC594" s="356">
        <v>0</v>
      </c>
      <c r="FD594" s="356">
        <v>0</v>
      </c>
      <c r="FE594" s="356">
        <v>0</v>
      </c>
      <c r="FF594" s="356">
        <v>0</v>
      </c>
      <c r="FG594" s="356">
        <v>0</v>
      </c>
    </row>
    <row r="595" spans="1:163">
      <c r="A595" s="355" t="s">
        <v>45</v>
      </c>
      <c r="B595" s="162" t="s">
        <v>45</v>
      </c>
      <c r="C595" s="619">
        <v>0</v>
      </c>
      <c r="D595" s="167"/>
      <c r="E595" s="356">
        <v>0</v>
      </c>
      <c r="F595" s="356">
        <v>0</v>
      </c>
      <c r="G595" s="356">
        <v>0</v>
      </c>
      <c r="H595" s="356">
        <v>0</v>
      </c>
      <c r="I595" s="356">
        <v>0</v>
      </c>
      <c r="J595" s="356">
        <v>0</v>
      </c>
      <c r="K595" s="356">
        <v>0</v>
      </c>
      <c r="M595" s="356">
        <v>0</v>
      </c>
      <c r="N595" s="356">
        <v>0</v>
      </c>
      <c r="O595" s="356">
        <v>0</v>
      </c>
      <c r="P595" s="356">
        <v>0</v>
      </c>
      <c r="Q595" s="356">
        <v>0</v>
      </c>
      <c r="R595" s="356">
        <v>0</v>
      </c>
      <c r="S595" s="356">
        <v>0</v>
      </c>
      <c r="U595" s="356">
        <v>0</v>
      </c>
      <c r="V595" s="356">
        <v>0</v>
      </c>
      <c r="W595" s="356">
        <v>0</v>
      </c>
      <c r="X595" s="356">
        <v>0</v>
      </c>
      <c r="Y595" s="356">
        <v>0</v>
      </c>
      <c r="Z595" s="356">
        <v>0</v>
      </c>
      <c r="AA595" s="356">
        <v>0</v>
      </c>
      <c r="AC595" s="356">
        <v>0</v>
      </c>
      <c r="AD595" s="356">
        <v>0</v>
      </c>
      <c r="AE595" s="356">
        <v>0</v>
      </c>
      <c r="AF595" s="356">
        <v>0</v>
      </c>
      <c r="AG595" s="356">
        <v>0</v>
      </c>
      <c r="AH595" s="356">
        <v>0</v>
      </c>
      <c r="AI595" s="356">
        <v>0</v>
      </c>
      <c r="AK595" s="356">
        <v>0</v>
      </c>
      <c r="AL595" s="356">
        <v>0</v>
      </c>
      <c r="AM595" s="356">
        <v>0</v>
      </c>
      <c r="AN595" s="356">
        <v>0</v>
      </c>
      <c r="AO595" s="356">
        <v>0</v>
      </c>
      <c r="AP595" s="356">
        <v>0</v>
      </c>
      <c r="AQ595" s="356">
        <v>0</v>
      </c>
      <c r="AS595" s="356">
        <v>0</v>
      </c>
      <c r="AT595" s="356">
        <v>0</v>
      </c>
      <c r="AU595" s="356">
        <v>0</v>
      </c>
      <c r="AV595" s="356">
        <v>0</v>
      </c>
      <c r="AW595" s="356">
        <v>0</v>
      </c>
      <c r="AX595" s="356">
        <v>0</v>
      </c>
      <c r="AY595" s="356">
        <v>0</v>
      </c>
      <c r="BA595" s="356">
        <v>0</v>
      </c>
      <c r="BB595" s="356">
        <v>0</v>
      </c>
      <c r="BC595" s="356">
        <v>0</v>
      </c>
      <c r="BD595" s="356">
        <v>0</v>
      </c>
      <c r="BE595" s="356">
        <v>0</v>
      </c>
      <c r="BF595" s="356">
        <v>0</v>
      </c>
      <c r="BG595" s="356">
        <v>0</v>
      </c>
      <c r="BI595" s="356">
        <v>0</v>
      </c>
      <c r="BJ595" s="356">
        <v>0</v>
      </c>
      <c r="BK595" s="356">
        <v>0</v>
      </c>
      <c r="BL595" s="356">
        <v>0</v>
      </c>
      <c r="BM595" s="356">
        <v>0</v>
      </c>
      <c r="BN595" s="356">
        <v>0</v>
      </c>
      <c r="BO595" s="356">
        <v>0</v>
      </c>
      <c r="BQ595" s="356">
        <v>0</v>
      </c>
      <c r="BR595" s="356">
        <v>0</v>
      </c>
      <c r="BS595" s="356">
        <v>0</v>
      </c>
      <c r="BT595" s="356">
        <v>0</v>
      </c>
      <c r="BU595" s="356">
        <v>0</v>
      </c>
      <c r="BV595" s="356">
        <v>0</v>
      </c>
      <c r="BW595" s="356">
        <v>0</v>
      </c>
      <c r="BY595" s="356">
        <v>0</v>
      </c>
      <c r="BZ595" s="356">
        <v>0</v>
      </c>
      <c r="CA595" s="356">
        <v>0</v>
      </c>
      <c r="CB595" s="356">
        <v>0</v>
      </c>
      <c r="CC595" s="356">
        <v>0</v>
      </c>
      <c r="CD595" s="356">
        <v>0</v>
      </c>
      <c r="CE595" s="356">
        <v>0</v>
      </c>
      <c r="CG595" s="356">
        <v>0</v>
      </c>
      <c r="CH595" s="356">
        <v>0</v>
      </c>
      <c r="CI595" s="356">
        <v>0</v>
      </c>
      <c r="CJ595" s="356">
        <v>0</v>
      </c>
      <c r="CK595" s="356">
        <v>0</v>
      </c>
      <c r="CL595" s="356">
        <v>0</v>
      </c>
      <c r="CM595" s="356">
        <v>0</v>
      </c>
      <c r="CN595" s="162">
        <v>0</v>
      </c>
      <c r="CO595" s="356">
        <v>0</v>
      </c>
      <c r="CP595" s="356">
        <v>0</v>
      </c>
      <c r="CQ595" s="356">
        <v>0</v>
      </c>
      <c r="CR595" s="356">
        <v>0</v>
      </c>
      <c r="CS595" s="356">
        <v>0</v>
      </c>
      <c r="CT595" s="356">
        <v>0</v>
      </c>
      <c r="CU595" s="356">
        <v>0</v>
      </c>
      <c r="CW595" s="356">
        <v>0</v>
      </c>
      <c r="CX595" s="356">
        <v>0</v>
      </c>
      <c r="CY595" s="356">
        <v>0</v>
      </c>
      <c r="CZ595" s="356">
        <v>0</v>
      </c>
      <c r="DA595" s="356">
        <v>0</v>
      </c>
      <c r="DB595" s="356">
        <v>0</v>
      </c>
      <c r="DC595" s="356">
        <v>0</v>
      </c>
      <c r="DE595" s="356">
        <v>0</v>
      </c>
      <c r="DF595" s="356">
        <v>0</v>
      </c>
      <c r="DG595" s="356">
        <v>0</v>
      </c>
      <c r="DH595" s="356">
        <v>0</v>
      </c>
      <c r="DI595" s="356">
        <v>0</v>
      </c>
      <c r="DJ595" s="356">
        <v>0</v>
      </c>
      <c r="DK595" s="356">
        <v>0</v>
      </c>
      <c r="DM595" s="356">
        <v>0</v>
      </c>
      <c r="DN595" s="356">
        <v>0</v>
      </c>
      <c r="DO595" s="356">
        <v>0</v>
      </c>
      <c r="DP595" s="356">
        <v>0</v>
      </c>
      <c r="DQ595" s="356">
        <v>0</v>
      </c>
      <c r="DR595" s="356">
        <v>0</v>
      </c>
      <c r="DS595" s="356">
        <v>0</v>
      </c>
      <c r="DU595" s="356">
        <v>0</v>
      </c>
      <c r="DV595" s="356">
        <v>0</v>
      </c>
      <c r="DW595" s="356">
        <v>0</v>
      </c>
      <c r="DX595" s="356">
        <v>0</v>
      </c>
      <c r="DY595" s="356">
        <v>0</v>
      </c>
      <c r="DZ595" s="356">
        <v>0</v>
      </c>
      <c r="EA595" s="356">
        <v>0</v>
      </c>
      <c r="EC595" s="356">
        <v>0</v>
      </c>
      <c r="ED595" s="356">
        <v>0</v>
      </c>
      <c r="EE595" s="356">
        <v>0</v>
      </c>
      <c r="EF595" s="356">
        <v>0</v>
      </c>
      <c r="EG595" s="356">
        <v>0</v>
      </c>
      <c r="EH595" s="356">
        <v>0</v>
      </c>
      <c r="EI595" s="356">
        <v>0</v>
      </c>
      <c r="EK595" s="356">
        <v>0</v>
      </c>
      <c r="EL595" s="356">
        <v>0</v>
      </c>
      <c r="EM595" s="356">
        <v>0</v>
      </c>
      <c r="EN595" s="356">
        <v>0</v>
      </c>
      <c r="EO595" s="356">
        <v>0</v>
      </c>
      <c r="EP595" s="356">
        <v>0</v>
      </c>
      <c r="EQ595" s="356">
        <v>0</v>
      </c>
      <c r="ES595" s="356">
        <v>0</v>
      </c>
      <c r="ET595" s="356">
        <v>0</v>
      </c>
      <c r="EU595" s="356">
        <v>0</v>
      </c>
      <c r="EV595" s="356">
        <v>0</v>
      </c>
      <c r="EW595" s="356">
        <v>0</v>
      </c>
      <c r="EX595" s="356">
        <v>0</v>
      </c>
      <c r="EY595" s="356">
        <v>0</v>
      </c>
      <c r="FA595" s="356">
        <v>0</v>
      </c>
      <c r="FB595" s="356">
        <v>0</v>
      </c>
      <c r="FC595" s="356">
        <v>0</v>
      </c>
      <c r="FD595" s="356">
        <v>0</v>
      </c>
      <c r="FE595" s="356">
        <v>0</v>
      </c>
      <c r="FF595" s="356">
        <v>0</v>
      </c>
      <c r="FG595" s="356">
        <v>0</v>
      </c>
    </row>
    <row r="596" spans="1:163">
      <c r="A596" s="355" t="s">
        <v>45</v>
      </c>
      <c r="B596" s="162" t="s">
        <v>45</v>
      </c>
      <c r="C596" s="619">
        <v>0</v>
      </c>
      <c r="D596" s="167"/>
      <c r="E596" s="356">
        <v>0</v>
      </c>
      <c r="F596" s="356">
        <v>0</v>
      </c>
      <c r="G596" s="356">
        <v>0</v>
      </c>
      <c r="H596" s="356">
        <v>0</v>
      </c>
      <c r="I596" s="356">
        <v>0</v>
      </c>
      <c r="J596" s="356">
        <v>0</v>
      </c>
      <c r="K596" s="356">
        <v>0</v>
      </c>
      <c r="M596" s="356">
        <v>0</v>
      </c>
      <c r="N596" s="356">
        <v>0</v>
      </c>
      <c r="O596" s="356">
        <v>0</v>
      </c>
      <c r="P596" s="356">
        <v>0</v>
      </c>
      <c r="Q596" s="356">
        <v>0</v>
      </c>
      <c r="R596" s="356">
        <v>0</v>
      </c>
      <c r="S596" s="356">
        <v>0</v>
      </c>
      <c r="U596" s="356">
        <v>0</v>
      </c>
      <c r="V596" s="356">
        <v>0</v>
      </c>
      <c r="W596" s="356">
        <v>0</v>
      </c>
      <c r="X596" s="356">
        <v>0</v>
      </c>
      <c r="Y596" s="356">
        <v>0</v>
      </c>
      <c r="Z596" s="356">
        <v>0</v>
      </c>
      <c r="AA596" s="356">
        <v>0</v>
      </c>
      <c r="AC596" s="356">
        <v>0</v>
      </c>
      <c r="AD596" s="356">
        <v>0</v>
      </c>
      <c r="AE596" s="356">
        <v>0</v>
      </c>
      <c r="AF596" s="356">
        <v>0</v>
      </c>
      <c r="AG596" s="356">
        <v>0</v>
      </c>
      <c r="AH596" s="356">
        <v>0</v>
      </c>
      <c r="AI596" s="356">
        <v>0</v>
      </c>
      <c r="AK596" s="356">
        <v>0</v>
      </c>
      <c r="AL596" s="356">
        <v>0</v>
      </c>
      <c r="AM596" s="356">
        <v>0</v>
      </c>
      <c r="AN596" s="356">
        <v>0</v>
      </c>
      <c r="AO596" s="356">
        <v>0</v>
      </c>
      <c r="AP596" s="356">
        <v>0</v>
      </c>
      <c r="AQ596" s="356">
        <v>0</v>
      </c>
      <c r="AS596" s="356">
        <v>0</v>
      </c>
      <c r="AT596" s="356">
        <v>0</v>
      </c>
      <c r="AU596" s="356">
        <v>0</v>
      </c>
      <c r="AV596" s="356">
        <v>0</v>
      </c>
      <c r="AW596" s="356">
        <v>0</v>
      </c>
      <c r="AX596" s="356">
        <v>0</v>
      </c>
      <c r="AY596" s="356">
        <v>0</v>
      </c>
      <c r="BA596" s="356">
        <v>0</v>
      </c>
      <c r="BB596" s="356">
        <v>0</v>
      </c>
      <c r="BC596" s="356">
        <v>0</v>
      </c>
      <c r="BD596" s="356">
        <v>0</v>
      </c>
      <c r="BE596" s="356">
        <v>0</v>
      </c>
      <c r="BF596" s="356">
        <v>0</v>
      </c>
      <c r="BG596" s="356">
        <v>0</v>
      </c>
      <c r="BI596" s="356">
        <v>0</v>
      </c>
      <c r="BJ596" s="356">
        <v>0</v>
      </c>
      <c r="BK596" s="356">
        <v>0</v>
      </c>
      <c r="BL596" s="356">
        <v>0</v>
      </c>
      <c r="BM596" s="356">
        <v>0</v>
      </c>
      <c r="BN596" s="356">
        <v>0</v>
      </c>
      <c r="BO596" s="356">
        <v>0</v>
      </c>
      <c r="BQ596" s="356">
        <v>0</v>
      </c>
      <c r="BR596" s="356">
        <v>0</v>
      </c>
      <c r="BS596" s="356">
        <v>0</v>
      </c>
      <c r="BT596" s="356">
        <v>0</v>
      </c>
      <c r="BU596" s="356">
        <v>0</v>
      </c>
      <c r="BV596" s="356">
        <v>0</v>
      </c>
      <c r="BW596" s="356">
        <v>0</v>
      </c>
      <c r="BY596" s="356">
        <v>0</v>
      </c>
      <c r="BZ596" s="356">
        <v>0</v>
      </c>
      <c r="CA596" s="356">
        <v>0</v>
      </c>
      <c r="CB596" s="356">
        <v>0</v>
      </c>
      <c r="CC596" s="356">
        <v>0</v>
      </c>
      <c r="CD596" s="356">
        <v>0</v>
      </c>
      <c r="CE596" s="356">
        <v>0</v>
      </c>
      <c r="CG596" s="356">
        <v>0</v>
      </c>
      <c r="CH596" s="356">
        <v>0</v>
      </c>
      <c r="CI596" s="356">
        <v>0</v>
      </c>
      <c r="CJ596" s="356">
        <v>0</v>
      </c>
      <c r="CK596" s="356">
        <v>0</v>
      </c>
      <c r="CL596" s="356">
        <v>0</v>
      </c>
      <c r="CM596" s="356">
        <v>0</v>
      </c>
      <c r="CN596" s="162">
        <v>0</v>
      </c>
      <c r="CO596" s="356">
        <v>0</v>
      </c>
      <c r="CP596" s="356">
        <v>0</v>
      </c>
      <c r="CQ596" s="356">
        <v>0</v>
      </c>
      <c r="CR596" s="356">
        <v>0</v>
      </c>
      <c r="CS596" s="356">
        <v>0</v>
      </c>
      <c r="CT596" s="356">
        <v>0</v>
      </c>
      <c r="CU596" s="356">
        <v>0</v>
      </c>
      <c r="CW596" s="356">
        <v>0</v>
      </c>
      <c r="CX596" s="356">
        <v>0</v>
      </c>
      <c r="CY596" s="356">
        <v>0</v>
      </c>
      <c r="CZ596" s="356">
        <v>0</v>
      </c>
      <c r="DA596" s="356">
        <v>0</v>
      </c>
      <c r="DB596" s="356">
        <v>0</v>
      </c>
      <c r="DC596" s="356">
        <v>0</v>
      </c>
      <c r="DE596" s="356">
        <v>0</v>
      </c>
      <c r="DF596" s="356">
        <v>0</v>
      </c>
      <c r="DG596" s="356">
        <v>0</v>
      </c>
      <c r="DH596" s="356">
        <v>0</v>
      </c>
      <c r="DI596" s="356">
        <v>0</v>
      </c>
      <c r="DJ596" s="356">
        <v>0</v>
      </c>
      <c r="DK596" s="356">
        <v>0</v>
      </c>
      <c r="DM596" s="356">
        <v>0</v>
      </c>
      <c r="DN596" s="356">
        <v>0</v>
      </c>
      <c r="DO596" s="356">
        <v>0</v>
      </c>
      <c r="DP596" s="356">
        <v>0</v>
      </c>
      <c r="DQ596" s="356">
        <v>0</v>
      </c>
      <c r="DR596" s="356">
        <v>0</v>
      </c>
      <c r="DS596" s="356">
        <v>0</v>
      </c>
      <c r="DU596" s="356">
        <v>0</v>
      </c>
      <c r="DV596" s="356">
        <v>0</v>
      </c>
      <c r="DW596" s="356">
        <v>0</v>
      </c>
      <c r="DX596" s="356">
        <v>0</v>
      </c>
      <c r="DY596" s="356">
        <v>0</v>
      </c>
      <c r="DZ596" s="356">
        <v>0</v>
      </c>
      <c r="EA596" s="356">
        <v>0</v>
      </c>
      <c r="EC596" s="356">
        <v>0</v>
      </c>
      <c r="ED596" s="356">
        <v>0</v>
      </c>
      <c r="EE596" s="356">
        <v>0</v>
      </c>
      <c r="EF596" s="356">
        <v>0</v>
      </c>
      <c r="EG596" s="356">
        <v>0</v>
      </c>
      <c r="EH596" s="356">
        <v>0</v>
      </c>
      <c r="EI596" s="356">
        <v>0</v>
      </c>
      <c r="EK596" s="356">
        <v>0</v>
      </c>
      <c r="EL596" s="356">
        <v>0</v>
      </c>
      <c r="EM596" s="356">
        <v>0</v>
      </c>
      <c r="EN596" s="356">
        <v>0</v>
      </c>
      <c r="EO596" s="356">
        <v>0</v>
      </c>
      <c r="EP596" s="356">
        <v>0</v>
      </c>
      <c r="EQ596" s="356">
        <v>0</v>
      </c>
      <c r="ES596" s="356">
        <v>0</v>
      </c>
      <c r="ET596" s="356">
        <v>0</v>
      </c>
      <c r="EU596" s="356">
        <v>0</v>
      </c>
      <c r="EV596" s="356">
        <v>0</v>
      </c>
      <c r="EW596" s="356">
        <v>0</v>
      </c>
      <c r="EX596" s="356">
        <v>0</v>
      </c>
      <c r="EY596" s="356">
        <v>0</v>
      </c>
      <c r="FA596" s="356">
        <v>0</v>
      </c>
      <c r="FB596" s="356">
        <v>0</v>
      </c>
      <c r="FC596" s="356">
        <v>0</v>
      </c>
      <c r="FD596" s="356">
        <v>0</v>
      </c>
      <c r="FE596" s="356">
        <v>0</v>
      </c>
      <c r="FF596" s="356">
        <v>0</v>
      </c>
      <c r="FG596" s="356">
        <v>0</v>
      </c>
    </row>
    <row r="597" spans="1:163">
      <c r="B597" s="172" t="s">
        <v>1058</v>
      </c>
      <c r="C597" s="357">
        <v>86621923.58986105</v>
      </c>
      <c r="D597" s="167"/>
      <c r="E597" s="357">
        <v>16294912.447632769</v>
      </c>
      <c r="F597" s="357">
        <v>27853358.085868623</v>
      </c>
      <c r="G597" s="357">
        <v>5596396.7470995896</v>
      </c>
      <c r="H597" s="357">
        <v>0</v>
      </c>
      <c r="I597" s="357">
        <v>0</v>
      </c>
      <c r="J597" s="357">
        <v>0</v>
      </c>
      <c r="K597" s="357">
        <v>49744667.28060098</v>
      </c>
      <c r="L597" s="357"/>
      <c r="M597" s="357">
        <v>3169553.5225567897</v>
      </c>
      <c r="N597" s="357">
        <v>7077211.4621428642</v>
      </c>
      <c r="O597" s="357">
        <v>676353.69860347651</v>
      </c>
      <c r="P597" s="357">
        <v>0</v>
      </c>
      <c r="Q597" s="357">
        <v>0</v>
      </c>
      <c r="R597" s="357">
        <v>0</v>
      </c>
      <c r="S597" s="357">
        <v>10923118.683303131</v>
      </c>
      <c r="T597" s="357"/>
      <c r="U597" s="357">
        <v>2866154.2437914326</v>
      </c>
      <c r="V597" s="357">
        <v>7870401.1175680766</v>
      </c>
      <c r="W597" s="357">
        <v>143496.95176662607</v>
      </c>
      <c r="X597" s="357">
        <v>0</v>
      </c>
      <c r="Y597" s="357">
        <v>0</v>
      </c>
      <c r="Z597" s="357">
        <v>0</v>
      </c>
      <c r="AA597" s="357">
        <v>10880052.313126136</v>
      </c>
      <c r="AB597" s="357"/>
      <c r="AC597" s="357">
        <v>1324164.3616699206</v>
      </c>
      <c r="AD597" s="357">
        <v>5079287.8557010731</v>
      </c>
      <c r="AE597" s="357">
        <v>50044.748462674048</v>
      </c>
      <c r="AF597" s="357">
        <v>0</v>
      </c>
      <c r="AG597" s="357">
        <v>0</v>
      </c>
      <c r="AH597" s="357">
        <v>0</v>
      </c>
      <c r="AI597" s="357">
        <v>6453496.9658336677</v>
      </c>
      <c r="AJ597" s="357"/>
      <c r="AK597" s="357">
        <v>1021118.5234689715</v>
      </c>
      <c r="AL597" s="357">
        <v>3533877.8994778139</v>
      </c>
      <c r="AM597" s="357">
        <v>194622.00058511359</v>
      </c>
      <c r="AN597" s="357">
        <v>0</v>
      </c>
      <c r="AO597" s="357">
        <v>0</v>
      </c>
      <c r="AP597" s="357">
        <v>0</v>
      </c>
      <c r="AQ597" s="357">
        <v>4749618.4235318992</v>
      </c>
      <c r="AR597" s="357"/>
      <c r="AS597" s="357">
        <v>9202.7044867228797</v>
      </c>
      <c r="AT597" s="357">
        <v>11158.602410159363</v>
      </c>
      <c r="AU597" s="357">
        <v>501.09728851842823</v>
      </c>
      <c r="AV597" s="357">
        <v>0</v>
      </c>
      <c r="AW597" s="357">
        <v>0</v>
      </c>
      <c r="AX597" s="357">
        <v>0</v>
      </c>
      <c r="AY597" s="357">
        <v>20862.404185400668</v>
      </c>
      <c r="AZ597" s="357"/>
      <c r="BA597" s="357">
        <v>164593.73090207513</v>
      </c>
      <c r="BB597" s="357">
        <v>307972.01199989027</v>
      </c>
      <c r="BC597" s="357">
        <v>50741.50863492873</v>
      </c>
      <c r="BD597" s="357">
        <v>0</v>
      </c>
      <c r="BE597" s="357">
        <v>0</v>
      </c>
      <c r="BF597" s="357">
        <v>0</v>
      </c>
      <c r="BG597" s="357">
        <v>523307.25153689412</v>
      </c>
      <c r="BH597" s="357"/>
      <c r="BI597" s="357">
        <v>156317.2687923433</v>
      </c>
      <c r="BJ597" s="357">
        <v>74745.336267824125</v>
      </c>
      <c r="BK597" s="357">
        <v>14739.073051328671</v>
      </c>
      <c r="BL597" s="357">
        <v>0</v>
      </c>
      <c r="BM597" s="357">
        <v>0</v>
      </c>
      <c r="BN597" s="357">
        <v>0</v>
      </c>
      <c r="BO597" s="357">
        <v>245801.67811149612</v>
      </c>
      <c r="BP597" s="357"/>
      <c r="BQ597" s="357">
        <v>210237.6898970459</v>
      </c>
      <c r="BR597" s="357">
        <v>1529606.0374891469</v>
      </c>
      <c r="BS597" s="357">
        <v>13711.255798300577</v>
      </c>
      <c r="BT597" s="357">
        <v>0</v>
      </c>
      <c r="BU597" s="357">
        <v>0</v>
      </c>
      <c r="BV597" s="357">
        <v>0</v>
      </c>
      <c r="BW597" s="357">
        <v>1753554.9831844934</v>
      </c>
      <c r="BX597" s="357"/>
      <c r="BY597" s="357">
        <v>65491.213225752625</v>
      </c>
      <c r="BZ597" s="357">
        <v>441140.80720444623</v>
      </c>
      <c r="CA597" s="357">
        <v>23380.676682097641</v>
      </c>
      <c r="CB597" s="357">
        <v>0</v>
      </c>
      <c r="CC597" s="357">
        <v>0</v>
      </c>
      <c r="CD597" s="357">
        <v>0</v>
      </c>
      <c r="CE597" s="357">
        <v>530012.69711229648</v>
      </c>
      <c r="CF597" s="357"/>
      <c r="CG597" s="357">
        <v>113800.62768680444</v>
      </c>
      <c r="CH597" s="357">
        <v>184183.52992239018</v>
      </c>
      <c r="CI597" s="357">
        <v>471731.35377937014</v>
      </c>
      <c r="CJ597" s="357">
        <v>0</v>
      </c>
      <c r="CK597" s="357">
        <v>0</v>
      </c>
      <c r="CL597" s="357">
        <v>0</v>
      </c>
      <c r="CM597" s="357">
        <v>769715.51138856472</v>
      </c>
      <c r="CN597" s="357">
        <v>0</v>
      </c>
      <c r="CO597" s="357">
        <v>9567.9155435440553</v>
      </c>
      <c r="CP597" s="357">
        <v>18025.813303632727</v>
      </c>
      <c r="CQ597" s="357">
        <v>121.66909891831533</v>
      </c>
      <c r="CR597" s="357">
        <v>0</v>
      </c>
      <c r="CS597" s="357">
        <v>0</v>
      </c>
      <c r="CT597" s="357">
        <v>0</v>
      </c>
      <c r="CU597" s="357">
        <v>27715.397946095098</v>
      </c>
      <c r="CV597" s="357"/>
      <c r="CW597" s="357">
        <v>0</v>
      </c>
      <c r="CX597" s="357">
        <v>0</v>
      </c>
      <c r="CY597" s="357">
        <v>0</v>
      </c>
      <c r="CZ597" s="357">
        <v>0</v>
      </c>
      <c r="DA597" s="357">
        <v>0</v>
      </c>
      <c r="DB597" s="357">
        <v>0</v>
      </c>
      <c r="DC597" s="357">
        <v>0</v>
      </c>
      <c r="DD597" s="357"/>
      <c r="DE597" s="357">
        <v>0</v>
      </c>
      <c r="DF597" s="357">
        <v>0</v>
      </c>
      <c r="DG597" s="357">
        <v>0</v>
      </c>
      <c r="DH597" s="357">
        <v>0</v>
      </c>
      <c r="DI597" s="357">
        <v>0</v>
      </c>
      <c r="DJ597" s="357">
        <v>0</v>
      </c>
      <c r="DK597" s="357">
        <v>0</v>
      </c>
      <c r="DL597" s="357"/>
      <c r="DM597" s="357">
        <v>0</v>
      </c>
      <c r="DN597" s="357">
        <v>0</v>
      </c>
      <c r="DO597" s="357">
        <v>0</v>
      </c>
      <c r="DP597" s="357">
        <v>0</v>
      </c>
      <c r="DQ597" s="357">
        <v>0</v>
      </c>
      <c r="DR597" s="357">
        <v>0</v>
      </c>
      <c r="DS597" s="357">
        <v>0</v>
      </c>
      <c r="DT597" s="357"/>
      <c r="DU597" s="357">
        <v>0</v>
      </c>
      <c r="DV597" s="357">
        <v>0</v>
      </c>
      <c r="DW597" s="357">
        <v>0</v>
      </c>
      <c r="DX597" s="357">
        <v>0</v>
      </c>
      <c r="DY597" s="357">
        <v>0</v>
      </c>
      <c r="DZ597" s="357">
        <v>0</v>
      </c>
      <c r="EA597" s="357">
        <v>0</v>
      </c>
      <c r="EB597" s="357"/>
      <c r="EC597" s="357">
        <v>0</v>
      </c>
      <c r="ED597" s="357">
        <v>0</v>
      </c>
      <c r="EE597" s="357">
        <v>0</v>
      </c>
      <c r="EF597" s="357">
        <v>0</v>
      </c>
      <c r="EG597" s="357">
        <v>0</v>
      </c>
      <c r="EH597" s="357">
        <v>0</v>
      </c>
      <c r="EI597" s="357">
        <v>0</v>
      </c>
      <c r="EJ597" s="357"/>
      <c r="EK597" s="357">
        <v>0</v>
      </c>
      <c r="EL597" s="357">
        <v>0</v>
      </c>
      <c r="EM597" s="357">
        <v>0</v>
      </c>
      <c r="EN597" s="357">
        <v>0</v>
      </c>
      <c r="EO597" s="357">
        <v>0</v>
      </c>
      <c r="EP597" s="357">
        <v>0</v>
      </c>
      <c r="EQ597" s="357">
        <v>0</v>
      </c>
      <c r="ER597" s="357"/>
      <c r="ES597" s="357">
        <v>0</v>
      </c>
      <c r="ET597" s="357">
        <v>0</v>
      </c>
      <c r="EU597" s="357">
        <v>0</v>
      </c>
      <c r="EV597" s="357">
        <v>0</v>
      </c>
      <c r="EW597" s="357">
        <v>0</v>
      </c>
      <c r="EX597" s="357">
        <v>0</v>
      </c>
      <c r="EY597" s="357">
        <v>0</v>
      </c>
      <c r="EZ597" s="357"/>
      <c r="FA597" s="357">
        <v>0</v>
      </c>
      <c r="FB597" s="357">
        <v>0</v>
      </c>
      <c r="FC597" s="357">
        <v>0</v>
      </c>
      <c r="FD597" s="357">
        <v>0</v>
      </c>
      <c r="FE597" s="357">
        <v>0</v>
      </c>
      <c r="FF597" s="357">
        <v>0</v>
      </c>
      <c r="FG597" s="357">
        <v>0</v>
      </c>
    </row>
    <row r="598" spans="1:163">
      <c r="D598" s="167"/>
      <c r="CW598" s="347">
        <v>0</v>
      </c>
      <c r="CX598" s="347">
        <v>0</v>
      </c>
      <c r="CY598" s="347">
        <v>0</v>
      </c>
      <c r="CZ598" s="347">
        <v>0</v>
      </c>
      <c r="DA598" s="347">
        <v>0</v>
      </c>
      <c r="DB598" s="347">
        <v>0</v>
      </c>
      <c r="DC598" s="347">
        <v>0</v>
      </c>
    </row>
    <row r="599" spans="1:163">
      <c r="D599" s="167"/>
      <c r="CW599" s="162">
        <v>0</v>
      </c>
      <c r="CX599" s="162">
        <v>0</v>
      </c>
      <c r="CY599" s="162">
        <v>0</v>
      </c>
      <c r="CZ599" s="162">
        <v>0</v>
      </c>
      <c r="DA599" s="162">
        <v>0</v>
      </c>
      <c r="DB599" s="162">
        <v>0</v>
      </c>
      <c r="DC599" s="162">
        <v>0</v>
      </c>
    </row>
    <row r="600" spans="1:163">
      <c r="D600" s="167"/>
      <c r="CW600" s="162">
        <v>0</v>
      </c>
      <c r="CX600" s="162">
        <v>0</v>
      </c>
      <c r="CY600" s="162">
        <v>0</v>
      </c>
      <c r="CZ600" s="162">
        <v>0</v>
      </c>
      <c r="DA600" s="162">
        <v>0</v>
      </c>
      <c r="DB600" s="162">
        <v>0</v>
      </c>
      <c r="DC600" s="162">
        <v>0</v>
      </c>
    </row>
    <row r="601" spans="1:163">
      <c r="B601" s="172" t="s">
        <v>264</v>
      </c>
      <c r="D601" s="167"/>
      <c r="CW601" s="347">
        <v>0</v>
      </c>
      <c r="CX601" s="347">
        <v>0</v>
      </c>
      <c r="CY601" s="347">
        <v>0</v>
      </c>
      <c r="CZ601" s="347">
        <v>0</v>
      </c>
      <c r="DA601" s="347">
        <v>0</v>
      </c>
      <c r="DB601" s="347">
        <v>0</v>
      </c>
      <c r="DC601" s="347">
        <v>0</v>
      </c>
    </row>
    <row r="602" spans="1:163">
      <c r="A602" s="355">
        <v>450.01</v>
      </c>
      <c r="B602" s="162" t="s">
        <v>1229</v>
      </c>
      <c r="C602" s="619">
        <v>2151272.19</v>
      </c>
      <c r="D602" s="167"/>
      <c r="E602" s="356">
        <v>0</v>
      </c>
      <c r="F602" s="356">
        <v>0</v>
      </c>
      <c r="G602" s="356">
        <v>1682000.0314221452</v>
      </c>
      <c r="H602" s="356">
        <v>0</v>
      </c>
      <c r="I602" s="356">
        <v>0</v>
      </c>
      <c r="J602" s="356">
        <v>0</v>
      </c>
      <c r="K602" s="356">
        <v>1682000.0314221452</v>
      </c>
      <c r="M602" s="356">
        <v>0</v>
      </c>
      <c r="N602" s="356">
        <v>0</v>
      </c>
      <c r="O602" s="356">
        <v>246772.06005798699</v>
      </c>
      <c r="P602" s="356">
        <v>0</v>
      </c>
      <c r="Q602" s="356">
        <v>0</v>
      </c>
      <c r="R602" s="356">
        <v>0</v>
      </c>
      <c r="S602" s="356">
        <v>246772.06005798699</v>
      </c>
      <c r="U602" s="356">
        <v>0</v>
      </c>
      <c r="V602" s="356">
        <v>0</v>
      </c>
      <c r="W602" s="356">
        <v>90978.809853960847</v>
      </c>
      <c r="X602" s="356">
        <v>0</v>
      </c>
      <c r="Y602" s="356">
        <v>0</v>
      </c>
      <c r="Z602" s="356">
        <v>0</v>
      </c>
      <c r="AA602" s="356">
        <v>90978.809853960847</v>
      </c>
      <c r="AC602" s="356">
        <v>0</v>
      </c>
      <c r="AD602" s="356">
        <v>0</v>
      </c>
      <c r="AE602" s="356">
        <v>23981.165497099108</v>
      </c>
      <c r="AF602" s="356">
        <v>0</v>
      </c>
      <c r="AG602" s="356">
        <v>0</v>
      </c>
      <c r="AH602" s="356">
        <v>0</v>
      </c>
      <c r="AI602" s="356">
        <v>23981.165497099108</v>
      </c>
      <c r="AK602" s="356">
        <v>0</v>
      </c>
      <c r="AL602" s="356">
        <v>0</v>
      </c>
      <c r="AM602" s="356">
        <v>20156.079805606169</v>
      </c>
      <c r="AN602" s="356">
        <v>0</v>
      </c>
      <c r="AO602" s="356">
        <v>0</v>
      </c>
      <c r="AP602" s="356">
        <v>0</v>
      </c>
      <c r="AQ602" s="356">
        <v>20156.079805606169</v>
      </c>
      <c r="AS602" s="356">
        <v>0</v>
      </c>
      <c r="AT602" s="356">
        <v>0</v>
      </c>
      <c r="AU602" s="356">
        <v>0</v>
      </c>
      <c r="AV602" s="356">
        <v>0</v>
      </c>
      <c r="AW602" s="356">
        <v>0</v>
      </c>
      <c r="AX602" s="356">
        <v>0</v>
      </c>
      <c r="AY602" s="356">
        <v>0</v>
      </c>
      <c r="BA602" s="356">
        <v>0</v>
      </c>
      <c r="BB602" s="356">
        <v>0</v>
      </c>
      <c r="BC602" s="356">
        <v>143.12822117685513</v>
      </c>
      <c r="BD602" s="356">
        <v>0</v>
      </c>
      <c r="BE602" s="356">
        <v>0</v>
      </c>
      <c r="BF602" s="356">
        <v>0</v>
      </c>
      <c r="BG602" s="356">
        <v>143.12822117685513</v>
      </c>
      <c r="BI602" s="356">
        <v>0</v>
      </c>
      <c r="BJ602" s="356">
        <v>0</v>
      </c>
      <c r="BK602" s="356">
        <v>0</v>
      </c>
      <c r="BL602" s="356">
        <v>0</v>
      </c>
      <c r="BM602" s="356">
        <v>0</v>
      </c>
      <c r="BN602" s="356">
        <v>0</v>
      </c>
      <c r="BO602" s="356">
        <v>0</v>
      </c>
      <c r="BQ602" s="356">
        <v>0</v>
      </c>
      <c r="BR602" s="356">
        <v>0</v>
      </c>
      <c r="BS602" s="356">
        <v>2769.0559110449281</v>
      </c>
      <c r="BT602" s="356">
        <v>0</v>
      </c>
      <c r="BU602" s="356">
        <v>0</v>
      </c>
      <c r="BV602" s="356">
        <v>0</v>
      </c>
      <c r="BW602" s="356">
        <v>2769.0559110449281</v>
      </c>
      <c r="BY602" s="356">
        <v>0</v>
      </c>
      <c r="BZ602" s="356">
        <v>0</v>
      </c>
      <c r="CA602" s="356">
        <v>1992.4596373803079</v>
      </c>
      <c r="CB602" s="356">
        <v>0</v>
      </c>
      <c r="CC602" s="356">
        <v>0</v>
      </c>
      <c r="CD602" s="356">
        <v>0</v>
      </c>
      <c r="CE602" s="356">
        <v>1992.4596373803079</v>
      </c>
      <c r="CG602" s="356">
        <v>0</v>
      </c>
      <c r="CH602" s="356">
        <v>0</v>
      </c>
      <c r="CI602" s="356">
        <v>82443.94920878431</v>
      </c>
      <c r="CJ602" s="356">
        <v>0</v>
      </c>
      <c r="CK602" s="356">
        <v>0</v>
      </c>
      <c r="CL602" s="356">
        <v>0</v>
      </c>
      <c r="CM602" s="356">
        <v>82443.94920878431</v>
      </c>
      <c r="CN602" s="162">
        <v>0</v>
      </c>
      <c r="CO602" s="356">
        <v>0</v>
      </c>
      <c r="CP602" s="356">
        <v>0</v>
      </c>
      <c r="CQ602" s="356">
        <v>35.45038481510101</v>
      </c>
      <c r="CR602" s="356">
        <v>0</v>
      </c>
      <c r="CS602" s="356">
        <v>0</v>
      </c>
      <c r="CT602" s="356">
        <v>0</v>
      </c>
      <c r="CU602" s="356">
        <v>35.45038481510101</v>
      </c>
      <c r="CW602" s="356">
        <v>0</v>
      </c>
      <c r="CX602" s="356">
        <v>0</v>
      </c>
      <c r="CY602" s="356">
        <v>0</v>
      </c>
      <c r="CZ602" s="356">
        <v>0</v>
      </c>
      <c r="DA602" s="356">
        <v>0</v>
      </c>
      <c r="DB602" s="356">
        <v>0</v>
      </c>
      <c r="DC602" s="356">
        <v>0</v>
      </c>
      <c r="DE602" s="356">
        <v>0</v>
      </c>
      <c r="DF602" s="356">
        <v>0</v>
      </c>
      <c r="DG602" s="356">
        <v>0</v>
      </c>
      <c r="DH602" s="356">
        <v>0</v>
      </c>
      <c r="DI602" s="356">
        <v>0</v>
      </c>
      <c r="DJ602" s="356">
        <v>0</v>
      </c>
      <c r="DK602" s="356">
        <v>0</v>
      </c>
      <c r="DM602" s="356">
        <v>0</v>
      </c>
      <c r="DN602" s="356">
        <v>0</v>
      </c>
      <c r="DO602" s="356">
        <v>0</v>
      </c>
      <c r="DP602" s="356">
        <v>0</v>
      </c>
      <c r="DQ602" s="356">
        <v>0</v>
      </c>
      <c r="DR602" s="356">
        <v>0</v>
      </c>
      <c r="DS602" s="356">
        <v>0</v>
      </c>
      <c r="DU602" s="356">
        <v>0</v>
      </c>
      <c r="DV602" s="356">
        <v>0</v>
      </c>
      <c r="DW602" s="356">
        <v>0</v>
      </c>
      <c r="DX602" s="356">
        <v>0</v>
      </c>
      <c r="DY602" s="356">
        <v>0</v>
      </c>
      <c r="DZ602" s="356">
        <v>0</v>
      </c>
      <c r="EA602" s="356">
        <v>0</v>
      </c>
      <c r="EC602" s="356">
        <v>0</v>
      </c>
      <c r="ED602" s="356">
        <v>0</v>
      </c>
      <c r="EE602" s="356">
        <v>0</v>
      </c>
      <c r="EF602" s="356">
        <v>0</v>
      </c>
      <c r="EG602" s="356">
        <v>0</v>
      </c>
      <c r="EH602" s="356">
        <v>0</v>
      </c>
      <c r="EI602" s="356">
        <v>0</v>
      </c>
      <c r="EK602" s="356">
        <v>0</v>
      </c>
      <c r="EL602" s="356">
        <v>0</v>
      </c>
      <c r="EM602" s="356">
        <v>0</v>
      </c>
      <c r="EN602" s="356">
        <v>0</v>
      </c>
      <c r="EO602" s="356">
        <v>0</v>
      </c>
      <c r="EP602" s="356">
        <v>0</v>
      </c>
      <c r="EQ602" s="356">
        <v>0</v>
      </c>
      <c r="ES602" s="356">
        <v>0</v>
      </c>
      <c r="ET602" s="356">
        <v>0</v>
      </c>
      <c r="EU602" s="356">
        <v>0</v>
      </c>
      <c r="EV602" s="356">
        <v>0</v>
      </c>
      <c r="EW602" s="356">
        <v>0</v>
      </c>
      <c r="EX602" s="356">
        <v>0</v>
      </c>
      <c r="EY602" s="356">
        <v>0</v>
      </c>
      <c r="FA602" s="356">
        <v>0</v>
      </c>
      <c r="FB602" s="356">
        <v>0</v>
      </c>
      <c r="FC602" s="356">
        <v>0</v>
      </c>
      <c r="FD602" s="356">
        <v>0</v>
      </c>
      <c r="FE602" s="356">
        <v>0</v>
      </c>
      <c r="FF602" s="356">
        <v>0</v>
      </c>
      <c r="FG602" s="356">
        <v>0</v>
      </c>
    </row>
    <row r="603" spans="1:163">
      <c r="A603" s="355">
        <v>450.02</v>
      </c>
      <c r="B603" s="162" t="s">
        <v>1230</v>
      </c>
      <c r="C603" s="619">
        <v>300105</v>
      </c>
      <c r="D603" s="167"/>
      <c r="E603" s="356">
        <v>0</v>
      </c>
      <c r="F603" s="356">
        <v>0</v>
      </c>
      <c r="G603" s="356">
        <v>282133.59501320246</v>
      </c>
      <c r="H603" s="356">
        <v>0</v>
      </c>
      <c r="I603" s="356">
        <v>0</v>
      </c>
      <c r="J603" s="356">
        <v>0</v>
      </c>
      <c r="K603" s="356">
        <v>282133.59501320246</v>
      </c>
      <c r="M603" s="356">
        <v>0</v>
      </c>
      <c r="N603" s="356">
        <v>0</v>
      </c>
      <c r="O603" s="356">
        <v>17480.221151217647</v>
      </c>
      <c r="P603" s="356">
        <v>0</v>
      </c>
      <c r="Q603" s="356">
        <v>0</v>
      </c>
      <c r="R603" s="356">
        <v>0</v>
      </c>
      <c r="S603" s="356">
        <v>17480.221151217647</v>
      </c>
      <c r="U603" s="356">
        <v>0</v>
      </c>
      <c r="V603" s="356">
        <v>0</v>
      </c>
      <c r="W603" s="356">
        <v>375.26239800345462</v>
      </c>
      <c r="X603" s="356">
        <v>0</v>
      </c>
      <c r="Y603" s="356">
        <v>0</v>
      </c>
      <c r="Z603" s="356">
        <v>0</v>
      </c>
      <c r="AA603" s="356">
        <v>375.26239800345462</v>
      </c>
      <c r="AC603" s="356">
        <v>0</v>
      </c>
      <c r="AD603" s="356">
        <v>0</v>
      </c>
      <c r="AE603" s="356">
        <v>25.521719781163704</v>
      </c>
      <c r="AF603" s="356">
        <v>0</v>
      </c>
      <c r="AG603" s="356">
        <v>0</v>
      </c>
      <c r="AH603" s="356">
        <v>0</v>
      </c>
      <c r="AI603" s="356">
        <v>25.521719781163704</v>
      </c>
      <c r="AK603" s="356">
        <v>0</v>
      </c>
      <c r="AL603" s="356">
        <v>0</v>
      </c>
      <c r="AM603" s="356">
        <v>0</v>
      </c>
      <c r="AN603" s="356">
        <v>0</v>
      </c>
      <c r="AO603" s="356">
        <v>0</v>
      </c>
      <c r="AP603" s="356">
        <v>0</v>
      </c>
      <c r="AQ603" s="356">
        <v>0</v>
      </c>
      <c r="AS603" s="356">
        <v>0</v>
      </c>
      <c r="AT603" s="356">
        <v>0</v>
      </c>
      <c r="AU603" s="356">
        <v>0</v>
      </c>
      <c r="AV603" s="356">
        <v>0</v>
      </c>
      <c r="AW603" s="356">
        <v>0</v>
      </c>
      <c r="AX603" s="356">
        <v>0</v>
      </c>
      <c r="AY603" s="356">
        <v>0</v>
      </c>
      <c r="BA603" s="356">
        <v>0</v>
      </c>
      <c r="BB603" s="356">
        <v>0</v>
      </c>
      <c r="BC603" s="356">
        <v>0</v>
      </c>
      <c r="BD603" s="356">
        <v>0</v>
      </c>
      <c r="BE603" s="356">
        <v>0</v>
      </c>
      <c r="BF603" s="356">
        <v>0</v>
      </c>
      <c r="BG603" s="356">
        <v>0</v>
      </c>
      <c r="BI603" s="356">
        <v>0</v>
      </c>
      <c r="BJ603" s="356">
        <v>0</v>
      </c>
      <c r="BK603" s="356">
        <v>0</v>
      </c>
      <c r="BL603" s="356">
        <v>0</v>
      </c>
      <c r="BM603" s="356">
        <v>0</v>
      </c>
      <c r="BN603" s="356">
        <v>0</v>
      </c>
      <c r="BO603" s="356">
        <v>0</v>
      </c>
      <c r="BQ603" s="356">
        <v>0</v>
      </c>
      <c r="BR603" s="356">
        <v>0</v>
      </c>
      <c r="BS603" s="356">
        <v>0</v>
      </c>
      <c r="BT603" s="356">
        <v>0</v>
      </c>
      <c r="BU603" s="356">
        <v>0</v>
      </c>
      <c r="BV603" s="356">
        <v>0</v>
      </c>
      <c r="BW603" s="356">
        <v>0</v>
      </c>
      <c r="BY603" s="356">
        <v>0</v>
      </c>
      <c r="BZ603" s="356">
        <v>0</v>
      </c>
      <c r="CA603" s="356">
        <v>0</v>
      </c>
      <c r="CB603" s="356">
        <v>0</v>
      </c>
      <c r="CC603" s="356">
        <v>0</v>
      </c>
      <c r="CD603" s="356">
        <v>0</v>
      </c>
      <c r="CE603" s="356">
        <v>0</v>
      </c>
      <c r="CG603" s="356">
        <v>0</v>
      </c>
      <c r="CH603" s="356">
        <v>0</v>
      </c>
      <c r="CI603" s="356">
        <v>90.399717795231368</v>
      </c>
      <c r="CJ603" s="356">
        <v>0</v>
      </c>
      <c r="CK603" s="356">
        <v>0</v>
      </c>
      <c r="CL603" s="356">
        <v>0</v>
      </c>
      <c r="CM603" s="356">
        <v>90.399717795231368</v>
      </c>
      <c r="CN603" s="162">
        <v>0</v>
      </c>
      <c r="CO603" s="356">
        <v>0</v>
      </c>
      <c r="CP603" s="356">
        <v>0</v>
      </c>
      <c r="CQ603" s="356">
        <v>0</v>
      </c>
      <c r="CR603" s="356">
        <v>0</v>
      </c>
      <c r="CS603" s="356">
        <v>0</v>
      </c>
      <c r="CT603" s="356">
        <v>0</v>
      </c>
      <c r="CU603" s="356">
        <v>0</v>
      </c>
      <c r="CW603" s="356">
        <v>0</v>
      </c>
      <c r="CX603" s="356">
        <v>0</v>
      </c>
      <c r="CY603" s="356">
        <v>0</v>
      </c>
      <c r="CZ603" s="356">
        <v>0</v>
      </c>
      <c r="DA603" s="356">
        <v>0</v>
      </c>
      <c r="DB603" s="356">
        <v>0</v>
      </c>
      <c r="DC603" s="356">
        <v>0</v>
      </c>
      <c r="DE603" s="356">
        <v>0</v>
      </c>
      <c r="DF603" s="356">
        <v>0</v>
      </c>
      <c r="DG603" s="356">
        <v>0</v>
      </c>
      <c r="DH603" s="356">
        <v>0</v>
      </c>
      <c r="DI603" s="356">
        <v>0</v>
      </c>
      <c r="DJ603" s="356">
        <v>0</v>
      </c>
      <c r="DK603" s="356">
        <v>0</v>
      </c>
      <c r="DM603" s="356">
        <v>0</v>
      </c>
      <c r="DN603" s="356">
        <v>0</v>
      </c>
      <c r="DO603" s="356">
        <v>0</v>
      </c>
      <c r="DP603" s="356">
        <v>0</v>
      </c>
      <c r="DQ603" s="356">
        <v>0</v>
      </c>
      <c r="DR603" s="356">
        <v>0</v>
      </c>
      <c r="DS603" s="356">
        <v>0</v>
      </c>
      <c r="DU603" s="356">
        <v>0</v>
      </c>
      <c r="DV603" s="356">
        <v>0</v>
      </c>
      <c r="DW603" s="356">
        <v>0</v>
      </c>
      <c r="DX603" s="356">
        <v>0</v>
      </c>
      <c r="DY603" s="356">
        <v>0</v>
      </c>
      <c r="DZ603" s="356">
        <v>0</v>
      </c>
      <c r="EA603" s="356">
        <v>0</v>
      </c>
      <c r="EC603" s="356">
        <v>0</v>
      </c>
      <c r="ED603" s="356">
        <v>0</v>
      </c>
      <c r="EE603" s="356">
        <v>0</v>
      </c>
      <c r="EF603" s="356">
        <v>0</v>
      </c>
      <c r="EG603" s="356">
        <v>0</v>
      </c>
      <c r="EH603" s="356">
        <v>0</v>
      </c>
      <c r="EI603" s="356">
        <v>0</v>
      </c>
      <c r="EK603" s="356">
        <v>0</v>
      </c>
      <c r="EL603" s="356">
        <v>0</v>
      </c>
      <c r="EM603" s="356">
        <v>0</v>
      </c>
      <c r="EN603" s="356">
        <v>0</v>
      </c>
      <c r="EO603" s="356">
        <v>0</v>
      </c>
      <c r="EP603" s="356">
        <v>0</v>
      </c>
      <c r="EQ603" s="356">
        <v>0</v>
      </c>
      <c r="ES603" s="356">
        <v>0</v>
      </c>
      <c r="ET603" s="356">
        <v>0</v>
      </c>
      <c r="EU603" s="356">
        <v>0</v>
      </c>
      <c r="EV603" s="356">
        <v>0</v>
      </c>
      <c r="EW603" s="356">
        <v>0</v>
      </c>
      <c r="EX603" s="356">
        <v>0</v>
      </c>
      <c r="EY603" s="356">
        <v>0</v>
      </c>
      <c r="FA603" s="356">
        <v>0</v>
      </c>
      <c r="FB603" s="356">
        <v>0</v>
      </c>
      <c r="FC603" s="356">
        <v>0</v>
      </c>
      <c r="FD603" s="356">
        <v>0</v>
      </c>
      <c r="FE603" s="356">
        <v>0</v>
      </c>
      <c r="FF603" s="356">
        <v>0</v>
      </c>
      <c r="FG603" s="356">
        <v>0</v>
      </c>
    </row>
    <row r="604" spans="1:163">
      <c r="A604" s="355">
        <v>451.01</v>
      </c>
      <c r="B604" s="162" t="s">
        <v>1231</v>
      </c>
      <c r="C604" s="619">
        <v>1314247.8600000001</v>
      </c>
      <c r="D604" s="167"/>
      <c r="E604" s="356">
        <v>0</v>
      </c>
      <c r="F604" s="356">
        <v>0</v>
      </c>
      <c r="G604" s="356">
        <v>1163836.3305712002</v>
      </c>
      <c r="H604" s="356">
        <v>0</v>
      </c>
      <c r="I604" s="356">
        <v>0</v>
      </c>
      <c r="J604" s="356">
        <v>0</v>
      </c>
      <c r="K604" s="356">
        <v>1163836.3305712002</v>
      </c>
      <c r="M604" s="356">
        <v>0</v>
      </c>
      <c r="N604" s="356">
        <v>0</v>
      </c>
      <c r="O604" s="356">
        <v>140039.67072588278</v>
      </c>
      <c r="P604" s="356">
        <v>0</v>
      </c>
      <c r="Q604" s="356">
        <v>0</v>
      </c>
      <c r="R604" s="356">
        <v>0</v>
      </c>
      <c r="S604" s="356">
        <v>140039.67072588278</v>
      </c>
      <c r="U604" s="356">
        <v>0</v>
      </c>
      <c r="V604" s="356">
        <v>0</v>
      </c>
      <c r="W604" s="356">
        <v>9402.1601655134709</v>
      </c>
      <c r="X604" s="356">
        <v>0</v>
      </c>
      <c r="Y604" s="356">
        <v>0</v>
      </c>
      <c r="Z604" s="356">
        <v>0</v>
      </c>
      <c r="AA604" s="356">
        <v>9402.1601655134709</v>
      </c>
      <c r="AC604" s="356">
        <v>0</v>
      </c>
      <c r="AD604" s="356">
        <v>0</v>
      </c>
      <c r="AE604" s="356">
        <v>969.69853740352073</v>
      </c>
      <c r="AF604" s="356">
        <v>0</v>
      </c>
      <c r="AG604" s="356">
        <v>0</v>
      </c>
      <c r="AH604" s="356">
        <v>0</v>
      </c>
      <c r="AI604" s="356">
        <v>969.69853740352073</v>
      </c>
      <c r="AK604" s="356">
        <v>0</v>
      </c>
      <c r="AL604" s="356">
        <v>0</v>
      </c>
      <c r="AM604" s="356">
        <v>0</v>
      </c>
      <c r="AN604" s="356">
        <v>0</v>
      </c>
      <c r="AO604" s="356">
        <v>0</v>
      </c>
      <c r="AP604" s="356">
        <v>0</v>
      </c>
      <c r="AQ604" s="356">
        <v>0</v>
      </c>
      <c r="AS604" s="356">
        <v>0</v>
      </c>
      <c r="AT604" s="356">
        <v>0</v>
      </c>
      <c r="AU604" s="356">
        <v>0</v>
      </c>
      <c r="AV604" s="356">
        <v>0</v>
      </c>
      <c r="AW604" s="356">
        <v>0</v>
      </c>
      <c r="AX604" s="356">
        <v>0</v>
      </c>
      <c r="AY604" s="356">
        <v>0</v>
      </c>
      <c r="BA604" s="356">
        <v>0</v>
      </c>
      <c r="BB604" s="356">
        <v>0</v>
      </c>
      <c r="BC604" s="356">
        <v>0</v>
      </c>
      <c r="BD604" s="356">
        <v>0</v>
      </c>
      <c r="BE604" s="356">
        <v>0</v>
      </c>
      <c r="BF604" s="356">
        <v>0</v>
      </c>
      <c r="BG604" s="356">
        <v>0</v>
      </c>
      <c r="BI604" s="356">
        <v>0</v>
      </c>
      <c r="BJ604" s="356">
        <v>0</v>
      </c>
      <c r="BK604" s="356">
        <v>0</v>
      </c>
      <c r="BL604" s="356">
        <v>0</v>
      </c>
      <c r="BM604" s="356">
        <v>0</v>
      </c>
      <c r="BN604" s="356">
        <v>0</v>
      </c>
      <c r="BO604" s="356">
        <v>0</v>
      </c>
      <c r="BQ604" s="356">
        <v>0</v>
      </c>
      <c r="BR604" s="356">
        <v>0</v>
      </c>
      <c r="BS604" s="356">
        <v>0</v>
      </c>
      <c r="BT604" s="356">
        <v>0</v>
      </c>
      <c r="BU604" s="356">
        <v>0</v>
      </c>
      <c r="BV604" s="356">
        <v>0</v>
      </c>
      <c r="BW604" s="356">
        <v>0</v>
      </c>
      <c r="BY604" s="356">
        <v>0</v>
      </c>
      <c r="BZ604" s="356">
        <v>0</v>
      </c>
      <c r="CA604" s="356">
        <v>0</v>
      </c>
      <c r="CB604" s="356">
        <v>0</v>
      </c>
      <c r="CC604" s="356">
        <v>0</v>
      </c>
      <c r="CD604" s="356">
        <v>0</v>
      </c>
      <c r="CE604" s="356">
        <v>0</v>
      </c>
      <c r="CG604" s="356">
        <v>0</v>
      </c>
      <c r="CH604" s="356">
        <v>0</v>
      </c>
      <c r="CI604" s="356">
        <v>0</v>
      </c>
      <c r="CJ604" s="356">
        <v>0</v>
      </c>
      <c r="CK604" s="356">
        <v>0</v>
      </c>
      <c r="CL604" s="356">
        <v>0</v>
      </c>
      <c r="CM604" s="356">
        <v>0</v>
      </c>
      <c r="CN604" s="162">
        <v>0</v>
      </c>
      <c r="CO604" s="356">
        <v>0</v>
      </c>
      <c r="CP604" s="356">
        <v>0</v>
      </c>
      <c r="CQ604" s="356">
        <v>0</v>
      </c>
      <c r="CR604" s="356">
        <v>0</v>
      </c>
      <c r="CS604" s="356">
        <v>0</v>
      </c>
      <c r="CT604" s="356">
        <v>0</v>
      </c>
      <c r="CU604" s="356">
        <v>0</v>
      </c>
      <c r="CW604" s="356">
        <v>0</v>
      </c>
      <c r="CX604" s="356">
        <v>0</v>
      </c>
      <c r="CY604" s="356">
        <v>0</v>
      </c>
      <c r="CZ604" s="356">
        <v>0</v>
      </c>
      <c r="DA604" s="356">
        <v>0</v>
      </c>
      <c r="DB604" s="356">
        <v>0</v>
      </c>
      <c r="DC604" s="356">
        <v>0</v>
      </c>
      <c r="DE604" s="356">
        <v>0</v>
      </c>
      <c r="DF604" s="356">
        <v>0</v>
      </c>
      <c r="DG604" s="356">
        <v>0</v>
      </c>
      <c r="DH604" s="356">
        <v>0</v>
      </c>
      <c r="DI604" s="356">
        <v>0</v>
      </c>
      <c r="DJ604" s="356">
        <v>0</v>
      </c>
      <c r="DK604" s="356">
        <v>0</v>
      </c>
      <c r="DM604" s="356">
        <v>0</v>
      </c>
      <c r="DN604" s="356">
        <v>0</v>
      </c>
      <c r="DO604" s="356">
        <v>0</v>
      </c>
      <c r="DP604" s="356">
        <v>0</v>
      </c>
      <c r="DQ604" s="356">
        <v>0</v>
      </c>
      <c r="DR604" s="356">
        <v>0</v>
      </c>
      <c r="DS604" s="356">
        <v>0</v>
      </c>
      <c r="DU604" s="356">
        <v>0</v>
      </c>
      <c r="DV604" s="356">
        <v>0</v>
      </c>
      <c r="DW604" s="356">
        <v>0</v>
      </c>
      <c r="DX604" s="356">
        <v>0</v>
      </c>
      <c r="DY604" s="356">
        <v>0</v>
      </c>
      <c r="DZ604" s="356">
        <v>0</v>
      </c>
      <c r="EA604" s="356">
        <v>0</v>
      </c>
      <c r="EC604" s="356">
        <v>0</v>
      </c>
      <c r="ED604" s="356">
        <v>0</v>
      </c>
      <c r="EE604" s="356">
        <v>0</v>
      </c>
      <c r="EF604" s="356">
        <v>0</v>
      </c>
      <c r="EG604" s="356">
        <v>0</v>
      </c>
      <c r="EH604" s="356">
        <v>0</v>
      </c>
      <c r="EI604" s="356">
        <v>0</v>
      </c>
      <c r="EK604" s="356">
        <v>0</v>
      </c>
      <c r="EL604" s="356">
        <v>0</v>
      </c>
      <c r="EM604" s="356">
        <v>0</v>
      </c>
      <c r="EN604" s="356">
        <v>0</v>
      </c>
      <c r="EO604" s="356">
        <v>0</v>
      </c>
      <c r="EP604" s="356">
        <v>0</v>
      </c>
      <c r="EQ604" s="356">
        <v>0</v>
      </c>
      <c r="ES604" s="356">
        <v>0</v>
      </c>
      <c r="ET604" s="356">
        <v>0</v>
      </c>
      <c r="EU604" s="356">
        <v>0</v>
      </c>
      <c r="EV604" s="356">
        <v>0</v>
      </c>
      <c r="EW604" s="356">
        <v>0</v>
      </c>
      <c r="EX604" s="356">
        <v>0</v>
      </c>
      <c r="EY604" s="356">
        <v>0</v>
      </c>
      <c r="FA604" s="356">
        <v>0</v>
      </c>
      <c r="FB604" s="356">
        <v>0</v>
      </c>
      <c r="FC604" s="356">
        <v>0</v>
      </c>
      <c r="FD604" s="356">
        <v>0</v>
      </c>
      <c r="FE604" s="356">
        <v>0</v>
      </c>
      <c r="FF604" s="356">
        <v>0</v>
      </c>
      <c r="FG604" s="356">
        <v>0</v>
      </c>
    </row>
    <row r="605" spans="1:163">
      <c r="A605" s="355">
        <v>451.02</v>
      </c>
      <c r="B605" s="162" t="s">
        <v>1232</v>
      </c>
      <c r="C605" s="619">
        <v>1460925</v>
      </c>
      <c r="D605" s="167"/>
      <c r="E605" s="356">
        <v>0</v>
      </c>
      <c r="F605" s="356">
        <v>0</v>
      </c>
      <c r="G605" s="356">
        <v>1427015.4038714194</v>
      </c>
      <c r="H605" s="356">
        <v>0</v>
      </c>
      <c r="I605" s="356">
        <v>0</v>
      </c>
      <c r="J605" s="356">
        <v>0</v>
      </c>
      <c r="K605" s="356">
        <v>1427015.4038714194</v>
      </c>
      <c r="M605" s="356">
        <v>0</v>
      </c>
      <c r="N605" s="356">
        <v>0</v>
      </c>
      <c r="O605" s="356">
        <v>33196.437261315725</v>
      </c>
      <c r="P605" s="356">
        <v>0</v>
      </c>
      <c r="Q605" s="356">
        <v>0</v>
      </c>
      <c r="R605" s="356">
        <v>0</v>
      </c>
      <c r="S605" s="356">
        <v>33196.437261315725</v>
      </c>
      <c r="U605" s="356">
        <v>0</v>
      </c>
      <c r="V605" s="356">
        <v>0</v>
      </c>
      <c r="W605" s="356">
        <v>713.15886726491715</v>
      </c>
      <c r="X605" s="356">
        <v>0</v>
      </c>
      <c r="Y605" s="356">
        <v>0</v>
      </c>
      <c r="Z605" s="356">
        <v>0</v>
      </c>
      <c r="AA605" s="356">
        <v>713.15886726491715</v>
      </c>
      <c r="AC605" s="356">
        <v>0</v>
      </c>
      <c r="AD605" s="356">
        <v>0</v>
      </c>
      <c r="AE605" s="356">
        <v>0</v>
      </c>
      <c r="AF605" s="356">
        <v>0</v>
      </c>
      <c r="AG605" s="356">
        <v>0</v>
      </c>
      <c r="AH605" s="356">
        <v>0</v>
      </c>
      <c r="AI605" s="356">
        <v>0</v>
      </c>
      <c r="AK605" s="356">
        <v>0</v>
      </c>
      <c r="AL605" s="356">
        <v>0</v>
      </c>
      <c r="AM605" s="356">
        <v>0</v>
      </c>
      <c r="AN605" s="356">
        <v>0</v>
      </c>
      <c r="AO605" s="356">
        <v>0</v>
      </c>
      <c r="AP605" s="356">
        <v>0</v>
      </c>
      <c r="AQ605" s="356">
        <v>0</v>
      </c>
      <c r="AS605" s="356">
        <v>0</v>
      </c>
      <c r="AT605" s="356">
        <v>0</v>
      </c>
      <c r="AU605" s="356">
        <v>0</v>
      </c>
      <c r="AV605" s="356">
        <v>0</v>
      </c>
      <c r="AW605" s="356">
        <v>0</v>
      </c>
      <c r="AX605" s="356">
        <v>0</v>
      </c>
      <c r="AY605" s="356">
        <v>0</v>
      </c>
      <c r="BA605" s="356">
        <v>0</v>
      </c>
      <c r="BB605" s="356">
        <v>0</v>
      </c>
      <c r="BC605" s="356">
        <v>0</v>
      </c>
      <c r="BD605" s="356">
        <v>0</v>
      </c>
      <c r="BE605" s="356">
        <v>0</v>
      </c>
      <c r="BF605" s="356">
        <v>0</v>
      </c>
      <c r="BG605" s="356">
        <v>0</v>
      </c>
      <c r="BI605" s="356">
        <v>0</v>
      </c>
      <c r="BJ605" s="356">
        <v>0</v>
      </c>
      <c r="BK605" s="356">
        <v>0</v>
      </c>
      <c r="BL605" s="356">
        <v>0</v>
      </c>
      <c r="BM605" s="356">
        <v>0</v>
      </c>
      <c r="BN605" s="356">
        <v>0</v>
      </c>
      <c r="BO605" s="356">
        <v>0</v>
      </c>
      <c r="BQ605" s="356">
        <v>0</v>
      </c>
      <c r="BR605" s="356">
        <v>0</v>
      </c>
      <c r="BS605" s="356">
        <v>0</v>
      </c>
      <c r="BT605" s="356">
        <v>0</v>
      </c>
      <c r="BU605" s="356">
        <v>0</v>
      </c>
      <c r="BV605" s="356">
        <v>0</v>
      </c>
      <c r="BW605" s="356">
        <v>0</v>
      </c>
      <c r="BY605" s="356">
        <v>0</v>
      </c>
      <c r="BZ605" s="356">
        <v>0</v>
      </c>
      <c r="CA605" s="356">
        <v>0</v>
      </c>
      <c r="CB605" s="356">
        <v>0</v>
      </c>
      <c r="CC605" s="356">
        <v>0</v>
      </c>
      <c r="CD605" s="356">
        <v>0</v>
      </c>
      <c r="CE605" s="356">
        <v>0</v>
      </c>
      <c r="CG605" s="356">
        <v>0</v>
      </c>
      <c r="CH605" s="356">
        <v>0</v>
      </c>
      <c r="CI605" s="356">
        <v>0</v>
      </c>
      <c r="CJ605" s="356">
        <v>0</v>
      </c>
      <c r="CK605" s="356">
        <v>0</v>
      </c>
      <c r="CL605" s="356">
        <v>0</v>
      </c>
      <c r="CM605" s="356">
        <v>0</v>
      </c>
      <c r="CN605" s="162">
        <v>0</v>
      </c>
      <c r="CO605" s="356">
        <v>0</v>
      </c>
      <c r="CP605" s="356">
        <v>0</v>
      </c>
      <c r="CQ605" s="356">
        <v>0</v>
      </c>
      <c r="CR605" s="356">
        <v>0</v>
      </c>
      <c r="CS605" s="356">
        <v>0</v>
      </c>
      <c r="CT605" s="356">
        <v>0</v>
      </c>
      <c r="CU605" s="356">
        <v>0</v>
      </c>
      <c r="CW605" s="356">
        <v>0</v>
      </c>
      <c r="CX605" s="356">
        <v>0</v>
      </c>
      <c r="CY605" s="356">
        <v>0</v>
      </c>
      <c r="CZ605" s="356">
        <v>0</v>
      </c>
      <c r="DA605" s="356">
        <v>0</v>
      </c>
      <c r="DB605" s="356">
        <v>0</v>
      </c>
      <c r="DC605" s="356">
        <v>0</v>
      </c>
      <c r="DE605" s="356">
        <v>0</v>
      </c>
      <c r="DF605" s="356">
        <v>0</v>
      </c>
      <c r="DG605" s="356">
        <v>0</v>
      </c>
      <c r="DH605" s="356">
        <v>0</v>
      </c>
      <c r="DI605" s="356">
        <v>0</v>
      </c>
      <c r="DJ605" s="356">
        <v>0</v>
      </c>
      <c r="DK605" s="356">
        <v>0</v>
      </c>
      <c r="DM605" s="356">
        <v>0</v>
      </c>
      <c r="DN605" s="356">
        <v>0</v>
      </c>
      <c r="DO605" s="356">
        <v>0</v>
      </c>
      <c r="DP605" s="356">
        <v>0</v>
      </c>
      <c r="DQ605" s="356">
        <v>0</v>
      </c>
      <c r="DR605" s="356">
        <v>0</v>
      </c>
      <c r="DS605" s="356">
        <v>0</v>
      </c>
      <c r="DU605" s="356">
        <v>0</v>
      </c>
      <c r="DV605" s="356">
        <v>0</v>
      </c>
      <c r="DW605" s="356">
        <v>0</v>
      </c>
      <c r="DX605" s="356">
        <v>0</v>
      </c>
      <c r="DY605" s="356">
        <v>0</v>
      </c>
      <c r="DZ605" s="356">
        <v>0</v>
      </c>
      <c r="EA605" s="356">
        <v>0</v>
      </c>
      <c r="EC605" s="356">
        <v>0</v>
      </c>
      <c r="ED605" s="356">
        <v>0</v>
      </c>
      <c r="EE605" s="356">
        <v>0</v>
      </c>
      <c r="EF605" s="356">
        <v>0</v>
      </c>
      <c r="EG605" s="356">
        <v>0</v>
      </c>
      <c r="EH605" s="356">
        <v>0</v>
      </c>
      <c r="EI605" s="356">
        <v>0</v>
      </c>
      <c r="EK605" s="356">
        <v>0</v>
      </c>
      <c r="EL605" s="356">
        <v>0</v>
      </c>
      <c r="EM605" s="356">
        <v>0</v>
      </c>
      <c r="EN605" s="356">
        <v>0</v>
      </c>
      <c r="EO605" s="356">
        <v>0</v>
      </c>
      <c r="EP605" s="356">
        <v>0</v>
      </c>
      <c r="EQ605" s="356">
        <v>0</v>
      </c>
      <c r="ES605" s="356">
        <v>0</v>
      </c>
      <c r="ET605" s="356">
        <v>0</v>
      </c>
      <c r="EU605" s="356">
        <v>0</v>
      </c>
      <c r="EV605" s="356">
        <v>0</v>
      </c>
      <c r="EW605" s="356">
        <v>0</v>
      </c>
      <c r="EX605" s="356">
        <v>0</v>
      </c>
      <c r="EY605" s="356">
        <v>0</v>
      </c>
      <c r="FA605" s="356">
        <v>0</v>
      </c>
      <c r="FB605" s="356">
        <v>0</v>
      </c>
      <c r="FC605" s="356">
        <v>0</v>
      </c>
      <c r="FD605" s="356">
        <v>0</v>
      </c>
      <c r="FE605" s="356">
        <v>0</v>
      </c>
      <c r="FF605" s="356">
        <v>0</v>
      </c>
      <c r="FG605" s="356">
        <v>0</v>
      </c>
    </row>
    <row r="606" spans="1:163">
      <c r="A606" s="355">
        <v>451.03</v>
      </c>
      <c r="B606" s="162" t="s">
        <v>1233</v>
      </c>
      <c r="C606" s="619">
        <v>1019248.82</v>
      </c>
      <c r="D606" s="167"/>
      <c r="E606" s="356">
        <v>0</v>
      </c>
      <c r="F606" s="356">
        <v>0</v>
      </c>
      <c r="G606" s="356">
        <v>902599.00184111821</v>
      </c>
      <c r="H606" s="356">
        <v>0</v>
      </c>
      <c r="I606" s="356">
        <v>0</v>
      </c>
      <c r="J606" s="356">
        <v>0</v>
      </c>
      <c r="K606" s="356">
        <v>902599.00184111821</v>
      </c>
      <c r="M606" s="356">
        <v>0</v>
      </c>
      <c r="N606" s="356">
        <v>0</v>
      </c>
      <c r="O606" s="356">
        <v>108606.05026250113</v>
      </c>
      <c r="P606" s="356">
        <v>0</v>
      </c>
      <c r="Q606" s="356">
        <v>0</v>
      </c>
      <c r="R606" s="356">
        <v>0</v>
      </c>
      <c r="S606" s="356">
        <v>108606.05026250113</v>
      </c>
      <c r="U606" s="356">
        <v>0</v>
      </c>
      <c r="V606" s="356">
        <v>0</v>
      </c>
      <c r="W606" s="356">
        <v>7291.7300806185904</v>
      </c>
      <c r="X606" s="356">
        <v>0</v>
      </c>
      <c r="Y606" s="356">
        <v>0</v>
      </c>
      <c r="Z606" s="356">
        <v>0</v>
      </c>
      <c r="AA606" s="356">
        <v>7291.7300806185904</v>
      </c>
      <c r="AC606" s="356">
        <v>0</v>
      </c>
      <c r="AD606" s="356">
        <v>0</v>
      </c>
      <c r="AE606" s="356">
        <v>752.03781576198594</v>
      </c>
      <c r="AF606" s="356">
        <v>0</v>
      </c>
      <c r="AG606" s="356">
        <v>0</v>
      </c>
      <c r="AH606" s="356">
        <v>0</v>
      </c>
      <c r="AI606" s="356">
        <v>752.03781576198594</v>
      </c>
      <c r="AK606" s="356">
        <v>0</v>
      </c>
      <c r="AL606" s="356">
        <v>0</v>
      </c>
      <c r="AM606" s="356">
        <v>0</v>
      </c>
      <c r="AN606" s="356">
        <v>0</v>
      </c>
      <c r="AO606" s="356">
        <v>0</v>
      </c>
      <c r="AP606" s="356">
        <v>0</v>
      </c>
      <c r="AQ606" s="356">
        <v>0</v>
      </c>
      <c r="AS606" s="356">
        <v>0</v>
      </c>
      <c r="AT606" s="356">
        <v>0</v>
      </c>
      <c r="AU606" s="356">
        <v>0</v>
      </c>
      <c r="AV606" s="356">
        <v>0</v>
      </c>
      <c r="AW606" s="356">
        <v>0</v>
      </c>
      <c r="AX606" s="356">
        <v>0</v>
      </c>
      <c r="AY606" s="356">
        <v>0</v>
      </c>
      <c r="BA606" s="356">
        <v>0</v>
      </c>
      <c r="BB606" s="356">
        <v>0</v>
      </c>
      <c r="BC606" s="356">
        <v>0</v>
      </c>
      <c r="BD606" s="356">
        <v>0</v>
      </c>
      <c r="BE606" s="356">
        <v>0</v>
      </c>
      <c r="BF606" s="356">
        <v>0</v>
      </c>
      <c r="BG606" s="356">
        <v>0</v>
      </c>
      <c r="BI606" s="356">
        <v>0</v>
      </c>
      <c r="BJ606" s="356">
        <v>0</v>
      </c>
      <c r="BK606" s="356">
        <v>0</v>
      </c>
      <c r="BL606" s="356">
        <v>0</v>
      </c>
      <c r="BM606" s="356">
        <v>0</v>
      </c>
      <c r="BN606" s="356">
        <v>0</v>
      </c>
      <c r="BO606" s="356">
        <v>0</v>
      </c>
      <c r="BQ606" s="356">
        <v>0</v>
      </c>
      <c r="BR606" s="356">
        <v>0</v>
      </c>
      <c r="BS606" s="356">
        <v>0</v>
      </c>
      <c r="BT606" s="356">
        <v>0</v>
      </c>
      <c r="BU606" s="356">
        <v>0</v>
      </c>
      <c r="BV606" s="356">
        <v>0</v>
      </c>
      <c r="BW606" s="356">
        <v>0</v>
      </c>
      <c r="BY606" s="356">
        <v>0</v>
      </c>
      <c r="BZ606" s="356">
        <v>0</v>
      </c>
      <c r="CA606" s="356">
        <v>0</v>
      </c>
      <c r="CB606" s="356">
        <v>0</v>
      </c>
      <c r="CC606" s="356">
        <v>0</v>
      </c>
      <c r="CD606" s="356">
        <v>0</v>
      </c>
      <c r="CE606" s="356">
        <v>0</v>
      </c>
      <c r="CG606" s="356">
        <v>0</v>
      </c>
      <c r="CH606" s="356">
        <v>0</v>
      </c>
      <c r="CI606" s="356">
        <v>0</v>
      </c>
      <c r="CJ606" s="356">
        <v>0</v>
      </c>
      <c r="CK606" s="356">
        <v>0</v>
      </c>
      <c r="CL606" s="356">
        <v>0</v>
      </c>
      <c r="CM606" s="356">
        <v>0</v>
      </c>
      <c r="CN606" s="162">
        <v>0</v>
      </c>
      <c r="CO606" s="356">
        <v>0</v>
      </c>
      <c r="CP606" s="356">
        <v>0</v>
      </c>
      <c r="CQ606" s="356">
        <v>0</v>
      </c>
      <c r="CR606" s="356">
        <v>0</v>
      </c>
      <c r="CS606" s="356">
        <v>0</v>
      </c>
      <c r="CT606" s="356">
        <v>0</v>
      </c>
      <c r="CU606" s="356">
        <v>0</v>
      </c>
      <c r="CW606" s="356">
        <v>0</v>
      </c>
      <c r="CX606" s="356">
        <v>0</v>
      </c>
      <c r="CY606" s="356">
        <v>0</v>
      </c>
      <c r="CZ606" s="356">
        <v>0</v>
      </c>
      <c r="DA606" s="356">
        <v>0</v>
      </c>
      <c r="DB606" s="356">
        <v>0</v>
      </c>
      <c r="DC606" s="356">
        <v>0</v>
      </c>
      <c r="DE606" s="356">
        <v>0</v>
      </c>
      <c r="DF606" s="356">
        <v>0</v>
      </c>
      <c r="DG606" s="356">
        <v>0</v>
      </c>
      <c r="DH606" s="356">
        <v>0</v>
      </c>
      <c r="DI606" s="356">
        <v>0</v>
      </c>
      <c r="DJ606" s="356">
        <v>0</v>
      </c>
      <c r="DK606" s="356">
        <v>0</v>
      </c>
      <c r="DM606" s="356">
        <v>0</v>
      </c>
      <c r="DN606" s="356">
        <v>0</v>
      </c>
      <c r="DO606" s="356">
        <v>0</v>
      </c>
      <c r="DP606" s="356">
        <v>0</v>
      </c>
      <c r="DQ606" s="356">
        <v>0</v>
      </c>
      <c r="DR606" s="356">
        <v>0</v>
      </c>
      <c r="DS606" s="356">
        <v>0</v>
      </c>
      <c r="DU606" s="356">
        <v>0</v>
      </c>
      <c r="DV606" s="356">
        <v>0</v>
      </c>
      <c r="DW606" s="356">
        <v>0</v>
      </c>
      <c r="DX606" s="356">
        <v>0</v>
      </c>
      <c r="DY606" s="356">
        <v>0</v>
      </c>
      <c r="DZ606" s="356">
        <v>0</v>
      </c>
      <c r="EA606" s="356">
        <v>0</v>
      </c>
      <c r="EC606" s="356">
        <v>0</v>
      </c>
      <c r="ED606" s="356">
        <v>0</v>
      </c>
      <c r="EE606" s="356">
        <v>0</v>
      </c>
      <c r="EF606" s="356">
        <v>0</v>
      </c>
      <c r="EG606" s="356">
        <v>0</v>
      </c>
      <c r="EH606" s="356">
        <v>0</v>
      </c>
      <c r="EI606" s="356">
        <v>0</v>
      </c>
      <c r="EK606" s="356">
        <v>0</v>
      </c>
      <c r="EL606" s="356">
        <v>0</v>
      </c>
      <c r="EM606" s="356">
        <v>0</v>
      </c>
      <c r="EN606" s="356">
        <v>0</v>
      </c>
      <c r="EO606" s="356">
        <v>0</v>
      </c>
      <c r="EP606" s="356">
        <v>0</v>
      </c>
      <c r="EQ606" s="356">
        <v>0</v>
      </c>
      <c r="ES606" s="356">
        <v>0</v>
      </c>
      <c r="ET606" s="356">
        <v>0</v>
      </c>
      <c r="EU606" s="356">
        <v>0</v>
      </c>
      <c r="EV606" s="356">
        <v>0</v>
      </c>
      <c r="EW606" s="356">
        <v>0</v>
      </c>
      <c r="EX606" s="356">
        <v>0</v>
      </c>
      <c r="EY606" s="356">
        <v>0</v>
      </c>
      <c r="FA606" s="356">
        <v>0</v>
      </c>
      <c r="FB606" s="356">
        <v>0</v>
      </c>
      <c r="FC606" s="356">
        <v>0</v>
      </c>
      <c r="FD606" s="356">
        <v>0</v>
      </c>
      <c r="FE606" s="356">
        <v>0</v>
      </c>
      <c r="FF606" s="356">
        <v>0</v>
      </c>
      <c r="FG606" s="356">
        <v>0</v>
      </c>
    </row>
    <row r="607" spans="1:163">
      <c r="A607" s="355">
        <v>451.04</v>
      </c>
      <c r="B607" s="162" t="s">
        <v>1234</v>
      </c>
      <c r="C607" s="619">
        <v>1400595.91</v>
      </c>
      <c r="D607" s="167"/>
      <c r="E607" s="356">
        <v>0</v>
      </c>
      <c r="F607" s="356">
        <v>0</v>
      </c>
      <c r="G607" s="356">
        <v>1240302.1181312259</v>
      </c>
      <c r="H607" s="356">
        <v>0</v>
      </c>
      <c r="I607" s="356">
        <v>0</v>
      </c>
      <c r="J607" s="356">
        <v>0</v>
      </c>
      <c r="K607" s="356">
        <v>1240302.1181312259</v>
      </c>
      <c r="M607" s="356">
        <v>0</v>
      </c>
      <c r="N607" s="356">
        <v>0</v>
      </c>
      <c r="O607" s="356">
        <v>149240.48653685319</v>
      </c>
      <c r="P607" s="356">
        <v>0</v>
      </c>
      <c r="Q607" s="356">
        <v>0</v>
      </c>
      <c r="R607" s="356">
        <v>0</v>
      </c>
      <c r="S607" s="356">
        <v>149240.48653685319</v>
      </c>
      <c r="U607" s="356">
        <v>0</v>
      </c>
      <c r="V607" s="356">
        <v>0</v>
      </c>
      <c r="W607" s="356">
        <v>10019.896150322124</v>
      </c>
      <c r="X607" s="356">
        <v>0</v>
      </c>
      <c r="Y607" s="356">
        <v>0</v>
      </c>
      <c r="Z607" s="356">
        <v>0</v>
      </c>
      <c r="AA607" s="356">
        <v>10019.896150322124</v>
      </c>
      <c r="AC607" s="356">
        <v>0</v>
      </c>
      <c r="AD607" s="356">
        <v>0</v>
      </c>
      <c r="AE607" s="356">
        <v>1033.4091815986317</v>
      </c>
      <c r="AF607" s="356">
        <v>0</v>
      </c>
      <c r="AG607" s="356">
        <v>0</v>
      </c>
      <c r="AH607" s="356">
        <v>0</v>
      </c>
      <c r="AI607" s="356">
        <v>1033.4091815986317</v>
      </c>
      <c r="AK607" s="356">
        <v>0</v>
      </c>
      <c r="AL607" s="356">
        <v>0</v>
      </c>
      <c r="AM607" s="356">
        <v>0</v>
      </c>
      <c r="AN607" s="356">
        <v>0</v>
      </c>
      <c r="AO607" s="356">
        <v>0</v>
      </c>
      <c r="AP607" s="356">
        <v>0</v>
      </c>
      <c r="AQ607" s="356">
        <v>0</v>
      </c>
      <c r="AS607" s="356">
        <v>0</v>
      </c>
      <c r="AT607" s="356">
        <v>0</v>
      </c>
      <c r="AU607" s="356">
        <v>0</v>
      </c>
      <c r="AV607" s="356">
        <v>0</v>
      </c>
      <c r="AW607" s="356">
        <v>0</v>
      </c>
      <c r="AX607" s="356">
        <v>0</v>
      </c>
      <c r="AY607" s="356">
        <v>0</v>
      </c>
      <c r="BA607" s="356">
        <v>0</v>
      </c>
      <c r="BB607" s="356">
        <v>0</v>
      </c>
      <c r="BC607" s="356">
        <v>0</v>
      </c>
      <c r="BD607" s="356">
        <v>0</v>
      </c>
      <c r="BE607" s="356">
        <v>0</v>
      </c>
      <c r="BF607" s="356">
        <v>0</v>
      </c>
      <c r="BG607" s="356">
        <v>0</v>
      </c>
      <c r="BI607" s="356">
        <v>0</v>
      </c>
      <c r="BJ607" s="356">
        <v>0</v>
      </c>
      <c r="BK607" s="356">
        <v>0</v>
      </c>
      <c r="BL607" s="356">
        <v>0</v>
      </c>
      <c r="BM607" s="356">
        <v>0</v>
      </c>
      <c r="BN607" s="356">
        <v>0</v>
      </c>
      <c r="BO607" s="356">
        <v>0</v>
      </c>
      <c r="BQ607" s="356">
        <v>0</v>
      </c>
      <c r="BR607" s="356">
        <v>0</v>
      </c>
      <c r="BS607" s="356">
        <v>0</v>
      </c>
      <c r="BT607" s="356">
        <v>0</v>
      </c>
      <c r="BU607" s="356">
        <v>0</v>
      </c>
      <c r="BV607" s="356">
        <v>0</v>
      </c>
      <c r="BW607" s="356">
        <v>0</v>
      </c>
      <c r="BY607" s="356">
        <v>0</v>
      </c>
      <c r="BZ607" s="356">
        <v>0</v>
      </c>
      <c r="CA607" s="356">
        <v>0</v>
      </c>
      <c r="CB607" s="356">
        <v>0</v>
      </c>
      <c r="CC607" s="356">
        <v>0</v>
      </c>
      <c r="CD607" s="356">
        <v>0</v>
      </c>
      <c r="CE607" s="356">
        <v>0</v>
      </c>
      <c r="CG607" s="356">
        <v>0</v>
      </c>
      <c r="CH607" s="356">
        <v>0</v>
      </c>
      <c r="CI607" s="356">
        <v>0</v>
      </c>
      <c r="CJ607" s="356">
        <v>0</v>
      </c>
      <c r="CK607" s="356">
        <v>0</v>
      </c>
      <c r="CL607" s="356">
        <v>0</v>
      </c>
      <c r="CM607" s="356">
        <v>0</v>
      </c>
      <c r="CN607" s="162">
        <v>0</v>
      </c>
      <c r="CO607" s="356">
        <v>0</v>
      </c>
      <c r="CP607" s="356">
        <v>0</v>
      </c>
      <c r="CQ607" s="356">
        <v>0</v>
      </c>
      <c r="CR607" s="356">
        <v>0</v>
      </c>
      <c r="CS607" s="356">
        <v>0</v>
      </c>
      <c r="CT607" s="356">
        <v>0</v>
      </c>
      <c r="CU607" s="356">
        <v>0</v>
      </c>
      <c r="CW607" s="356">
        <v>0</v>
      </c>
      <c r="CX607" s="356">
        <v>0</v>
      </c>
      <c r="CY607" s="356">
        <v>0</v>
      </c>
      <c r="CZ607" s="356">
        <v>0</v>
      </c>
      <c r="DA607" s="356">
        <v>0</v>
      </c>
      <c r="DB607" s="356">
        <v>0</v>
      </c>
      <c r="DC607" s="356">
        <v>0</v>
      </c>
      <c r="DE607" s="356">
        <v>0</v>
      </c>
      <c r="DF607" s="356">
        <v>0</v>
      </c>
      <c r="DG607" s="356">
        <v>0</v>
      </c>
      <c r="DH607" s="356">
        <v>0</v>
      </c>
      <c r="DI607" s="356">
        <v>0</v>
      </c>
      <c r="DJ607" s="356">
        <v>0</v>
      </c>
      <c r="DK607" s="356">
        <v>0</v>
      </c>
      <c r="DM607" s="356">
        <v>0</v>
      </c>
      <c r="DN607" s="356">
        <v>0</v>
      </c>
      <c r="DO607" s="356">
        <v>0</v>
      </c>
      <c r="DP607" s="356">
        <v>0</v>
      </c>
      <c r="DQ607" s="356">
        <v>0</v>
      </c>
      <c r="DR607" s="356">
        <v>0</v>
      </c>
      <c r="DS607" s="356">
        <v>0</v>
      </c>
      <c r="DU607" s="356">
        <v>0</v>
      </c>
      <c r="DV607" s="356">
        <v>0</v>
      </c>
      <c r="DW607" s="356">
        <v>0</v>
      </c>
      <c r="DX607" s="356">
        <v>0</v>
      </c>
      <c r="DY607" s="356">
        <v>0</v>
      </c>
      <c r="DZ607" s="356">
        <v>0</v>
      </c>
      <c r="EA607" s="356">
        <v>0</v>
      </c>
      <c r="EC607" s="356">
        <v>0</v>
      </c>
      <c r="ED607" s="356">
        <v>0</v>
      </c>
      <c r="EE607" s="356">
        <v>0</v>
      </c>
      <c r="EF607" s="356">
        <v>0</v>
      </c>
      <c r="EG607" s="356">
        <v>0</v>
      </c>
      <c r="EH607" s="356">
        <v>0</v>
      </c>
      <c r="EI607" s="356">
        <v>0</v>
      </c>
      <c r="EK607" s="356">
        <v>0</v>
      </c>
      <c r="EL607" s="356">
        <v>0</v>
      </c>
      <c r="EM607" s="356">
        <v>0</v>
      </c>
      <c r="EN607" s="356">
        <v>0</v>
      </c>
      <c r="EO607" s="356">
        <v>0</v>
      </c>
      <c r="EP607" s="356">
        <v>0</v>
      </c>
      <c r="EQ607" s="356">
        <v>0</v>
      </c>
      <c r="ES607" s="356">
        <v>0</v>
      </c>
      <c r="ET607" s="356">
        <v>0</v>
      </c>
      <c r="EU607" s="356">
        <v>0</v>
      </c>
      <c r="EV607" s="356">
        <v>0</v>
      </c>
      <c r="EW607" s="356">
        <v>0</v>
      </c>
      <c r="EX607" s="356">
        <v>0</v>
      </c>
      <c r="EY607" s="356">
        <v>0</v>
      </c>
      <c r="FA607" s="356">
        <v>0</v>
      </c>
      <c r="FB607" s="356">
        <v>0</v>
      </c>
      <c r="FC607" s="356">
        <v>0</v>
      </c>
      <c r="FD607" s="356">
        <v>0</v>
      </c>
      <c r="FE607" s="356">
        <v>0</v>
      </c>
      <c r="FF607" s="356">
        <v>0</v>
      </c>
      <c r="FG607" s="356">
        <v>0</v>
      </c>
    </row>
    <row r="608" spans="1:163">
      <c r="A608" s="355">
        <v>451.05</v>
      </c>
      <c r="B608" s="162" t="s">
        <v>1235</v>
      </c>
      <c r="C608" s="619">
        <v>1397401.6500000001</v>
      </c>
      <c r="D608" s="167"/>
      <c r="E608" s="356">
        <v>0</v>
      </c>
      <c r="F608" s="356">
        <v>0</v>
      </c>
      <c r="G608" s="356">
        <v>1278832.2590385026</v>
      </c>
      <c r="H608" s="356">
        <v>0</v>
      </c>
      <c r="I608" s="356">
        <v>0</v>
      </c>
      <c r="J608" s="356">
        <v>0</v>
      </c>
      <c r="K608" s="356">
        <v>1278832.2590385026</v>
      </c>
      <c r="M608" s="356">
        <v>0</v>
      </c>
      <c r="N608" s="356">
        <v>0</v>
      </c>
      <c r="O608" s="356">
        <v>114731.54108620971</v>
      </c>
      <c r="P608" s="356">
        <v>0</v>
      </c>
      <c r="Q608" s="356">
        <v>0</v>
      </c>
      <c r="R608" s="356">
        <v>0</v>
      </c>
      <c r="S608" s="356">
        <v>114731.54108620971</v>
      </c>
      <c r="U608" s="356">
        <v>0</v>
      </c>
      <c r="V608" s="356">
        <v>0</v>
      </c>
      <c r="W608" s="356">
        <v>3468.8857686581096</v>
      </c>
      <c r="X608" s="356">
        <v>0</v>
      </c>
      <c r="Y608" s="356">
        <v>0</v>
      </c>
      <c r="Z608" s="356">
        <v>0</v>
      </c>
      <c r="AA608" s="356">
        <v>3468.8857686581096</v>
      </c>
      <c r="AC608" s="356">
        <v>0</v>
      </c>
      <c r="AD608" s="356">
        <v>0</v>
      </c>
      <c r="AE608" s="356">
        <v>250.97610780520577</v>
      </c>
      <c r="AF608" s="356">
        <v>0</v>
      </c>
      <c r="AG608" s="356">
        <v>0</v>
      </c>
      <c r="AH608" s="356">
        <v>0</v>
      </c>
      <c r="AI608" s="356">
        <v>250.97610780520577</v>
      </c>
      <c r="AK608" s="356">
        <v>0</v>
      </c>
      <c r="AL608" s="356">
        <v>0</v>
      </c>
      <c r="AM608" s="356">
        <v>116.58173849707869</v>
      </c>
      <c r="AN608" s="356">
        <v>0</v>
      </c>
      <c r="AO608" s="356">
        <v>0</v>
      </c>
      <c r="AP608" s="356">
        <v>0</v>
      </c>
      <c r="AQ608" s="356">
        <v>116.58173849707869</v>
      </c>
      <c r="AS608" s="356">
        <v>0</v>
      </c>
      <c r="AT608" s="356">
        <v>0</v>
      </c>
      <c r="AU608" s="356">
        <v>0</v>
      </c>
      <c r="AV608" s="356">
        <v>0</v>
      </c>
      <c r="AW608" s="356">
        <v>0</v>
      </c>
      <c r="AX608" s="356">
        <v>0</v>
      </c>
      <c r="AY608" s="356">
        <v>0</v>
      </c>
      <c r="BA608" s="356">
        <v>0</v>
      </c>
      <c r="BB608" s="356">
        <v>0</v>
      </c>
      <c r="BC608" s="356">
        <v>0</v>
      </c>
      <c r="BD608" s="356">
        <v>0</v>
      </c>
      <c r="BE608" s="356">
        <v>0</v>
      </c>
      <c r="BF608" s="356">
        <v>0</v>
      </c>
      <c r="BG608" s="356">
        <v>0</v>
      </c>
      <c r="BI608" s="356">
        <v>0</v>
      </c>
      <c r="BJ608" s="356">
        <v>0</v>
      </c>
      <c r="BK608" s="356">
        <v>0</v>
      </c>
      <c r="BL608" s="356">
        <v>0</v>
      </c>
      <c r="BM608" s="356">
        <v>0</v>
      </c>
      <c r="BN608" s="356">
        <v>0</v>
      </c>
      <c r="BO608" s="356">
        <v>0</v>
      </c>
      <c r="BQ608" s="356">
        <v>0</v>
      </c>
      <c r="BR608" s="356">
        <v>0</v>
      </c>
      <c r="BS608" s="356">
        <v>1.4062603271880352</v>
      </c>
      <c r="BT608" s="356">
        <v>0</v>
      </c>
      <c r="BU608" s="356">
        <v>0</v>
      </c>
      <c r="BV608" s="356">
        <v>0</v>
      </c>
      <c r="BW608" s="356">
        <v>1.4062603271880352</v>
      </c>
      <c r="BY608" s="356">
        <v>0</v>
      </c>
      <c r="BZ608" s="356">
        <v>0</v>
      </c>
      <c r="CA608" s="356">
        <v>0</v>
      </c>
      <c r="CB608" s="356">
        <v>0</v>
      </c>
      <c r="CC608" s="356">
        <v>0</v>
      </c>
      <c r="CD608" s="356">
        <v>0</v>
      </c>
      <c r="CE608" s="356">
        <v>0</v>
      </c>
      <c r="CG608" s="356">
        <v>0</v>
      </c>
      <c r="CH608" s="356">
        <v>0</v>
      </c>
      <c r="CI608" s="356">
        <v>0</v>
      </c>
      <c r="CJ608" s="356">
        <v>0</v>
      </c>
      <c r="CK608" s="356">
        <v>0</v>
      </c>
      <c r="CL608" s="356">
        <v>0</v>
      </c>
      <c r="CM608" s="356">
        <v>0</v>
      </c>
      <c r="CN608" s="162">
        <v>0</v>
      </c>
      <c r="CO608" s="356">
        <v>0</v>
      </c>
      <c r="CP608" s="356">
        <v>0</v>
      </c>
      <c r="CQ608" s="356">
        <v>0</v>
      </c>
      <c r="CR608" s="356">
        <v>0</v>
      </c>
      <c r="CS608" s="356">
        <v>0</v>
      </c>
      <c r="CT608" s="356">
        <v>0</v>
      </c>
      <c r="CU608" s="356">
        <v>0</v>
      </c>
      <c r="CW608" s="356">
        <v>0</v>
      </c>
      <c r="CX608" s="356">
        <v>0</v>
      </c>
      <c r="CY608" s="356">
        <v>0</v>
      </c>
      <c r="CZ608" s="356">
        <v>0</v>
      </c>
      <c r="DA608" s="356">
        <v>0</v>
      </c>
      <c r="DB608" s="356">
        <v>0</v>
      </c>
      <c r="DC608" s="356">
        <v>0</v>
      </c>
      <c r="DE608" s="356">
        <v>0</v>
      </c>
      <c r="DF608" s="356">
        <v>0</v>
      </c>
      <c r="DG608" s="356">
        <v>0</v>
      </c>
      <c r="DH608" s="356">
        <v>0</v>
      </c>
      <c r="DI608" s="356">
        <v>0</v>
      </c>
      <c r="DJ608" s="356">
        <v>0</v>
      </c>
      <c r="DK608" s="356">
        <v>0</v>
      </c>
      <c r="DM608" s="356">
        <v>0</v>
      </c>
      <c r="DN608" s="356">
        <v>0</v>
      </c>
      <c r="DO608" s="356">
        <v>0</v>
      </c>
      <c r="DP608" s="356">
        <v>0</v>
      </c>
      <c r="DQ608" s="356">
        <v>0</v>
      </c>
      <c r="DR608" s="356">
        <v>0</v>
      </c>
      <c r="DS608" s="356">
        <v>0</v>
      </c>
      <c r="DU608" s="356">
        <v>0</v>
      </c>
      <c r="DV608" s="356">
        <v>0</v>
      </c>
      <c r="DW608" s="356">
        <v>0</v>
      </c>
      <c r="DX608" s="356">
        <v>0</v>
      </c>
      <c r="DY608" s="356">
        <v>0</v>
      </c>
      <c r="DZ608" s="356">
        <v>0</v>
      </c>
      <c r="EA608" s="356">
        <v>0</v>
      </c>
      <c r="EC608" s="356">
        <v>0</v>
      </c>
      <c r="ED608" s="356">
        <v>0</v>
      </c>
      <c r="EE608" s="356">
        <v>0</v>
      </c>
      <c r="EF608" s="356">
        <v>0</v>
      </c>
      <c r="EG608" s="356">
        <v>0</v>
      </c>
      <c r="EH608" s="356">
        <v>0</v>
      </c>
      <c r="EI608" s="356">
        <v>0</v>
      </c>
      <c r="EK608" s="356">
        <v>0</v>
      </c>
      <c r="EL608" s="356">
        <v>0</v>
      </c>
      <c r="EM608" s="356">
        <v>0</v>
      </c>
      <c r="EN608" s="356">
        <v>0</v>
      </c>
      <c r="EO608" s="356">
        <v>0</v>
      </c>
      <c r="EP608" s="356">
        <v>0</v>
      </c>
      <c r="EQ608" s="356">
        <v>0</v>
      </c>
      <c r="ES608" s="356">
        <v>0</v>
      </c>
      <c r="ET608" s="356">
        <v>0</v>
      </c>
      <c r="EU608" s="356">
        <v>0</v>
      </c>
      <c r="EV608" s="356">
        <v>0</v>
      </c>
      <c r="EW608" s="356">
        <v>0</v>
      </c>
      <c r="EX608" s="356">
        <v>0</v>
      </c>
      <c r="EY608" s="356">
        <v>0</v>
      </c>
      <c r="FA608" s="356">
        <v>0</v>
      </c>
      <c r="FB608" s="356">
        <v>0</v>
      </c>
      <c r="FC608" s="356">
        <v>0</v>
      </c>
      <c r="FD608" s="356">
        <v>0</v>
      </c>
      <c r="FE608" s="356">
        <v>0</v>
      </c>
      <c r="FF608" s="356">
        <v>0</v>
      </c>
      <c r="FG608" s="356">
        <v>0</v>
      </c>
    </row>
    <row r="609" spans="1:163">
      <c r="A609" s="355">
        <v>451.06</v>
      </c>
      <c r="B609" s="162" t="s">
        <v>1236</v>
      </c>
      <c r="C609" s="619">
        <v>181120</v>
      </c>
      <c r="D609" s="167"/>
      <c r="E609" s="356">
        <v>0</v>
      </c>
      <c r="F609" s="356">
        <v>0</v>
      </c>
      <c r="G609" s="356">
        <v>118842.15861422563</v>
      </c>
      <c r="H609" s="356">
        <v>0</v>
      </c>
      <c r="I609" s="356">
        <v>0</v>
      </c>
      <c r="J609" s="356">
        <v>0</v>
      </c>
      <c r="K609" s="356">
        <v>118842.15861422563</v>
      </c>
      <c r="M609" s="356">
        <v>0</v>
      </c>
      <c r="N609" s="356">
        <v>0</v>
      </c>
      <c r="O609" s="356">
        <v>45107.426253109639</v>
      </c>
      <c r="P609" s="356">
        <v>0</v>
      </c>
      <c r="Q609" s="356">
        <v>0</v>
      </c>
      <c r="R609" s="356">
        <v>0</v>
      </c>
      <c r="S609" s="356">
        <v>45107.426253109639</v>
      </c>
      <c r="U609" s="356">
        <v>0</v>
      </c>
      <c r="V609" s="356">
        <v>0</v>
      </c>
      <c r="W609" s="356">
        <v>16734.210831967026</v>
      </c>
      <c r="X609" s="356">
        <v>0</v>
      </c>
      <c r="Y609" s="356">
        <v>0</v>
      </c>
      <c r="Z609" s="356">
        <v>0</v>
      </c>
      <c r="AA609" s="356">
        <v>16734.210831967026</v>
      </c>
      <c r="AC609" s="356">
        <v>0</v>
      </c>
      <c r="AD609" s="356">
        <v>0</v>
      </c>
      <c r="AE609" s="356">
        <v>0</v>
      </c>
      <c r="AF609" s="356">
        <v>0</v>
      </c>
      <c r="AG609" s="356">
        <v>0</v>
      </c>
      <c r="AH609" s="356">
        <v>0</v>
      </c>
      <c r="AI609" s="356">
        <v>0</v>
      </c>
      <c r="AK609" s="356">
        <v>0</v>
      </c>
      <c r="AL609" s="356">
        <v>0</v>
      </c>
      <c r="AM609" s="356">
        <v>0</v>
      </c>
      <c r="AN609" s="356">
        <v>0</v>
      </c>
      <c r="AO609" s="356">
        <v>0</v>
      </c>
      <c r="AP609" s="356">
        <v>0</v>
      </c>
      <c r="AQ609" s="356">
        <v>0</v>
      </c>
      <c r="AS609" s="356">
        <v>0</v>
      </c>
      <c r="AT609" s="356">
        <v>0</v>
      </c>
      <c r="AU609" s="356">
        <v>0</v>
      </c>
      <c r="AV609" s="356">
        <v>0</v>
      </c>
      <c r="AW609" s="356">
        <v>0</v>
      </c>
      <c r="AX609" s="356">
        <v>0</v>
      </c>
      <c r="AY609" s="356">
        <v>0</v>
      </c>
      <c r="BA609" s="356">
        <v>0</v>
      </c>
      <c r="BB609" s="356">
        <v>0</v>
      </c>
      <c r="BC609" s="356">
        <v>0</v>
      </c>
      <c r="BD609" s="356">
        <v>0</v>
      </c>
      <c r="BE609" s="356">
        <v>0</v>
      </c>
      <c r="BF609" s="356">
        <v>0</v>
      </c>
      <c r="BG609" s="356">
        <v>0</v>
      </c>
      <c r="BI609" s="356">
        <v>0</v>
      </c>
      <c r="BJ609" s="356">
        <v>0</v>
      </c>
      <c r="BK609" s="356">
        <v>0</v>
      </c>
      <c r="BL609" s="356">
        <v>0</v>
      </c>
      <c r="BM609" s="356">
        <v>0</v>
      </c>
      <c r="BN609" s="356">
        <v>0</v>
      </c>
      <c r="BO609" s="356">
        <v>0</v>
      </c>
      <c r="BQ609" s="356">
        <v>0</v>
      </c>
      <c r="BR609" s="356">
        <v>0</v>
      </c>
      <c r="BS609" s="356">
        <v>0</v>
      </c>
      <c r="BT609" s="356">
        <v>0</v>
      </c>
      <c r="BU609" s="356">
        <v>0</v>
      </c>
      <c r="BV609" s="356">
        <v>0</v>
      </c>
      <c r="BW609" s="356">
        <v>0</v>
      </c>
      <c r="BY609" s="356">
        <v>0</v>
      </c>
      <c r="BZ609" s="356">
        <v>0</v>
      </c>
      <c r="CA609" s="356">
        <v>0</v>
      </c>
      <c r="CB609" s="356">
        <v>0</v>
      </c>
      <c r="CC609" s="356">
        <v>0</v>
      </c>
      <c r="CD609" s="356">
        <v>0</v>
      </c>
      <c r="CE609" s="356">
        <v>0</v>
      </c>
      <c r="CG609" s="356">
        <v>0</v>
      </c>
      <c r="CH609" s="356">
        <v>0</v>
      </c>
      <c r="CI609" s="356">
        <v>436.20430069769515</v>
      </c>
      <c r="CJ609" s="356">
        <v>0</v>
      </c>
      <c r="CK609" s="356">
        <v>0</v>
      </c>
      <c r="CL609" s="356">
        <v>0</v>
      </c>
      <c r="CM609" s="356">
        <v>436.20430069769515</v>
      </c>
      <c r="CN609" s="162">
        <v>0</v>
      </c>
      <c r="CO609" s="356">
        <v>0</v>
      </c>
      <c r="CP609" s="356">
        <v>0</v>
      </c>
      <c r="CQ609" s="356">
        <v>0</v>
      </c>
      <c r="CR609" s="356">
        <v>0</v>
      </c>
      <c r="CS609" s="356">
        <v>0</v>
      </c>
      <c r="CT609" s="356">
        <v>0</v>
      </c>
      <c r="CU609" s="356">
        <v>0</v>
      </c>
      <c r="CW609" s="356">
        <v>0</v>
      </c>
      <c r="CX609" s="356">
        <v>0</v>
      </c>
      <c r="CY609" s="356">
        <v>0</v>
      </c>
      <c r="CZ609" s="356">
        <v>0</v>
      </c>
      <c r="DA609" s="356">
        <v>0</v>
      </c>
      <c r="DB609" s="356">
        <v>0</v>
      </c>
      <c r="DC609" s="356">
        <v>0</v>
      </c>
      <c r="DE609" s="356">
        <v>0</v>
      </c>
      <c r="DF609" s="356">
        <v>0</v>
      </c>
      <c r="DG609" s="356">
        <v>0</v>
      </c>
      <c r="DH609" s="356">
        <v>0</v>
      </c>
      <c r="DI609" s="356">
        <v>0</v>
      </c>
      <c r="DJ609" s="356">
        <v>0</v>
      </c>
      <c r="DK609" s="356">
        <v>0</v>
      </c>
      <c r="DM609" s="356">
        <v>0</v>
      </c>
      <c r="DN609" s="356">
        <v>0</v>
      </c>
      <c r="DO609" s="356">
        <v>0</v>
      </c>
      <c r="DP609" s="356">
        <v>0</v>
      </c>
      <c r="DQ609" s="356">
        <v>0</v>
      </c>
      <c r="DR609" s="356">
        <v>0</v>
      </c>
      <c r="DS609" s="356">
        <v>0</v>
      </c>
      <c r="DU609" s="356">
        <v>0</v>
      </c>
      <c r="DV609" s="356">
        <v>0</v>
      </c>
      <c r="DW609" s="356">
        <v>0</v>
      </c>
      <c r="DX609" s="356">
        <v>0</v>
      </c>
      <c r="DY609" s="356">
        <v>0</v>
      </c>
      <c r="DZ609" s="356">
        <v>0</v>
      </c>
      <c r="EA609" s="356">
        <v>0</v>
      </c>
      <c r="EC609" s="356">
        <v>0</v>
      </c>
      <c r="ED609" s="356">
        <v>0</v>
      </c>
      <c r="EE609" s="356">
        <v>0</v>
      </c>
      <c r="EF609" s="356">
        <v>0</v>
      </c>
      <c r="EG609" s="356">
        <v>0</v>
      </c>
      <c r="EH609" s="356">
        <v>0</v>
      </c>
      <c r="EI609" s="356">
        <v>0</v>
      </c>
      <c r="EK609" s="356">
        <v>0</v>
      </c>
      <c r="EL609" s="356">
        <v>0</v>
      </c>
      <c r="EM609" s="356">
        <v>0</v>
      </c>
      <c r="EN609" s="356">
        <v>0</v>
      </c>
      <c r="EO609" s="356">
        <v>0</v>
      </c>
      <c r="EP609" s="356">
        <v>0</v>
      </c>
      <c r="EQ609" s="356">
        <v>0</v>
      </c>
      <c r="ES609" s="356">
        <v>0</v>
      </c>
      <c r="ET609" s="356">
        <v>0</v>
      </c>
      <c r="EU609" s="356">
        <v>0</v>
      </c>
      <c r="EV609" s="356">
        <v>0</v>
      </c>
      <c r="EW609" s="356">
        <v>0</v>
      </c>
      <c r="EX609" s="356">
        <v>0</v>
      </c>
      <c r="EY609" s="356">
        <v>0</v>
      </c>
      <c r="FA609" s="356">
        <v>0</v>
      </c>
      <c r="FB609" s="356">
        <v>0</v>
      </c>
      <c r="FC609" s="356">
        <v>0</v>
      </c>
      <c r="FD609" s="356">
        <v>0</v>
      </c>
      <c r="FE609" s="356">
        <v>0</v>
      </c>
      <c r="FF609" s="356">
        <v>0</v>
      </c>
      <c r="FG609" s="356">
        <v>0</v>
      </c>
    </row>
    <row r="610" spans="1:163">
      <c r="A610" s="355">
        <v>451.07</v>
      </c>
      <c r="B610" s="162" t="s">
        <v>1237</v>
      </c>
      <c r="C610" s="619">
        <v>4847787.22</v>
      </c>
      <c r="D610" s="167"/>
      <c r="E610" s="356">
        <v>0</v>
      </c>
      <c r="F610" s="356">
        <v>0</v>
      </c>
      <c r="G610" s="356">
        <v>2078045.791041679</v>
      </c>
      <c r="H610" s="356">
        <v>0</v>
      </c>
      <c r="I610" s="356">
        <v>0</v>
      </c>
      <c r="J610" s="356">
        <v>0</v>
      </c>
      <c r="K610" s="356">
        <v>2078045.791041679</v>
      </c>
      <c r="M610" s="356">
        <v>0</v>
      </c>
      <c r="N610" s="356">
        <v>0</v>
      </c>
      <c r="O610" s="356">
        <v>2578749.6422657338</v>
      </c>
      <c r="P610" s="356">
        <v>0</v>
      </c>
      <c r="Q610" s="356">
        <v>0</v>
      </c>
      <c r="R610" s="356">
        <v>0</v>
      </c>
      <c r="S610" s="356">
        <v>2578749.6422657338</v>
      </c>
      <c r="U610" s="356">
        <v>0</v>
      </c>
      <c r="V610" s="356">
        <v>0</v>
      </c>
      <c r="W610" s="356">
        <v>173135.3482742928</v>
      </c>
      <c r="X610" s="356">
        <v>0</v>
      </c>
      <c r="Y610" s="356">
        <v>0</v>
      </c>
      <c r="Z610" s="356">
        <v>0</v>
      </c>
      <c r="AA610" s="356">
        <v>173135.3482742928</v>
      </c>
      <c r="AC610" s="356">
        <v>0</v>
      </c>
      <c r="AD610" s="356">
        <v>0</v>
      </c>
      <c r="AE610" s="356">
        <v>17856.438418294281</v>
      </c>
      <c r="AF610" s="356">
        <v>0</v>
      </c>
      <c r="AG610" s="356">
        <v>0</v>
      </c>
      <c r="AH610" s="356">
        <v>0</v>
      </c>
      <c r="AI610" s="356">
        <v>17856.438418294281</v>
      </c>
      <c r="AK610" s="356">
        <v>0</v>
      </c>
      <c r="AL610" s="356">
        <v>0</v>
      </c>
      <c r="AM610" s="356">
        <v>0</v>
      </c>
      <c r="AN610" s="356">
        <v>0</v>
      </c>
      <c r="AO610" s="356">
        <v>0</v>
      </c>
      <c r="AP610" s="356">
        <v>0</v>
      </c>
      <c r="AQ610" s="356">
        <v>0</v>
      </c>
      <c r="AS610" s="356">
        <v>0</v>
      </c>
      <c r="AT610" s="356">
        <v>0</v>
      </c>
      <c r="AU610" s="356">
        <v>0</v>
      </c>
      <c r="AV610" s="356">
        <v>0</v>
      </c>
      <c r="AW610" s="356">
        <v>0</v>
      </c>
      <c r="AX610" s="356">
        <v>0</v>
      </c>
      <c r="AY610" s="356">
        <v>0</v>
      </c>
      <c r="BA610" s="356">
        <v>0</v>
      </c>
      <c r="BB610" s="356">
        <v>0</v>
      </c>
      <c r="BC610" s="356">
        <v>0</v>
      </c>
      <c r="BD610" s="356">
        <v>0</v>
      </c>
      <c r="BE610" s="356">
        <v>0</v>
      </c>
      <c r="BF610" s="356">
        <v>0</v>
      </c>
      <c r="BG610" s="356">
        <v>0</v>
      </c>
      <c r="BI610" s="356">
        <v>0</v>
      </c>
      <c r="BJ610" s="356">
        <v>0</v>
      </c>
      <c r="BK610" s="356">
        <v>0</v>
      </c>
      <c r="BL610" s="356">
        <v>0</v>
      </c>
      <c r="BM610" s="356">
        <v>0</v>
      </c>
      <c r="BN610" s="356">
        <v>0</v>
      </c>
      <c r="BO610" s="356">
        <v>0</v>
      </c>
      <c r="BQ610" s="356">
        <v>0</v>
      </c>
      <c r="BR610" s="356">
        <v>0</v>
      </c>
      <c r="BS610" s="356">
        <v>0</v>
      </c>
      <c r="BT610" s="356">
        <v>0</v>
      </c>
      <c r="BU610" s="356">
        <v>0</v>
      </c>
      <c r="BV610" s="356">
        <v>0</v>
      </c>
      <c r="BW610" s="356">
        <v>0</v>
      </c>
      <c r="BY610" s="356">
        <v>0</v>
      </c>
      <c r="BZ610" s="356">
        <v>0</v>
      </c>
      <c r="CA610" s="356">
        <v>0</v>
      </c>
      <c r="CB610" s="356">
        <v>0</v>
      </c>
      <c r="CC610" s="356">
        <v>0</v>
      </c>
      <c r="CD610" s="356">
        <v>0</v>
      </c>
      <c r="CE610" s="356">
        <v>0</v>
      </c>
      <c r="CG610" s="356">
        <v>0</v>
      </c>
      <c r="CH610" s="356">
        <v>0</v>
      </c>
      <c r="CI610" s="356">
        <v>0</v>
      </c>
      <c r="CJ610" s="356">
        <v>0</v>
      </c>
      <c r="CK610" s="356">
        <v>0</v>
      </c>
      <c r="CL610" s="356">
        <v>0</v>
      </c>
      <c r="CM610" s="356">
        <v>0</v>
      </c>
      <c r="CN610" s="162">
        <v>0</v>
      </c>
      <c r="CO610" s="356">
        <v>0</v>
      </c>
      <c r="CP610" s="356">
        <v>0</v>
      </c>
      <c r="CQ610" s="356">
        <v>0</v>
      </c>
      <c r="CR610" s="356">
        <v>0</v>
      </c>
      <c r="CS610" s="356">
        <v>0</v>
      </c>
      <c r="CT610" s="356">
        <v>0</v>
      </c>
      <c r="CU610" s="356">
        <v>0</v>
      </c>
      <c r="CW610" s="356">
        <v>0</v>
      </c>
      <c r="CX610" s="356">
        <v>0</v>
      </c>
      <c r="CY610" s="356">
        <v>0</v>
      </c>
      <c r="CZ610" s="356">
        <v>0</v>
      </c>
      <c r="DA610" s="356">
        <v>0</v>
      </c>
      <c r="DB610" s="356">
        <v>0</v>
      </c>
      <c r="DC610" s="356">
        <v>0</v>
      </c>
      <c r="DE610" s="356">
        <v>0</v>
      </c>
      <c r="DF610" s="356">
        <v>0</v>
      </c>
      <c r="DG610" s="356">
        <v>0</v>
      </c>
      <c r="DH610" s="356">
        <v>0</v>
      </c>
      <c r="DI610" s="356">
        <v>0</v>
      </c>
      <c r="DJ610" s="356">
        <v>0</v>
      </c>
      <c r="DK610" s="356">
        <v>0</v>
      </c>
      <c r="DM610" s="356">
        <v>0</v>
      </c>
      <c r="DN610" s="356">
        <v>0</v>
      </c>
      <c r="DO610" s="356">
        <v>0</v>
      </c>
      <c r="DP610" s="356">
        <v>0</v>
      </c>
      <c r="DQ610" s="356">
        <v>0</v>
      </c>
      <c r="DR610" s="356">
        <v>0</v>
      </c>
      <c r="DS610" s="356">
        <v>0</v>
      </c>
      <c r="DU610" s="356">
        <v>0</v>
      </c>
      <c r="DV610" s="356">
        <v>0</v>
      </c>
      <c r="DW610" s="356">
        <v>0</v>
      </c>
      <c r="DX610" s="356">
        <v>0</v>
      </c>
      <c r="DY610" s="356">
        <v>0</v>
      </c>
      <c r="DZ610" s="356">
        <v>0</v>
      </c>
      <c r="EA610" s="356">
        <v>0</v>
      </c>
      <c r="EC610" s="356">
        <v>0</v>
      </c>
      <c r="ED610" s="356">
        <v>0</v>
      </c>
      <c r="EE610" s="356">
        <v>0</v>
      </c>
      <c r="EF610" s="356">
        <v>0</v>
      </c>
      <c r="EG610" s="356">
        <v>0</v>
      </c>
      <c r="EH610" s="356">
        <v>0</v>
      </c>
      <c r="EI610" s="356">
        <v>0</v>
      </c>
      <c r="EK610" s="356">
        <v>0</v>
      </c>
      <c r="EL610" s="356">
        <v>0</v>
      </c>
      <c r="EM610" s="356">
        <v>0</v>
      </c>
      <c r="EN610" s="356">
        <v>0</v>
      </c>
      <c r="EO610" s="356">
        <v>0</v>
      </c>
      <c r="EP610" s="356">
        <v>0</v>
      </c>
      <c r="EQ610" s="356">
        <v>0</v>
      </c>
      <c r="ES610" s="356">
        <v>0</v>
      </c>
      <c r="ET610" s="356">
        <v>0</v>
      </c>
      <c r="EU610" s="356">
        <v>0</v>
      </c>
      <c r="EV610" s="356">
        <v>0</v>
      </c>
      <c r="EW610" s="356">
        <v>0</v>
      </c>
      <c r="EX610" s="356">
        <v>0</v>
      </c>
      <c r="EY610" s="356">
        <v>0</v>
      </c>
      <c r="FA610" s="356">
        <v>0</v>
      </c>
      <c r="FB610" s="356">
        <v>0</v>
      </c>
      <c r="FC610" s="356">
        <v>0</v>
      </c>
      <c r="FD610" s="356">
        <v>0</v>
      </c>
      <c r="FE610" s="356">
        <v>0</v>
      </c>
      <c r="FF610" s="356">
        <v>0</v>
      </c>
      <c r="FG610" s="356">
        <v>0</v>
      </c>
    </row>
    <row r="611" spans="1:163">
      <c r="A611" s="355">
        <v>451.08</v>
      </c>
      <c r="B611" s="162" t="s">
        <v>1238</v>
      </c>
      <c r="C611" s="619">
        <v>616489.76</v>
      </c>
      <c r="D611" s="167"/>
      <c r="E611" s="356">
        <v>0</v>
      </c>
      <c r="F611" s="356">
        <v>0</v>
      </c>
      <c r="G611" s="356">
        <v>545934.44809803215</v>
      </c>
      <c r="H611" s="356">
        <v>0</v>
      </c>
      <c r="I611" s="356">
        <v>0</v>
      </c>
      <c r="J611" s="356">
        <v>0</v>
      </c>
      <c r="K611" s="356">
        <v>545934.44809803215</v>
      </c>
      <c r="M611" s="356">
        <v>0</v>
      </c>
      <c r="N611" s="356">
        <v>0</v>
      </c>
      <c r="O611" s="356">
        <v>65690.061687662543</v>
      </c>
      <c r="P611" s="356">
        <v>0</v>
      </c>
      <c r="Q611" s="356">
        <v>0</v>
      </c>
      <c r="R611" s="356">
        <v>0</v>
      </c>
      <c r="S611" s="356">
        <v>65690.061687662543</v>
      </c>
      <c r="U611" s="356">
        <v>0</v>
      </c>
      <c r="V611" s="356">
        <v>0</v>
      </c>
      <c r="W611" s="356">
        <v>4410.382272883412</v>
      </c>
      <c r="X611" s="356">
        <v>0</v>
      </c>
      <c r="Y611" s="356">
        <v>0</v>
      </c>
      <c r="Z611" s="356">
        <v>0</v>
      </c>
      <c r="AA611" s="356">
        <v>4410.382272883412</v>
      </c>
      <c r="AC611" s="356">
        <v>0</v>
      </c>
      <c r="AD611" s="356">
        <v>0</v>
      </c>
      <c r="AE611" s="356">
        <v>454.86794142183157</v>
      </c>
      <c r="AF611" s="356">
        <v>0</v>
      </c>
      <c r="AG611" s="356">
        <v>0</v>
      </c>
      <c r="AH611" s="356">
        <v>0</v>
      </c>
      <c r="AI611" s="356">
        <v>454.86794142183157</v>
      </c>
      <c r="AK611" s="356">
        <v>0</v>
      </c>
      <c r="AL611" s="356">
        <v>0</v>
      </c>
      <c r="AM611" s="356">
        <v>0</v>
      </c>
      <c r="AN611" s="356">
        <v>0</v>
      </c>
      <c r="AO611" s="356">
        <v>0</v>
      </c>
      <c r="AP611" s="356">
        <v>0</v>
      </c>
      <c r="AQ611" s="356">
        <v>0</v>
      </c>
      <c r="AS611" s="356">
        <v>0</v>
      </c>
      <c r="AT611" s="356">
        <v>0</v>
      </c>
      <c r="AU611" s="356">
        <v>0</v>
      </c>
      <c r="AV611" s="356">
        <v>0</v>
      </c>
      <c r="AW611" s="356">
        <v>0</v>
      </c>
      <c r="AX611" s="356">
        <v>0</v>
      </c>
      <c r="AY611" s="356">
        <v>0</v>
      </c>
      <c r="BA611" s="356">
        <v>0</v>
      </c>
      <c r="BB611" s="356">
        <v>0</v>
      </c>
      <c r="BC611" s="356">
        <v>0</v>
      </c>
      <c r="BD611" s="356">
        <v>0</v>
      </c>
      <c r="BE611" s="356">
        <v>0</v>
      </c>
      <c r="BF611" s="356">
        <v>0</v>
      </c>
      <c r="BG611" s="356">
        <v>0</v>
      </c>
      <c r="BI611" s="356">
        <v>0</v>
      </c>
      <c r="BJ611" s="356">
        <v>0</v>
      </c>
      <c r="BK611" s="356">
        <v>0</v>
      </c>
      <c r="BL611" s="356">
        <v>0</v>
      </c>
      <c r="BM611" s="356">
        <v>0</v>
      </c>
      <c r="BN611" s="356">
        <v>0</v>
      </c>
      <c r="BO611" s="356">
        <v>0</v>
      </c>
      <c r="BQ611" s="356">
        <v>0</v>
      </c>
      <c r="BR611" s="356">
        <v>0</v>
      </c>
      <c r="BS611" s="356">
        <v>0</v>
      </c>
      <c r="BT611" s="356">
        <v>0</v>
      </c>
      <c r="BU611" s="356">
        <v>0</v>
      </c>
      <c r="BV611" s="356">
        <v>0</v>
      </c>
      <c r="BW611" s="356">
        <v>0</v>
      </c>
      <c r="BY611" s="356">
        <v>0</v>
      </c>
      <c r="BZ611" s="356">
        <v>0</v>
      </c>
      <c r="CA611" s="356">
        <v>0</v>
      </c>
      <c r="CB611" s="356">
        <v>0</v>
      </c>
      <c r="CC611" s="356">
        <v>0</v>
      </c>
      <c r="CD611" s="356">
        <v>0</v>
      </c>
      <c r="CE611" s="356">
        <v>0</v>
      </c>
      <c r="CG611" s="356">
        <v>0</v>
      </c>
      <c r="CH611" s="356">
        <v>0</v>
      </c>
      <c r="CI611" s="356">
        <v>0</v>
      </c>
      <c r="CJ611" s="356">
        <v>0</v>
      </c>
      <c r="CK611" s="356">
        <v>0</v>
      </c>
      <c r="CL611" s="356">
        <v>0</v>
      </c>
      <c r="CM611" s="356">
        <v>0</v>
      </c>
      <c r="CN611" s="162">
        <v>0</v>
      </c>
      <c r="CO611" s="356">
        <v>0</v>
      </c>
      <c r="CP611" s="356">
        <v>0</v>
      </c>
      <c r="CQ611" s="356">
        <v>0</v>
      </c>
      <c r="CR611" s="356">
        <v>0</v>
      </c>
      <c r="CS611" s="356">
        <v>0</v>
      </c>
      <c r="CT611" s="356">
        <v>0</v>
      </c>
      <c r="CU611" s="356">
        <v>0</v>
      </c>
      <c r="CW611" s="356">
        <v>0</v>
      </c>
      <c r="CX611" s="356">
        <v>0</v>
      </c>
      <c r="CY611" s="356">
        <v>0</v>
      </c>
      <c r="CZ611" s="356">
        <v>0</v>
      </c>
      <c r="DA611" s="356">
        <v>0</v>
      </c>
      <c r="DB611" s="356">
        <v>0</v>
      </c>
      <c r="DC611" s="356">
        <v>0</v>
      </c>
      <c r="DE611" s="356">
        <v>0</v>
      </c>
      <c r="DF611" s="356">
        <v>0</v>
      </c>
      <c r="DG611" s="356">
        <v>0</v>
      </c>
      <c r="DH611" s="356">
        <v>0</v>
      </c>
      <c r="DI611" s="356">
        <v>0</v>
      </c>
      <c r="DJ611" s="356">
        <v>0</v>
      </c>
      <c r="DK611" s="356">
        <v>0</v>
      </c>
      <c r="DM611" s="356">
        <v>0</v>
      </c>
      <c r="DN611" s="356">
        <v>0</v>
      </c>
      <c r="DO611" s="356">
        <v>0</v>
      </c>
      <c r="DP611" s="356">
        <v>0</v>
      </c>
      <c r="DQ611" s="356">
        <v>0</v>
      </c>
      <c r="DR611" s="356">
        <v>0</v>
      </c>
      <c r="DS611" s="356">
        <v>0</v>
      </c>
      <c r="DU611" s="356">
        <v>0</v>
      </c>
      <c r="DV611" s="356">
        <v>0</v>
      </c>
      <c r="DW611" s="356">
        <v>0</v>
      </c>
      <c r="DX611" s="356">
        <v>0</v>
      </c>
      <c r="DY611" s="356">
        <v>0</v>
      </c>
      <c r="DZ611" s="356">
        <v>0</v>
      </c>
      <c r="EA611" s="356">
        <v>0</v>
      </c>
      <c r="EC611" s="356">
        <v>0</v>
      </c>
      <c r="ED611" s="356">
        <v>0</v>
      </c>
      <c r="EE611" s="356">
        <v>0</v>
      </c>
      <c r="EF611" s="356">
        <v>0</v>
      </c>
      <c r="EG611" s="356">
        <v>0</v>
      </c>
      <c r="EH611" s="356">
        <v>0</v>
      </c>
      <c r="EI611" s="356">
        <v>0</v>
      </c>
      <c r="EK611" s="356">
        <v>0</v>
      </c>
      <c r="EL611" s="356">
        <v>0</v>
      </c>
      <c r="EM611" s="356">
        <v>0</v>
      </c>
      <c r="EN611" s="356">
        <v>0</v>
      </c>
      <c r="EO611" s="356">
        <v>0</v>
      </c>
      <c r="EP611" s="356">
        <v>0</v>
      </c>
      <c r="EQ611" s="356">
        <v>0</v>
      </c>
      <c r="ES611" s="356">
        <v>0</v>
      </c>
      <c r="ET611" s="356">
        <v>0</v>
      </c>
      <c r="EU611" s="356">
        <v>0</v>
      </c>
      <c r="EV611" s="356">
        <v>0</v>
      </c>
      <c r="EW611" s="356">
        <v>0</v>
      </c>
      <c r="EX611" s="356">
        <v>0</v>
      </c>
      <c r="EY611" s="356">
        <v>0</v>
      </c>
      <c r="FA611" s="356">
        <v>0</v>
      </c>
      <c r="FB611" s="356">
        <v>0</v>
      </c>
      <c r="FC611" s="356">
        <v>0</v>
      </c>
      <c r="FD611" s="356">
        <v>0</v>
      </c>
      <c r="FE611" s="356">
        <v>0</v>
      </c>
      <c r="FF611" s="356">
        <v>0</v>
      </c>
      <c r="FG611" s="356">
        <v>0</v>
      </c>
    </row>
    <row r="612" spans="1:163">
      <c r="A612" s="355">
        <v>454.01</v>
      </c>
      <c r="B612" s="162" t="s">
        <v>1239</v>
      </c>
      <c r="C612" s="619">
        <v>63960.97</v>
      </c>
      <c r="D612" s="167"/>
      <c r="E612" s="356">
        <v>4057.6691865932958</v>
      </c>
      <c r="F612" s="356">
        <v>29655.986134909796</v>
      </c>
      <c r="G612" s="356">
        <v>0</v>
      </c>
      <c r="H612" s="356">
        <v>0</v>
      </c>
      <c r="I612" s="356">
        <v>0</v>
      </c>
      <c r="J612" s="356">
        <v>0</v>
      </c>
      <c r="K612" s="356">
        <v>33713.655321503094</v>
      </c>
      <c r="M612" s="356">
        <v>935.50777343758523</v>
      </c>
      <c r="N612" s="356">
        <v>7535.2380976144041</v>
      </c>
      <c r="O612" s="356">
        <v>0</v>
      </c>
      <c r="P612" s="356">
        <v>0</v>
      </c>
      <c r="Q612" s="356">
        <v>0</v>
      </c>
      <c r="R612" s="356">
        <v>0</v>
      </c>
      <c r="S612" s="356">
        <v>8470.7458710519895</v>
      </c>
      <c r="U612" s="356">
        <v>1001.3095268902405</v>
      </c>
      <c r="V612" s="356">
        <v>8379.7618118152532</v>
      </c>
      <c r="W612" s="356">
        <v>0</v>
      </c>
      <c r="X612" s="356">
        <v>0</v>
      </c>
      <c r="Y612" s="356">
        <v>0</v>
      </c>
      <c r="Z612" s="356">
        <v>0</v>
      </c>
      <c r="AA612" s="356">
        <v>9381.071338705493</v>
      </c>
      <c r="AC612" s="356">
        <v>526.10590138180532</v>
      </c>
      <c r="AD612" s="356">
        <v>5408.0118368316025</v>
      </c>
      <c r="AE612" s="356">
        <v>0</v>
      </c>
      <c r="AF612" s="356">
        <v>0</v>
      </c>
      <c r="AG612" s="356">
        <v>0</v>
      </c>
      <c r="AH612" s="356">
        <v>0</v>
      </c>
      <c r="AI612" s="356">
        <v>5934.1177382134083</v>
      </c>
      <c r="AK612" s="356">
        <v>371.65311223647382</v>
      </c>
      <c r="AL612" s="356">
        <v>3762.5852389607808</v>
      </c>
      <c r="AM612" s="356">
        <v>0</v>
      </c>
      <c r="AN612" s="356">
        <v>0</v>
      </c>
      <c r="AO612" s="356">
        <v>0</v>
      </c>
      <c r="AP612" s="356">
        <v>0</v>
      </c>
      <c r="AQ612" s="356">
        <v>4134.2383511972548</v>
      </c>
      <c r="AS612" s="356">
        <v>1.2700986694153482E-2</v>
      </c>
      <c r="AT612" s="356">
        <v>11.880770618051571</v>
      </c>
      <c r="AU612" s="356">
        <v>0</v>
      </c>
      <c r="AV612" s="356">
        <v>0</v>
      </c>
      <c r="AW612" s="356">
        <v>0</v>
      </c>
      <c r="AX612" s="356">
        <v>0</v>
      </c>
      <c r="AY612" s="356">
        <v>11.893471604745724</v>
      </c>
      <c r="BA612" s="356">
        <v>0</v>
      </c>
      <c r="BB612" s="356">
        <v>327.90350411797374</v>
      </c>
      <c r="BC612" s="356">
        <v>0</v>
      </c>
      <c r="BD612" s="356">
        <v>0</v>
      </c>
      <c r="BE612" s="356">
        <v>0</v>
      </c>
      <c r="BF612" s="356">
        <v>0</v>
      </c>
      <c r="BG612" s="356">
        <v>327.90350411797374</v>
      </c>
      <c r="BI612" s="356">
        <v>0</v>
      </c>
      <c r="BJ612" s="356">
        <v>0</v>
      </c>
      <c r="BK612" s="356">
        <v>0</v>
      </c>
      <c r="BL612" s="356">
        <v>0</v>
      </c>
      <c r="BM612" s="356">
        <v>0</v>
      </c>
      <c r="BN612" s="356">
        <v>0</v>
      </c>
      <c r="BO612" s="356">
        <v>0</v>
      </c>
      <c r="BQ612" s="356">
        <v>126.23484542982233</v>
      </c>
      <c r="BR612" s="356">
        <v>1628.5998729419564</v>
      </c>
      <c r="BS612" s="356">
        <v>0</v>
      </c>
      <c r="BT612" s="356">
        <v>0</v>
      </c>
      <c r="BU612" s="356">
        <v>0</v>
      </c>
      <c r="BV612" s="356">
        <v>0</v>
      </c>
      <c r="BW612" s="356">
        <v>1754.8347183717788</v>
      </c>
      <c r="BY612" s="356">
        <v>0</v>
      </c>
      <c r="BZ612" s="356">
        <v>0</v>
      </c>
      <c r="CA612" s="356">
        <v>0</v>
      </c>
      <c r="CB612" s="356">
        <v>0</v>
      </c>
      <c r="CC612" s="356">
        <v>0</v>
      </c>
      <c r="CD612" s="356">
        <v>0</v>
      </c>
      <c r="CE612" s="356">
        <v>0</v>
      </c>
      <c r="CG612" s="356">
        <v>14.622059758359944</v>
      </c>
      <c r="CH612" s="356">
        <v>196.10361496872298</v>
      </c>
      <c r="CI612" s="356">
        <v>0</v>
      </c>
      <c r="CJ612" s="356">
        <v>0</v>
      </c>
      <c r="CK612" s="356">
        <v>0</v>
      </c>
      <c r="CL612" s="356">
        <v>0</v>
      </c>
      <c r="CM612" s="356">
        <v>210.72567472708292</v>
      </c>
      <c r="CN612" s="162">
        <v>0</v>
      </c>
      <c r="CO612" s="356">
        <v>2.5915932857231385</v>
      </c>
      <c r="CP612" s="356">
        <v>19.192417221470325</v>
      </c>
      <c r="CQ612" s="356">
        <v>0</v>
      </c>
      <c r="CR612" s="356">
        <v>0</v>
      </c>
      <c r="CS612" s="356">
        <v>0</v>
      </c>
      <c r="CT612" s="356">
        <v>0</v>
      </c>
      <c r="CU612" s="356">
        <v>21.784010507193464</v>
      </c>
      <c r="CW612" s="356">
        <v>0</v>
      </c>
      <c r="CX612" s="356">
        <v>0</v>
      </c>
      <c r="CY612" s="356">
        <v>0</v>
      </c>
      <c r="CZ612" s="356">
        <v>0</v>
      </c>
      <c r="DA612" s="356">
        <v>0</v>
      </c>
      <c r="DB612" s="356">
        <v>0</v>
      </c>
      <c r="DC612" s="356">
        <v>0</v>
      </c>
      <c r="DE612" s="356">
        <v>0</v>
      </c>
      <c r="DF612" s="356">
        <v>0</v>
      </c>
      <c r="DG612" s="356">
        <v>0</v>
      </c>
      <c r="DH612" s="356">
        <v>0</v>
      </c>
      <c r="DI612" s="356">
        <v>0</v>
      </c>
      <c r="DJ612" s="356">
        <v>0</v>
      </c>
      <c r="DK612" s="356">
        <v>0</v>
      </c>
      <c r="DM612" s="356">
        <v>0</v>
      </c>
      <c r="DN612" s="356">
        <v>0</v>
      </c>
      <c r="DO612" s="356">
        <v>0</v>
      </c>
      <c r="DP612" s="356">
        <v>0</v>
      </c>
      <c r="DQ612" s="356">
        <v>0</v>
      </c>
      <c r="DR612" s="356">
        <v>0</v>
      </c>
      <c r="DS612" s="356">
        <v>0</v>
      </c>
      <c r="DU612" s="356">
        <v>0</v>
      </c>
      <c r="DV612" s="356">
        <v>0</v>
      </c>
      <c r="DW612" s="356">
        <v>0</v>
      </c>
      <c r="DX612" s="356">
        <v>0</v>
      </c>
      <c r="DY612" s="356">
        <v>0</v>
      </c>
      <c r="DZ612" s="356">
        <v>0</v>
      </c>
      <c r="EA612" s="356">
        <v>0</v>
      </c>
      <c r="EC612" s="356">
        <v>0</v>
      </c>
      <c r="ED612" s="356">
        <v>0</v>
      </c>
      <c r="EE612" s="356">
        <v>0</v>
      </c>
      <c r="EF612" s="356">
        <v>0</v>
      </c>
      <c r="EG612" s="356">
        <v>0</v>
      </c>
      <c r="EH612" s="356">
        <v>0</v>
      </c>
      <c r="EI612" s="356">
        <v>0</v>
      </c>
      <c r="EK612" s="356">
        <v>0</v>
      </c>
      <c r="EL612" s="356">
        <v>0</v>
      </c>
      <c r="EM612" s="356">
        <v>0</v>
      </c>
      <c r="EN612" s="356">
        <v>0</v>
      </c>
      <c r="EO612" s="356">
        <v>0</v>
      </c>
      <c r="EP612" s="356">
        <v>0</v>
      </c>
      <c r="EQ612" s="356">
        <v>0</v>
      </c>
      <c r="ES612" s="356">
        <v>0</v>
      </c>
      <c r="ET612" s="356">
        <v>0</v>
      </c>
      <c r="EU612" s="356">
        <v>0</v>
      </c>
      <c r="EV612" s="356">
        <v>0</v>
      </c>
      <c r="EW612" s="356">
        <v>0</v>
      </c>
      <c r="EX612" s="356">
        <v>0</v>
      </c>
      <c r="EY612" s="356">
        <v>0</v>
      </c>
      <c r="FA612" s="356">
        <v>0</v>
      </c>
      <c r="FB612" s="356">
        <v>0</v>
      </c>
      <c r="FC612" s="356">
        <v>0</v>
      </c>
      <c r="FD612" s="356">
        <v>0</v>
      </c>
      <c r="FE612" s="356">
        <v>0</v>
      </c>
      <c r="FF612" s="356">
        <v>0</v>
      </c>
      <c r="FG612" s="356">
        <v>0</v>
      </c>
    </row>
    <row r="613" spans="1:163">
      <c r="A613" s="355">
        <v>454.02</v>
      </c>
      <c r="B613" s="162" t="s">
        <v>1240</v>
      </c>
      <c r="C613" s="619">
        <v>5198339.0243848944</v>
      </c>
      <c r="D613" s="167"/>
      <c r="E613" s="356">
        <v>329781.42890440911</v>
      </c>
      <c r="F613" s="356">
        <v>2410249.0945918886</v>
      </c>
      <c r="G613" s="356">
        <v>0</v>
      </c>
      <c r="H613" s="356">
        <v>0</v>
      </c>
      <c r="I613" s="356">
        <v>0</v>
      </c>
      <c r="J613" s="356">
        <v>0</v>
      </c>
      <c r="K613" s="356">
        <v>2740030.5234962977</v>
      </c>
      <c r="M613" s="356">
        <v>76032.095296178624</v>
      </c>
      <c r="N613" s="356">
        <v>612416.0134041236</v>
      </c>
      <c r="O613" s="356">
        <v>0</v>
      </c>
      <c r="P613" s="356">
        <v>0</v>
      </c>
      <c r="Q613" s="356">
        <v>0</v>
      </c>
      <c r="R613" s="356">
        <v>0</v>
      </c>
      <c r="S613" s="356">
        <v>688448.1087003022</v>
      </c>
      <c r="U613" s="356">
        <v>81380.041439676628</v>
      </c>
      <c r="V613" s="356">
        <v>681053.50562084175</v>
      </c>
      <c r="W613" s="356">
        <v>0</v>
      </c>
      <c r="X613" s="356">
        <v>0</v>
      </c>
      <c r="Y613" s="356">
        <v>0</v>
      </c>
      <c r="Z613" s="356">
        <v>0</v>
      </c>
      <c r="AA613" s="356">
        <v>762433.54706051841</v>
      </c>
      <c r="AC613" s="356">
        <v>42758.526615719391</v>
      </c>
      <c r="AD613" s="356">
        <v>439528.65279774764</v>
      </c>
      <c r="AE613" s="356">
        <v>0</v>
      </c>
      <c r="AF613" s="356">
        <v>0</v>
      </c>
      <c r="AG613" s="356">
        <v>0</v>
      </c>
      <c r="AH613" s="356">
        <v>0</v>
      </c>
      <c r="AI613" s="356">
        <v>482287.17941346701</v>
      </c>
      <c r="AK613" s="356">
        <v>30205.590641807979</v>
      </c>
      <c r="AL613" s="356">
        <v>305798.89079644025</v>
      </c>
      <c r="AM613" s="356">
        <v>0</v>
      </c>
      <c r="AN613" s="356">
        <v>0</v>
      </c>
      <c r="AO613" s="356">
        <v>0</v>
      </c>
      <c r="AP613" s="356">
        <v>0</v>
      </c>
      <c r="AQ613" s="356">
        <v>336004.48143824824</v>
      </c>
      <c r="AS613" s="356">
        <v>1.0322550577392955</v>
      </c>
      <c r="AT613" s="356">
        <v>965.59313505694058</v>
      </c>
      <c r="AU613" s="356">
        <v>0</v>
      </c>
      <c r="AV613" s="356">
        <v>0</v>
      </c>
      <c r="AW613" s="356">
        <v>0</v>
      </c>
      <c r="AX613" s="356">
        <v>0</v>
      </c>
      <c r="AY613" s="356">
        <v>966.62539011467993</v>
      </c>
      <c r="BA613" s="356">
        <v>0</v>
      </c>
      <c r="BB613" s="356">
        <v>26649.90199005762</v>
      </c>
      <c r="BC613" s="356">
        <v>0</v>
      </c>
      <c r="BD613" s="356">
        <v>0</v>
      </c>
      <c r="BE613" s="356">
        <v>0</v>
      </c>
      <c r="BF613" s="356">
        <v>0</v>
      </c>
      <c r="BG613" s="356">
        <v>26649.90199005762</v>
      </c>
      <c r="BI613" s="356">
        <v>0</v>
      </c>
      <c r="BJ613" s="356">
        <v>0</v>
      </c>
      <c r="BK613" s="356">
        <v>0</v>
      </c>
      <c r="BL613" s="356">
        <v>0</v>
      </c>
      <c r="BM613" s="356">
        <v>0</v>
      </c>
      <c r="BN613" s="356">
        <v>0</v>
      </c>
      <c r="BO613" s="356">
        <v>0</v>
      </c>
      <c r="BQ613" s="356">
        <v>10259.561780176889</v>
      </c>
      <c r="BR613" s="356">
        <v>132362.19329729446</v>
      </c>
      <c r="BS613" s="356">
        <v>0</v>
      </c>
      <c r="BT613" s="356">
        <v>0</v>
      </c>
      <c r="BU613" s="356">
        <v>0</v>
      </c>
      <c r="BV613" s="356">
        <v>0</v>
      </c>
      <c r="BW613" s="356">
        <v>142621.75507747135</v>
      </c>
      <c r="BY613" s="356">
        <v>0</v>
      </c>
      <c r="BZ613" s="356">
        <v>0</v>
      </c>
      <c r="CA613" s="356">
        <v>0</v>
      </c>
      <c r="CB613" s="356">
        <v>0</v>
      </c>
      <c r="CC613" s="356">
        <v>0</v>
      </c>
      <c r="CD613" s="356">
        <v>0</v>
      </c>
      <c r="CE613" s="356">
        <v>0</v>
      </c>
      <c r="CG613" s="356">
        <v>1188.3876035458884</v>
      </c>
      <c r="CH613" s="356">
        <v>15938.049008869979</v>
      </c>
      <c r="CI613" s="356">
        <v>0</v>
      </c>
      <c r="CJ613" s="356">
        <v>0</v>
      </c>
      <c r="CK613" s="356">
        <v>0</v>
      </c>
      <c r="CL613" s="356">
        <v>0</v>
      </c>
      <c r="CM613" s="356">
        <v>17126.436612415866</v>
      </c>
      <c r="CN613" s="162">
        <v>0</v>
      </c>
      <c r="CO613" s="356">
        <v>210.62814576621435</v>
      </c>
      <c r="CP613" s="356">
        <v>1559.8370602360455</v>
      </c>
      <c r="CQ613" s="356">
        <v>0</v>
      </c>
      <c r="CR613" s="356">
        <v>0</v>
      </c>
      <c r="CS613" s="356">
        <v>0</v>
      </c>
      <c r="CT613" s="356">
        <v>0</v>
      </c>
      <c r="CU613" s="356">
        <v>1770.4652060022599</v>
      </c>
      <c r="CW613" s="356">
        <v>0</v>
      </c>
      <c r="CX613" s="356">
        <v>0</v>
      </c>
      <c r="CY613" s="356">
        <v>0</v>
      </c>
      <c r="CZ613" s="356">
        <v>0</v>
      </c>
      <c r="DA613" s="356">
        <v>0</v>
      </c>
      <c r="DB613" s="356">
        <v>0</v>
      </c>
      <c r="DC613" s="356">
        <v>0</v>
      </c>
      <c r="DE613" s="356">
        <v>0</v>
      </c>
      <c r="DF613" s="356">
        <v>0</v>
      </c>
      <c r="DG613" s="356">
        <v>0</v>
      </c>
      <c r="DH613" s="356">
        <v>0</v>
      </c>
      <c r="DI613" s="356">
        <v>0</v>
      </c>
      <c r="DJ613" s="356">
        <v>0</v>
      </c>
      <c r="DK613" s="356">
        <v>0</v>
      </c>
      <c r="DM613" s="356">
        <v>0</v>
      </c>
      <c r="DN613" s="356">
        <v>0</v>
      </c>
      <c r="DO613" s="356">
        <v>0</v>
      </c>
      <c r="DP613" s="356">
        <v>0</v>
      </c>
      <c r="DQ613" s="356">
        <v>0</v>
      </c>
      <c r="DR613" s="356">
        <v>0</v>
      </c>
      <c r="DS613" s="356">
        <v>0</v>
      </c>
      <c r="DU613" s="356">
        <v>0</v>
      </c>
      <c r="DV613" s="356">
        <v>0</v>
      </c>
      <c r="DW613" s="356">
        <v>0</v>
      </c>
      <c r="DX613" s="356">
        <v>0</v>
      </c>
      <c r="DY613" s="356">
        <v>0</v>
      </c>
      <c r="DZ613" s="356">
        <v>0</v>
      </c>
      <c r="EA613" s="356">
        <v>0</v>
      </c>
      <c r="EC613" s="356">
        <v>0</v>
      </c>
      <c r="ED613" s="356">
        <v>0</v>
      </c>
      <c r="EE613" s="356">
        <v>0</v>
      </c>
      <c r="EF613" s="356">
        <v>0</v>
      </c>
      <c r="EG613" s="356">
        <v>0</v>
      </c>
      <c r="EH613" s="356">
        <v>0</v>
      </c>
      <c r="EI613" s="356">
        <v>0</v>
      </c>
      <c r="EK613" s="356">
        <v>0</v>
      </c>
      <c r="EL613" s="356">
        <v>0</v>
      </c>
      <c r="EM613" s="356">
        <v>0</v>
      </c>
      <c r="EN613" s="356">
        <v>0</v>
      </c>
      <c r="EO613" s="356">
        <v>0</v>
      </c>
      <c r="EP613" s="356">
        <v>0</v>
      </c>
      <c r="EQ613" s="356">
        <v>0</v>
      </c>
      <c r="ES613" s="356">
        <v>0</v>
      </c>
      <c r="ET613" s="356">
        <v>0</v>
      </c>
      <c r="EU613" s="356">
        <v>0</v>
      </c>
      <c r="EV613" s="356">
        <v>0</v>
      </c>
      <c r="EW613" s="356">
        <v>0</v>
      </c>
      <c r="EX613" s="356">
        <v>0</v>
      </c>
      <c r="EY613" s="356">
        <v>0</v>
      </c>
      <c r="FA613" s="356">
        <v>0</v>
      </c>
      <c r="FB613" s="356">
        <v>0</v>
      </c>
      <c r="FC613" s="356">
        <v>0</v>
      </c>
      <c r="FD613" s="356">
        <v>0</v>
      </c>
      <c r="FE613" s="356">
        <v>0</v>
      </c>
      <c r="FF613" s="356">
        <v>0</v>
      </c>
      <c r="FG613" s="356">
        <v>0</v>
      </c>
    </row>
    <row r="614" spans="1:163">
      <c r="A614" s="355">
        <v>454.03</v>
      </c>
      <c r="B614" s="162" t="s">
        <v>1241</v>
      </c>
      <c r="C614" s="619">
        <v>7250767.7256151056</v>
      </c>
      <c r="D614" s="167"/>
      <c r="E614" s="356">
        <v>4996936.7709838888</v>
      </c>
      <c r="F614" s="356">
        <v>0</v>
      </c>
      <c r="G614" s="356">
        <v>0</v>
      </c>
      <c r="H614" s="356">
        <v>0</v>
      </c>
      <c r="I614" s="356">
        <v>0</v>
      </c>
      <c r="J614" s="356">
        <v>0</v>
      </c>
      <c r="K614" s="356">
        <v>4996936.7709838888</v>
      </c>
      <c r="M614" s="356">
        <v>913026.47954075283</v>
      </c>
      <c r="N614" s="356">
        <v>0</v>
      </c>
      <c r="O614" s="356">
        <v>0</v>
      </c>
      <c r="P614" s="356">
        <v>0</v>
      </c>
      <c r="Q614" s="356">
        <v>0</v>
      </c>
      <c r="R614" s="356">
        <v>0</v>
      </c>
      <c r="S614" s="356">
        <v>913026.47954075283</v>
      </c>
      <c r="U614" s="356">
        <v>709813.71225207951</v>
      </c>
      <c r="V614" s="356">
        <v>0</v>
      </c>
      <c r="W614" s="356">
        <v>0</v>
      </c>
      <c r="X614" s="356">
        <v>0</v>
      </c>
      <c r="Y614" s="356">
        <v>0</v>
      </c>
      <c r="Z614" s="356">
        <v>0</v>
      </c>
      <c r="AA614" s="356">
        <v>709813.71225207951</v>
      </c>
      <c r="AC614" s="356">
        <v>280791.18011527206</v>
      </c>
      <c r="AD614" s="356">
        <v>0</v>
      </c>
      <c r="AE614" s="356">
        <v>0</v>
      </c>
      <c r="AF614" s="356">
        <v>0</v>
      </c>
      <c r="AG614" s="356">
        <v>0</v>
      </c>
      <c r="AH614" s="356">
        <v>0</v>
      </c>
      <c r="AI614" s="356">
        <v>280791.18011527206</v>
      </c>
      <c r="AK614" s="356">
        <v>262833.01189689297</v>
      </c>
      <c r="AL614" s="356">
        <v>0</v>
      </c>
      <c r="AM614" s="356">
        <v>0</v>
      </c>
      <c r="AN614" s="356">
        <v>0</v>
      </c>
      <c r="AO614" s="356">
        <v>0</v>
      </c>
      <c r="AP614" s="356">
        <v>0</v>
      </c>
      <c r="AQ614" s="356">
        <v>262833.01189689297</v>
      </c>
      <c r="AS614" s="356">
        <v>6583.2052187407517</v>
      </c>
      <c r="AT614" s="356">
        <v>0</v>
      </c>
      <c r="AU614" s="356">
        <v>0</v>
      </c>
      <c r="AV614" s="356">
        <v>0</v>
      </c>
      <c r="AW614" s="356">
        <v>0</v>
      </c>
      <c r="AX614" s="356">
        <v>0</v>
      </c>
      <c r="AY614" s="356">
        <v>6583.2052187407517</v>
      </c>
      <c r="BA614" s="356">
        <v>70827.714554726292</v>
      </c>
      <c r="BB614" s="356">
        <v>0</v>
      </c>
      <c r="BC614" s="356">
        <v>0</v>
      </c>
      <c r="BD614" s="356">
        <v>0</v>
      </c>
      <c r="BE614" s="356">
        <v>0</v>
      </c>
      <c r="BF614" s="356">
        <v>0</v>
      </c>
      <c r="BG614" s="356">
        <v>70827.714554726292</v>
      </c>
      <c r="BI614" s="356">
        <v>561.47546406135086</v>
      </c>
      <c r="BJ614" s="356">
        <v>0</v>
      </c>
      <c r="BK614" s="356">
        <v>0</v>
      </c>
      <c r="BL614" s="356">
        <v>0</v>
      </c>
      <c r="BM614" s="356">
        <v>0</v>
      </c>
      <c r="BN614" s="356">
        <v>0</v>
      </c>
      <c r="BO614" s="356">
        <v>561.47546406135086</v>
      </c>
      <c r="BQ614" s="356">
        <v>0</v>
      </c>
      <c r="BR614" s="356">
        <v>0</v>
      </c>
      <c r="BS614" s="356">
        <v>0</v>
      </c>
      <c r="BT614" s="356">
        <v>0</v>
      </c>
      <c r="BU614" s="356">
        <v>0</v>
      </c>
      <c r="BV614" s="356">
        <v>0</v>
      </c>
      <c r="BW614" s="356">
        <v>0</v>
      </c>
      <c r="BY614" s="356">
        <v>0</v>
      </c>
      <c r="BZ614" s="356">
        <v>0</v>
      </c>
      <c r="CA614" s="356">
        <v>0</v>
      </c>
      <c r="CB614" s="356">
        <v>0</v>
      </c>
      <c r="CC614" s="356">
        <v>0</v>
      </c>
      <c r="CD614" s="356">
        <v>0</v>
      </c>
      <c r="CE614" s="356">
        <v>0</v>
      </c>
      <c r="CG614" s="356">
        <v>4391.2309147131346</v>
      </c>
      <c r="CH614" s="356">
        <v>0</v>
      </c>
      <c r="CI614" s="356">
        <v>0</v>
      </c>
      <c r="CJ614" s="356">
        <v>0</v>
      </c>
      <c r="CK614" s="356">
        <v>0</v>
      </c>
      <c r="CL614" s="356">
        <v>0</v>
      </c>
      <c r="CM614" s="356">
        <v>4391.2309147131346</v>
      </c>
      <c r="CN614" s="162">
        <v>0</v>
      </c>
      <c r="CO614" s="356">
        <v>5002.9446739766554</v>
      </c>
      <c r="CP614" s="356">
        <v>0</v>
      </c>
      <c r="CQ614" s="356">
        <v>0</v>
      </c>
      <c r="CR614" s="356">
        <v>0</v>
      </c>
      <c r="CS614" s="356">
        <v>0</v>
      </c>
      <c r="CT614" s="356">
        <v>0</v>
      </c>
      <c r="CU614" s="356">
        <v>5002.9446739766554</v>
      </c>
      <c r="CW614" s="356">
        <v>0</v>
      </c>
      <c r="CX614" s="356">
        <v>0</v>
      </c>
      <c r="CY614" s="356">
        <v>0</v>
      </c>
      <c r="CZ614" s="356">
        <v>0</v>
      </c>
      <c r="DA614" s="356">
        <v>0</v>
      </c>
      <c r="DB614" s="356">
        <v>0</v>
      </c>
      <c r="DC614" s="356">
        <v>0</v>
      </c>
      <c r="DE614" s="356">
        <v>0</v>
      </c>
      <c r="DF614" s="356">
        <v>0</v>
      </c>
      <c r="DG614" s="356">
        <v>0</v>
      </c>
      <c r="DH614" s="356">
        <v>0</v>
      </c>
      <c r="DI614" s="356">
        <v>0</v>
      </c>
      <c r="DJ614" s="356">
        <v>0</v>
      </c>
      <c r="DK614" s="356">
        <v>0</v>
      </c>
      <c r="DM614" s="356">
        <v>0</v>
      </c>
      <c r="DN614" s="356">
        <v>0</v>
      </c>
      <c r="DO614" s="356">
        <v>0</v>
      </c>
      <c r="DP614" s="356">
        <v>0</v>
      </c>
      <c r="DQ614" s="356">
        <v>0</v>
      </c>
      <c r="DR614" s="356">
        <v>0</v>
      </c>
      <c r="DS614" s="356">
        <v>0</v>
      </c>
      <c r="DU614" s="356">
        <v>0</v>
      </c>
      <c r="DV614" s="356">
        <v>0</v>
      </c>
      <c r="DW614" s="356">
        <v>0</v>
      </c>
      <c r="DX614" s="356">
        <v>0</v>
      </c>
      <c r="DY614" s="356">
        <v>0</v>
      </c>
      <c r="DZ614" s="356">
        <v>0</v>
      </c>
      <c r="EA614" s="356">
        <v>0</v>
      </c>
      <c r="EC614" s="356">
        <v>0</v>
      </c>
      <c r="ED614" s="356">
        <v>0</v>
      </c>
      <c r="EE614" s="356">
        <v>0</v>
      </c>
      <c r="EF614" s="356">
        <v>0</v>
      </c>
      <c r="EG614" s="356">
        <v>0</v>
      </c>
      <c r="EH614" s="356">
        <v>0</v>
      </c>
      <c r="EI614" s="356">
        <v>0</v>
      </c>
      <c r="EK614" s="356">
        <v>0</v>
      </c>
      <c r="EL614" s="356">
        <v>0</v>
      </c>
      <c r="EM614" s="356">
        <v>0</v>
      </c>
      <c r="EN614" s="356">
        <v>0</v>
      </c>
      <c r="EO614" s="356">
        <v>0</v>
      </c>
      <c r="EP614" s="356">
        <v>0</v>
      </c>
      <c r="EQ614" s="356">
        <v>0</v>
      </c>
      <c r="ES614" s="356">
        <v>0</v>
      </c>
      <c r="ET614" s="356">
        <v>0</v>
      </c>
      <c r="EU614" s="356">
        <v>0</v>
      </c>
      <c r="EV614" s="356">
        <v>0</v>
      </c>
      <c r="EW614" s="356">
        <v>0</v>
      </c>
      <c r="EX614" s="356">
        <v>0</v>
      </c>
      <c r="EY614" s="356">
        <v>0</v>
      </c>
      <c r="FA614" s="356">
        <v>0</v>
      </c>
      <c r="FB614" s="356">
        <v>0</v>
      </c>
      <c r="FC614" s="356">
        <v>0</v>
      </c>
      <c r="FD614" s="356">
        <v>0</v>
      </c>
      <c r="FE614" s="356">
        <v>0</v>
      </c>
      <c r="FF614" s="356">
        <v>0</v>
      </c>
      <c r="FG614" s="356">
        <v>0</v>
      </c>
    </row>
    <row r="615" spans="1:163">
      <c r="A615" s="355">
        <v>454.04</v>
      </c>
      <c r="B615" s="162" t="s">
        <v>1242</v>
      </c>
      <c r="C615" s="619">
        <v>1222583.4099999999</v>
      </c>
      <c r="D615" s="167"/>
      <c r="E615" s="356">
        <v>345321.99986561434</v>
      </c>
      <c r="F615" s="356">
        <v>320191.94770800252</v>
      </c>
      <c r="G615" s="356">
        <v>42633.193398142772</v>
      </c>
      <c r="H615" s="356">
        <v>0</v>
      </c>
      <c r="I615" s="356">
        <v>0</v>
      </c>
      <c r="J615" s="356">
        <v>0</v>
      </c>
      <c r="K615" s="356">
        <v>708147.14097175968</v>
      </c>
      <c r="M615" s="356">
        <v>65570.946027553859</v>
      </c>
      <c r="N615" s="356">
        <v>81357.016824287726</v>
      </c>
      <c r="O615" s="356">
        <v>6253.4085085884171</v>
      </c>
      <c r="P615" s="356">
        <v>0</v>
      </c>
      <c r="Q615" s="356">
        <v>0</v>
      </c>
      <c r="R615" s="356">
        <v>0</v>
      </c>
      <c r="S615" s="356">
        <v>153181.37136043</v>
      </c>
      <c r="U615" s="356">
        <v>57761.506714723837</v>
      </c>
      <c r="V615" s="356">
        <v>90475.23301529311</v>
      </c>
      <c r="W615" s="356">
        <v>1676.2198574613508</v>
      </c>
      <c r="X615" s="356">
        <v>0</v>
      </c>
      <c r="Y615" s="356">
        <v>0</v>
      </c>
      <c r="Z615" s="356">
        <v>0</v>
      </c>
      <c r="AA615" s="356">
        <v>149912.95958747828</v>
      </c>
      <c r="AC615" s="356">
        <v>26125.605871908643</v>
      </c>
      <c r="AD615" s="356">
        <v>58389.622769100002</v>
      </c>
      <c r="AE615" s="356">
        <v>186.06986792812353</v>
      </c>
      <c r="AF615" s="356">
        <v>0</v>
      </c>
      <c r="AG615" s="356">
        <v>0</v>
      </c>
      <c r="AH615" s="356">
        <v>0</v>
      </c>
      <c r="AI615" s="356">
        <v>84701.298508936758</v>
      </c>
      <c r="AK615" s="356">
        <v>20324.92885049932</v>
      </c>
      <c r="AL615" s="356">
        <v>40624.159001141808</v>
      </c>
      <c r="AM615" s="356">
        <v>2222.0635911169852</v>
      </c>
      <c r="AN615" s="356">
        <v>0</v>
      </c>
      <c r="AO615" s="356">
        <v>0</v>
      </c>
      <c r="AP615" s="356">
        <v>0</v>
      </c>
      <c r="AQ615" s="356">
        <v>63171.151442758121</v>
      </c>
      <c r="AS615" s="356">
        <v>201.14096094413998</v>
      </c>
      <c r="AT615" s="356">
        <v>128.27518421273743</v>
      </c>
      <c r="AU615" s="356">
        <v>7.2046302934746755</v>
      </c>
      <c r="AV615" s="356">
        <v>0</v>
      </c>
      <c r="AW615" s="356">
        <v>0</v>
      </c>
      <c r="AX615" s="356">
        <v>0</v>
      </c>
      <c r="AY615" s="356">
        <v>336.62077545035208</v>
      </c>
      <c r="BA615" s="356">
        <v>3885.7766525718803</v>
      </c>
      <c r="BB615" s="356">
        <v>3540.3328409376591</v>
      </c>
      <c r="BC615" s="356">
        <v>718.130261751842</v>
      </c>
      <c r="BD615" s="356">
        <v>0</v>
      </c>
      <c r="BE615" s="356">
        <v>0</v>
      </c>
      <c r="BF615" s="356">
        <v>0</v>
      </c>
      <c r="BG615" s="356">
        <v>8144.2397552613811</v>
      </c>
      <c r="BI615" s="356">
        <v>5159.1483176943775</v>
      </c>
      <c r="BJ615" s="356">
        <v>1948.6488848294393</v>
      </c>
      <c r="BK615" s="356">
        <v>145.2428891716813</v>
      </c>
      <c r="BL615" s="356">
        <v>0</v>
      </c>
      <c r="BM615" s="356">
        <v>0</v>
      </c>
      <c r="BN615" s="356">
        <v>0</v>
      </c>
      <c r="BO615" s="356">
        <v>7253.0400916954977</v>
      </c>
      <c r="BQ615" s="356">
        <v>4027.9424138771251</v>
      </c>
      <c r="BR615" s="356">
        <v>17583.787737897677</v>
      </c>
      <c r="BS615" s="356">
        <v>90.195488182926567</v>
      </c>
      <c r="BT615" s="356">
        <v>0</v>
      </c>
      <c r="BU615" s="356">
        <v>0</v>
      </c>
      <c r="BV615" s="356">
        <v>0</v>
      </c>
      <c r="BW615" s="356">
        <v>21701.925639957728</v>
      </c>
      <c r="BY615" s="356">
        <v>1870.8688158297055</v>
      </c>
      <c r="BZ615" s="356">
        <v>11500.764929754554</v>
      </c>
      <c r="CA615" s="356">
        <v>145.2139585588435</v>
      </c>
      <c r="CB615" s="356">
        <v>0</v>
      </c>
      <c r="CC615" s="356">
        <v>0</v>
      </c>
      <c r="CD615" s="356">
        <v>0</v>
      </c>
      <c r="CE615" s="356">
        <v>13516.847704143102</v>
      </c>
      <c r="CG615" s="356">
        <v>2901.7178023627271</v>
      </c>
      <c r="CH615" s="356">
        <v>2117.3060354078357</v>
      </c>
      <c r="CI615" s="356">
        <v>7103.9151423158582</v>
      </c>
      <c r="CJ615" s="356">
        <v>0</v>
      </c>
      <c r="CK615" s="356">
        <v>0</v>
      </c>
      <c r="CL615" s="356">
        <v>0</v>
      </c>
      <c r="CM615" s="356">
        <v>12122.938980086421</v>
      </c>
      <c r="CN615" s="162">
        <v>0</v>
      </c>
      <c r="CO615" s="356">
        <v>185.03795166763382</v>
      </c>
      <c r="CP615" s="356">
        <v>207.21811183116418</v>
      </c>
      <c r="CQ615" s="356">
        <v>1.6191185438474509</v>
      </c>
      <c r="CR615" s="356">
        <v>0</v>
      </c>
      <c r="CS615" s="356">
        <v>0</v>
      </c>
      <c r="CT615" s="356">
        <v>0</v>
      </c>
      <c r="CU615" s="356">
        <v>393.87518204264541</v>
      </c>
      <c r="CW615" s="356">
        <v>0</v>
      </c>
      <c r="CX615" s="356">
        <v>0</v>
      </c>
      <c r="CY615" s="356">
        <v>0</v>
      </c>
      <c r="CZ615" s="356">
        <v>0</v>
      </c>
      <c r="DA615" s="356">
        <v>0</v>
      </c>
      <c r="DB615" s="356">
        <v>0</v>
      </c>
      <c r="DC615" s="356">
        <v>0</v>
      </c>
      <c r="DE615" s="356">
        <v>0</v>
      </c>
      <c r="DF615" s="356">
        <v>0</v>
      </c>
      <c r="DG615" s="356">
        <v>0</v>
      </c>
      <c r="DH615" s="356">
        <v>0</v>
      </c>
      <c r="DI615" s="356">
        <v>0</v>
      </c>
      <c r="DJ615" s="356">
        <v>0</v>
      </c>
      <c r="DK615" s="356">
        <v>0</v>
      </c>
      <c r="DM615" s="356">
        <v>0</v>
      </c>
      <c r="DN615" s="356">
        <v>0</v>
      </c>
      <c r="DO615" s="356">
        <v>0</v>
      </c>
      <c r="DP615" s="356">
        <v>0</v>
      </c>
      <c r="DQ615" s="356">
        <v>0</v>
      </c>
      <c r="DR615" s="356">
        <v>0</v>
      </c>
      <c r="DS615" s="356">
        <v>0</v>
      </c>
      <c r="DU615" s="356">
        <v>0</v>
      </c>
      <c r="DV615" s="356">
        <v>0</v>
      </c>
      <c r="DW615" s="356">
        <v>0</v>
      </c>
      <c r="DX615" s="356">
        <v>0</v>
      </c>
      <c r="DY615" s="356">
        <v>0</v>
      </c>
      <c r="DZ615" s="356">
        <v>0</v>
      </c>
      <c r="EA615" s="356">
        <v>0</v>
      </c>
      <c r="EC615" s="356">
        <v>0</v>
      </c>
      <c r="ED615" s="356">
        <v>0</v>
      </c>
      <c r="EE615" s="356">
        <v>0</v>
      </c>
      <c r="EF615" s="356">
        <v>0</v>
      </c>
      <c r="EG615" s="356">
        <v>0</v>
      </c>
      <c r="EH615" s="356">
        <v>0</v>
      </c>
      <c r="EI615" s="356">
        <v>0</v>
      </c>
      <c r="EK615" s="356">
        <v>0</v>
      </c>
      <c r="EL615" s="356">
        <v>0</v>
      </c>
      <c r="EM615" s="356">
        <v>0</v>
      </c>
      <c r="EN615" s="356">
        <v>0</v>
      </c>
      <c r="EO615" s="356">
        <v>0</v>
      </c>
      <c r="EP615" s="356">
        <v>0</v>
      </c>
      <c r="EQ615" s="356">
        <v>0</v>
      </c>
      <c r="ES615" s="356">
        <v>0</v>
      </c>
      <c r="ET615" s="356">
        <v>0</v>
      </c>
      <c r="EU615" s="356">
        <v>0</v>
      </c>
      <c r="EV615" s="356">
        <v>0</v>
      </c>
      <c r="EW615" s="356">
        <v>0</v>
      </c>
      <c r="EX615" s="356">
        <v>0</v>
      </c>
      <c r="EY615" s="356">
        <v>0</v>
      </c>
      <c r="FA615" s="356">
        <v>0</v>
      </c>
      <c r="FB615" s="356">
        <v>0</v>
      </c>
      <c r="FC615" s="356">
        <v>0</v>
      </c>
      <c r="FD615" s="356">
        <v>0</v>
      </c>
      <c r="FE615" s="356">
        <v>0</v>
      </c>
      <c r="FF615" s="356">
        <v>0</v>
      </c>
      <c r="FG615" s="356">
        <v>0</v>
      </c>
    </row>
    <row r="616" spans="1:163">
      <c r="A616" s="355">
        <v>454.05</v>
      </c>
      <c r="B616" s="162" t="s">
        <v>1243</v>
      </c>
      <c r="C616" s="619">
        <v>4617136.54</v>
      </c>
      <c r="D616" s="167"/>
      <c r="E616" s="356">
        <v>0</v>
      </c>
      <c r="F616" s="356">
        <v>0</v>
      </c>
      <c r="G616" s="356">
        <v>0</v>
      </c>
      <c r="H616" s="356">
        <v>0</v>
      </c>
      <c r="I616" s="356">
        <v>0</v>
      </c>
      <c r="J616" s="356">
        <v>0</v>
      </c>
      <c r="K616" s="356">
        <v>0</v>
      </c>
      <c r="M616" s="356">
        <v>0</v>
      </c>
      <c r="N616" s="356">
        <v>0</v>
      </c>
      <c r="O616" s="356">
        <v>0</v>
      </c>
      <c r="P616" s="356">
        <v>0</v>
      </c>
      <c r="Q616" s="356">
        <v>0</v>
      </c>
      <c r="R616" s="356">
        <v>0</v>
      </c>
      <c r="S616" s="356">
        <v>0</v>
      </c>
      <c r="U616" s="356">
        <v>0</v>
      </c>
      <c r="V616" s="356">
        <v>0</v>
      </c>
      <c r="W616" s="356">
        <v>0</v>
      </c>
      <c r="X616" s="356">
        <v>0</v>
      </c>
      <c r="Y616" s="356">
        <v>0</v>
      </c>
      <c r="Z616" s="356">
        <v>0</v>
      </c>
      <c r="AA616" s="356">
        <v>0</v>
      </c>
      <c r="AC616" s="356">
        <v>0</v>
      </c>
      <c r="AD616" s="356">
        <v>0</v>
      </c>
      <c r="AE616" s="356">
        <v>0</v>
      </c>
      <c r="AF616" s="356">
        <v>0</v>
      </c>
      <c r="AG616" s="356">
        <v>0</v>
      </c>
      <c r="AH616" s="356">
        <v>0</v>
      </c>
      <c r="AI616" s="356">
        <v>0</v>
      </c>
      <c r="AK616" s="356">
        <v>468375.93387140846</v>
      </c>
      <c r="AL616" s="356">
        <v>0</v>
      </c>
      <c r="AM616" s="356">
        <v>0</v>
      </c>
      <c r="AN616" s="356">
        <v>0</v>
      </c>
      <c r="AO616" s="356">
        <v>0</v>
      </c>
      <c r="AP616" s="356">
        <v>0</v>
      </c>
      <c r="AQ616" s="356">
        <v>468375.93387140846</v>
      </c>
      <c r="AS616" s="356">
        <v>0</v>
      </c>
      <c r="AT616" s="356">
        <v>0</v>
      </c>
      <c r="AU616" s="356">
        <v>0</v>
      </c>
      <c r="AV616" s="356">
        <v>0</v>
      </c>
      <c r="AW616" s="356">
        <v>0</v>
      </c>
      <c r="AX616" s="356">
        <v>0</v>
      </c>
      <c r="AY616" s="356">
        <v>0</v>
      </c>
      <c r="BA616" s="356">
        <v>12923.534641993068</v>
      </c>
      <c r="BB616" s="356">
        <v>0</v>
      </c>
      <c r="BC616" s="356">
        <v>0</v>
      </c>
      <c r="BD616" s="356">
        <v>0</v>
      </c>
      <c r="BE616" s="356">
        <v>0</v>
      </c>
      <c r="BF616" s="356">
        <v>0</v>
      </c>
      <c r="BG616" s="356">
        <v>12923.534641993068</v>
      </c>
      <c r="BI616" s="356">
        <v>81219.139100116154</v>
      </c>
      <c r="BJ616" s="356">
        <v>0</v>
      </c>
      <c r="BK616" s="356">
        <v>0</v>
      </c>
      <c r="BL616" s="356">
        <v>0</v>
      </c>
      <c r="BM616" s="356">
        <v>0</v>
      </c>
      <c r="BN616" s="356">
        <v>0</v>
      </c>
      <c r="BO616" s="356">
        <v>81219.139100116154</v>
      </c>
      <c r="BQ616" s="356">
        <v>2993777.697343145</v>
      </c>
      <c r="BR616" s="356">
        <v>0</v>
      </c>
      <c r="BS616" s="356">
        <v>0</v>
      </c>
      <c r="BT616" s="356">
        <v>0</v>
      </c>
      <c r="BU616" s="356">
        <v>0</v>
      </c>
      <c r="BV616" s="356">
        <v>0</v>
      </c>
      <c r="BW616" s="356">
        <v>2993777.697343145</v>
      </c>
      <c r="BY616" s="356">
        <v>1057271.7356903262</v>
      </c>
      <c r="BZ616" s="356">
        <v>0</v>
      </c>
      <c r="CA616" s="356">
        <v>0</v>
      </c>
      <c r="CB616" s="356">
        <v>0</v>
      </c>
      <c r="CC616" s="356">
        <v>0</v>
      </c>
      <c r="CD616" s="356">
        <v>0</v>
      </c>
      <c r="CE616" s="356">
        <v>1057271.7356903262</v>
      </c>
      <c r="CG616" s="356">
        <v>0</v>
      </c>
      <c r="CH616" s="356">
        <v>0</v>
      </c>
      <c r="CI616" s="356">
        <v>0</v>
      </c>
      <c r="CJ616" s="356">
        <v>0</v>
      </c>
      <c r="CK616" s="356">
        <v>0</v>
      </c>
      <c r="CL616" s="356">
        <v>0</v>
      </c>
      <c r="CM616" s="356">
        <v>0</v>
      </c>
      <c r="CN616" s="162">
        <v>0</v>
      </c>
      <c r="CO616" s="356">
        <v>3568.4993530114925</v>
      </c>
      <c r="CP616" s="356">
        <v>0</v>
      </c>
      <c r="CQ616" s="356">
        <v>0</v>
      </c>
      <c r="CR616" s="356">
        <v>0</v>
      </c>
      <c r="CS616" s="356">
        <v>0</v>
      </c>
      <c r="CT616" s="356">
        <v>0</v>
      </c>
      <c r="CU616" s="356">
        <v>3568.4993530114925</v>
      </c>
      <c r="CW616" s="356">
        <v>0</v>
      </c>
      <c r="CX616" s="356">
        <v>0</v>
      </c>
      <c r="CY616" s="356">
        <v>0</v>
      </c>
      <c r="CZ616" s="356">
        <v>0</v>
      </c>
      <c r="DA616" s="356">
        <v>0</v>
      </c>
      <c r="DB616" s="356">
        <v>0</v>
      </c>
      <c r="DC616" s="356">
        <v>0</v>
      </c>
      <c r="DE616" s="356">
        <v>0</v>
      </c>
      <c r="DF616" s="356">
        <v>0</v>
      </c>
      <c r="DG616" s="356">
        <v>0</v>
      </c>
      <c r="DH616" s="356">
        <v>0</v>
      </c>
      <c r="DI616" s="356">
        <v>0</v>
      </c>
      <c r="DJ616" s="356">
        <v>0</v>
      </c>
      <c r="DK616" s="356">
        <v>0</v>
      </c>
      <c r="DM616" s="356">
        <v>0</v>
      </c>
      <c r="DN616" s="356">
        <v>0</v>
      </c>
      <c r="DO616" s="356">
        <v>0</v>
      </c>
      <c r="DP616" s="356">
        <v>0</v>
      </c>
      <c r="DQ616" s="356">
        <v>0</v>
      </c>
      <c r="DR616" s="356">
        <v>0</v>
      </c>
      <c r="DS616" s="356">
        <v>0</v>
      </c>
      <c r="DU616" s="356">
        <v>0</v>
      </c>
      <c r="DV616" s="356">
        <v>0</v>
      </c>
      <c r="DW616" s="356">
        <v>0</v>
      </c>
      <c r="DX616" s="356">
        <v>0</v>
      </c>
      <c r="DY616" s="356">
        <v>0</v>
      </c>
      <c r="DZ616" s="356">
        <v>0</v>
      </c>
      <c r="EA616" s="356">
        <v>0</v>
      </c>
      <c r="EC616" s="356">
        <v>0</v>
      </c>
      <c r="ED616" s="356">
        <v>0</v>
      </c>
      <c r="EE616" s="356">
        <v>0</v>
      </c>
      <c r="EF616" s="356">
        <v>0</v>
      </c>
      <c r="EG616" s="356">
        <v>0</v>
      </c>
      <c r="EH616" s="356">
        <v>0</v>
      </c>
      <c r="EI616" s="356">
        <v>0</v>
      </c>
      <c r="EK616" s="356">
        <v>0</v>
      </c>
      <c r="EL616" s="356">
        <v>0</v>
      </c>
      <c r="EM616" s="356">
        <v>0</v>
      </c>
      <c r="EN616" s="356">
        <v>0</v>
      </c>
      <c r="EO616" s="356">
        <v>0</v>
      </c>
      <c r="EP616" s="356">
        <v>0</v>
      </c>
      <c r="EQ616" s="356">
        <v>0</v>
      </c>
      <c r="ES616" s="356">
        <v>0</v>
      </c>
      <c r="ET616" s="356">
        <v>0</v>
      </c>
      <c r="EU616" s="356">
        <v>0</v>
      </c>
      <c r="EV616" s="356">
        <v>0</v>
      </c>
      <c r="EW616" s="356">
        <v>0</v>
      </c>
      <c r="EX616" s="356">
        <v>0</v>
      </c>
      <c r="EY616" s="356">
        <v>0</v>
      </c>
      <c r="FA616" s="356">
        <v>0</v>
      </c>
      <c r="FB616" s="356">
        <v>0</v>
      </c>
      <c r="FC616" s="356">
        <v>0</v>
      </c>
      <c r="FD616" s="356">
        <v>0</v>
      </c>
      <c r="FE616" s="356">
        <v>0</v>
      </c>
      <c r="FF616" s="356">
        <v>0</v>
      </c>
      <c r="FG616" s="356">
        <v>0</v>
      </c>
    </row>
    <row r="617" spans="1:163">
      <c r="A617" s="355">
        <v>456.01</v>
      </c>
      <c r="B617" s="162" t="s">
        <v>1244</v>
      </c>
      <c r="C617" s="619">
        <v>20178764.97850965</v>
      </c>
      <c r="D617" s="167"/>
      <c r="E617" s="356">
        <v>1280136.1967588444</v>
      </c>
      <c r="F617" s="356">
        <v>9356036.5707756728</v>
      </c>
      <c r="G617" s="356">
        <v>0</v>
      </c>
      <c r="H617" s="356">
        <v>0</v>
      </c>
      <c r="I617" s="356">
        <v>0</v>
      </c>
      <c r="J617" s="356">
        <v>0</v>
      </c>
      <c r="K617" s="356">
        <v>10636172.767534517</v>
      </c>
      <c r="M617" s="356">
        <v>295139.23093670851</v>
      </c>
      <c r="N617" s="356">
        <v>2377259.110186622</v>
      </c>
      <c r="O617" s="356">
        <v>0</v>
      </c>
      <c r="P617" s="356">
        <v>0</v>
      </c>
      <c r="Q617" s="356">
        <v>0</v>
      </c>
      <c r="R617" s="356">
        <v>0</v>
      </c>
      <c r="S617" s="356">
        <v>2672398.3411233304</v>
      </c>
      <c r="U617" s="356">
        <v>315898.73658671614</v>
      </c>
      <c r="V617" s="356">
        <v>2643694.1806309409</v>
      </c>
      <c r="W617" s="356">
        <v>0</v>
      </c>
      <c r="X617" s="356">
        <v>0</v>
      </c>
      <c r="Y617" s="356">
        <v>0</v>
      </c>
      <c r="Z617" s="356">
        <v>0</v>
      </c>
      <c r="AA617" s="356">
        <v>2959592.917217657</v>
      </c>
      <c r="AC617" s="356">
        <v>165978.83580862556</v>
      </c>
      <c r="AD617" s="356">
        <v>1706149.8575838234</v>
      </c>
      <c r="AE617" s="356">
        <v>0</v>
      </c>
      <c r="AF617" s="356">
        <v>0</v>
      </c>
      <c r="AG617" s="356">
        <v>0</v>
      </c>
      <c r="AH617" s="356">
        <v>0</v>
      </c>
      <c r="AI617" s="356">
        <v>1872128.6933924491</v>
      </c>
      <c r="AK617" s="356">
        <v>117251.20499816489</v>
      </c>
      <c r="AL617" s="356">
        <v>1187041.4605750847</v>
      </c>
      <c r="AM617" s="356">
        <v>0</v>
      </c>
      <c r="AN617" s="356">
        <v>0</v>
      </c>
      <c r="AO617" s="356">
        <v>0</v>
      </c>
      <c r="AP617" s="356">
        <v>0</v>
      </c>
      <c r="AQ617" s="356">
        <v>1304292.6655732496</v>
      </c>
      <c r="AS617" s="356">
        <v>4.0069784041189704</v>
      </c>
      <c r="AT617" s="356">
        <v>3748.2120434578387</v>
      </c>
      <c r="AU617" s="356">
        <v>0</v>
      </c>
      <c r="AV617" s="356">
        <v>0</v>
      </c>
      <c r="AW617" s="356">
        <v>0</v>
      </c>
      <c r="AX617" s="356">
        <v>0</v>
      </c>
      <c r="AY617" s="356">
        <v>3752.2190218619576</v>
      </c>
      <c r="BA617" s="356">
        <v>0</v>
      </c>
      <c r="BB617" s="356">
        <v>103448.83364380439</v>
      </c>
      <c r="BC617" s="356">
        <v>0</v>
      </c>
      <c r="BD617" s="356">
        <v>0</v>
      </c>
      <c r="BE617" s="356">
        <v>0</v>
      </c>
      <c r="BF617" s="356">
        <v>0</v>
      </c>
      <c r="BG617" s="356">
        <v>103448.83364380439</v>
      </c>
      <c r="BI617" s="356">
        <v>0</v>
      </c>
      <c r="BJ617" s="356">
        <v>0</v>
      </c>
      <c r="BK617" s="356">
        <v>0</v>
      </c>
      <c r="BL617" s="356">
        <v>0</v>
      </c>
      <c r="BM617" s="356">
        <v>0</v>
      </c>
      <c r="BN617" s="356">
        <v>0</v>
      </c>
      <c r="BO617" s="356">
        <v>0</v>
      </c>
      <c r="BQ617" s="356">
        <v>39825.27591477862</v>
      </c>
      <c r="BR617" s="356">
        <v>513799.80760339339</v>
      </c>
      <c r="BS617" s="356">
        <v>0</v>
      </c>
      <c r="BT617" s="356">
        <v>0</v>
      </c>
      <c r="BU617" s="356">
        <v>0</v>
      </c>
      <c r="BV617" s="356">
        <v>0</v>
      </c>
      <c r="BW617" s="356">
        <v>553625.08351817203</v>
      </c>
      <c r="BY617" s="356">
        <v>0</v>
      </c>
      <c r="BZ617" s="356">
        <v>0</v>
      </c>
      <c r="CA617" s="356">
        <v>0</v>
      </c>
      <c r="CB617" s="356">
        <v>0</v>
      </c>
      <c r="CC617" s="356">
        <v>0</v>
      </c>
      <c r="CD617" s="356">
        <v>0</v>
      </c>
      <c r="CE617" s="356">
        <v>0</v>
      </c>
      <c r="CG617" s="356">
        <v>4613.0492918676646</v>
      </c>
      <c r="CH617" s="356">
        <v>61867.866573787243</v>
      </c>
      <c r="CI617" s="356">
        <v>0</v>
      </c>
      <c r="CJ617" s="356">
        <v>0</v>
      </c>
      <c r="CK617" s="356">
        <v>0</v>
      </c>
      <c r="CL617" s="356">
        <v>0</v>
      </c>
      <c r="CM617" s="356">
        <v>66480.915865654912</v>
      </c>
      <c r="CN617" s="162">
        <v>0</v>
      </c>
      <c r="CO617" s="356">
        <v>817.61036195184067</v>
      </c>
      <c r="CP617" s="356">
        <v>6054.9312570079992</v>
      </c>
      <c r="CQ617" s="356">
        <v>0</v>
      </c>
      <c r="CR617" s="356">
        <v>0</v>
      </c>
      <c r="CS617" s="356">
        <v>0</v>
      </c>
      <c r="CT617" s="356">
        <v>0</v>
      </c>
      <c r="CU617" s="356">
        <v>6872.54161895984</v>
      </c>
      <c r="CW617" s="356">
        <v>0</v>
      </c>
      <c r="CX617" s="356">
        <v>0</v>
      </c>
      <c r="CY617" s="356">
        <v>0</v>
      </c>
      <c r="CZ617" s="356">
        <v>0</v>
      </c>
      <c r="DA617" s="356">
        <v>0</v>
      </c>
      <c r="DB617" s="356">
        <v>0</v>
      </c>
      <c r="DC617" s="356">
        <v>0</v>
      </c>
      <c r="DE617" s="356">
        <v>0</v>
      </c>
      <c r="DF617" s="356">
        <v>0</v>
      </c>
      <c r="DG617" s="356">
        <v>0</v>
      </c>
      <c r="DH617" s="356">
        <v>0</v>
      </c>
      <c r="DI617" s="356">
        <v>0</v>
      </c>
      <c r="DJ617" s="356">
        <v>0</v>
      </c>
      <c r="DK617" s="356">
        <v>0</v>
      </c>
      <c r="DM617" s="356">
        <v>0</v>
      </c>
      <c r="DN617" s="356">
        <v>0</v>
      </c>
      <c r="DO617" s="356">
        <v>0</v>
      </c>
      <c r="DP617" s="356">
        <v>0</v>
      </c>
      <c r="DQ617" s="356">
        <v>0</v>
      </c>
      <c r="DR617" s="356">
        <v>0</v>
      </c>
      <c r="DS617" s="356">
        <v>0</v>
      </c>
      <c r="DU617" s="356">
        <v>0</v>
      </c>
      <c r="DV617" s="356">
        <v>0</v>
      </c>
      <c r="DW617" s="356">
        <v>0</v>
      </c>
      <c r="DX617" s="356">
        <v>0</v>
      </c>
      <c r="DY617" s="356">
        <v>0</v>
      </c>
      <c r="DZ617" s="356">
        <v>0</v>
      </c>
      <c r="EA617" s="356">
        <v>0</v>
      </c>
      <c r="EC617" s="356">
        <v>0</v>
      </c>
      <c r="ED617" s="356">
        <v>0</v>
      </c>
      <c r="EE617" s="356">
        <v>0</v>
      </c>
      <c r="EF617" s="356">
        <v>0</v>
      </c>
      <c r="EG617" s="356">
        <v>0</v>
      </c>
      <c r="EH617" s="356">
        <v>0</v>
      </c>
      <c r="EI617" s="356">
        <v>0</v>
      </c>
      <c r="EK617" s="356">
        <v>0</v>
      </c>
      <c r="EL617" s="356">
        <v>0</v>
      </c>
      <c r="EM617" s="356">
        <v>0</v>
      </c>
      <c r="EN617" s="356">
        <v>0</v>
      </c>
      <c r="EO617" s="356">
        <v>0</v>
      </c>
      <c r="EP617" s="356">
        <v>0</v>
      </c>
      <c r="EQ617" s="356">
        <v>0</v>
      </c>
      <c r="ES617" s="356">
        <v>0</v>
      </c>
      <c r="ET617" s="356">
        <v>0</v>
      </c>
      <c r="EU617" s="356">
        <v>0</v>
      </c>
      <c r="EV617" s="356">
        <v>0</v>
      </c>
      <c r="EW617" s="356">
        <v>0</v>
      </c>
      <c r="EX617" s="356">
        <v>0</v>
      </c>
      <c r="EY617" s="356">
        <v>0</v>
      </c>
      <c r="FA617" s="356">
        <v>0</v>
      </c>
      <c r="FB617" s="356">
        <v>0</v>
      </c>
      <c r="FC617" s="356">
        <v>0</v>
      </c>
      <c r="FD617" s="356">
        <v>0</v>
      </c>
      <c r="FE617" s="356">
        <v>0</v>
      </c>
      <c r="FF617" s="356">
        <v>0</v>
      </c>
      <c r="FG617" s="356">
        <v>0</v>
      </c>
    </row>
    <row r="618" spans="1:163">
      <c r="A618" s="355">
        <v>456.02</v>
      </c>
      <c r="B618" s="162" t="s">
        <v>1245</v>
      </c>
      <c r="C618" s="619">
        <v>402045.72</v>
      </c>
      <c r="D618" s="167"/>
      <c r="E618" s="356">
        <v>269859.78551856929</v>
      </c>
      <c r="F618" s="356">
        <v>0</v>
      </c>
      <c r="G618" s="356">
        <v>0</v>
      </c>
      <c r="H618" s="356">
        <v>0</v>
      </c>
      <c r="I618" s="356">
        <v>0</v>
      </c>
      <c r="J618" s="356">
        <v>0</v>
      </c>
      <c r="K618" s="356">
        <v>269859.78551856929</v>
      </c>
      <c r="M618" s="356">
        <v>48496.658715918689</v>
      </c>
      <c r="N618" s="356">
        <v>0</v>
      </c>
      <c r="O618" s="356">
        <v>0</v>
      </c>
      <c r="P618" s="356">
        <v>0</v>
      </c>
      <c r="Q618" s="356">
        <v>0</v>
      </c>
      <c r="R618" s="356">
        <v>0</v>
      </c>
      <c r="S618" s="356">
        <v>48496.658715918689</v>
      </c>
      <c r="U618" s="356">
        <v>42674.13570708115</v>
      </c>
      <c r="V618" s="356">
        <v>0</v>
      </c>
      <c r="W618" s="356">
        <v>0</v>
      </c>
      <c r="X618" s="356">
        <v>0</v>
      </c>
      <c r="Y618" s="356">
        <v>0</v>
      </c>
      <c r="Z618" s="356">
        <v>0</v>
      </c>
      <c r="AA618" s="356">
        <v>42674.13570708115</v>
      </c>
      <c r="AC618" s="356">
        <v>18030.613625885198</v>
      </c>
      <c r="AD618" s="356">
        <v>0</v>
      </c>
      <c r="AE618" s="356">
        <v>0</v>
      </c>
      <c r="AF618" s="356">
        <v>0</v>
      </c>
      <c r="AG618" s="356">
        <v>0</v>
      </c>
      <c r="AH618" s="356">
        <v>0</v>
      </c>
      <c r="AI618" s="356">
        <v>18030.613625885198</v>
      </c>
      <c r="AK618" s="356">
        <v>13996.571018314869</v>
      </c>
      <c r="AL618" s="356">
        <v>0</v>
      </c>
      <c r="AM618" s="356">
        <v>0</v>
      </c>
      <c r="AN618" s="356">
        <v>0</v>
      </c>
      <c r="AO618" s="356">
        <v>0</v>
      </c>
      <c r="AP618" s="356">
        <v>0</v>
      </c>
      <c r="AQ618" s="356">
        <v>13996.571018314869</v>
      </c>
      <c r="AS618" s="356">
        <v>229.07590038035747</v>
      </c>
      <c r="AT618" s="356">
        <v>0</v>
      </c>
      <c r="AU618" s="356">
        <v>0</v>
      </c>
      <c r="AV618" s="356">
        <v>0</v>
      </c>
      <c r="AW618" s="356">
        <v>0</v>
      </c>
      <c r="AX618" s="356">
        <v>0</v>
      </c>
      <c r="AY618" s="356">
        <v>229.07590038035747</v>
      </c>
      <c r="BA618" s="356">
        <v>4158.2438609332985</v>
      </c>
      <c r="BB618" s="356">
        <v>0</v>
      </c>
      <c r="BC618" s="356">
        <v>0</v>
      </c>
      <c r="BD618" s="356">
        <v>0</v>
      </c>
      <c r="BE618" s="356">
        <v>0</v>
      </c>
      <c r="BF618" s="356">
        <v>0</v>
      </c>
      <c r="BG618" s="356">
        <v>4158.2438609332985</v>
      </c>
      <c r="BI618" s="356">
        <v>3215.7407977611906</v>
      </c>
      <c r="BJ618" s="356">
        <v>0</v>
      </c>
      <c r="BK618" s="356">
        <v>0</v>
      </c>
      <c r="BL618" s="356">
        <v>0</v>
      </c>
      <c r="BM618" s="356">
        <v>0</v>
      </c>
      <c r="BN618" s="356">
        <v>0</v>
      </c>
      <c r="BO618" s="356">
        <v>3215.7407977611906</v>
      </c>
      <c r="BQ618" s="356">
        <v>1012.6418155689316</v>
      </c>
      <c r="BR618" s="356">
        <v>0</v>
      </c>
      <c r="BS618" s="356">
        <v>0</v>
      </c>
      <c r="BT618" s="356">
        <v>0</v>
      </c>
      <c r="BU618" s="356">
        <v>0</v>
      </c>
      <c r="BV618" s="356">
        <v>0</v>
      </c>
      <c r="BW618" s="356">
        <v>1012.6418155689316</v>
      </c>
      <c r="BY618" s="356">
        <v>6.0854003257218245</v>
      </c>
      <c r="BZ618" s="356">
        <v>0</v>
      </c>
      <c r="CA618" s="356">
        <v>0</v>
      </c>
      <c r="CB618" s="356">
        <v>0</v>
      </c>
      <c r="CC618" s="356">
        <v>0</v>
      </c>
      <c r="CD618" s="356">
        <v>0</v>
      </c>
      <c r="CE618" s="356">
        <v>6.0854003257218245</v>
      </c>
      <c r="CG618" s="356">
        <v>202.47565417295272</v>
      </c>
      <c r="CH618" s="356">
        <v>0</v>
      </c>
      <c r="CI618" s="356">
        <v>0</v>
      </c>
      <c r="CJ618" s="356">
        <v>0</v>
      </c>
      <c r="CK618" s="356">
        <v>0</v>
      </c>
      <c r="CL618" s="356">
        <v>0</v>
      </c>
      <c r="CM618" s="356">
        <v>202.47565417295272</v>
      </c>
      <c r="CN618" s="162">
        <v>0</v>
      </c>
      <c r="CO618" s="356">
        <v>163.69198508828543</v>
      </c>
      <c r="CP618" s="356">
        <v>0</v>
      </c>
      <c r="CQ618" s="356">
        <v>0</v>
      </c>
      <c r="CR618" s="356">
        <v>0</v>
      </c>
      <c r="CS618" s="356">
        <v>0</v>
      </c>
      <c r="CT618" s="356">
        <v>0</v>
      </c>
      <c r="CU618" s="356">
        <v>163.69198508828543</v>
      </c>
      <c r="CW618" s="356">
        <v>0</v>
      </c>
      <c r="CX618" s="356">
        <v>0</v>
      </c>
      <c r="CY618" s="356">
        <v>0</v>
      </c>
      <c r="CZ618" s="356">
        <v>0</v>
      </c>
      <c r="DA618" s="356">
        <v>0</v>
      </c>
      <c r="DB618" s="356">
        <v>0</v>
      </c>
      <c r="DC618" s="356">
        <v>0</v>
      </c>
      <c r="DE618" s="356">
        <v>0</v>
      </c>
      <c r="DF618" s="356">
        <v>0</v>
      </c>
      <c r="DG618" s="356">
        <v>0</v>
      </c>
      <c r="DH618" s="356">
        <v>0</v>
      </c>
      <c r="DI618" s="356">
        <v>0</v>
      </c>
      <c r="DJ618" s="356">
        <v>0</v>
      </c>
      <c r="DK618" s="356">
        <v>0</v>
      </c>
      <c r="DM618" s="356">
        <v>0</v>
      </c>
      <c r="DN618" s="356">
        <v>0</v>
      </c>
      <c r="DO618" s="356">
        <v>0</v>
      </c>
      <c r="DP618" s="356">
        <v>0</v>
      </c>
      <c r="DQ618" s="356">
        <v>0</v>
      </c>
      <c r="DR618" s="356">
        <v>0</v>
      </c>
      <c r="DS618" s="356">
        <v>0</v>
      </c>
      <c r="DU618" s="356">
        <v>0</v>
      </c>
      <c r="DV618" s="356">
        <v>0</v>
      </c>
      <c r="DW618" s="356">
        <v>0</v>
      </c>
      <c r="DX618" s="356">
        <v>0</v>
      </c>
      <c r="DY618" s="356">
        <v>0</v>
      </c>
      <c r="DZ618" s="356">
        <v>0</v>
      </c>
      <c r="EA618" s="356">
        <v>0</v>
      </c>
      <c r="EC618" s="356">
        <v>0</v>
      </c>
      <c r="ED618" s="356">
        <v>0</v>
      </c>
      <c r="EE618" s="356">
        <v>0</v>
      </c>
      <c r="EF618" s="356">
        <v>0</v>
      </c>
      <c r="EG618" s="356">
        <v>0</v>
      </c>
      <c r="EH618" s="356">
        <v>0</v>
      </c>
      <c r="EI618" s="356">
        <v>0</v>
      </c>
      <c r="EK618" s="356">
        <v>0</v>
      </c>
      <c r="EL618" s="356">
        <v>0</v>
      </c>
      <c r="EM618" s="356">
        <v>0</v>
      </c>
      <c r="EN618" s="356">
        <v>0</v>
      </c>
      <c r="EO618" s="356">
        <v>0</v>
      </c>
      <c r="EP618" s="356">
        <v>0</v>
      </c>
      <c r="EQ618" s="356">
        <v>0</v>
      </c>
      <c r="ES618" s="356">
        <v>0</v>
      </c>
      <c r="ET618" s="356">
        <v>0</v>
      </c>
      <c r="EU618" s="356">
        <v>0</v>
      </c>
      <c r="EV618" s="356">
        <v>0</v>
      </c>
      <c r="EW618" s="356">
        <v>0</v>
      </c>
      <c r="EX618" s="356">
        <v>0</v>
      </c>
      <c r="EY618" s="356">
        <v>0</v>
      </c>
      <c r="FA618" s="356">
        <v>0</v>
      </c>
      <c r="FB618" s="356">
        <v>0</v>
      </c>
      <c r="FC618" s="356">
        <v>0</v>
      </c>
      <c r="FD618" s="356">
        <v>0</v>
      </c>
      <c r="FE618" s="356">
        <v>0</v>
      </c>
      <c r="FF618" s="356">
        <v>0</v>
      </c>
      <c r="FG618" s="356">
        <v>0</v>
      </c>
    </row>
    <row r="619" spans="1:163">
      <c r="A619" s="355">
        <v>456.03</v>
      </c>
      <c r="B619" s="162" t="s">
        <v>1246</v>
      </c>
      <c r="C619" s="619">
        <v>403943.36</v>
      </c>
      <c r="D619" s="167"/>
      <c r="E619" s="356">
        <v>101803.61115744043</v>
      </c>
      <c r="F619" s="356">
        <v>93437.773297272142</v>
      </c>
      <c r="G619" s="356">
        <v>50854.791983718475</v>
      </c>
      <c r="H619" s="356">
        <v>0</v>
      </c>
      <c r="I619" s="356">
        <v>0</v>
      </c>
      <c r="J619" s="356">
        <v>0</v>
      </c>
      <c r="K619" s="356">
        <v>246096.17643843102</v>
      </c>
      <c r="M619" s="356">
        <v>19324.425740849507</v>
      </c>
      <c r="N619" s="356">
        <v>23741.441808844589</v>
      </c>
      <c r="O619" s="356">
        <v>5921.1123904989854</v>
      </c>
      <c r="P619" s="356">
        <v>0</v>
      </c>
      <c r="Q619" s="356">
        <v>0</v>
      </c>
      <c r="R619" s="356">
        <v>0</v>
      </c>
      <c r="S619" s="356">
        <v>48986.979940193087</v>
      </c>
      <c r="U619" s="356">
        <v>17016.032383198301</v>
      </c>
      <c r="V619" s="356">
        <v>26402.301407061725</v>
      </c>
      <c r="W619" s="356">
        <v>887.69081268050479</v>
      </c>
      <c r="X619" s="356">
        <v>0</v>
      </c>
      <c r="Y619" s="356">
        <v>0</v>
      </c>
      <c r="Z619" s="356">
        <v>0</v>
      </c>
      <c r="AA619" s="356">
        <v>44306.024602940532</v>
      </c>
      <c r="AC619" s="356">
        <v>7693.5350026935439</v>
      </c>
      <c r="AD619" s="356">
        <v>17039.142846239822</v>
      </c>
      <c r="AE619" s="356">
        <v>438.59429115339412</v>
      </c>
      <c r="AF619" s="356">
        <v>0</v>
      </c>
      <c r="AG619" s="356">
        <v>0</v>
      </c>
      <c r="AH619" s="356">
        <v>0</v>
      </c>
      <c r="AI619" s="356">
        <v>25171.272140086759</v>
      </c>
      <c r="AK619" s="356">
        <v>5986.7964637970626</v>
      </c>
      <c r="AL619" s="356">
        <v>11854.860768087194</v>
      </c>
      <c r="AM619" s="356">
        <v>1069.0791395941085</v>
      </c>
      <c r="AN619" s="356">
        <v>0</v>
      </c>
      <c r="AO619" s="356">
        <v>0</v>
      </c>
      <c r="AP619" s="356">
        <v>0</v>
      </c>
      <c r="AQ619" s="356">
        <v>18910.736371478364</v>
      </c>
      <c r="AS619" s="356">
        <v>59.38907574802672</v>
      </c>
      <c r="AT619" s="356">
        <v>37.433007506690728</v>
      </c>
      <c r="AU619" s="356">
        <v>2.1704055183366617</v>
      </c>
      <c r="AV619" s="356">
        <v>0</v>
      </c>
      <c r="AW619" s="356">
        <v>0</v>
      </c>
      <c r="AX619" s="356">
        <v>0</v>
      </c>
      <c r="AY619" s="356">
        <v>98.99248877305412</v>
      </c>
      <c r="BA619" s="356">
        <v>1147.3277080967287</v>
      </c>
      <c r="BB619" s="356">
        <v>1033.1328434595507</v>
      </c>
      <c r="BC619" s="356">
        <v>224.1828959391417</v>
      </c>
      <c r="BD619" s="356">
        <v>0</v>
      </c>
      <c r="BE619" s="356">
        <v>0</v>
      </c>
      <c r="BF619" s="356">
        <v>0</v>
      </c>
      <c r="BG619" s="356">
        <v>2404.6434474954212</v>
      </c>
      <c r="BI619" s="356">
        <v>1517.9223017529505</v>
      </c>
      <c r="BJ619" s="356">
        <v>525.92938354693626</v>
      </c>
      <c r="BK619" s="356">
        <v>89.889439168914791</v>
      </c>
      <c r="BL619" s="356">
        <v>0</v>
      </c>
      <c r="BM619" s="356">
        <v>0</v>
      </c>
      <c r="BN619" s="356">
        <v>0</v>
      </c>
      <c r="BO619" s="356">
        <v>2133.7411244688014</v>
      </c>
      <c r="BQ619" s="356">
        <v>1184.4090588588956</v>
      </c>
      <c r="BR619" s="356">
        <v>5131.2657426955457</v>
      </c>
      <c r="BS619" s="356">
        <v>101.08533245287015</v>
      </c>
      <c r="BT619" s="356">
        <v>0</v>
      </c>
      <c r="BU619" s="356">
        <v>0</v>
      </c>
      <c r="BV619" s="356">
        <v>0</v>
      </c>
      <c r="BW619" s="356">
        <v>6416.7601340073115</v>
      </c>
      <c r="BY619" s="356">
        <v>525.43596804573349</v>
      </c>
      <c r="BZ619" s="356">
        <v>3103.9918257790473</v>
      </c>
      <c r="CA619" s="356">
        <v>175.69661291352654</v>
      </c>
      <c r="CB619" s="356">
        <v>0</v>
      </c>
      <c r="CC619" s="356">
        <v>0</v>
      </c>
      <c r="CD619" s="356">
        <v>0</v>
      </c>
      <c r="CE619" s="356">
        <v>3805.1244067383072</v>
      </c>
      <c r="CG619" s="356">
        <v>856.20412699687631</v>
      </c>
      <c r="CH619" s="356">
        <v>617.86800934106975</v>
      </c>
      <c r="CI619" s="356">
        <v>4023.2468556655153</v>
      </c>
      <c r="CJ619" s="356">
        <v>0</v>
      </c>
      <c r="CK619" s="356">
        <v>0</v>
      </c>
      <c r="CL619" s="356">
        <v>0</v>
      </c>
      <c r="CM619" s="356">
        <v>5497.318992003462</v>
      </c>
      <c r="CN619" s="162">
        <v>0</v>
      </c>
      <c r="CO619" s="356">
        <v>54.534444642996711</v>
      </c>
      <c r="CP619" s="356">
        <v>60.469974635421458</v>
      </c>
      <c r="CQ619" s="356">
        <v>0.5854941054971553</v>
      </c>
      <c r="CR619" s="356">
        <v>0</v>
      </c>
      <c r="CS619" s="356">
        <v>0</v>
      </c>
      <c r="CT619" s="356">
        <v>0</v>
      </c>
      <c r="CU619" s="356">
        <v>115.58991338391533</v>
      </c>
      <c r="CW619" s="356">
        <v>0</v>
      </c>
      <c r="CX619" s="356">
        <v>0</v>
      </c>
      <c r="CY619" s="356">
        <v>0</v>
      </c>
      <c r="CZ619" s="356">
        <v>0</v>
      </c>
      <c r="DA619" s="356">
        <v>0</v>
      </c>
      <c r="DB619" s="356">
        <v>0</v>
      </c>
      <c r="DC619" s="356">
        <v>0</v>
      </c>
      <c r="DE619" s="356">
        <v>0</v>
      </c>
      <c r="DF619" s="356">
        <v>0</v>
      </c>
      <c r="DG619" s="356">
        <v>0</v>
      </c>
      <c r="DH619" s="356">
        <v>0</v>
      </c>
      <c r="DI619" s="356">
        <v>0</v>
      </c>
      <c r="DJ619" s="356">
        <v>0</v>
      </c>
      <c r="DK619" s="356">
        <v>0</v>
      </c>
      <c r="DM619" s="356">
        <v>0</v>
      </c>
      <c r="DN619" s="356">
        <v>0</v>
      </c>
      <c r="DO619" s="356">
        <v>0</v>
      </c>
      <c r="DP619" s="356">
        <v>0</v>
      </c>
      <c r="DQ619" s="356">
        <v>0</v>
      </c>
      <c r="DR619" s="356">
        <v>0</v>
      </c>
      <c r="DS619" s="356">
        <v>0</v>
      </c>
      <c r="DU619" s="356">
        <v>0</v>
      </c>
      <c r="DV619" s="356">
        <v>0</v>
      </c>
      <c r="DW619" s="356">
        <v>0</v>
      </c>
      <c r="DX619" s="356">
        <v>0</v>
      </c>
      <c r="DY619" s="356">
        <v>0</v>
      </c>
      <c r="DZ619" s="356">
        <v>0</v>
      </c>
      <c r="EA619" s="356">
        <v>0</v>
      </c>
      <c r="EC619" s="356">
        <v>0</v>
      </c>
      <c r="ED619" s="356">
        <v>0</v>
      </c>
      <c r="EE619" s="356">
        <v>0</v>
      </c>
      <c r="EF619" s="356">
        <v>0</v>
      </c>
      <c r="EG619" s="356">
        <v>0</v>
      </c>
      <c r="EH619" s="356">
        <v>0</v>
      </c>
      <c r="EI619" s="356">
        <v>0</v>
      </c>
      <c r="EK619" s="356">
        <v>0</v>
      </c>
      <c r="EL619" s="356">
        <v>0</v>
      </c>
      <c r="EM619" s="356">
        <v>0</v>
      </c>
      <c r="EN619" s="356">
        <v>0</v>
      </c>
      <c r="EO619" s="356">
        <v>0</v>
      </c>
      <c r="EP619" s="356">
        <v>0</v>
      </c>
      <c r="EQ619" s="356">
        <v>0</v>
      </c>
      <c r="ES619" s="356">
        <v>0</v>
      </c>
      <c r="ET619" s="356">
        <v>0</v>
      </c>
      <c r="EU619" s="356">
        <v>0</v>
      </c>
      <c r="EV619" s="356">
        <v>0</v>
      </c>
      <c r="EW619" s="356">
        <v>0</v>
      </c>
      <c r="EX619" s="356">
        <v>0</v>
      </c>
      <c r="EY619" s="356">
        <v>0</v>
      </c>
      <c r="FA619" s="356">
        <v>0</v>
      </c>
      <c r="FB619" s="356">
        <v>0</v>
      </c>
      <c r="FC619" s="356">
        <v>0</v>
      </c>
      <c r="FD619" s="356">
        <v>0</v>
      </c>
      <c r="FE619" s="356">
        <v>0</v>
      </c>
      <c r="FF619" s="356">
        <v>0</v>
      </c>
      <c r="FG619" s="356">
        <v>0</v>
      </c>
    </row>
    <row r="620" spans="1:163">
      <c r="A620" s="355">
        <v>456.04</v>
      </c>
      <c r="B620" s="162" t="s">
        <v>1247</v>
      </c>
      <c r="C620" s="619">
        <v>35693.46</v>
      </c>
      <c r="D620" s="167"/>
      <c r="E620" s="356">
        <v>24598.493498495282</v>
      </c>
      <c r="F620" s="356">
        <v>0</v>
      </c>
      <c r="G620" s="356">
        <v>0</v>
      </c>
      <c r="H620" s="356">
        <v>0</v>
      </c>
      <c r="I620" s="356">
        <v>0</v>
      </c>
      <c r="J620" s="356">
        <v>0</v>
      </c>
      <c r="K620" s="356">
        <v>24598.493498495282</v>
      </c>
      <c r="M620" s="356">
        <v>4494.5687628773185</v>
      </c>
      <c r="N620" s="356">
        <v>0</v>
      </c>
      <c r="O620" s="356">
        <v>0</v>
      </c>
      <c r="P620" s="356">
        <v>0</v>
      </c>
      <c r="Q620" s="356">
        <v>0</v>
      </c>
      <c r="R620" s="356">
        <v>0</v>
      </c>
      <c r="S620" s="356">
        <v>4494.5687628773185</v>
      </c>
      <c r="U620" s="356">
        <v>3494.2103104774051</v>
      </c>
      <c r="V620" s="356">
        <v>0</v>
      </c>
      <c r="W620" s="356">
        <v>0</v>
      </c>
      <c r="X620" s="356">
        <v>0</v>
      </c>
      <c r="Y620" s="356">
        <v>0</v>
      </c>
      <c r="Z620" s="356">
        <v>0</v>
      </c>
      <c r="AA620" s="356">
        <v>3494.2103104774051</v>
      </c>
      <c r="AC620" s="356">
        <v>1382.2548363245253</v>
      </c>
      <c r="AD620" s="356">
        <v>0</v>
      </c>
      <c r="AE620" s="356">
        <v>0</v>
      </c>
      <c r="AF620" s="356">
        <v>0</v>
      </c>
      <c r="AG620" s="356">
        <v>0</v>
      </c>
      <c r="AH620" s="356">
        <v>0</v>
      </c>
      <c r="AI620" s="356">
        <v>1382.2548363245253</v>
      </c>
      <c r="AK620" s="356">
        <v>1293.8518998035365</v>
      </c>
      <c r="AL620" s="356">
        <v>0</v>
      </c>
      <c r="AM620" s="356">
        <v>0</v>
      </c>
      <c r="AN620" s="356">
        <v>0</v>
      </c>
      <c r="AO620" s="356">
        <v>0</v>
      </c>
      <c r="AP620" s="356">
        <v>0</v>
      </c>
      <c r="AQ620" s="356">
        <v>1293.8518998035365</v>
      </c>
      <c r="AS620" s="356">
        <v>32.407240314263468</v>
      </c>
      <c r="AT620" s="356">
        <v>0</v>
      </c>
      <c r="AU620" s="356">
        <v>0</v>
      </c>
      <c r="AV620" s="356">
        <v>0</v>
      </c>
      <c r="AW620" s="356">
        <v>0</v>
      </c>
      <c r="AX620" s="356">
        <v>0</v>
      </c>
      <c r="AY620" s="356">
        <v>32.407240314263468</v>
      </c>
      <c r="BA620" s="356">
        <v>348.66462311562663</v>
      </c>
      <c r="BB620" s="356">
        <v>0</v>
      </c>
      <c r="BC620" s="356">
        <v>0</v>
      </c>
      <c r="BD620" s="356">
        <v>0</v>
      </c>
      <c r="BE620" s="356">
        <v>0</v>
      </c>
      <c r="BF620" s="356">
        <v>0</v>
      </c>
      <c r="BG620" s="356">
        <v>348.66462311562663</v>
      </c>
      <c r="BI620" s="356">
        <v>2.7639834533184033</v>
      </c>
      <c r="BJ620" s="356">
        <v>0</v>
      </c>
      <c r="BK620" s="356">
        <v>0</v>
      </c>
      <c r="BL620" s="356">
        <v>0</v>
      </c>
      <c r="BM620" s="356">
        <v>0</v>
      </c>
      <c r="BN620" s="356">
        <v>0</v>
      </c>
      <c r="BO620" s="356">
        <v>2.7639834533184033</v>
      </c>
      <c r="BQ620" s="356">
        <v>0</v>
      </c>
      <c r="BR620" s="356">
        <v>0</v>
      </c>
      <c r="BS620" s="356">
        <v>0</v>
      </c>
      <c r="BT620" s="356">
        <v>0</v>
      </c>
      <c r="BU620" s="356">
        <v>0</v>
      </c>
      <c r="BV620" s="356">
        <v>0</v>
      </c>
      <c r="BW620" s="356">
        <v>0</v>
      </c>
      <c r="BY620" s="356">
        <v>0</v>
      </c>
      <c r="BZ620" s="356">
        <v>0</v>
      </c>
      <c r="CA620" s="356">
        <v>0</v>
      </c>
      <c r="CB620" s="356">
        <v>0</v>
      </c>
      <c r="CC620" s="356">
        <v>0</v>
      </c>
      <c r="CD620" s="356">
        <v>0</v>
      </c>
      <c r="CE620" s="356">
        <v>0</v>
      </c>
      <c r="CG620" s="356">
        <v>21.616776448562909</v>
      </c>
      <c r="CH620" s="356">
        <v>0</v>
      </c>
      <c r="CI620" s="356">
        <v>0</v>
      </c>
      <c r="CJ620" s="356">
        <v>0</v>
      </c>
      <c r="CK620" s="356">
        <v>0</v>
      </c>
      <c r="CL620" s="356">
        <v>0</v>
      </c>
      <c r="CM620" s="356">
        <v>21.616776448562909</v>
      </c>
      <c r="CN620" s="162">
        <v>0</v>
      </c>
      <c r="CO620" s="356">
        <v>24.628068690153761</v>
      </c>
      <c r="CP620" s="356">
        <v>0</v>
      </c>
      <c r="CQ620" s="356">
        <v>0</v>
      </c>
      <c r="CR620" s="356">
        <v>0</v>
      </c>
      <c r="CS620" s="356">
        <v>0</v>
      </c>
      <c r="CT620" s="356">
        <v>0</v>
      </c>
      <c r="CU620" s="356">
        <v>24.628068690153761</v>
      </c>
      <c r="CW620" s="356">
        <v>0</v>
      </c>
      <c r="CX620" s="356">
        <v>0</v>
      </c>
      <c r="CY620" s="356">
        <v>0</v>
      </c>
      <c r="CZ620" s="356">
        <v>0</v>
      </c>
      <c r="DA620" s="356">
        <v>0</v>
      </c>
      <c r="DB620" s="356">
        <v>0</v>
      </c>
      <c r="DC620" s="356">
        <v>0</v>
      </c>
      <c r="DE620" s="356">
        <v>0</v>
      </c>
      <c r="DF620" s="356">
        <v>0</v>
      </c>
      <c r="DG620" s="356">
        <v>0</v>
      </c>
      <c r="DH620" s="356">
        <v>0</v>
      </c>
      <c r="DI620" s="356">
        <v>0</v>
      </c>
      <c r="DJ620" s="356">
        <v>0</v>
      </c>
      <c r="DK620" s="356">
        <v>0</v>
      </c>
      <c r="DM620" s="356">
        <v>0</v>
      </c>
      <c r="DN620" s="356">
        <v>0</v>
      </c>
      <c r="DO620" s="356">
        <v>0</v>
      </c>
      <c r="DP620" s="356">
        <v>0</v>
      </c>
      <c r="DQ620" s="356">
        <v>0</v>
      </c>
      <c r="DR620" s="356">
        <v>0</v>
      </c>
      <c r="DS620" s="356">
        <v>0</v>
      </c>
      <c r="DU620" s="356">
        <v>0</v>
      </c>
      <c r="DV620" s="356">
        <v>0</v>
      </c>
      <c r="DW620" s="356">
        <v>0</v>
      </c>
      <c r="DX620" s="356">
        <v>0</v>
      </c>
      <c r="DY620" s="356">
        <v>0</v>
      </c>
      <c r="DZ620" s="356">
        <v>0</v>
      </c>
      <c r="EA620" s="356">
        <v>0</v>
      </c>
      <c r="EC620" s="356">
        <v>0</v>
      </c>
      <c r="ED620" s="356">
        <v>0</v>
      </c>
      <c r="EE620" s="356">
        <v>0</v>
      </c>
      <c r="EF620" s="356">
        <v>0</v>
      </c>
      <c r="EG620" s="356">
        <v>0</v>
      </c>
      <c r="EH620" s="356">
        <v>0</v>
      </c>
      <c r="EI620" s="356">
        <v>0</v>
      </c>
      <c r="EK620" s="356">
        <v>0</v>
      </c>
      <c r="EL620" s="356">
        <v>0</v>
      </c>
      <c r="EM620" s="356">
        <v>0</v>
      </c>
      <c r="EN620" s="356">
        <v>0</v>
      </c>
      <c r="EO620" s="356">
        <v>0</v>
      </c>
      <c r="EP620" s="356">
        <v>0</v>
      </c>
      <c r="EQ620" s="356">
        <v>0</v>
      </c>
      <c r="ES620" s="356">
        <v>0</v>
      </c>
      <c r="ET620" s="356">
        <v>0</v>
      </c>
      <c r="EU620" s="356">
        <v>0</v>
      </c>
      <c r="EV620" s="356">
        <v>0</v>
      </c>
      <c r="EW620" s="356">
        <v>0</v>
      </c>
      <c r="EX620" s="356">
        <v>0</v>
      </c>
      <c r="EY620" s="356">
        <v>0</v>
      </c>
      <c r="FA620" s="356">
        <v>0</v>
      </c>
      <c r="FB620" s="356">
        <v>0</v>
      </c>
      <c r="FC620" s="356">
        <v>0</v>
      </c>
      <c r="FD620" s="356">
        <v>0</v>
      </c>
      <c r="FE620" s="356">
        <v>0</v>
      </c>
      <c r="FF620" s="356">
        <v>0</v>
      </c>
      <c r="FG620" s="356">
        <v>0</v>
      </c>
    </row>
    <row r="621" spans="1:163">
      <c r="A621" s="355">
        <v>456.05</v>
      </c>
      <c r="B621" s="162" t="s">
        <v>1248</v>
      </c>
      <c r="C621" s="619">
        <v>27552250.181711674</v>
      </c>
      <c r="D621" s="167"/>
      <c r="E621" s="356">
        <v>1747908.3976312585</v>
      </c>
      <c r="F621" s="356">
        <v>12774808.596154926</v>
      </c>
      <c r="G621" s="356">
        <v>0</v>
      </c>
      <c r="H621" s="356">
        <v>0</v>
      </c>
      <c r="I621" s="356">
        <v>0</v>
      </c>
      <c r="J621" s="356">
        <v>0</v>
      </c>
      <c r="K621" s="356">
        <v>14522716.993786184</v>
      </c>
      <c r="M621" s="356">
        <v>402985.51164387265</v>
      </c>
      <c r="N621" s="356">
        <v>3245928.9664343302</v>
      </c>
      <c r="O621" s="356">
        <v>0</v>
      </c>
      <c r="P621" s="356">
        <v>0</v>
      </c>
      <c r="Q621" s="356">
        <v>0</v>
      </c>
      <c r="R621" s="356">
        <v>0</v>
      </c>
      <c r="S621" s="356">
        <v>3648914.4780782028</v>
      </c>
      <c r="U621" s="356">
        <v>431330.70987214951</v>
      </c>
      <c r="V621" s="356">
        <v>3609721.5833700979</v>
      </c>
      <c r="W621" s="356">
        <v>0</v>
      </c>
      <c r="X621" s="356">
        <v>0</v>
      </c>
      <c r="Y621" s="356">
        <v>0</v>
      </c>
      <c r="Z621" s="356">
        <v>0</v>
      </c>
      <c r="AA621" s="356">
        <v>4041052.2932422473</v>
      </c>
      <c r="AC621" s="356">
        <v>226628.85533078108</v>
      </c>
      <c r="AD621" s="356">
        <v>2329590.92262113</v>
      </c>
      <c r="AE621" s="356">
        <v>0</v>
      </c>
      <c r="AF621" s="356">
        <v>0</v>
      </c>
      <c r="AG621" s="356">
        <v>0</v>
      </c>
      <c r="AH621" s="356">
        <v>0</v>
      </c>
      <c r="AI621" s="356">
        <v>2556219.7779519111</v>
      </c>
      <c r="AK621" s="356">
        <v>160095.75103615681</v>
      </c>
      <c r="AL621" s="356">
        <v>1620796.0860171888</v>
      </c>
      <c r="AM621" s="356">
        <v>0</v>
      </c>
      <c r="AN621" s="356">
        <v>0</v>
      </c>
      <c r="AO621" s="356">
        <v>0</v>
      </c>
      <c r="AP621" s="356">
        <v>0</v>
      </c>
      <c r="AQ621" s="356">
        <v>1780891.8370533457</v>
      </c>
      <c r="AS621" s="356">
        <v>5.471160974449071</v>
      </c>
      <c r="AT621" s="356">
        <v>5117.8392763600386</v>
      </c>
      <c r="AU621" s="356">
        <v>0</v>
      </c>
      <c r="AV621" s="356">
        <v>0</v>
      </c>
      <c r="AW621" s="356">
        <v>0</v>
      </c>
      <c r="AX621" s="356">
        <v>0</v>
      </c>
      <c r="AY621" s="356">
        <v>5123.3104373344877</v>
      </c>
      <c r="BA621" s="356">
        <v>0</v>
      </c>
      <c r="BB621" s="356">
        <v>141249.88068377224</v>
      </c>
      <c r="BC621" s="356">
        <v>0</v>
      </c>
      <c r="BD621" s="356">
        <v>0</v>
      </c>
      <c r="BE621" s="356">
        <v>0</v>
      </c>
      <c r="BF621" s="356">
        <v>0</v>
      </c>
      <c r="BG621" s="356">
        <v>141249.88068377224</v>
      </c>
      <c r="BI621" s="356">
        <v>0</v>
      </c>
      <c r="BJ621" s="356">
        <v>0</v>
      </c>
      <c r="BK621" s="356">
        <v>0</v>
      </c>
      <c r="BL621" s="356">
        <v>0</v>
      </c>
      <c r="BM621" s="356">
        <v>0</v>
      </c>
      <c r="BN621" s="356">
        <v>0</v>
      </c>
      <c r="BO621" s="356">
        <v>0</v>
      </c>
      <c r="BQ621" s="356">
        <v>54377.75635566764</v>
      </c>
      <c r="BR621" s="356">
        <v>701546.44535879663</v>
      </c>
      <c r="BS621" s="356">
        <v>0</v>
      </c>
      <c r="BT621" s="356">
        <v>0</v>
      </c>
      <c r="BU621" s="356">
        <v>0</v>
      </c>
      <c r="BV621" s="356">
        <v>0</v>
      </c>
      <c r="BW621" s="356">
        <v>755924.20171446423</v>
      </c>
      <c r="BY621" s="356">
        <v>0</v>
      </c>
      <c r="BZ621" s="356">
        <v>0</v>
      </c>
      <c r="CA621" s="356">
        <v>0</v>
      </c>
      <c r="CB621" s="356">
        <v>0</v>
      </c>
      <c r="CC621" s="356">
        <v>0</v>
      </c>
      <c r="CD621" s="356">
        <v>0</v>
      </c>
      <c r="CE621" s="356">
        <v>0</v>
      </c>
      <c r="CG621" s="356">
        <v>6298.6951047532848</v>
      </c>
      <c r="CH621" s="356">
        <v>84474.889313847394</v>
      </c>
      <c r="CI621" s="356">
        <v>0</v>
      </c>
      <c r="CJ621" s="356">
        <v>0</v>
      </c>
      <c r="CK621" s="356">
        <v>0</v>
      </c>
      <c r="CL621" s="356">
        <v>0</v>
      </c>
      <c r="CM621" s="356">
        <v>90773.584418600673</v>
      </c>
      <c r="CN621" s="162">
        <v>0</v>
      </c>
      <c r="CO621" s="356">
        <v>1116.3718526702783</v>
      </c>
      <c r="CP621" s="356">
        <v>8267.452492945964</v>
      </c>
      <c r="CQ621" s="356">
        <v>0</v>
      </c>
      <c r="CR621" s="356">
        <v>0</v>
      </c>
      <c r="CS621" s="356">
        <v>0</v>
      </c>
      <c r="CT621" s="356">
        <v>0</v>
      </c>
      <c r="CU621" s="356">
        <v>9383.8243456162418</v>
      </c>
      <c r="CW621" s="356">
        <v>0</v>
      </c>
      <c r="CX621" s="356">
        <v>0</v>
      </c>
      <c r="CY621" s="356">
        <v>0</v>
      </c>
      <c r="CZ621" s="356">
        <v>0</v>
      </c>
      <c r="DA621" s="356">
        <v>0</v>
      </c>
      <c r="DB621" s="356">
        <v>0</v>
      </c>
      <c r="DC621" s="356">
        <v>0</v>
      </c>
      <c r="DE621" s="356">
        <v>0</v>
      </c>
      <c r="DF621" s="356">
        <v>0</v>
      </c>
      <c r="DG621" s="356">
        <v>0</v>
      </c>
      <c r="DH621" s="356">
        <v>0</v>
      </c>
      <c r="DI621" s="356">
        <v>0</v>
      </c>
      <c r="DJ621" s="356">
        <v>0</v>
      </c>
      <c r="DK621" s="356">
        <v>0</v>
      </c>
      <c r="DM621" s="356">
        <v>0</v>
      </c>
      <c r="DN621" s="356">
        <v>0</v>
      </c>
      <c r="DO621" s="356">
        <v>0</v>
      </c>
      <c r="DP621" s="356">
        <v>0</v>
      </c>
      <c r="DQ621" s="356">
        <v>0</v>
      </c>
      <c r="DR621" s="356">
        <v>0</v>
      </c>
      <c r="DS621" s="356">
        <v>0</v>
      </c>
      <c r="DU621" s="356">
        <v>0</v>
      </c>
      <c r="DV621" s="356">
        <v>0</v>
      </c>
      <c r="DW621" s="356">
        <v>0</v>
      </c>
      <c r="DX621" s="356">
        <v>0</v>
      </c>
      <c r="DY621" s="356">
        <v>0</v>
      </c>
      <c r="DZ621" s="356">
        <v>0</v>
      </c>
      <c r="EA621" s="356">
        <v>0</v>
      </c>
      <c r="EC621" s="356">
        <v>0</v>
      </c>
      <c r="ED621" s="356">
        <v>0</v>
      </c>
      <c r="EE621" s="356">
        <v>0</v>
      </c>
      <c r="EF621" s="356">
        <v>0</v>
      </c>
      <c r="EG621" s="356">
        <v>0</v>
      </c>
      <c r="EH621" s="356">
        <v>0</v>
      </c>
      <c r="EI621" s="356">
        <v>0</v>
      </c>
      <c r="EK621" s="356">
        <v>0</v>
      </c>
      <c r="EL621" s="356">
        <v>0</v>
      </c>
      <c r="EM621" s="356">
        <v>0</v>
      </c>
      <c r="EN621" s="356">
        <v>0</v>
      </c>
      <c r="EO621" s="356">
        <v>0</v>
      </c>
      <c r="EP621" s="356">
        <v>0</v>
      </c>
      <c r="EQ621" s="356">
        <v>0</v>
      </c>
      <c r="ES621" s="356">
        <v>0</v>
      </c>
      <c r="ET621" s="356">
        <v>0</v>
      </c>
      <c r="EU621" s="356">
        <v>0</v>
      </c>
      <c r="EV621" s="356">
        <v>0</v>
      </c>
      <c r="EW621" s="356">
        <v>0</v>
      </c>
      <c r="EX621" s="356">
        <v>0</v>
      </c>
      <c r="EY621" s="356">
        <v>0</v>
      </c>
      <c r="FA621" s="356">
        <v>0</v>
      </c>
      <c r="FB621" s="356">
        <v>0</v>
      </c>
      <c r="FC621" s="356">
        <v>0</v>
      </c>
      <c r="FD621" s="356">
        <v>0</v>
      </c>
      <c r="FE621" s="356">
        <v>0</v>
      </c>
      <c r="FF621" s="356">
        <v>0</v>
      </c>
      <c r="FG621" s="356">
        <v>0</v>
      </c>
    </row>
    <row r="622" spans="1:163">
      <c r="A622" s="355">
        <v>456.06</v>
      </c>
      <c r="B622" s="162" t="s">
        <v>1249</v>
      </c>
      <c r="C622" s="619">
        <v>0</v>
      </c>
      <c r="D622" s="167"/>
      <c r="E622" s="356">
        <v>0</v>
      </c>
      <c r="F622" s="356">
        <v>0</v>
      </c>
      <c r="G622" s="356">
        <v>0</v>
      </c>
      <c r="H622" s="356">
        <v>0</v>
      </c>
      <c r="I622" s="356">
        <v>0</v>
      </c>
      <c r="J622" s="356">
        <v>0</v>
      </c>
      <c r="K622" s="356">
        <v>0</v>
      </c>
      <c r="M622" s="356">
        <v>0</v>
      </c>
      <c r="N622" s="356">
        <v>0</v>
      </c>
      <c r="O622" s="356">
        <v>0</v>
      </c>
      <c r="P622" s="356">
        <v>0</v>
      </c>
      <c r="Q622" s="356">
        <v>0</v>
      </c>
      <c r="R622" s="356">
        <v>0</v>
      </c>
      <c r="S622" s="356">
        <v>0</v>
      </c>
      <c r="U622" s="356">
        <v>0</v>
      </c>
      <c r="V622" s="356">
        <v>0</v>
      </c>
      <c r="W622" s="356">
        <v>0</v>
      </c>
      <c r="X622" s="356">
        <v>0</v>
      </c>
      <c r="Y622" s="356">
        <v>0</v>
      </c>
      <c r="Z622" s="356">
        <v>0</v>
      </c>
      <c r="AA622" s="356">
        <v>0</v>
      </c>
      <c r="AC622" s="356">
        <v>0</v>
      </c>
      <c r="AD622" s="356">
        <v>0</v>
      </c>
      <c r="AE622" s="356">
        <v>0</v>
      </c>
      <c r="AF622" s="356">
        <v>0</v>
      </c>
      <c r="AG622" s="356">
        <v>0</v>
      </c>
      <c r="AH622" s="356">
        <v>0</v>
      </c>
      <c r="AI622" s="356">
        <v>0</v>
      </c>
      <c r="AK622" s="356">
        <v>0</v>
      </c>
      <c r="AL622" s="356">
        <v>0</v>
      </c>
      <c r="AM622" s="356">
        <v>0</v>
      </c>
      <c r="AN622" s="356">
        <v>0</v>
      </c>
      <c r="AO622" s="356">
        <v>0</v>
      </c>
      <c r="AP622" s="356">
        <v>0</v>
      </c>
      <c r="AQ622" s="356">
        <v>0</v>
      </c>
      <c r="AS622" s="356">
        <v>0</v>
      </c>
      <c r="AT622" s="356">
        <v>0</v>
      </c>
      <c r="AU622" s="356">
        <v>0</v>
      </c>
      <c r="AV622" s="356">
        <v>0</v>
      </c>
      <c r="AW622" s="356">
        <v>0</v>
      </c>
      <c r="AX622" s="356">
        <v>0</v>
      </c>
      <c r="AY622" s="356">
        <v>0</v>
      </c>
      <c r="BA622" s="356">
        <v>0</v>
      </c>
      <c r="BB622" s="356">
        <v>0</v>
      </c>
      <c r="BC622" s="356">
        <v>0</v>
      </c>
      <c r="BD622" s="356">
        <v>0</v>
      </c>
      <c r="BE622" s="356">
        <v>0</v>
      </c>
      <c r="BF622" s="356">
        <v>0</v>
      </c>
      <c r="BG622" s="356">
        <v>0</v>
      </c>
      <c r="BI622" s="356">
        <v>0</v>
      </c>
      <c r="BJ622" s="356">
        <v>0</v>
      </c>
      <c r="BK622" s="356">
        <v>0</v>
      </c>
      <c r="BL622" s="356">
        <v>0</v>
      </c>
      <c r="BM622" s="356">
        <v>0</v>
      </c>
      <c r="BN622" s="356">
        <v>0</v>
      </c>
      <c r="BO622" s="356">
        <v>0</v>
      </c>
      <c r="BQ622" s="356">
        <v>0</v>
      </c>
      <c r="BR622" s="356">
        <v>0</v>
      </c>
      <c r="BS622" s="356">
        <v>0</v>
      </c>
      <c r="BT622" s="356">
        <v>0</v>
      </c>
      <c r="BU622" s="356">
        <v>0</v>
      </c>
      <c r="BV622" s="356">
        <v>0</v>
      </c>
      <c r="BW622" s="356">
        <v>0</v>
      </c>
      <c r="BY622" s="356">
        <v>0</v>
      </c>
      <c r="BZ622" s="356">
        <v>0</v>
      </c>
      <c r="CA622" s="356">
        <v>0</v>
      </c>
      <c r="CB622" s="356">
        <v>0</v>
      </c>
      <c r="CC622" s="356">
        <v>0</v>
      </c>
      <c r="CD622" s="356">
        <v>0</v>
      </c>
      <c r="CE622" s="356">
        <v>0</v>
      </c>
      <c r="CG622" s="356">
        <v>0</v>
      </c>
      <c r="CH622" s="356">
        <v>0</v>
      </c>
      <c r="CI622" s="356">
        <v>0</v>
      </c>
      <c r="CJ622" s="356">
        <v>0</v>
      </c>
      <c r="CK622" s="356">
        <v>0</v>
      </c>
      <c r="CL622" s="356">
        <v>0</v>
      </c>
      <c r="CM622" s="356">
        <v>0</v>
      </c>
      <c r="CN622" s="162">
        <v>0</v>
      </c>
      <c r="CO622" s="356">
        <v>0</v>
      </c>
      <c r="CP622" s="356">
        <v>0</v>
      </c>
      <c r="CQ622" s="356">
        <v>0</v>
      </c>
      <c r="CR622" s="356">
        <v>0</v>
      </c>
      <c r="CS622" s="356">
        <v>0</v>
      </c>
      <c r="CT622" s="356">
        <v>0</v>
      </c>
      <c r="CU622" s="356">
        <v>0</v>
      </c>
      <c r="CW622" s="356">
        <v>0</v>
      </c>
      <c r="CX622" s="356">
        <v>0</v>
      </c>
      <c r="CY622" s="356">
        <v>0</v>
      </c>
      <c r="CZ622" s="356">
        <v>0</v>
      </c>
      <c r="DA622" s="356">
        <v>0</v>
      </c>
      <c r="DB622" s="356">
        <v>0</v>
      </c>
      <c r="DC622" s="356">
        <v>0</v>
      </c>
      <c r="DE622" s="356">
        <v>0</v>
      </c>
      <c r="DF622" s="356">
        <v>0</v>
      </c>
      <c r="DG622" s="356">
        <v>0</v>
      </c>
      <c r="DH622" s="356">
        <v>0</v>
      </c>
      <c r="DI622" s="356">
        <v>0</v>
      </c>
      <c r="DJ622" s="356">
        <v>0</v>
      </c>
      <c r="DK622" s="356">
        <v>0</v>
      </c>
      <c r="DM622" s="356">
        <v>0</v>
      </c>
      <c r="DN622" s="356">
        <v>0</v>
      </c>
      <c r="DO622" s="356">
        <v>0</v>
      </c>
      <c r="DP622" s="356">
        <v>0</v>
      </c>
      <c r="DQ622" s="356">
        <v>0</v>
      </c>
      <c r="DR622" s="356">
        <v>0</v>
      </c>
      <c r="DS622" s="356">
        <v>0</v>
      </c>
      <c r="DU622" s="356">
        <v>0</v>
      </c>
      <c r="DV622" s="356">
        <v>0</v>
      </c>
      <c r="DW622" s="356">
        <v>0</v>
      </c>
      <c r="DX622" s="356">
        <v>0</v>
      </c>
      <c r="DY622" s="356">
        <v>0</v>
      </c>
      <c r="DZ622" s="356">
        <v>0</v>
      </c>
      <c r="EA622" s="356">
        <v>0</v>
      </c>
      <c r="EC622" s="356">
        <v>0</v>
      </c>
      <c r="ED622" s="356">
        <v>0</v>
      </c>
      <c r="EE622" s="356">
        <v>0</v>
      </c>
      <c r="EF622" s="356">
        <v>0</v>
      </c>
      <c r="EG622" s="356">
        <v>0</v>
      </c>
      <c r="EH622" s="356">
        <v>0</v>
      </c>
      <c r="EI622" s="356">
        <v>0</v>
      </c>
      <c r="EK622" s="356">
        <v>0</v>
      </c>
      <c r="EL622" s="356">
        <v>0</v>
      </c>
      <c r="EM622" s="356">
        <v>0</v>
      </c>
      <c r="EN622" s="356">
        <v>0</v>
      </c>
      <c r="EO622" s="356">
        <v>0</v>
      </c>
      <c r="EP622" s="356">
        <v>0</v>
      </c>
      <c r="EQ622" s="356">
        <v>0</v>
      </c>
      <c r="ES622" s="356">
        <v>0</v>
      </c>
      <c r="ET622" s="356">
        <v>0</v>
      </c>
      <c r="EU622" s="356">
        <v>0</v>
      </c>
      <c r="EV622" s="356">
        <v>0</v>
      </c>
      <c r="EW622" s="356">
        <v>0</v>
      </c>
      <c r="EX622" s="356">
        <v>0</v>
      </c>
      <c r="EY622" s="356">
        <v>0</v>
      </c>
      <c r="FA622" s="356">
        <v>0</v>
      </c>
      <c r="FB622" s="356">
        <v>0</v>
      </c>
      <c r="FC622" s="356">
        <v>0</v>
      </c>
      <c r="FD622" s="356">
        <v>0</v>
      </c>
      <c r="FE622" s="356">
        <v>0</v>
      </c>
      <c r="FF622" s="356">
        <v>0</v>
      </c>
      <c r="FG622" s="356">
        <v>0</v>
      </c>
    </row>
    <row r="623" spans="1:163">
      <c r="A623" s="355">
        <v>456.07</v>
      </c>
      <c r="B623" s="162" t="s">
        <v>1250</v>
      </c>
      <c r="C623" s="619">
        <v>16227.01</v>
      </c>
      <c r="D623" s="167"/>
      <c r="E623" s="356">
        <v>1029.4377722467511</v>
      </c>
      <c r="F623" s="356">
        <v>7523.7755708057994</v>
      </c>
      <c r="G623" s="356">
        <v>0</v>
      </c>
      <c r="H623" s="356">
        <v>0</v>
      </c>
      <c r="I623" s="356">
        <v>0</v>
      </c>
      <c r="J623" s="356">
        <v>0</v>
      </c>
      <c r="K623" s="356">
        <v>8553.21334305255</v>
      </c>
      <c r="M623" s="356">
        <v>237.33995895699252</v>
      </c>
      <c r="N623" s="356">
        <v>1911.7030895930739</v>
      </c>
      <c r="O623" s="356">
        <v>0</v>
      </c>
      <c r="P623" s="356">
        <v>0</v>
      </c>
      <c r="Q623" s="356">
        <v>0</v>
      </c>
      <c r="R623" s="356">
        <v>0</v>
      </c>
      <c r="S623" s="356">
        <v>2149.0430485500665</v>
      </c>
      <c r="U623" s="356">
        <v>254.03397893970654</v>
      </c>
      <c r="V623" s="356">
        <v>2125.9602335290447</v>
      </c>
      <c r="W623" s="356">
        <v>0</v>
      </c>
      <c r="X623" s="356">
        <v>0</v>
      </c>
      <c r="Y623" s="356">
        <v>0</v>
      </c>
      <c r="Z623" s="356">
        <v>0</v>
      </c>
      <c r="AA623" s="356">
        <v>2379.9942124687514</v>
      </c>
      <c r="AC623" s="356">
        <v>133.47398769564577</v>
      </c>
      <c r="AD623" s="356">
        <v>1372.0220652748822</v>
      </c>
      <c r="AE623" s="356">
        <v>0</v>
      </c>
      <c r="AF623" s="356">
        <v>0</v>
      </c>
      <c r="AG623" s="356">
        <v>0</v>
      </c>
      <c r="AH623" s="356">
        <v>0</v>
      </c>
      <c r="AI623" s="356">
        <v>1505.4960529705279</v>
      </c>
      <c r="AK623" s="356">
        <v>94.289044847074436</v>
      </c>
      <c r="AL623" s="356">
        <v>954.57445843096161</v>
      </c>
      <c r="AM623" s="356">
        <v>0</v>
      </c>
      <c r="AN623" s="356">
        <v>0</v>
      </c>
      <c r="AO623" s="356">
        <v>0</v>
      </c>
      <c r="AP623" s="356">
        <v>0</v>
      </c>
      <c r="AQ623" s="356">
        <v>1048.863503278036</v>
      </c>
      <c r="AS623" s="356">
        <v>3.2222625469234675E-3</v>
      </c>
      <c r="AT623" s="356">
        <v>3.0141722933036981</v>
      </c>
      <c r="AU623" s="356">
        <v>0</v>
      </c>
      <c r="AV623" s="356">
        <v>0</v>
      </c>
      <c r="AW623" s="356">
        <v>0</v>
      </c>
      <c r="AX623" s="356">
        <v>0</v>
      </c>
      <c r="AY623" s="356">
        <v>3.0173945558506214</v>
      </c>
      <c r="BA623" s="356">
        <v>0</v>
      </c>
      <c r="BB623" s="356">
        <v>83.18969271975395</v>
      </c>
      <c r="BC623" s="356">
        <v>0</v>
      </c>
      <c r="BD623" s="356">
        <v>0</v>
      </c>
      <c r="BE623" s="356">
        <v>0</v>
      </c>
      <c r="BF623" s="356">
        <v>0</v>
      </c>
      <c r="BG623" s="356">
        <v>83.18969271975395</v>
      </c>
      <c r="BI623" s="356">
        <v>0</v>
      </c>
      <c r="BJ623" s="356">
        <v>0</v>
      </c>
      <c r="BK623" s="356">
        <v>0</v>
      </c>
      <c r="BL623" s="356">
        <v>0</v>
      </c>
      <c r="BM623" s="356">
        <v>0</v>
      </c>
      <c r="BN623" s="356">
        <v>0</v>
      </c>
      <c r="BO623" s="356">
        <v>0</v>
      </c>
      <c r="BQ623" s="356">
        <v>32.026001155676362</v>
      </c>
      <c r="BR623" s="356">
        <v>413.17863728814393</v>
      </c>
      <c r="BS623" s="356">
        <v>0</v>
      </c>
      <c r="BT623" s="356">
        <v>0</v>
      </c>
      <c r="BU623" s="356">
        <v>0</v>
      </c>
      <c r="BV623" s="356">
        <v>0</v>
      </c>
      <c r="BW623" s="356">
        <v>445.20463844382027</v>
      </c>
      <c r="BY623" s="356">
        <v>0</v>
      </c>
      <c r="BZ623" s="356">
        <v>0</v>
      </c>
      <c r="CA623" s="356">
        <v>0</v>
      </c>
      <c r="CB623" s="356">
        <v>0</v>
      </c>
      <c r="CC623" s="356">
        <v>0</v>
      </c>
      <c r="CD623" s="356">
        <v>0</v>
      </c>
      <c r="CE623" s="356">
        <v>0</v>
      </c>
      <c r="CG623" s="356">
        <v>3.7096421445688583</v>
      </c>
      <c r="CH623" s="356">
        <v>49.751830235432912</v>
      </c>
      <c r="CI623" s="356">
        <v>0</v>
      </c>
      <c r="CJ623" s="356">
        <v>0</v>
      </c>
      <c r="CK623" s="356">
        <v>0</v>
      </c>
      <c r="CL623" s="356">
        <v>0</v>
      </c>
      <c r="CM623" s="356">
        <v>53.461472380001773</v>
      </c>
      <c r="CN623" s="162">
        <v>0</v>
      </c>
      <c r="CO623" s="356">
        <v>0.65749175103758162</v>
      </c>
      <c r="CP623" s="356">
        <v>4.8691498296065738</v>
      </c>
      <c r="CQ623" s="356">
        <v>0</v>
      </c>
      <c r="CR623" s="356">
        <v>0</v>
      </c>
      <c r="CS623" s="356">
        <v>0</v>
      </c>
      <c r="CT623" s="356">
        <v>0</v>
      </c>
      <c r="CU623" s="356">
        <v>5.5266415806441556</v>
      </c>
      <c r="CW623" s="356">
        <v>0</v>
      </c>
      <c r="CX623" s="356">
        <v>0</v>
      </c>
      <c r="CY623" s="356">
        <v>0</v>
      </c>
      <c r="CZ623" s="356">
        <v>0</v>
      </c>
      <c r="DA623" s="356">
        <v>0</v>
      </c>
      <c r="DB623" s="356">
        <v>0</v>
      </c>
      <c r="DC623" s="356">
        <v>0</v>
      </c>
      <c r="DE623" s="356">
        <v>0</v>
      </c>
      <c r="DF623" s="356">
        <v>0</v>
      </c>
      <c r="DG623" s="356">
        <v>0</v>
      </c>
      <c r="DH623" s="356">
        <v>0</v>
      </c>
      <c r="DI623" s="356">
        <v>0</v>
      </c>
      <c r="DJ623" s="356">
        <v>0</v>
      </c>
      <c r="DK623" s="356">
        <v>0</v>
      </c>
      <c r="DM623" s="356">
        <v>0</v>
      </c>
      <c r="DN623" s="356">
        <v>0</v>
      </c>
      <c r="DO623" s="356">
        <v>0</v>
      </c>
      <c r="DP623" s="356">
        <v>0</v>
      </c>
      <c r="DQ623" s="356">
        <v>0</v>
      </c>
      <c r="DR623" s="356">
        <v>0</v>
      </c>
      <c r="DS623" s="356">
        <v>0</v>
      </c>
      <c r="DU623" s="356">
        <v>0</v>
      </c>
      <c r="DV623" s="356">
        <v>0</v>
      </c>
      <c r="DW623" s="356">
        <v>0</v>
      </c>
      <c r="DX623" s="356">
        <v>0</v>
      </c>
      <c r="DY623" s="356">
        <v>0</v>
      </c>
      <c r="DZ623" s="356">
        <v>0</v>
      </c>
      <c r="EA623" s="356">
        <v>0</v>
      </c>
      <c r="EC623" s="356">
        <v>0</v>
      </c>
      <c r="ED623" s="356">
        <v>0</v>
      </c>
      <c r="EE623" s="356">
        <v>0</v>
      </c>
      <c r="EF623" s="356">
        <v>0</v>
      </c>
      <c r="EG623" s="356">
        <v>0</v>
      </c>
      <c r="EH623" s="356">
        <v>0</v>
      </c>
      <c r="EI623" s="356">
        <v>0</v>
      </c>
      <c r="EK623" s="356">
        <v>0</v>
      </c>
      <c r="EL623" s="356">
        <v>0</v>
      </c>
      <c r="EM623" s="356">
        <v>0</v>
      </c>
      <c r="EN623" s="356">
        <v>0</v>
      </c>
      <c r="EO623" s="356">
        <v>0</v>
      </c>
      <c r="EP623" s="356">
        <v>0</v>
      </c>
      <c r="EQ623" s="356">
        <v>0</v>
      </c>
      <c r="ES623" s="356">
        <v>0</v>
      </c>
      <c r="ET623" s="356">
        <v>0</v>
      </c>
      <c r="EU623" s="356">
        <v>0</v>
      </c>
      <c r="EV623" s="356">
        <v>0</v>
      </c>
      <c r="EW623" s="356">
        <v>0</v>
      </c>
      <c r="EX623" s="356">
        <v>0</v>
      </c>
      <c r="EY623" s="356">
        <v>0</v>
      </c>
      <c r="FA623" s="356">
        <v>0</v>
      </c>
      <c r="FB623" s="356">
        <v>0</v>
      </c>
      <c r="FC623" s="356">
        <v>0</v>
      </c>
      <c r="FD623" s="356">
        <v>0</v>
      </c>
      <c r="FE623" s="356">
        <v>0</v>
      </c>
      <c r="FF623" s="356">
        <v>0</v>
      </c>
      <c r="FG623" s="356">
        <v>0</v>
      </c>
    </row>
    <row r="624" spans="1:163">
      <c r="A624" s="355">
        <v>456.08</v>
      </c>
      <c r="B624" s="162" t="s">
        <v>1251</v>
      </c>
      <c r="C624" s="619">
        <v>1720.49</v>
      </c>
      <c r="D624" s="167"/>
      <c r="E624" s="356">
        <v>0</v>
      </c>
      <c r="F624" s="356">
        <v>0</v>
      </c>
      <c r="G624" s="356">
        <v>0</v>
      </c>
      <c r="H624" s="356">
        <v>0</v>
      </c>
      <c r="I624" s="356">
        <v>0</v>
      </c>
      <c r="J624" s="356">
        <v>0</v>
      </c>
      <c r="K624" s="356">
        <v>0</v>
      </c>
      <c r="M624" s="356">
        <v>0</v>
      </c>
      <c r="N624" s="356">
        <v>0</v>
      </c>
      <c r="O624" s="356">
        <v>0</v>
      </c>
      <c r="P624" s="356">
        <v>0</v>
      </c>
      <c r="Q624" s="356">
        <v>0</v>
      </c>
      <c r="R624" s="356">
        <v>0</v>
      </c>
      <c r="S624" s="356">
        <v>0</v>
      </c>
      <c r="U624" s="356">
        <v>0</v>
      </c>
      <c r="V624" s="356">
        <v>0</v>
      </c>
      <c r="W624" s="356">
        <v>0</v>
      </c>
      <c r="X624" s="356">
        <v>0</v>
      </c>
      <c r="Y624" s="356">
        <v>0</v>
      </c>
      <c r="Z624" s="356">
        <v>0</v>
      </c>
      <c r="AA624" s="356">
        <v>0</v>
      </c>
      <c r="AC624" s="356">
        <v>0</v>
      </c>
      <c r="AD624" s="356">
        <v>0</v>
      </c>
      <c r="AE624" s="356">
        <v>0</v>
      </c>
      <c r="AF624" s="356">
        <v>0</v>
      </c>
      <c r="AG624" s="356">
        <v>0</v>
      </c>
      <c r="AH624" s="356">
        <v>0</v>
      </c>
      <c r="AI624" s="356">
        <v>0</v>
      </c>
      <c r="AK624" s="356">
        <v>0</v>
      </c>
      <c r="AL624" s="356">
        <v>0</v>
      </c>
      <c r="AM624" s="356">
        <v>0</v>
      </c>
      <c r="AN624" s="356">
        <v>0</v>
      </c>
      <c r="AO624" s="356">
        <v>0</v>
      </c>
      <c r="AP624" s="356">
        <v>0</v>
      </c>
      <c r="AQ624" s="356">
        <v>0</v>
      </c>
      <c r="AS624" s="356">
        <v>0</v>
      </c>
      <c r="AT624" s="356">
        <v>0</v>
      </c>
      <c r="AU624" s="356">
        <v>0</v>
      </c>
      <c r="AV624" s="356">
        <v>0</v>
      </c>
      <c r="AW624" s="356">
        <v>0</v>
      </c>
      <c r="AX624" s="356">
        <v>0</v>
      </c>
      <c r="AY624" s="356">
        <v>0</v>
      </c>
      <c r="BA624" s="356">
        <v>0</v>
      </c>
      <c r="BB624" s="356">
        <v>0</v>
      </c>
      <c r="BC624" s="356">
        <v>0</v>
      </c>
      <c r="BD624" s="356">
        <v>0</v>
      </c>
      <c r="BE624" s="356">
        <v>0</v>
      </c>
      <c r="BF624" s="356">
        <v>0</v>
      </c>
      <c r="BG624" s="356">
        <v>0</v>
      </c>
      <c r="BI624" s="356">
        <v>0</v>
      </c>
      <c r="BJ624" s="356">
        <v>0</v>
      </c>
      <c r="BK624" s="356">
        <v>0</v>
      </c>
      <c r="BL624" s="356">
        <v>0</v>
      </c>
      <c r="BM624" s="356">
        <v>0</v>
      </c>
      <c r="BN624" s="356">
        <v>0</v>
      </c>
      <c r="BO624" s="356">
        <v>0</v>
      </c>
      <c r="BQ624" s="356">
        <v>0</v>
      </c>
      <c r="BR624" s="356">
        <v>0</v>
      </c>
      <c r="BS624" s="356">
        <v>0</v>
      </c>
      <c r="BT624" s="356">
        <v>0</v>
      </c>
      <c r="BU624" s="356">
        <v>0</v>
      </c>
      <c r="BV624" s="356">
        <v>0</v>
      </c>
      <c r="BW624" s="356">
        <v>0</v>
      </c>
      <c r="BY624" s="356">
        <v>0</v>
      </c>
      <c r="BZ624" s="356">
        <v>0</v>
      </c>
      <c r="CA624" s="356">
        <v>0</v>
      </c>
      <c r="CB624" s="356">
        <v>0</v>
      </c>
      <c r="CC624" s="356">
        <v>0</v>
      </c>
      <c r="CD624" s="356">
        <v>0</v>
      </c>
      <c r="CE624" s="356">
        <v>0</v>
      </c>
      <c r="CG624" s="356">
        <v>0</v>
      </c>
      <c r="CH624" s="356">
        <v>0</v>
      </c>
      <c r="CI624" s="356">
        <v>1720.49</v>
      </c>
      <c r="CJ624" s="356">
        <v>0</v>
      </c>
      <c r="CK624" s="356">
        <v>0</v>
      </c>
      <c r="CL624" s="356">
        <v>0</v>
      </c>
      <c r="CM624" s="356">
        <v>1720.49</v>
      </c>
      <c r="CN624" s="162">
        <v>0</v>
      </c>
      <c r="CO624" s="356">
        <v>0</v>
      </c>
      <c r="CP624" s="356">
        <v>0</v>
      </c>
      <c r="CQ624" s="356">
        <v>0</v>
      </c>
      <c r="CR624" s="356">
        <v>0</v>
      </c>
      <c r="CS624" s="356">
        <v>0</v>
      </c>
      <c r="CT624" s="356">
        <v>0</v>
      </c>
      <c r="CU624" s="356">
        <v>0</v>
      </c>
      <c r="CW624" s="356">
        <v>0</v>
      </c>
      <c r="CX624" s="356">
        <v>0</v>
      </c>
      <c r="CY624" s="356">
        <v>0</v>
      </c>
      <c r="CZ624" s="356">
        <v>0</v>
      </c>
      <c r="DA624" s="356">
        <v>0</v>
      </c>
      <c r="DB624" s="356">
        <v>0</v>
      </c>
      <c r="DC624" s="356">
        <v>0</v>
      </c>
      <c r="DE624" s="356">
        <v>0</v>
      </c>
      <c r="DF624" s="356">
        <v>0</v>
      </c>
      <c r="DG624" s="356">
        <v>0</v>
      </c>
      <c r="DH624" s="356">
        <v>0</v>
      </c>
      <c r="DI624" s="356">
        <v>0</v>
      </c>
      <c r="DJ624" s="356">
        <v>0</v>
      </c>
      <c r="DK624" s="356">
        <v>0</v>
      </c>
      <c r="DM624" s="356">
        <v>0</v>
      </c>
      <c r="DN624" s="356">
        <v>0</v>
      </c>
      <c r="DO624" s="356">
        <v>0</v>
      </c>
      <c r="DP624" s="356">
        <v>0</v>
      </c>
      <c r="DQ624" s="356">
        <v>0</v>
      </c>
      <c r="DR624" s="356">
        <v>0</v>
      </c>
      <c r="DS624" s="356">
        <v>0</v>
      </c>
      <c r="DU624" s="356">
        <v>0</v>
      </c>
      <c r="DV624" s="356">
        <v>0</v>
      </c>
      <c r="DW624" s="356">
        <v>0</v>
      </c>
      <c r="DX624" s="356">
        <v>0</v>
      </c>
      <c r="DY624" s="356">
        <v>0</v>
      </c>
      <c r="DZ624" s="356">
        <v>0</v>
      </c>
      <c r="EA624" s="356">
        <v>0</v>
      </c>
      <c r="EC624" s="356">
        <v>0</v>
      </c>
      <c r="ED624" s="356">
        <v>0</v>
      </c>
      <c r="EE624" s="356">
        <v>0</v>
      </c>
      <c r="EF624" s="356">
        <v>0</v>
      </c>
      <c r="EG624" s="356">
        <v>0</v>
      </c>
      <c r="EH624" s="356">
        <v>0</v>
      </c>
      <c r="EI624" s="356">
        <v>0</v>
      </c>
      <c r="EK624" s="356">
        <v>0</v>
      </c>
      <c r="EL624" s="356">
        <v>0</v>
      </c>
      <c r="EM624" s="356">
        <v>0</v>
      </c>
      <c r="EN624" s="356">
        <v>0</v>
      </c>
      <c r="EO624" s="356">
        <v>0</v>
      </c>
      <c r="EP624" s="356">
        <v>0</v>
      </c>
      <c r="EQ624" s="356">
        <v>0</v>
      </c>
      <c r="ES624" s="356">
        <v>0</v>
      </c>
      <c r="ET624" s="356">
        <v>0</v>
      </c>
      <c r="EU624" s="356">
        <v>0</v>
      </c>
      <c r="EV624" s="356">
        <v>0</v>
      </c>
      <c r="EW624" s="356">
        <v>0</v>
      </c>
      <c r="EX624" s="356">
        <v>0</v>
      </c>
      <c r="EY624" s="356">
        <v>0</v>
      </c>
      <c r="FA624" s="356">
        <v>0</v>
      </c>
      <c r="FB624" s="356">
        <v>0</v>
      </c>
      <c r="FC624" s="356">
        <v>0</v>
      </c>
      <c r="FD624" s="356">
        <v>0</v>
      </c>
      <c r="FE624" s="356">
        <v>0</v>
      </c>
      <c r="FF624" s="356">
        <v>0</v>
      </c>
      <c r="FG624" s="356">
        <v>0</v>
      </c>
    </row>
    <row r="625" spans="1:163">
      <c r="A625" s="355">
        <v>456.09</v>
      </c>
      <c r="B625" s="162" t="s">
        <v>1252</v>
      </c>
      <c r="C625" s="619">
        <v>0</v>
      </c>
      <c r="D625" s="167"/>
      <c r="E625" s="356">
        <v>0</v>
      </c>
      <c r="F625" s="356">
        <v>0</v>
      </c>
      <c r="G625" s="356">
        <v>0</v>
      </c>
      <c r="H625" s="356">
        <v>0</v>
      </c>
      <c r="I625" s="356">
        <v>0</v>
      </c>
      <c r="J625" s="356">
        <v>0</v>
      </c>
      <c r="K625" s="356">
        <v>0</v>
      </c>
      <c r="M625" s="356">
        <v>0</v>
      </c>
      <c r="N625" s="356">
        <v>0</v>
      </c>
      <c r="O625" s="356">
        <v>0</v>
      </c>
      <c r="P625" s="356">
        <v>0</v>
      </c>
      <c r="Q625" s="356">
        <v>0</v>
      </c>
      <c r="R625" s="356">
        <v>0</v>
      </c>
      <c r="S625" s="356">
        <v>0</v>
      </c>
      <c r="U625" s="356">
        <v>0</v>
      </c>
      <c r="V625" s="356">
        <v>0</v>
      </c>
      <c r="W625" s="356">
        <v>0</v>
      </c>
      <c r="X625" s="356">
        <v>0</v>
      </c>
      <c r="Y625" s="356">
        <v>0</v>
      </c>
      <c r="Z625" s="356">
        <v>0</v>
      </c>
      <c r="AA625" s="356">
        <v>0</v>
      </c>
      <c r="AC625" s="356">
        <v>0</v>
      </c>
      <c r="AD625" s="356">
        <v>0</v>
      </c>
      <c r="AE625" s="356">
        <v>0</v>
      </c>
      <c r="AF625" s="356">
        <v>0</v>
      </c>
      <c r="AG625" s="356">
        <v>0</v>
      </c>
      <c r="AH625" s="356">
        <v>0</v>
      </c>
      <c r="AI625" s="356">
        <v>0</v>
      </c>
      <c r="AK625" s="356">
        <v>0</v>
      </c>
      <c r="AL625" s="356">
        <v>0</v>
      </c>
      <c r="AM625" s="356">
        <v>0</v>
      </c>
      <c r="AN625" s="356">
        <v>0</v>
      </c>
      <c r="AO625" s="356">
        <v>0</v>
      </c>
      <c r="AP625" s="356">
        <v>0</v>
      </c>
      <c r="AQ625" s="356">
        <v>0</v>
      </c>
      <c r="AS625" s="356">
        <v>0</v>
      </c>
      <c r="AT625" s="356">
        <v>0</v>
      </c>
      <c r="AU625" s="356">
        <v>0</v>
      </c>
      <c r="AV625" s="356">
        <v>0</v>
      </c>
      <c r="AW625" s="356">
        <v>0</v>
      </c>
      <c r="AX625" s="356">
        <v>0</v>
      </c>
      <c r="AY625" s="356">
        <v>0</v>
      </c>
      <c r="BA625" s="356">
        <v>0</v>
      </c>
      <c r="BB625" s="356">
        <v>0</v>
      </c>
      <c r="BC625" s="356">
        <v>0</v>
      </c>
      <c r="BD625" s="356">
        <v>0</v>
      </c>
      <c r="BE625" s="356">
        <v>0</v>
      </c>
      <c r="BF625" s="356">
        <v>0</v>
      </c>
      <c r="BG625" s="356">
        <v>0</v>
      </c>
      <c r="BI625" s="356">
        <v>0</v>
      </c>
      <c r="BJ625" s="356">
        <v>0</v>
      </c>
      <c r="BK625" s="356">
        <v>0</v>
      </c>
      <c r="BL625" s="356">
        <v>0</v>
      </c>
      <c r="BM625" s="356">
        <v>0</v>
      </c>
      <c r="BN625" s="356">
        <v>0</v>
      </c>
      <c r="BO625" s="356">
        <v>0</v>
      </c>
      <c r="BQ625" s="356">
        <v>0</v>
      </c>
      <c r="BR625" s="356">
        <v>0</v>
      </c>
      <c r="BS625" s="356">
        <v>0</v>
      </c>
      <c r="BT625" s="356">
        <v>0</v>
      </c>
      <c r="BU625" s="356">
        <v>0</v>
      </c>
      <c r="BV625" s="356">
        <v>0</v>
      </c>
      <c r="BW625" s="356">
        <v>0</v>
      </c>
      <c r="BY625" s="356">
        <v>0</v>
      </c>
      <c r="BZ625" s="356">
        <v>0</v>
      </c>
      <c r="CA625" s="356">
        <v>0</v>
      </c>
      <c r="CB625" s="356">
        <v>0</v>
      </c>
      <c r="CC625" s="356">
        <v>0</v>
      </c>
      <c r="CD625" s="356">
        <v>0</v>
      </c>
      <c r="CE625" s="356">
        <v>0</v>
      </c>
      <c r="CG625" s="356">
        <v>0</v>
      </c>
      <c r="CH625" s="356">
        <v>0</v>
      </c>
      <c r="CI625" s="356">
        <v>0</v>
      </c>
      <c r="CJ625" s="356">
        <v>0</v>
      </c>
      <c r="CK625" s="356">
        <v>0</v>
      </c>
      <c r="CL625" s="356">
        <v>0</v>
      </c>
      <c r="CM625" s="356">
        <v>0</v>
      </c>
      <c r="CN625" s="162">
        <v>0</v>
      </c>
      <c r="CO625" s="356">
        <v>0</v>
      </c>
      <c r="CP625" s="356">
        <v>0</v>
      </c>
      <c r="CQ625" s="356">
        <v>0</v>
      </c>
      <c r="CR625" s="356">
        <v>0</v>
      </c>
      <c r="CS625" s="356">
        <v>0</v>
      </c>
      <c r="CT625" s="356">
        <v>0</v>
      </c>
      <c r="CU625" s="356">
        <v>0</v>
      </c>
      <c r="CW625" s="356">
        <v>0</v>
      </c>
      <c r="CX625" s="356">
        <v>0</v>
      </c>
      <c r="CY625" s="356">
        <v>0</v>
      </c>
      <c r="CZ625" s="356">
        <v>0</v>
      </c>
      <c r="DA625" s="356">
        <v>0</v>
      </c>
      <c r="DB625" s="356">
        <v>0</v>
      </c>
      <c r="DC625" s="356">
        <v>0</v>
      </c>
      <c r="DE625" s="356">
        <v>0</v>
      </c>
      <c r="DF625" s="356">
        <v>0</v>
      </c>
      <c r="DG625" s="356">
        <v>0</v>
      </c>
      <c r="DH625" s="356">
        <v>0</v>
      </c>
      <c r="DI625" s="356">
        <v>0</v>
      </c>
      <c r="DJ625" s="356">
        <v>0</v>
      </c>
      <c r="DK625" s="356">
        <v>0</v>
      </c>
      <c r="DM625" s="356">
        <v>0</v>
      </c>
      <c r="DN625" s="356">
        <v>0</v>
      </c>
      <c r="DO625" s="356">
        <v>0</v>
      </c>
      <c r="DP625" s="356">
        <v>0</v>
      </c>
      <c r="DQ625" s="356">
        <v>0</v>
      </c>
      <c r="DR625" s="356">
        <v>0</v>
      </c>
      <c r="DS625" s="356">
        <v>0</v>
      </c>
      <c r="DU625" s="356">
        <v>0</v>
      </c>
      <c r="DV625" s="356">
        <v>0</v>
      </c>
      <c r="DW625" s="356">
        <v>0</v>
      </c>
      <c r="DX625" s="356">
        <v>0</v>
      </c>
      <c r="DY625" s="356">
        <v>0</v>
      </c>
      <c r="DZ625" s="356">
        <v>0</v>
      </c>
      <c r="EA625" s="356">
        <v>0</v>
      </c>
      <c r="EC625" s="356">
        <v>0</v>
      </c>
      <c r="ED625" s="356">
        <v>0</v>
      </c>
      <c r="EE625" s="356">
        <v>0</v>
      </c>
      <c r="EF625" s="356">
        <v>0</v>
      </c>
      <c r="EG625" s="356">
        <v>0</v>
      </c>
      <c r="EH625" s="356">
        <v>0</v>
      </c>
      <c r="EI625" s="356">
        <v>0</v>
      </c>
      <c r="EK625" s="356">
        <v>0</v>
      </c>
      <c r="EL625" s="356">
        <v>0</v>
      </c>
      <c r="EM625" s="356">
        <v>0</v>
      </c>
      <c r="EN625" s="356">
        <v>0</v>
      </c>
      <c r="EO625" s="356">
        <v>0</v>
      </c>
      <c r="EP625" s="356">
        <v>0</v>
      </c>
      <c r="EQ625" s="356">
        <v>0</v>
      </c>
      <c r="ES625" s="356">
        <v>0</v>
      </c>
      <c r="ET625" s="356">
        <v>0</v>
      </c>
      <c r="EU625" s="356">
        <v>0</v>
      </c>
      <c r="EV625" s="356">
        <v>0</v>
      </c>
      <c r="EW625" s="356">
        <v>0</v>
      </c>
      <c r="EX625" s="356">
        <v>0</v>
      </c>
      <c r="EY625" s="356">
        <v>0</v>
      </c>
      <c r="FA625" s="356">
        <v>0</v>
      </c>
      <c r="FB625" s="356">
        <v>0</v>
      </c>
      <c r="FC625" s="356">
        <v>0</v>
      </c>
      <c r="FD625" s="356">
        <v>0</v>
      </c>
      <c r="FE625" s="356">
        <v>0</v>
      </c>
      <c r="FF625" s="356">
        <v>0</v>
      </c>
      <c r="FG625" s="356">
        <v>0</v>
      </c>
    </row>
    <row r="626" spans="1:163">
      <c r="A626" s="355">
        <v>456.1</v>
      </c>
      <c r="B626" s="162" t="s">
        <v>1253</v>
      </c>
      <c r="C626" s="619">
        <v>81157.8</v>
      </c>
      <c r="D626" s="167"/>
      <c r="E626" s="356">
        <v>5148.6321159873187</v>
      </c>
      <c r="F626" s="356">
        <v>37629.426063109779</v>
      </c>
      <c r="G626" s="356">
        <v>0</v>
      </c>
      <c r="H626" s="356">
        <v>0</v>
      </c>
      <c r="I626" s="356">
        <v>0</v>
      </c>
      <c r="J626" s="356">
        <v>0</v>
      </c>
      <c r="K626" s="356">
        <v>42778.058179097097</v>
      </c>
      <c r="M626" s="356">
        <v>1187.0325414872987</v>
      </c>
      <c r="N626" s="356">
        <v>9561.1956241215612</v>
      </c>
      <c r="O626" s="356">
        <v>0</v>
      </c>
      <c r="P626" s="356">
        <v>0</v>
      </c>
      <c r="Q626" s="356">
        <v>0</v>
      </c>
      <c r="R626" s="356">
        <v>0</v>
      </c>
      <c r="S626" s="356">
        <v>10748.22816560886</v>
      </c>
      <c r="U626" s="356">
        <v>1270.5260461411508</v>
      </c>
      <c r="V626" s="356">
        <v>10632.781728778347</v>
      </c>
      <c r="W626" s="356">
        <v>0</v>
      </c>
      <c r="X626" s="356">
        <v>0</v>
      </c>
      <c r="Y626" s="356">
        <v>0</v>
      </c>
      <c r="Z626" s="356">
        <v>0</v>
      </c>
      <c r="AA626" s="356">
        <v>11903.307774919498</v>
      </c>
      <c r="AC626" s="356">
        <v>667.55706680440085</v>
      </c>
      <c r="AD626" s="356">
        <v>6862.033878648368</v>
      </c>
      <c r="AE626" s="356">
        <v>0</v>
      </c>
      <c r="AF626" s="356">
        <v>0</v>
      </c>
      <c r="AG626" s="356">
        <v>0</v>
      </c>
      <c r="AH626" s="356">
        <v>0</v>
      </c>
      <c r="AI626" s="356">
        <v>7529.5909454527691</v>
      </c>
      <c r="AK626" s="356">
        <v>471.57741591888453</v>
      </c>
      <c r="AL626" s="356">
        <v>4774.2105897789124</v>
      </c>
      <c r="AM626" s="356">
        <v>0</v>
      </c>
      <c r="AN626" s="356">
        <v>0</v>
      </c>
      <c r="AO626" s="356">
        <v>0</v>
      </c>
      <c r="AP626" s="356">
        <v>0</v>
      </c>
      <c r="AQ626" s="356">
        <v>5245.7880056977974</v>
      </c>
      <c r="AS626" s="356">
        <v>1.6115830293486316E-2</v>
      </c>
      <c r="AT626" s="356">
        <v>15.075087286288904</v>
      </c>
      <c r="AU626" s="356">
        <v>0</v>
      </c>
      <c r="AV626" s="356">
        <v>0</v>
      </c>
      <c r="AW626" s="356">
        <v>0</v>
      </c>
      <c r="AX626" s="356">
        <v>0</v>
      </c>
      <c r="AY626" s="356">
        <v>15.09120311658239</v>
      </c>
      <c r="BA626" s="356">
        <v>0</v>
      </c>
      <c r="BB626" s="356">
        <v>416.06509417392658</v>
      </c>
      <c r="BC626" s="356">
        <v>0</v>
      </c>
      <c r="BD626" s="356">
        <v>0</v>
      </c>
      <c r="BE626" s="356">
        <v>0</v>
      </c>
      <c r="BF626" s="356">
        <v>0</v>
      </c>
      <c r="BG626" s="356">
        <v>416.06509417392658</v>
      </c>
      <c r="BI626" s="356">
        <v>0</v>
      </c>
      <c r="BJ626" s="356">
        <v>0</v>
      </c>
      <c r="BK626" s="356">
        <v>0</v>
      </c>
      <c r="BL626" s="356">
        <v>0</v>
      </c>
      <c r="BM626" s="356">
        <v>0</v>
      </c>
      <c r="BN626" s="356">
        <v>0</v>
      </c>
      <c r="BO626" s="356">
        <v>0</v>
      </c>
      <c r="BQ626" s="356">
        <v>160.17490570303164</v>
      </c>
      <c r="BR626" s="356">
        <v>2066.4724560657651</v>
      </c>
      <c r="BS626" s="356">
        <v>0</v>
      </c>
      <c r="BT626" s="356">
        <v>0</v>
      </c>
      <c r="BU626" s="356">
        <v>0</v>
      </c>
      <c r="BV626" s="356">
        <v>0</v>
      </c>
      <c r="BW626" s="356">
        <v>2226.6473617687966</v>
      </c>
      <c r="BY626" s="356">
        <v>0</v>
      </c>
      <c r="BZ626" s="356">
        <v>0</v>
      </c>
      <c r="CA626" s="356">
        <v>0</v>
      </c>
      <c r="CB626" s="356">
        <v>0</v>
      </c>
      <c r="CC626" s="356">
        <v>0</v>
      </c>
      <c r="CD626" s="356">
        <v>0</v>
      </c>
      <c r="CE626" s="356">
        <v>0</v>
      </c>
      <c r="CG626" s="356">
        <v>18.553411579859166</v>
      </c>
      <c r="CH626" s="356">
        <v>248.82890242140837</v>
      </c>
      <c r="CI626" s="356">
        <v>0</v>
      </c>
      <c r="CJ626" s="356">
        <v>0</v>
      </c>
      <c r="CK626" s="356">
        <v>0</v>
      </c>
      <c r="CL626" s="356">
        <v>0</v>
      </c>
      <c r="CM626" s="356">
        <v>267.38231400126756</v>
      </c>
      <c r="CN626" s="162">
        <v>0</v>
      </c>
      <c r="CO626" s="356">
        <v>3.2883805477631332</v>
      </c>
      <c r="CP626" s="356">
        <v>24.352575615670691</v>
      </c>
      <c r="CQ626" s="356">
        <v>0</v>
      </c>
      <c r="CR626" s="356">
        <v>0</v>
      </c>
      <c r="CS626" s="356">
        <v>0</v>
      </c>
      <c r="CT626" s="356">
        <v>0</v>
      </c>
      <c r="CU626" s="356">
        <v>27.640956163433824</v>
      </c>
      <c r="CW626" s="356">
        <v>0</v>
      </c>
      <c r="CX626" s="356">
        <v>0</v>
      </c>
      <c r="CY626" s="356">
        <v>0</v>
      </c>
      <c r="CZ626" s="356">
        <v>0</v>
      </c>
      <c r="DA626" s="356">
        <v>0</v>
      </c>
      <c r="DB626" s="356">
        <v>0</v>
      </c>
      <c r="DC626" s="356">
        <v>0</v>
      </c>
      <c r="DE626" s="356">
        <v>0</v>
      </c>
      <c r="DF626" s="356">
        <v>0</v>
      </c>
      <c r="DG626" s="356">
        <v>0</v>
      </c>
      <c r="DH626" s="356">
        <v>0</v>
      </c>
      <c r="DI626" s="356">
        <v>0</v>
      </c>
      <c r="DJ626" s="356">
        <v>0</v>
      </c>
      <c r="DK626" s="356">
        <v>0</v>
      </c>
      <c r="DM626" s="356">
        <v>0</v>
      </c>
      <c r="DN626" s="356">
        <v>0</v>
      </c>
      <c r="DO626" s="356">
        <v>0</v>
      </c>
      <c r="DP626" s="356">
        <v>0</v>
      </c>
      <c r="DQ626" s="356">
        <v>0</v>
      </c>
      <c r="DR626" s="356">
        <v>0</v>
      </c>
      <c r="DS626" s="356">
        <v>0</v>
      </c>
      <c r="DU626" s="356">
        <v>0</v>
      </c>
      <c r="DV626" s="356">
        <v>0</v>
      </c>
      <c r="DW626" s="356">
        <v>0</v>
      </c>
      <c r="DX626" s="356">
        <v>0</v>
      </c>
      <c r="DY626" s="356">
        <v>0</v>
      </c>
      <c r="DZ626" s="356">
        <v>0</v>
      </c>
      <c r="EA626" s="356">
        <v>0</v>
      </c>
      <c r="EC626" s="356">
        <v>0</v>
      </c>
      <c r="ED626" s="356">
        <v>0</v>
      </c>
      <c r="EE626" s="356">
        <v>0</v>
      </c>
      <c r="EF626" s="356">
        <v>0</v>
      </c>
      <c r="EG626" s="356">
        <v>0</v>
      </c>
      <c r="EH626" s="356">
        <v>0</v>
      </c>
      <c r="EI626" s="356">
        <v>0</v>
      </c>
      <c r="EK626" s="356">
        <v>0</v>
      </c>
      <c r="EL626" s="356">
        <v>0</v>
      </c>
      <c r="EM626" s="356">
        <v>0</v>
      </c>
      <c r="EN626" s="356">
        <v>0</v>
      </c>
      <c r="EO626" s="356">
        <v>0</v>
      </c>
      <c r="EP626" s="356">
        <v>0</v>
      </c>
      <c r="EQ626" s="356">
        <v>0</v>
      </c>
      <c r="ES626" s="356">
        <v>0</v>
      </c>
      <c r="ET626" s="356">
        <v>0</v>
      </c>
      <c r="EU626" s="356">
        <v>0</v>
      </c>
      <c r="EV626" s="356">
        <v>0</v>
      </c>
      <c r="EW626" s="356">
        <v>0</v>
      </c>
      <c r="EX626" s="356">
        <v>0</v>
      </c>
      <c r="EY626" s="356">
        <v>0</v>
      </c>
      <c r="FA626" s="356">
        <v>0</v>
      </c>
      <c r="FB626" s="356">
        <v>0</v>
      </c>
      <c r="FC626" s="356">
        <v>0</v>
      </c>
      <c r="FD626" s="356">
        <v>0</v>
      </c>
      <c r="FE626" s="356">
        <v>0</v>
      </c>
      <c r="FF626" s="356">
        <v>0</v>
      </c>
      <c r="FG626" s="356">
        <v>0</v>
      </c>
    </row>
    <row r="627" spans="1:163">
      <c r="A627" s="355">
        <v>456.11</v>
      </c>
      <c r="B627" s="162" t="s">
        <v>1254</v>
      </c>
      <c r="C627" s="619">
        <v>-117872.25000000012</v>
      </c>
      <c r="D627" s="167"/>
      <c r="E627" s="356">
        <v>-7477.7883571719149</v>
      </c>
      <c r="F627" s="356">
        <v>-54652.357706436051</v>
      </c>
      <c r="G627" s="356">
        <v>0</v>
      </c>
      <c r="H627" s="356">
        <v>0</v>
      </c>
      <c r="I627" s="356">
        <v>0</v>
      </c>
      <c r="J627" s="356">
        <v>0</v>
      </c>
      <c r="K627" s="356">
        <v>-62130.146063607965</v>
      </c>
      <c r="M627" s="356">
        <v>-1724.0264828313036</v>
      </c>
      <c r="N627" s="356">
        <v>-13886.522809950044</v>
      </c>
      <c r="O627" s="356">
        <v>0</v>
      </c>
      <c r="P627" s="356">
        <v>0</v>
      </c>
      <c r="Q627" s="356">
        <v>0</v>
      </c>
      <c r="R627" s="356">
        <v>0</v>
      </c>
      <c r="S627" s="356">
        <v>-15610.549292781347</v>
      </c>
      <c r="U627" s="356">
        <v>-1845.2910717424747</v>
      </c>
      <c r="V627" s="356">
        <v>-15442.876792249108</v>
      </c>
      <c r="W627" s="356">
        <v>0</v>
      </c>
      <c r="X627" s="356">
        <v>0</v>
      </c>
      <c r="Y627" s="356">
        <v>0</v>
      </c>
      <c r="Z627" s="356">
        <v>0</v>
      </c>
      <c r="AA627" s="356">
        <v>-17288.167863991584</v>
      </c>
      <c r="AC627" s="356">
        <v>-969.54887229120448</v>
      </c>
      <c r="AD627" s="356">
        <v>-9966.304814232406</v>
      </c>
      <c r="AE627" s="356">
        <v>0</v>
      </c>
      <c r="AF627" s="356">
        <v>0</v>
      </c>
      <c r="AG627" s="356">
        <v>0</v>
      </c>
      <c r="AH627" s="356">
        <v>0</v>
      </c>
      <c r="AI627" s="356">
        <v>-10935.853686523611</v>
      </c>
      <c r="AK627" s="356">
        <v>-684.91126008276206</v>
      </c>
      <c r="AL627" s="356">
        <v>-6933.9847086918062</v>
      </c>
      <c r="AM627" s="356">
        <v>0</v>
      </c>
      <c r="AN627" s="356">
        <v>0</v>
      </c>
      <c r="AO627" s="356">
        <v>0</v>
      </c>
      <c r="AP627" s="356">
        <v>0</v>
      </c>
      <c r="AQ627" s="356">
        <v>-7618.8959687745682</v>
      </c>
      <c r="AS627" s="356">
        <v>-2.3406366083252559E-2</v>
      </c>
      <c r="AT627" s="356">
        <v>-21.894808106938196</v>
      </c>
      <c r="AU627" s="356">
        <v>0</v>
      </c>
      <c r="AV627" s="356">
        <v>0</v>
      </c>
      <c r="AW627" s="356">
        <v>0</v>
      </c>
      <c r="AX627" s="356">
        <v>0</v>
      </c>
      <c r="AY627" s="356">
        <v>-21.91821447302145</v>
      </c>
      <c r="BA627" s="356">
        <v>0</v>
      </c>
      <c r="BB627" s="356">
        <v>-604.28607967124117</v>
      </c>
      <c r="BC627" s="356">
        <v>0</v>
      </c>
      <c r="BD627" s="356">
        <v>0</v>
      </c>
      <c r="BE627" s="356">
        <v>0</v>
      </c>
      <c r="BF627" s="356">
        <v>0</v>
      </c>
      <c r="BG627" s="356">
        <v>-604.28607967124117</v>
      </c>
      <c r="BI627" s="356">
        <v>0</v>
      </c>
      <c r="BJ627" s="356">
        <v>0</v>
      </c>
      <c r="BK627" s="356">
        <v>0</v>
      </c>
      <c r="BL627" s="356">
        <v>0</v>
      </c>
      <c r="BM627" s="356">
        <v>0</v>
      </c>
      <c r="BN627" s="356">
        <v>0</v>
      </c>
      <c r="BO627" s="356">
        <v>0</v>
      </c>
      <c r="BQ627" s="356">
        <v>-232.63539091441845</v>
      </c>
      <c r="BR627" s="356">
        <v>-3001.310508164318</v>
      </c>
      <c r="BS627" s="356">
        <v>0</v>
      </c>
      <c r="BT627" s="356">
        <v>0</v>
      </c>
      <c r="BU627" s="356">
        <v>0</v>
      </c>
      <c r="BV627" s="356">
        <v>0</v>
      </c>
      <c r="BW627" s="356">
        <v>-3233.9458990787366</v>
      </c>
      <c r="BY627" s="356">
        <v>0</v>
      </c>
      <c r="BZ627" s="356">
        <v>0</v>
      </c>
      <c r="CA627" s="356">
        <v>0</v>
      </c>
      <c r="CB627" s="356">
        <v>0</v>
      </c>
      <c r="CC627" s="356">
        <v>0</v>
      </c>
      <c r="CD627" s="356">
        <v>0</v>
      </c>
      <c r="CE627" s="356">
        <v>0</v>
      </c>
      <c r="CG627" s="356">
        <v>-26.946668935013722</v>
      </c>
      <c r="CH627" s="356">
        <v>-361.39499337638381</v>
      </c>
      <c r="CI627" s="356">
        <v>0</v>
      </c>
      <c r="CJ627" s="356">
        <v>0</v>
      </c>
      <c r="CK627" s="356">
        <v>0</v>
      </c>
      <c r="CL627" s="356">
        <v>0</v>
      </c>
      <c r="CM627" s="356">
        <v>-388.34166231139756</v>
      </c>
      <c r="CN627" s="162">
        <v>0</v>
      </c>
      <c r="CO627" s="356">
        <v>-4.7759896648390336</v>
      </c>
      <c r="CP627" s="356">
        <v>-35.369279121837238</v>
      </c>
      <c r="CQ627" s="356">
        <v>0</v>
      </c>
      <c r="CR627" s="356">
        <v>0</v>
      </c>
      <c r="CS627" s="356">
        <v>0</v>
      </c>
      <c r="CT627" s="356">
        <v>0</v>
      </c>
      <c r="CU627" s="356">
        <v>-40.145268786676269</v>
      </c>
      <c r="CW627" s="356">
        <v>0</v>
      </c>
      <c r="CX627" s="356">
        <v>0</v>
      </c>
      <c r="CY627" s="356">
        <v>0</v>
      </c>
      <c r="CZ627" s="356">
        <v>0</v>
      </c>
      <c r="DA627" s="356">
        <v>0</v>
      </c>
      <c r="DB627" s="356">
        <v>0</v>
      </c>
      <c r="DC627" s="356">
        <v>0</v>
      </c>
      <c r="DE627" s="356">
        <v>0</v>
      </c>
      <c r="DF627" s="356">
        <v>0</v>
      </c>
      <c r="DG627" s="356">
        <v>0</v>
      </c>
      <c r="DH627" s="356">
        <v>0</v>
      </c>
      <c r="DI627" s="356">
        <v>0</v>
      </c>
      <c r="DJ627" s="356">
        <v>0</v>
      </c>
      <c r="DK627" s="356">
        <v>0</v>
      </c>
      <c r="DM627" s="356">
        <v>0</v>
      </c>
      <c r="DN627" s="356">
        <v>0</v>
      </c>
      <c r="DO627" s="356">
        <v>0</v>
      </c>
      <c r="DP627" s="356">
        <v>0</v>
      </c>
      <c r="DQ627" s="356">
        <v>0</v>
      </c>
      <c r="DR627" s="356">
        <v>0</v>
      </c>
      <c r="DS627" s="356">
        <v>0</v>
      </c>
      <c r="DU627" s="356">
        <v>0</v>
      </c>
      <c r="DV627" s="356">
        <v>0</v>
      </c>
      <c r="DW627" s="356">
        <v>0</v>
      </c>
      <c r="DX627" s="356">
        <v>0</v>
      </c>
      <c r="DY627" s="356">
        <v>0</v>
      </c>
      <c r="DZ627" s="356">
        <v>0</v>
      </c>
      <c r="EA627" s="356">
        <v>0</v>
      </c>
      <c r="EC627" s="356">
        <v>0</v>
      </c>
      <c r="ED627" s="356">
        <v>0</v>
      </c>
      <c r="EE627" s="356">
        <v>0</v>
      </c>
      <c r="EF627" s="356">
        <v>0</v>
      </c>
      <c r="EG627" s="356">
        <v>0</v>
      </c>
      <c r="EH627" s="356">
        <v>0</v>
      </c>
      <c r="EI627" s="356">
        <v>0</v>
      </c>
      <c r="EK627" s="356">
        <v>0</v>
      </c>
      <c r="EL627" s="356">
        <v>0</v>
      </c>
      <c r="EM627" s="356">
        <v>0</v>
      </c>
      <c r="EN627" s="356">
        <v>0</v>
      </c>
      <c r="EO627" s="356">
        <v>0</v>
      </c>
      <c r="EP627" s="356">
        <v>0</v>
      </c>
      <c r="EQ627" s="356">
        <v>0</v>
      </c>
      <c r="ES627" s="356">
        <v>0</v>
      </c>
      <c r="ET627" s="356">
        <v>0</v>
      </c>
      <c r="EU627" s="356">
        <v>0</v>
      </c>
      <c r="EV627" s="356">
        <v>0</v>
      </c>
      <c r="EW627" s="356">
        <v>0</v>
      </c>
      <c r="EX627" s="356">
        <v>0</v>
      </c>
      <c r="EY627" s="356">
        <v>0</v>
      </c>
      <c r="FA627" s="356">
        <v>0</v>
      </c>
      <c r="FB627" s="356">
        <v>0</v>
      </c>
      <c r="FC627" s="356">
        <v>0</v>
      </c>
      <c r="FD627" s="356">
        <v>0</v>
      </c>
      <c r="FE627" s="356">
        <v>0</v>
      </c>
      <c r="FF627" s="356">
        <v>0</v>
      </c>
      <c r="FG627" s="356">
        <v>0</v>
      </c>
    </row>
    <row r="628" spans="1:163">
      <c r="A628" s="355">
        <v>456.12</v>
      </c>
      <c r="B628" s="162" t="s">
        <v>1255</v>
      </c>
      <c r="C628" s="619">
        <v>305.69</v>
      </c>
      <c r="D628" s="167"/>
      <c r="E628" s="356">
        <v>19.392903104028985</v>
      </c>
      <c r="F628" s="356">
        <v>141.73547401767948</v>
      </c>
      <c r="G628" s="356">
        <v>0</v>
      </c>
      <c r="H628" s="356">
        <v>0</v>
      </c>
      <c r="I628" s="356">
        <v>0</v>
      </c>
      <c r="J628" s="356">
        <v>0</v>
      </c>
      <c r="K628" s="356">
        <v>161.12837712170847</v>
      </c>
      <c r="M628" s="356">
        <v>4.4710918433872324</v>
      </c>
      <c r="N628" s="356">
        <v>36.013320843316592</v>
      </c>
      <c r="O628" s="356">
        <v>0</v>
      </c>
      <c r="P628" s="356">
        <v>0</v>
      </c>
      <c r="Q628" s="356">
        <v>0</v>
      </c>
      <c r="R628" s="356">
        <v>0</v>
      </c>
      <c r="S628" s="356">
        <v>40.484412686703827</v>
      </c>
      <c r="U628" s="356">
        <v>4.7855795381945843</v>
      </c>
      <c r="V628" s="356">
        <v>40.049570671830097</v>
      </c>
      <c r="W628" s="356">
        <v>0</v>
      </c>
      <c r="X628" s="356">
        <v>0</v>
      </c>
      <c r="Y628" s="356">
        <v>0</v>
      </c>
      <c r="Z628" s="356">
        <v>0</v>
      </c>
      <c r="AA628" s="356">
        <v>44.835150210024679</v>
      </c>
      <c r="AC628" s="356">
        <v>2.5144289242862339</v>
      </c>
      <c r="AD628" s="356">
        <v>25.846623939584603</v>
      </c>
      <c r="AE628" s="356">
        <v>0</v>
      </c>
      <c r="AF628" s="356">
        <v>0</v>
      </c>
      <c r="AG628" s="356">
        <v>0</v>
      </c>
      <c r="AH628" s="356">
        <v>0</v>
      </c>
      <c r="AI628" s="356">
        <v>28.361052863870839</v>
      </c>
      <c r="AK628" s="356">
        <v>1.7762494827637494</v>
      </c>
      <c r="AL628" s="356">
        <v>17.982602229108174</v>
      </c>
      <c r="AM628" s="356">
        <v>0</v>
      </c>
      <c r="AN628" s="356">
        <v>0</v>
      </c>
      <c r="AO628" s="356">
        <v>0</v>
      </c>
      <c r="AP628" s="356">
        <v>0</v>
      </c>
      <c r="AQ628" s="356">
        <v>19.758851711871923</v>
      </c>
      <c r="AS628" s="356">
        <v>6.0702091017940759E-5</v>
      </c>
      <c r="AT628" s="356">
        <v>5.678201519195511E-2</v>
      </c>
      <c r="AU628" s="356">
        <v>0</v>
      </c>
      <c r="AV628" s="356">
        <v>0</v>
      </c>
      <c r="AW628" s="356">
        <v>0</v>
      </c>
      <c r="AX628" s="356">
        <v>0</v>
      </c>
      <c r="AY628" s="356">
        <v>5.6842717282973049E-2</v>
      </c>
      <c r="BA628" s="356">
        <v>0</v>
      </c>
      <c r="BB628" s="356">
        <v>1.5671560667986022</v>
      </c>
      <c r="BC628" s="356">
        <v>0</v>
      </c>
      <c r="BD628" s="356">
        <v>0</v>
      </c>
      <c r="BE628" s="356">
        <v>0</v>
      </c>
      <c r="BF628" s="356">
        <v>0</v>
      </c>
      <c r="BG628" s="356">
        <v>1.5671560667986022</v>
      </c>
      <c r="BI628" s="356">
        <v>0</v>
      </c>
      <c r="BJ628" s="356">
        <v>0</v>
      </c>
      <c r="BK628" s="356">
        <v>0</v>
      </c>
      <c r="BL628" s="356">
        <v>0</v>
      </c>
      <c r="BM628" s="356">
        <v>0</v>
      </c>
      <c r="BN628" s="356">
        <v>0</v>
      </c>
      <c r="BO628" s="356">
        <v>0</v>
      </c>
      <c r="BQ628" s="356">
        <v>0.60331683367907629</v>
      </c>
      <c r="BR628" s="356">
        <v>7.7836013925308922</v>
      </c>
      <c r="BS628" s="356">
        <v>0</v>
      </c>
      <c r="BT628" s="356">
        <v>0</v>
      </c>
      <c r="BU628" s="356">
        <v>0</v>
      </c>
      <c r="BV628" s="356">
        <v>0</v>
      </c>
      <c r="BW628" s="356">
        <v>8.3869182262099677</v>
      </c>
      <c r="BY628" s="356">
        <v>0</v>
      </c>
      <c r="BZ628" s="356">
        <v>0</v>
      </c>
      <c r="CA628" s="356">
        <v>0</v>
      </c>
      <c r="CB628" s="356">
        <v>0</v>
      </c>
      <c r="CC628" s="356">
        <v>0</v>
      </c>
      <c r="CD628" s="356">
        <v>0</v>
      </c>
      <c r="CE628" s="356">
        <v>0</v>
      </c>
      <c r="CG628" s="356">
        <v>6.9883515642946814E-2</v>
      </c>
      <c r="CH628" s="356">
        <v>0.93724210342321157</v>
      </c>
      <c r="CI628" s="356">
        <v>0</v>
      </c>
      <c r="CJ628" s="356">
        <v>0</v>
      </c>
      <c r="CK628" s="356">
        <v>0</v>
      </c>
      <c r="CL628" s="356">
        <v>0</v>
      </c>
      <c r="CM628" s="356">
        <v>1.0071256190661584</v>
      </c>
      <c r="CN628" s="162">
        <v>0</v>
      </c>
      <c r="CO628" s="356">
        <v>1.2386055926179767E-2</v>
      </c>
      <c r="CP628" s="356">
        <v>9.1726720536465661E-2</v>
      </c>
      <c r="CQ628" s="356">
        <v>0</v>
      </c>
      <c r="CR628" s="356">
        <v>0</v>
      </c>
      <c r="CS628" s="356">
        <v>0</v>
      </c>
      <c r="CT628" s="356">
        <v>0</v>
      </c>
      <c r="CU628" s="356">
        <v>0.10411277646264543</v>
      </c>
      <c r="CW628" s="356">
        <v>0</v>
      </c>
      <c r="CX628" s="356">
        <v>0</v>
      </c>
      <c r="CY628" s="356">
        <v>0</v>
      </c>
      <c r="CZ628" s="356">
        <v>0</v>
      </c>
      <c r="DA628" s="356">
        <v>0</v>
      </c>
      <c r="DB628" s="356">
        <v>0</v>
      </c>
      <c r="DC628" s="356">
        <v>0</v>
      </c>
      <c r="DE628" s="356">
        <v>0</v>
      </c>
      <c r="DF628" s="356">
        <v>0</v>
      </c>
      <c r="DG628" s="356">
        <v>0</v>
      </c>
      <c r="DH628" s="356">
        <v>0</v>
      </c>
      <c r="DI628" s="356">
        <v>0</v>
      </c>
      <c r="DJ628" s="356">
        <v>0</v>
      </c>
      <c r="DK628" s="356">
        <v>0</v>
      </c>
      <c r="DM628" s="356">
        <v>0</v>
      </c>
      <c r="DN628" s="356">
        <v>0</v>
      </c>
      <c r="DO628" s="356">
        <v>0</v>
      </c>
      <c r="DP628" s="356">
        <v>0</v>
      </c>
      <c r="DQ628" s="356">
        <v>0</v>
      </c>
      <c r="DR628" s="356">
        <v>0</v>
      </c>
      <c r="DS628" s="356">
        <v>0</v>
      </c>
      <c r="DU628" s="356">
        <v>0</v>
      </c>
      <c r="DV628" s="356">
        <v>0</v>
      </c>
      <c r="DW628" s="356">
        <v>0</v>
      </c>
      <c r="DX628" s="356">
        <v>0</v>
      </c>
      <c r="DY628" s="356">
        <v>0</v>
      </c>
      <c r="DZ628" s="356">
        <v>0</v>
      </c>
      <c r="EA628" s="356">
        <v>0</v>
      </c>
      <c r="EC628" s="356">
        <v>0</v>
      </c>
      <c r="ED628" s="356">
        <v>0</v>
      </c>
      <c r="EE628" s="356">
        <v>0</v>
      </c>
      <c r="EF628" s="356">
        <v>0</v>
      </c>
      <c r="EG628" s="356">
        <v>0</v>
      </c>
      <c r="EH628" s="356">
        <v>0</v>
      </c>
      <c r="EI628" s="356">
        <v>0</v>
      </c>
      <c r="EK628" s="356">
        <v>0</v>
      </c>
      <c r="EL628" s="356">
        <v>0</v>
      </c>
      <c r="EM628" s="356">
        <v>0</v>
      </c>
      <c r="EN628" s="356">
        <v>0</v>
      </c>
      <c r="EO628" s="356">
        <v>0</v>
      </c>
      <c r="EP628" s="356">
        <v>0</v>
      </c>
      <c r="EQ628" s="356">
        <v>0</v>
      </c>
      <c r="ES628" s="356">
        <v>0</v>
      </c>
      <c r="ET628" s="356">
        <v>0</v>
      </c>
      <c r="EU628" s="356">
        <v>0</v>
      </c>
      <c r="EV628" s="356">
        <v>0</v>
      </c>
      <c r="EW628" s="356">
        <v>0</v>
      </c>
      <c r="EX628" s="356">
        <v>0</v>
      </c>
      <c r="EY628" s="356">
        <v>0</v>
      </c>
      <c r="FA628" s="356">
        <v>0</v>
      </c>
      <c r="FB628" s="356">
        <v>0</v>
      </c>
      <c r="FC628" s="356">
        <v>0</v>
      </c>
      <c r="FD628" s="356">
        <v>0</v>
      </c>
      <c r="FE628" s="356">
        <v>0</v>
      </c>
      <c r="FF628" s="356">
        <v>0</v>
      </c>
      <c r="FG628" s="356">
        <v>0</v>
      </c>
    </row>
    <row r="629" spans="1:163">
      <c r="A629" s="355">
        <v>456.13</v>
      </c>
      <c r="B629" s="162" t="s">
        <v>1256</v>
      </c>
      <c r="C629" s="619">
        <v>223368.24</v>
      </c>
      <c r="D629" s="167"/>
      <c r="E629" s="356">
        <v>130197.82491407002</v>
      </c>
      <c r="F629" s="356">
        <v>0</v>
      </c>
      <c r="G629" s="356">
        <v>18425.135676437509</v>
      </c>
      <c r="H629" s="356">
        <v>0</v>
      </c>
      <c r="I629" s="356">
        <v>0</v>
      </c>
      <c r="J629" s="356">
        <v>0</v>
      </c>
      <c r="K629" s="356">
        <v>148622.96059050754</v>
      </c>
      <c r="M629" s="356">
        <v>23947.955713527932</v>
      </c>
      <c r="N629" s="356">
        <v>0</v>
      </c>
      <c r="O629" s="356">
        <v>2702.5866707875939</v>
      </c>
      <c r="P629" s="356">
        <v>0</v>
      </c>
      <c r="Q629" s="356">
        <v>0</v>
      </c>
      <c r="R629" s="356">
        <v>0</v>
      </c>
      <c r="S629" s="356">
        <v>26650.542384315526</v>
      </c>
      <c r="U629" s="356">
        <v>20264.076187086554</v>
      </c>
      <c r="V629" s="356">
        <v>0</v>
      </c>
      <c r="W629" s="356">
        <v>724.42563729250355</v>
      </c>
      <c r="X629" s="356">
        <v>0</v>
      </c>
      <c r="Y629" s="356">
        <v>0</v>
      </c>
      <c r="Z629" s="356">
        <v>0</v>
      </c>
      <c r="AA629" s="356">
        <v>20988.501824379058</v>
      </c>
      <c r="AC629" s="356">
        <v>8821.8802590857085</v>
      </c>
      <c r="AD629" s="356">
        <v>0</v>
      </c>
      <c r="AE629" s="356">
        <v>80.415335765625144</v>
      </c>
      <c r="AF629" s="356">
        <v>0</v>
      </c>
      <c r="AG629" s="356">
        <v>0</v>
      </c>
      <c r="AH629" s="356">
        <v>0</v>
      </c>
      <c r="AI629" s="356">
        <v>8902.2955948513336</v>
      </c>
      <c r="AK629" s="356">
        <v>7039.807474022462</v>
      </c>
      <c r="AL629" s="356">
        <v>0</v>
      </c>
      <c r="AM629" s="356">
        <v>960.32738541668698</v>
      </c>
      <c r="AN629" s="356">
        <v>0</v>
      </c>
      <c r="AO629" s="356">
        <v>0</v>
      </c>
      <c r="AP629" s="356">
        <v>0</v>
      </c>
      <c r="AQ629" s="356">
        <v>8000.1348594391493</v>
      </c>
      <c r="AS629" s="356">
        <v>86.869126979246161</v>
      </c>
      <c r="AT629" s="356">
        <v>0</v>
      </c>
      <c r="AU629" s="356">
        <v>3.1136839648897965</v>
      </c>
      <c r="AV629" s="356">
        <v>0</v>
      </c>
      <c r="AW629" s="356">
        <v>0</v>
      </c>
      <c r="AX629" s="356">
        <v>0</v>
      </c>
      <c r="AY629" s="356">
        <v>89.982810944135963</v>
      </c>
      <c r="BA629" s="356">
        <v>1679.3478584479903</v>
      </c>
      <c r="BB629" s="356">
        <v>0</v>
      </c>
      <c r="BC629" s="356">
        <v>310.36022524903518</v>
      </c>
      <c r="BD629" s="356">
        <v>0</v>
      </c>
      <c r="BE629" s="356">
        <v>0</v>
      </c>
      <c r="BF629" s="356">
        <v>0</v>
      </c>
      <c r="BG629" s="356">
        <v>1989.7080836970256</v>
      </c>
      <c r="BI629" s="356">
        <v>2137.9261218199808</v>
      </c>
      <c r="BJ629" s="356">
        <v>0</v>
      </c>
      <c r="BK629" s="356">
        <v>62.770806634967762</v>
      </c>
      <c r="BL629" s="356">
        <v>0</v>
      </c>
      <c r="BM629" s="356">
        <v>0</v>
      </c>
      <c r="BN629" s="356">
        <v>0</v>
      </c>
      <c r="BO629" s="356">
        <v>2200.6969284549486</v>
      </c>
      <c r="BQ629" s="356">
        <v>1148.3635362877319</v>
      </c>
      <c r="BR629" s="356">
        <v>0</v>
      </c>
      <c r="BS629" s="356">
        <v>38.980521389827054</v>
      </c>
      <c r="BT629" s="356">
        <v>0</v>
      </c>
      <c r="BU629" s="356">
        <v>0</v>
      </c>
      <c r="BV629" s="356">
        <v>0</v>
      </c>
      <c r="BW629" s="356">
        <v>1187.344057677559</v>
      </c>
      <c r="BY629" s="356">
        <v>349.21364782892488</v>
      </c>
      <c r="BZ629" s="356">
        <v>0</v>
      </c>
      <c r="CA629" s="356">
        <v>62.758303455537572</v>
      </c>
      <c r="CB629" s="356">
        <v>0</v>
      </c>
      <c r="CC629" s="356">
        <v>0</v>
      </c>
      <c r="CD629" s="356">
        <v>0</v>
      </c>
      <c r="CE629" s="356">
        <v>411.97195128446242</v>
      </c>
      <c r="CG629" s="356">
        <v>1185.4371805526303</v>
      </c>
      <c r="CH629" s="356">
        <v>0</v>
      </c>
      <c r="CI629" s="356">
        <v>3070.1570747634996</v>
      </c>
      <c r="CJ629" s="356">
        <v>0</v>
      </c>
      <c r="CK629" s="356">
        <v>0</v>
      </c>
      <c r="CL629" s="356">
        <v>0</v>
      </c>
      <c r="CM629" s="356">
        <v>4255.5942553161294</v>
      </c>
      <c r="CN629" s="162">
        <v>0</v>
      </c>
      <c r="CO629" s="356">
        <v>67.806911437226418</v>
      </c>
      <c r="CP629" s="356">
        <v>0</v>
      </c>
      <c r="CQ629" s="356">
        <v>0.69974769583938334</v>
      </c>
      <c r="CR629" s="356">
        <v>0</v>
      </c>
      <c r="CS629" s="356">
        <v>0</v>
      </c>
      <c r="CT629" s="356">
        <v>0</v>
      </c>
      <c r="CU629" s="356">
        <v>68.506659133065796</v>
      </c>
      <c r="CW629" s="356">
        <v>0</v>
      </c>
      <c r="CX629" s="356">
        <v>0</v>
      </c>
      <c r="CY629" s="356">
        <v>0</v>
      </c>
      <c r="CZ629" s="356">
        <v>0</v>
      </c>
      <c r="DA629" s="356">
        <v>0</v>
      </c>
      <c r="DB629" s="356">
        <v>0</v>
      </c>
      <c r="DC629" s="356">
        <v>0</v>
      </c>
      <c r="DE629" s="356">
        <v>0</v>
      </c>
      <c r="DF629" s="356">
        <v>0</v>
      </c>
      <c r="DG629" s="356">
        <v>0</v>
      </c>
      <c r="DH629" s="356">
        <v>0</v>
      </c>
      <c r="DI629" s="356">
        <v>0</v>
      </c>
      <c r="DJ629" s="356">
        <v>0</v>
      </c>
      <c r="DK629" s="356">
        <v>0</v>
      </c>
      <c r="DM629" s="356">
        <v>0</v>
      </c>
      <c r="DN629" s="356">
        <v>0</v>
      </c>
      <c r="DO629" s="356">
        <v>0</v>
      </c>
      <c r="DP629" s="356">
        <v>0</v>
      </c>
      <c r="DQ629" s="356">
        <v>0</v>
      </c>
      <c r="DR629" s="356">
        <v>0</v>
      </c>
      <c r="DS629" s="356">
        <v>0</v>
      </c>
      <c r="DU629" s="356">
        <v>0</v>
      </c>
      <c r="DV629" s="356">
        <v>0</v>
      </c>
      <c r="DW629" s="356">
        <v>0</v>
      </c>
      <c r="DX629" s="356">
        <v>0</v>
      </c>
      <c r="DY629" s="356">
        <v>0</v>
      </c>
      <c r="DZ629" s="356">
        <v>0</v>
      </c>
      <c r="EA629" s="356">
        <v>0</v>
      </c>
      <c r="EC629" s="356">
        <v>0</v>
      </c>
      <c r="ED629" s="356">
        <v>0</v>
      </c>
      <c r="EE629" s="356">
        <v>0</v>
      </c>
      <c r="EF629" s="356">
        <v>0</v>
      </c>
      <c r="EG629" s="356">
        <v>0</v>
      </c>
      <c r="EH629" s="356">
        <v>0</v>
      </c>
      <c r="EI629" s="356">
        <v>0</v>
      </c>
      <c r="EK629" s="356">
        <v>0</v>
      </c>
      <c r="EL629" s="356">
        <v>0</v>
      </c>
      <c r="EM629" s="356">
        <v>0</v>
      </c>
      <c r="EN629" s="356">
        <v>0</v>
      </c>
      <c r="EO629" s="356">
        <v>0</v>
      </c>
      <c r="EP629" s="356">
        <v>0</v>
      </c>
      <c r="EQ629" s="356">
        <v>0</v>
      </c>
      <c r="ES629" s="356">
        <v>0</v>
      </c>
      <c r="ET629" s="356">
        <v>0</v>
      </c>
      <c r="EU629" s="356">
        <v>0</v>
      </c>
      <c r="EV629" s="356">
        <v>0</v>
      </c>
      <c r="EW629" s="356">
        <v>0</v>
      </c>
      <c r="EX629" s="356">
        <v>0</v>
      </c>
      <c r="EY629" s="356">
        <v>0</v>
      </c>
      <c r="FA629" s="356">
        <v>0</v>
      </c>
      <c r="FB629" s="356">
        <v>0</v>
      </c>
      <c r="FC629" s="356">
        <v>0</v>
      </c>
      <c r="FD629" s="356">
        <v>0</v>
      </c>
      <c r="FE629" s="356">
        <v>0</v>
      </c>
      <c r="FF629" s="356">
        <v>0</v>
      </c>
      <c r="FG629" s="356">
        <v>0</v>
      </c>
    </row>
    <row r="630" spans="1:163">
      <c r="A630" s="355">
        <v>456.14</v>
      </c>
      <c r="B630" s="162" t="s">
        <v>1257</v>
      </c>
      <c r="C630" s="619">
        <v>138492.68999999575</v>
      </c>
      <c r="D630" s="167"/>
      <c r="E630" s="356">
        <v>80725.20517911599</v>
      </c>
      <c r="F630" s="356">
        <v>0</v>
      </c>
      <c r="G630" s="356">
        <v>11423.945514566987</v>
      </c>
      <c r="H630" s="356">
        <v>0</v>
      </c>
      <c r="I630" s="356">
        <v>0</v>
      </c>
      <c r="J630" s="356">
        <v>0</v>
      </c>
      <c r="K630" s="356">
        <v>92149.150693682983</v>
      </c>
      <c r="M630" s="356">
        <v>14848.202263523461</v>
      </c>
      <c r="N630" s="356">
        <v>0</v>
      </c>
      <c r="O630" s="356">
        <v>1675.6567450927976</v>
      </c>
      <c r="P630" s="356">
        <v>0</v>
      </c>
      <c r="Q630" s="356">
        <v>0</v>
      </c>
      <c r="R630" s="356">
        <v>0</v>
      </c>
      <c r="S630" s="356">
        <v>16523.859008616259</v>
      </c>
      <c r="U630" s="356">
        <v>12564.124700604139</v>
      </c>
      <c r="V630" s="356">
        <v>0</v>
      </c>
      <c r="W630" s="356">
        <v>449.15810418526843</v>
      </c>
      <c r="X630" s="356">
        <v>0</v>
      </c>
      <c r="Y630" s="356">
        <v>0</v>
      </c>
      <c r="Z630" s="356">
        <v>0</v>
      </c>
      <c r="AA630" s="356">
        <v>13013.282804789407</v>
      </c>
      <c r="AC630" s="356">
        <v>5469.7387951780402</v>
      </c>
      <c r="AD630" s="356">
        <v>0</v>
      </c>
      <c r="AE630" s="356">
        <v>49.859085461005087</v>
      </c>
      <c r="AF630" s="356">
        <v>0</v>
      </c>
      <c r="AG630" s="356">
        <v>0</v>
      </c>
      <c r="AH630" s="356">
        <v>0</v>
      </c>
      <c r="AI630" s="356">
        <v>5519.5978806390449</v>
      </c>
      <c r="AK630" s="356">
        <v>4364.8187144217372</v>
      </c>
      <c r="AL630" s="356">
        <v>0</v>
      </c>
      <c r="AM630" s="356">
        <v>595.42181505759129</v>
      </c>
      <c r="AN630" s="356">
        <v>0</v>
      </c>
      <c r="AO630" s="356">
        <v>0</v>
      </c>
      <c r="AP630" s="356">
        <v>0</v>
      </c>
      <c r="AQ630" s="356">
        <v>4960.2405294793289</v>
      </c>
      <c r="AS630" s="356">
        <v>53.860562599709823</v>
      </c>
      <c r="AT630" s="356">
        <v>0</v>
      </c>
      <c r="AU630" s="356">
        <v>1.9305451308003332</v>
      </c>
      <c r="AV630" s="356">
        <v>0</v>
      </c>
      <c r="AW630" s="356">
        <v>0</v>
      </c>
      <c r="AX630" s="356">
        <v>0</v>
      </c>
      <c r="AY630" s="356">
        <v>55.791107730510156</v>
      </c>
      <c r="BA630" s="356">
        <v>1041.2286113826847</v>
      </c>
      <c r="BB630" s="356">
        <v>0</v>
      </c>
      <c r="BC630" s="356">
        <v>192.42942713674731</v>
      </c>
      <c r="BD630" s="356">
        <v>0</v>
      </c>
      <c r="BE630" s="356">
        <v>0</v>
      </c>
      <c r="BF630" s="356">
        <v>0</v>
      </c>
      <c r="BG630" s="356">
        <v>1233.658038519432</v>
      </c>
      <c r="BI630" s="356">
        <v>1325.5561293409828</v>
      </c>
      <c r="BJ630" s="356">
        <v>0</v>
      </c>
      <c r="BK630" s="356">
        <v>38.919131315831955</v>
      </c>
      <c r="BL630" s="356">
        <v>0</v>
      </c>
      <c r="BM630" s="356">
        <v>0</v>
      </c>
      <c r="BN630" s="356">
        <v>0</v>
      </c>
      <c r="BO630" s="356">
        <v>1364.4752606568147</v>
      </c>
      <c r="BQ630" s="356">
        <v>712.00791678528572</v>
      </c>
      <c r="BR630" s="356">
        <v>0</v>
      </c>
      <c r="BS630" s="356">
        <v>24.1686878352962</v>
      </c>
      <c r="BT630" s="356">
        <v>0</v>
      </c>
      <c r="BU630" s="356">
        <v>0</v>
      </c>
      <c r="BV630" s="356">
        <v>0</v>
      </c>
      <c r="BW630" s="356">
        <v>736.17660462058188</v>
      </c>
      <c r="BY630" s="356">
        <v>216.51931121693482</v>
      </c>
      <c r="BZ630" s="356">
        <v>0</v>
      </c>
      <c r="CA630" s="356">
        <v>38.911379099344771</v>
      </c>
      <c r="CB630" s="356">
        <v>0</v>
      </c>
      <c r="CC630" s="356">
        <v>0</v>
      </c>
      <c r="CD630" s="356">
        <v>0</v>
      </c>
      <c r="CE630" s="356">
        <v>255.43069031627959</v>
      </c>
      <c r="CG630" s="356">
        <v>734.99430340116578</v>
      </c>
      <c r="CH630" s="356">
        <v>0</v>
      </c>
      <c r="CI630" s="356">
        <v>1903.5576051748233</v>
      </c>
      <c r="CJ630" s="356">
        <v>0</v>
      </c>
      <c r="CK630" s="356">
        <v>0</v>
      </c>
      <c r="CL630" s="356">
        <v>0</v>
      </c>
      <c r="CM630" s="356">
        <v>2638.5519085759888</v>
      </c>
      <c r="CN630" s="162">
        <v>0</v>
      </c>
      <c r="CO630" s="356">
        <v>42.041615072639537</v>
      </c>
      <c r="CP630" s="356">
        <v>0</v>
      </c>
      <c r="CQ630" s="356">
        <v>0.4338572964450767</v>
      </c>
      <c r="CR630" s="356">
        <v>0</v>
      </c>
      <c r="CS630" s="356">
        <v>0</v>
      </c>
      <c r="CT630" s="356">
        <v>0</v>
      </c>
      <c r="CU630" s="356">
        <v>42.475472369084613</v>
      </c>
      <c r="CW630" s="356">
        <v>0</v>
      </c>
      <c r="CX630" s="356">
        <v>0</v>
      </c>
      <c r="CY630" s="356">
        <v>0</v>
      </c>
      <c r="CZ630" s="356">
        <v>0</v>
      </c>
      <c r="DA630" s="356">
        <v>0</v>
      </c>
      <c r="DB630" s="356">
        <v>0</v>
      </c>
      <c r="DC630" s="356">
        <v>0</v>
      </c>
      <c r="DE630" s="356">
        <v>0</v>
      </c>
      <c r="DF630" s="356">
        <v>0</v>
      </c>
      <c r="DG630" s="356">
        <v>0</v>
      </c>
      <c r="DH630" s="356">
        <v>0</v>
      </c>
      <c r="DI630" s="356">
        <v>0</v>
      </c>
      <c r="DJ630" s="356">
        <v>0</v>
      </c>
      <c r="DK630" s="356">
        <v>0</v>
      </c>
      <c r="DM630" s="356">
        <v>0</v>
      </c>
      <c r="DN630" s="356">
        <v>0</v>
      </c>
      <c r="DO630" s="356">
        <v>0</v>
      </c>
      <c r="DP630" s="356">
        <v>0</v>
      </c>
      <c r="DQ630" s="356">
        <v>0</v>
      </c>
      <c r="DR630" s="356">
        <v>0</v>
      </c>
      <c r="DS630" s="356">
        <v>0</v>
      </c>
      <c r="DU630" s="356">
        <v>0</v>
      </c>
      <c r="DV630" s="356">
        <v>0</v>
      </c>
      <c r="DW630" s="356">
        <v>0</v>
      </c>
      <c r="DX630" s="356">
        <v>0</v>
      </c>
      <c r="DY630" s="356">
        <v>0</v>
      </c>
      <c r="DZ630" s="356">
        <v>0</v>
      </c>
      <c r="EA630" s="356">
        <v>0</v>
      </c>
      <c r="EC630" s="356">
        <v>0</v>
      </c>
      <c r="ED630" s="356">
        <v>0</v>
      </c>
      <c r="EE630" s="356">
        <v>0</v>
      </c>
      <c r="EF630" s="356">
        <v>0</v>
      </c>
      <c r="EG630" s="356">
        <v>0</v>
      </c>
      <c r="EH630" s="356">
        <v>0</v>
      </c>
      <c r="EI630" s="356">
        <v>0</v>
      </c>
      <c r="EK630" s="356">
        <v>0</v>
      </c>
      <c r="EL630" s="356">
        <v>0</v>
      </c>
      <c r="EM630" s="356">
        <v>0</v>
      </c>
      <c r="EN630" s="356">
        <v>0</v>
      </c>
      <c r="EO630" s="356">
        <v>0</v>
      </c>
      <c r="EP630" s="356">
        <v>0</v>
      </c>
      <c r="EQ630" s="356">
        <v>0</v>
      </c>
      <c r="ES630" s="356">
        <v>0</v>
      </c>
      <c r="ET630" s="356">
        <v>0</v>
      </c>
      <c r="EU630" s="356">
        <v>0</v>
      </c>
      <c r="EV630" s="356">
        <v>0</v>
      </c>
      <c r="EW630" s="356">
        <v>0</v>
      </c>
      <c r="EX630" s="356">
        <v>0</v>
      </c>
      <c r="EY630" s="356">
        <v>0</v>
      </c>
      <c r="FA630" s="356">
        <v>0</v>
      </c>
      <c r="FB630" s="356">
        <v>0</v>
      </c>
      <c r="FC630" s="356">
        <v>0</v>
      </c>
      <c r="FD630" s="356">
        <v>0</v>
      </c>
      <c r="FE630" s="356">
        <v>0</v>
      </c>
      <c r="FF630" s="356">
        <v>0</v>
      </c>
      <c r="FG630" s="356">
        <v>0</v>
      </c>
    </row>
    <row r="631" spans="1:163">
      <c r="A631" s="355">
        <v>456.15</v>
      </c>
      <c r="B631" s="162" t="s">
        <v>1258</v>
      </c>
      <c r="C631" s="619">
        <v>0</v>
      </c>
      <c r="D631" s="167"/>
      <c r="E631" s="356">
        <v>0</v>
      </c>
      <c r="F631" s="356">
        <v>0</v>
      </c>
      <c r="G631" s="356">
        <v>0</v>
      </c>
      <c r="H631" s="356">
        <v>0</v>
      </c>
      <c r="I631" s="356">
        <v>0</v>
      </c>
      <c r="J631" s="356">
        <v>0</v>
      </c>
      <c r="K631" s="356">
        <v>0</v>
      </c>
      <c r="M631" s="356">
        <v>0</v>
      </c>
      <c r="N631" s="356">
        <v>0</v>
      </c>
      <c r="O631" s="356">
        <v>0</v>
      </c>
      <c r="P631" s="356">
        <v>0</v>
      </c>
      <c r="Q631" s="356">
        <v>0</v>
      </c>
      <c r="R631" s="356">
        <v>0</v>
      </c>
      <c r="S631" s="356">
        <v>0</v>
      </c>
      <c r="U631" s="356">
        <v>0</v>
      </c>
      <c r="V631" s="356">
        <v>0</v>
      </c>
      <c r="W631" s="356">
        <v>0</v>
      </c>
      <c r="X631" s="356">
        <v>0</v>
      </c>
      <c r="Y631" s="356">
        <v>0</v>
      </c>
      <c r="Z631" s="356">
        <v>0</v>
      </c>
      <c r="AA631" s="356">
        <v>0</v>
      </c>
      <c r="AC631" s="356">
        <v>0</v>
      </c>
      <c r="AD631" s="356">
        <v>0</v>
      </c>
      <c r="AE631" s="356">
        <v>0</v>
      </c>
      <c r="AF631" s="356">
        <v>0</v>
      </c>
      <c r="AG631" s="356">
        <v>0</v>
      </c>
      <c r="AH631" s="356">
        <v>0</v>
      </c>
      <c r="AI631" s="356">
        <v>0</v>
      </c>
      <c r="AK631" s="356">
        <v>0</v>
      </c>
      <c r="AL631" s="356">
        <v>0</v>
      </c>
      <c r="AM631" s="356">
        <v>0</v>
      </c>
      <c r="AN631" s="356">
        <v>0</v>
      </c>
      <c r="AO631" s="356">
        <v>0</v>
      </c>
      <c r="AP631" s="356">
        <v>0</v>
      </c>
      <c r="AQ631" s="356">
        <v>0</v>
      </c>
      <c r="AS631" s="356">
        <v>0</v>
      </c>
      <c r="AT631" s="356">
        <v>0</v>
      </c>
      <c r="AU631" s="356">
        <v>0</v>
      </c>
      <c r="AV631" s="356">
        <v>0</v>
      </c>
      <c r="AW631" s="356">
        <v>0</v>
      </c>
      <c r="AX631" s="356">
        <v>0</v>
      </c>
      <c r="AY631" s="356">
        <v>0</v>
      </c>
      <c r="BA631" s="356">
        <v>0</v>
      </c>
      <c r="BB631" s="356">
        <v>0</v>
      </c>
      <c r="BC631" s="356">
        <v>0</v>
      </c>
      <c r="BD631" s="356">
        <v>0</v>
      </c>
      <c r="BE631" s="356">
        <v>0</v>
      </c>
      <c r="BF631" s="356">
        <v>0</v>
      </c>
      <c r="BG631" s="356">
        <v>0</v>
      </c>
      <c r="BI631" s="356">
        <v>0</v>
      </c>
      <c r="BJ631" s="356">
        <v>0</v>
      </c>
      <c r="BK631" s="356">
        <v>0</v>
      </c>
      <c r="BL631" s="356">
        <v>0</v>
      </c>
      <c r="BM631" s="356">
        <v>0</v>
      </c>
      <c r="BN631" s="356">
        <v>0</v>
      </c>
      <c r="BO631" s="356">
        <v>0</v>
      </c>
      <c r="BQ631" s="356">
        <v>0</v>
      </c>
      <c r="BR631" s="356">
        <v>0</v>
      </c>
      <c r="BS631" s="356">
        <v>0</v>
      </c>
      <c r="BT631" s="356">
        <v>0</v>
      </c>
      <c r="BU631" s="356">
        <v>0</v>
      </c>
      <c r="BV631" s="356">
        <v>0</v>
      </c>
      <c r="BW631" s="356">
        <v>0</v>
      </c>
      <c r="BY631" s="356">
        <v>0</v>
      </c>
      <c r="BZ631" s="356">
        <v>0</v>
      </c>
      <c r="CA631" s="356">
        <v>0</v>
      </c>
      <c r="CB631" s="356">
        <v>0</v>
      </c>
      <c r="CC631" s="356">
        <v>0</v>
      </c>
      <c r="CD631" s="356">
        <v>0</v>
      </c>
      <c r="CE631" s="356">
        <v>0</v>
      </c>
      <c r="CG631" s="356">
        <v>0</v>
      </c>
      <c r="CH631" s="356">
        <v>0</v>
      </c>
      <c r="CI631" s="356">
        <v>0</v>
      </c>
      <c r="CJ631" s="356">
        <v>0</v>
      </c>
      <c r="CK631" s="356">
        <v>0</v>
      </c>
      <c r="CL631" s="356">
        <v>0</v>
      </c>
      <c r="CM631" s="356">
        <v>0</v>
      </c>
      <c r="CN631" s="162">
        <v>0</v>
      </c>
      <c r="CO631" s="356">
        <v>0</v>
      </c>
      <c r="CP631" s="356">
        <v>0</v>
      </c>
      <c r="CQ631" s="356">
        <v>0</v>
      </c>
      <c r="CR631" s="356">
        <v>0</v>
      </c>
      <c r="CS631" s="356">
        <v>0</v>
      </c>
      <c r="CT631" s="356">
        <v>0</v>
      </c>
      <c r="CU631" s="356">
        <v>0</v>
      </c>
      <c r="CW631" s="356">
        <v>0</v>
      </c>
      <c r="CX631" s="356">
        <v>0</v>
      </c>
      <c r="CY631" s="356">
        <v>0</v>
      </c>
      <c r="CZ631" s="356">
        <v>0</v>
      </c>
      <c r="DA631" s="356">
        <v>0</v>
      </c>
      <c r="DB631" s="356">
        <v>0</v>
      </c>
      <c r="DC631" s="356">
        <v>0</v>
      </c>
      <c r="DE631" s="356">
        <v>0</v>
      </c>
      <c r="DF631" s="356">
        <v>0</v>
      </c>
      <c r="DG631" s="356">
        <v>0</v>
      </c>
      <c r="DH631" s="356">
        <v>0</v>
      </c>
      <c r="DI631" s="356">
        <v>0</v>
      </c>
      <c r="DJ631" s="356">
        <v>0</v>
      </c>
      <c r="DK631" s="356">
        <v>0</v>
      </c>
      <c r="DM631" s="356">
        <v>0</v>
      </c>
      <c r="DN631" s="356">
        <v>0</v>
      </c>
      <c r="DO631" s="356">
        <v>0</v>
      </c>
      <c r="DP631" s="356">
        <v>0</v>
      </c>
      <c r="DQ631" s="356">
        <v>0</v>
      </c>
      <c r="DR631" s="356">
        <v>0</v>
      </c>
      <c r="DS631" s="356">
        <v>0</v>
      </c>
      <c r="DU631" s="356">
        <v>0</v>
      </c>
      <c r="DV631" s="356">
        <v>0</v>
      </c>
      <c r="DW631" s="356">
        <v>0</v>
      </c>
      <c r="DX631" s="356">
        <v>0</v>
      </c>
      <c r="DY631" s="356">
        <v>0</v>
      </c>
      <c r="DZ631" s="356">
        <v>0</v>
      </c>
      <c r="EA631" s="356">
        <v>0</v>
      </c>
      <c r="EC631" s="356">
        <v>0</v>
      </c>
      <c r="ED631" s="356">
        <v>0</v>
      </c>
      <c r="EE631" s="356">
        <v>0</v>
      </c>
      <c r="EF631" s="356">
        <v>0</v>
      </c>
      <c r="EG631" s="356">
        <v>0</v>
      </c>
      <c r="EH631" s="356">
        <v>0</v>
      </c>
      <c r="EI631" s="356">
        <v>0</v>
      </c>
      <c r="EK631" s="356">
        <v>0</v>
      </c>
      <c r="EL631" s="356">
        <v>0</v>
      </c>
      <c r="EM631" s="356">
        <v>0</v>
      </c>
      <c r="EN631" s="356">
        <v>0</v>
      </c>
      <c r="EO631" s="356">
        <v>0</v>
      </c>
      <c r="EP631" s="356">
        <v>0</v>
      </c>
      <c r="EQ631" s="356">
        <v>0</v>
      </c>
      <c r="ES631" s="356">
        <v>0</v>
      </c>
      <c r="ET631" s="356">
        <v>0</v>
      </c>
      <c r="EU631" s="356">
        <v>0</v>
      </c>
      <c r="EV631" s="356">
        <v>0</v>
      </c>
      <c r="EW631" s="356">
        <v>0</v>
      </c>
      <c r="EX631" s="356">
        <v>0</v>
      </c>
      <c r="EY631" s="356">
        <v>0</v>
      </c>
      <c r="FA631" s="356">
        <v>0</v>
      </c>
      <c r="FB631" s="356">
        <v>0</v>
      </c>
      <c r="FC631" s="356">
        <v>0</v>
      </c>
      <c r="FD631" s="356">
        <v>0</v>
      </c>
      <c r="FE631" s="356">
        <v>0</v>
      </c>
      <c r="FF631" s="356">
        <v>0</v>
      </c>
      <c r="FG631" s="356">
        <v>0</v>
      </c>
    </row>
    <row r="632" spans="1:163">
      <c r="A632" s="355">
        <v>456.16</v>
      </c>
      <c r="B632" s="162" t="s">
        <v>1259</v>
      </c>
      <c r="C632" s="619">
        <v>1010226.96</v>
      </c>
      <c r="D632" s="167"/>
      <c r="E632" s="356">
        <v>0</v>
      </c>
      <c r="F632" s="356">
        <v>0</v>
      </c>
      <c r="G632" s="356">
        <v>0</v>
      </c>
      <c r="H632" s="356">
        <v>0</v>
      </c>
      <c r="I632" s="356">
        <v>0</v>
      </c>
      <c r="J632" s="356">
        <v>0</v>
      </c>
      <c r="K632" s="356">
        <v>0</v>
      </c>
      <c r="M632" s="356">
        <v>0</v>
      </c>
      <c r="N632" s="356">
        <v>0</v>
      </c>
      <c r="O632" s="356">
        <v>0</v>
      </c>
      <c r="P632" s="356">
        <v>0</v>
      </c>
      <c r="Q632" s="356">
        <v>0</v>
      </c>
      <c r="R632" s="356">
        <v>0</v>
      </c>
      <c r="S632" s="356">
        <v>0</v>
      </c>
      <c r="U632" s="356">
        <v>0</v>
      </c>
      <c r="V632" s="356">
        <v>0</v>
      </c>
      <c r="W632" s="356">
        <v>0</v>
      </c>
      <c r="X632" s="356">
        <v>0</v>
      </c>
      <c r="Y632" s="356">
        <v>0</v>
      </c>
      <c r="Z632" s="356">
        <v>0</v>
      </c>
      <c r="AA632" s="356">
        <v>0</v>
      </c>
      <c r="AC632" s="356">
        <v>0</v>
      </c>
      <c r="AD632" s="356">
        <v>0</v>
      </c>
      <c r="AE632" s="356">
        <v>0</v>
      </c>
      <c r="AF632" s="356">
        <v>0</v>
      </c>
      <c r="AG632" s="356">
        <v>0</v>
      </c>
      <c r="AH632" s="356">
        <v>0</v>
      </c>
      <c r="AI632" s="356">
        <v>0</v>
      </c>
      <c r="AK632" s="356">
        <v>0</v>
      </c>
      <c r="AL632" s="356">
        <v>0</v>
      </c>
      <c r="AM632" s="356">
        <v>0</v>
      </c>
      <c r="AN632" s="356">
        <v>0</v>
      </c>
      <c r="AO632" s="356">
        <v>0</v>
      </c>
      <c r="AP632" s="356">
        <v>0</v>
      </c>
      <c r="AQ632" s="356">
        <v>0</v>
      </c>
      <c r="AS632" s="356">
        <v>0</v>
      </c>
      <c r="AT632" s="356">
        <v>0</v>
      </c>
      <c r="AU632" s="356">
        <v>0</v>
      </c>
      <c r="AV632" s="356">
        <v>0</v>
      </c>
      <c r="AW632" s="356">
        <v>0</v>
      </c>
      <c r="AX632" s="356">
        <v>0</v>
      </c>
      <c r="AY632" s="356">
        <v>0</v>
      </c>
      <c r="BA632" s="356">
        <v>0</v>
      </c>
      <c r="BB632" s="356">
        <v>0</v>
      </c>
      <c r="BC632" s="356">
        <v>0</v>
      </c>
      <c r="BD632" s="356">
        <v>0</v>
      </c>
      <c r="BE632" s="356">
        <v>0</v>
      </c>
      <c r="BF632" s="356">
        <v>0</v>
      </c>
      <c r="BG632" s="356">
        <v>0</v>
      </c>
      <c r="BI632" s="356">
        <v>0</v>
      </c>
      <c r="BJ632" s="356">
        <v>0</v>
      </c>
      <c r="BK632" s="356">
        <v>1010226.96</v>
      </c>
      <c r="BL632" s="356">
        <v>0</v>
      </c>
      <c r="BM632" s="356">
        <v>0</v>
      </c>
      <c r="BN632" s="356">
        <v>0</v>
      </c>
      <c r="BO632" s="356">
        <v>1010226.96</v>
      </c>
      <c r="BQ632" s="356">
        <v>0</v>
      </c>
      <c r="BR632" s="356">
        <v>0</v>
      </c>
      <c r="BS632" s="356">
        <v>0</v>
      </c>
      <c r="BT632" s="356">
        <v>0</v>
      </c>
      <c r="BU632" s="356">
        <v>0</v>
      </c>
      <c r="BV632" s="356">
        <v>0</v>
      </c>
      <c r="BW632" s="356">
        <v>0</v>
      </c>
      <c r="BY632" s="356">
        <v>0</v>
      </c>
      <c r="BZ632" s="356">
        <v>0</v>
      </c>
      <c r="CA632" s="356">
        <v>0</v>
      </c>
      <c r="CB632" s="356">
        <v>0</v>
      </c>
      <c r="CC632" s="356">
        <v>0</v>
      </c>
      <c r="CD632" s="356">
        <v>0</v>
      </c>
      <c r="CE632" s="356">
        <v>0</v>
      </c>
      <c r="CG632" s="356">
        <v>0</v>
      </c>
      <c r="CH632" s="356">
        <v>0</v>
      </c>
      <c r="CI632" s="356">
        <v>0</v>
      </c>
      <c r="CJ632" s="356">
        <v>0</v>
      </c>
      <c r="CK632" s="356">
        <v>0</v>
      </c>
      <c r="CL632" s="356">
        <v>0</v>
      </c>
      <c r="CM632" s="356">
        <v>0</v>
      </c>
      <c r="CN632" s="162">
        <v>0</v>
      </c>
      <c r="CO632" s="356">
        <v>0</v>
      </c>
      <c r="CP632" s="356">
        <v>0</v>
      </c>
      <c r="CQ632" s="356">
        <v>0</v>
      </c>
      <c r="CR632" s="356">
        <v>0</v>
      </c>
      <c r="CS632" s="356">
        <v>0</v>
      </c>
      <c r="CT632" s="356">
        <v>0</v>
      </c>
      <c r="CU632" s="356">
        <v>0</v>
      </c>
      <c r="CW632" s="356">
        <v>0</v>
      </c>
      <c r="CX632" s="356">
        <v>0</v>
      </c>
      <c r="CY632" s="356">
        <v>0</v>
      </c>
      <c r="CZ632" s="356">
        <v>0</v>
      </c>
      <c r="DA632" s="356">
        <v>0</v>
      </c>
      <c r="DB632" s="356">
        <v>0</v>
      </c>
      <c r="DC632" s="356">
        <v>0</v>
      </c>
      <c r="DE632" s="356">
        <v>0</v>
      </c>
      <c r="DF632" s="356">
        <v>0</v>
      </c>
      <c r="DG632" s="356">
        <v>0</v>
      </c>
      <c r="DH632" s="356">
        <v>0</v>
      </c>
      <c r="DI632" s="356">
        <v>0</v>
      </c>
      <c r="DJ632" s="356">
        <v>0</v>
      </c>
      <c r="DK632" s="356">
        <v>0</v>
      </c>
      <c r="DM632" s="356">
        <v>0</v>
      </c>
      <c r="DN632" s="356">
        <v>0</v>
      </c>
      <c r="DO632" s="356">
        <v>0</v>
      </c>
      <c r="DP632" s="356">
        <v>0</v>
      </c>
      <c r="DQ632" s="356">
        <v>0</v>
      </c>
      <c r="DR632" s="356">
        <v>0</v>
      </c>
      <c r="DS632" s="356">
        <v>0</v>
      </c>
      <c r="DU632" s="356">
        <v>0</v>
      </c>
      <c r="DV632" s="356">
        <v>0</v>
      </c>
      <c r="DW632" s="356">
        <v>0</v>
      </c>
      <c r="DX632" s="356">
        <v>0</v>
      </c>
      <c r="DY632" s="356">
        <v>0</v>
      </c>
      <c r="DZ632" s="356">
        <v>0</v>
      </c>
      <c r="EA632" s="356">
        <v>0</v>
      </c>
      <c r="EC632" s="356">
        <v>0</v>
      </c>
      <c r="ED632" s="356">
        <v>0</v>
      </c>
      <c r="EE632" s="356">
        <v>0</v>
      </c>
      <c r="EF632" s="356">
        <v>0</v>
      </c>
      <c r="EG632" s="356">
        <v>0</v>
      </c>
      <c r="EH632" s="356">
        <v>0</v>
      </c>
      <c r="EI632" s="356">
        <v>0</v>
      </c>
      <c r="EK632" s="356">
        <v>0</v>
      </c>
      <c r="EL632" s="356">
        <v>0</v>
      </c>
      <c r="EM632" s="356">
        <v>0</v>
      </c>
      <c r="EN632" s="356">
        <v>0</v>
      </c>
      <c r="EO632" s="356">
        <v>0</v>
      </c>
      <c r="EP632" s="356">
        <v>0</v>
      </c>
      <c r="EQ632" s="356">
        <v>0</v>
      </c>
      <c r="ES632" s="356">
        <v>0</v>
      </c>
      <c r="ET632" s="356">
        <v>0</v>
      </c>
      <c r="EU632" s="356">
        <v>0</v>
      </c>
      <c r="EV632" s="356">
        <v>0</v>
      </c>
      <c r="EW632" s="356">
        <v>0</v>
      </c>
      <c r="EX632" s="356">
        <v>0</v>
      </c>
      <c r="EY632" s="356">
        <v>0</v>
      </c>
      <c r="FA632" s="356">
        <v>0</v>
      </c>
      <c r="FB632" s="356">
        <v>0</v>
      </c>
      <c r="FC632" s="356">
        <v>0</v>
      </c>
      <c r="FD632" s="356">
        <v>0</v>
      </c>
      <c r="FE632" s="356">
        <v>0</v>
      </c>
      <c r="FF632" s="356">
        <v>0</v>
      </c>
      <c r="FG632" s="356">
        <v>0</v>
      </c>
    </row>
    <row r="633" spans="1:163">
      <c r="A633" s="355" t="s">
        <v>45</v>
      </c>
      <c r="B633" s="162" t="s">
        <v>45</v>
      </c>
      <c r="C633" s="619">
        <v>0</v>
      </c>
      <c r="D633" s="167"/>
      <c r="E633" s="356">
        <v>0</v>
      </c>
      <c r="F633" s="356">
        <v>0</v>
      </c>
      <c r="G633" s="356">
        <v>0</v>
      </c>
      <c r="H633" s="356">
        <v>0</v>
      </c>
      <c r="I633" s="356">
        <v>0</v>
      </c>
      <c r="J633" s="356">
        <v>0</v>
      </c>
      <c r="K633" s="356">
        <v>0</v>
      </c>
      <c r="M633" s="356">
        <v>0</v>
      </c>
      <c r="N633" s="356">
        <v>0</v>
      </c>
      <c r="O633" s="356">
        <v>0</v>
      </c>
      <c r="P633" s="356">
        <v>0</v>
      </c>
      <c r="Q633" s="356">
        <v>0</v>
      </c>
      <c r="R633" s="356">
        <v>0</v>
      </c>
      <c r="S633" s="356">
        <v>0</v>
      </c>
      <c r="U633" s="356">
        <v>0</v>
      </c>
      <c r="V633" s="356">
        <v>0</v>
      </c>
      <c r="W633" s="356">
        <v>0</v>
      </c>
      <c r="X633" s="356">
        <v>0</v>
      </c>
      <c r="Y633" s="356">
        <v>0</v>
      </c>
      <c r="Z633" s="356">
        <v>0</v>
      </c>
      <c r="AA633" s="356">
        <v>0</v>
      </c>
      <c r="AC633" s="356">
        <v>0</v>
      </c>
      <c r="AD633" s="356">
        <v>0</v>
      </c>
      <c r="AE633" s="356">
        <v>0</v>
      </c>
      <c r="AF633" s="356">
        <v>0</v>
      </c>
      <c r="AG633" s="356">
        <v>0</v>
      </c>
      <c r="AH633" s="356">
        <v>0</v>
      </c>
      <c r="AI633" s="356">
        <v>0</v>
      </c>
      <c r="AK633" s="356">
        <v>0</v>
      </c>
      <c r="AL633" s="356">
        <v>0</v>
      </c>
      <c r="AM633" s="356">
        <v>0</v>
      </c>
      <c r="AN633" s="356">
        <v>0</v>
      </c>
      <c r="AO633" s="356">
        <v>0</v>
      </c>
      <c r="AP633" s="356">
        <v>0</v>
      </c>
      <c r="AQ633" s="356">
        <v>0</v>
      </c>
      <c r="AS633" s="356">
        <v>0</v>
      </c>
      <c r="AT633" s="356">
        <v>0</v>
      </c>
      <c r="AU633" s="356">
        <v>0</v>
      </c>
      <c r="AV633" s="356">
        <v>0</v>
      </c>
      <c r="AW633" s="356">
        <v>0</v>
      </c>
      <c r="AX633" s="356">
        <v>0</v>
      </c>
      <c r="AY633" s="356">
        <v>0</v>
      </c>
      <c r="BA633" s="356">
        <v>0</v>
      </c>
      <c r="BB633" s="356">
        <v>0</v>
      </c>
      <c r="BC633" s="356">
        <v>0</v>
      </c>
      <c r="BD633" s="356">
        <v>0</v>
      </c>
      <c r="BE633" s="356">
        <v>0</v>
      </c>
      <c r="BF633" s="356">
        <v>0</v>
      </c>
      <c r="BG633" s="356">
        <v>0</v>
      </c>
      <c r="BI633" s="356">
        <v>0</v>
      </c>
      <c r="BJ633" s="356">
        <v>0</v>
      </c>
      <c r="BK633" s="356">
        <v>0</v>
      </c>
      <c r="BL633" s="356">
        <v>0</v>
      </c>
      <c r="BM633" s="356">
        <v>0</v>
      </c>
      <c r="BN633" s="356">
        <v>0</v>
      </c>
      <c r="BO633" s="356">
        <v>0</v>
      </c>
      <c r="BQ633" s="356">
        <v>0</v>
      </c>
      <c r="BR633" s="356">
        <v>0</v>
      </c>
      <c r="BS633" s="356">
        <v>0</v>
      </c>
      <c r="BT633" s="356">
        <v>0</v>
      </c>
      <c r="BU633" s="356">
        <v>0</v>
      </c>
      <c r="BV633" s="356">
        <v>0</v>
      </c>
      <c r="BW633" s="356">
        <v>0</v>
      </c>
      <c r="BY633" s="356">
        <v>0</v>
      </c>
      <c r="BZ633" s="356">
        <v>0</v>
      </c>
      <c r="CA633" s="356">
        <v>0</v>
      </c>
      <c r="CB633" s="356">
        <v>0</v>
      </c>
      <c r="CC633" s="356">
        <v>0</v>
      </c>
      <c r="CD633" s="356">
        <v>0</v>
      </c>
      <c r="CE633" s="356">
        <v>0</v>
      </c>
      <c r="CG633" s="356">
        <v>0</v>
      </c>
      <c r="CH633" s="356">
        <v>0</v>
      </c>
      <c r="CI633" s="356">
        <v>0</v>
      </c>
      <c r="CJ633" s="356">
        <v>0</v>
      </c>
      <c r="CK633" s="356">
        <v>0</v>
      </c>
      <c r="CL633" s="356">
        <v>0</v>
      </c>
      <c r="CM633" s="356">
        <v>0</v>
      </c>
      <c r="CN633" s="162">
        <v>0</v>
      </c>
      <c r="CO633" s="356">
        <v>0</v>
      </c>
      <c r="CP633" s="356">
        <v>0</v>
      </c>
      <c r="CQ633" s="356">
        <v>0</v>
      </c>
      <c r="CR633" s="356">
        <v>0</v>
      </c>
      <c r="CS633" s="356">
        <v>0</v>
      </c>
      <c r="CT633" s="356">
        <v>0</v>
      </c>
      <c r="CU633" s="356">
        <v>0</v>
      </c>
      <c r="CW633" s="356">
        <v>0</v>
      </c>
      <c r="CX633" s="356">
        <v>0</v>
      </c>
      <c r="CY633" s="356">
        <v>0</v>
      </c>
      <c r="CZ633" s="356">
        <v>0</v>
      </c>
      <c r="DA633" s="356">
        <v>0</v>
      </c>
      <c r="DB633" s="356">
        <v>0</v>
      </c>
      <c r="DC633" s="356">
        <v>0</v>
      </c>
      <c r="DE633" s="356">
        <v>0</v>
      </c>
      <c r="DF633" s="356">
        <v>0</v>
      </c>
      <c r="DG633" s="356">
        <v>0</v>
      </c>
      <c r="DH633" s="356">
        <v>0</v>
      </c>
      <c r="DI633" s="356">
        <v>0</v>
      </c>
      <c r="DJ633" s="356">
        <v>0</v>
      </c>
      <c r="DK633" s="356">
        <v>0</v>
      </c>
      <c r="DM633" s="356">
        <v>0</v>
      </c>
      <c r="DN633" s="356">
        <v>0</v>
      </c>
      <c r="DO633" s="356">
        <v>0</v>
      </c>
      <c r="DP633" s="356">
        <v>0</v>
      </c>
      <c r="DQ633" s="356">
        <v>0</v>
      </c>
      <c r="DR633" s="356">
        <v>0</v>
      </c>
      <c r="DS633" s="356">
        <v>0</v>
      </c>
      <c r="DU633" s="356">
        <v>0</v>
      </c>
      <c r="DV633" s="356">
        <v>0</v>
      </c>
      <c r="DW633" s="356">
        <v>0</v>
      </c>
      <c r="DX633" s="356">
        <v>0</v>
      </c>
      <c r="DY633" s="356">
        <v>0</v>
      </c>
      <c r="DZ633" s="356">
        <v>0</v>
      </c>
      <c r="EA633" s="356">
        <v>0</v>
      </c>
      <c r="EC633" s="356">
        <v>0</v>
      </c>
      <c r="ED633" s="356">
        <v>0</v>
      </c>
      <c r="EE633" s="356">
        <v>0</v>
      </c>
      <c r="EF633" s="356">
        <v>0</v>
      </c>
      <c r="EG633" s="356">
        <v>0</v>
      </c>
      <c r="EH633" s="356">
        <v>0</v>
      </c>
      <c r="EI633" s="356">
        <v>0</v>
      </c>
      <c r="EK633" s="356">
        <v>0</v>
      </c>
      <c r="EL633" s="356">
        <v>0</v>
      </c>
      <c r="EM633" s="356">
        <v>0</v>
      </c>
      <c r="EN633" s="356">
        <v>0</v>
      </c>
      <c r="EO633" s="356">
        <v>0</v>
      </c>
      <c r="EP633" s="356">
        <v>0</v>
      </c>
      <c r="EQ633" s="356">
        <v>0</v>
      </c>
      <c r="ES633" s="356">
        <v>0</v>
      </c>
      <c r="ET633" s="356">
        <v>0</v>
      </c>
      <c r="EU633" s="356">
        <v>0</v>
      </c>
      <c r="EV633" s="356">
        <v>0</v>
      </c>
      <c r="EW633" s="356">
        <v>0</v>
      </c>
      <c r="EX633" s="356">
        <v>0</v>
      </c>
      <c r="EY633" s="356">
        <v>0</v>
      </c>
      <c r="FA633" s="356">
        <v>0</v>
      </c>
      <c r="FB633" s="356">
        <v>0</v>
      </c>
      <c r="FC633" s="356">
        <v>0</v>
      </c>
      <c r="FD633" s="356">
        <v>0</v>
      </c>
      <c r="FE633" s="356">
        <v>0</v>
      </c>
      <c r="FF633" s="356">
        <v>0</v>
      </c>
      <c r="FG633" s="356">
        <v>0</v>
      </c>
    </row>
    <row r="634" spans="1:163">
      <c r="A634" s="355" t="s">
        <v>45</v>
      </c>
      <c r="B634" s="162" t="s">
        <v>45</v>
      </c>
      <c r="C634" s="619">
        <v>0</v>
      </c>
      <c r="D634" s="167"/>
      <c r="E634" s="356">
        <v>0</v>
      </c>
      <c r="F634" s="356">
        <v>0</v>
      </c>
      <c r="G634" s="356">
        <v>0</v>
      </c>
      <c r="H634" s="356">
        <v>0</v>
      </c>
      <c r="I634" s="356">
        <v>0</v>
      </c>
      <c r="J634" s="356">
        <v>0</v>
      </c>
      <c r="K634" s="356">
        <v>0</v>
      </c>
      <c r="M634" s="356">
        <v>0</v>
      </c>
      <c r="N634" s="356">
        <v>0</v>
      </c>
      <c r="O634" s="356">
        <v>0</v>
      </c>
      <c r="P634" s="356">
        <v>0</v>
      </c>
      <c r="Q634" s="356">
        <v>0</v>
      </c>
      <c r="R634" s="356">
        <v>0</v>
      </c>
      <c r="S634" s="356">
        <v>0</v>
      </c>
      <c r="U634" s="356">
        <v>0</v>
      </c>
      <c r="V634" s="356">
        <v>0</v>
      </c>
      <c r="W634" s="356">
        <v>0</v>
      </c>
      <c r="X634" s="356">
        <v>0</v>
      </c>
      <c r="Y634" s="356">
        <v>0</v>
      </c>
      <c r="Z634" s="356">
        <v>0</v>
      </c>
      <c r="AA634" s="356">
        <v>0</v>
      </c>
      <c r="AC634" s="356">
        <v>0</v>
      </c>
      <c r="AD634" s="356">
        <v>0</v>
      </c>
      <c r="AE634" s="356">
        <v>0</v>
      </c>
      <c r="AF634" s="356">
        <v>0</v>
      </c>
      <c r="AG634" s="356">
        <v>0</v>
      </c>
      <c r="AH634" s="356">
        <v>0</v>
      </c>
      <c r="AI634" s="356">
        <v>0</v>
      </c>
      <c r="AK634" s="356">
        <v>0</v>
      </c>
      <c r="AL634" s="356">
        <v>0</v>
      </c>
      <c r="AM634" s="356">
        <v>0</v>
      </c>
      <c r="AN634" s="356">
        <v>0</v>
      </c>
      <c r="AO634" s="356">
        <v>0</v>
      </c>
      <c r="AP634" s="356">
        <v>0</v>
      </c>
      <c r="AQ634" s="356">
        <v>0</v>
      </c>
      <c r="AS634" s="356">
        <v>0</v>
      </c>
      <c r="AT634" s="356">
        <v>0</v>
      </c>
      <c r="AU634" s="356">
        <v>0</v>
      </c>
      <c r="AV634" s="356">
        <v>0</v>
      </c>
      <c r="AW634" s="356">
        <v>0</v>
      </c>
      <c r="AX634" s="356">
        <v>0</v>
      </c>
      <c r="AY634" s="356">
        <v>0</v>
      </c>
      <c r="BA634" s="356">
        <v>0</v>
      </c>
      <c r="BB634" s="356">
        <v>0</v>
      </c>
      <c r="BC634" s="356">
        <v>0</v>
      </c>
      <c r="BD634" s="356">
        <v>0</v>
      </c>
      <c r="BE634" s="356">
        <v>0</v>
      </c>
      <c r="BF634" s="356">
        <v>0</v>
      </c>
      <c r="BG634" s="356">
        <v>0</v>
      </c>
      <c r="BI634" s="356">
        <v>0</v>
      </c>
      <c r="BJ634" s="356">
        <v>0</v>
      </c>
      <c r="BK634" s="356">
        <v>0</v>
      </c>
      <c r="BL634" s="356">
        <v>0</v>
      </c>
      <c r="BM634" s="356">
        <v>0</v>
      </c>
      <c r="BN634" s="356">
        <v>0</v>
      </c>
      <c r="BO634" s="356">
        <v>0</v>
      </c>
      <c r="BQ634" s="356">
        <v>0</v>
      </c>
      <c r="BR634" s="356">
        <v>0</v>
      </c>
      <c r="BS634" s="356">
        <v>0</v>
      </c>
      <c r="BT634" s="356">
        <v>0</v>
      </c>
      <c r="BU634" s="356">
        <v>0</v>
      </c>
      <c r="BV634" s="356">
        <v>0</v>
      </c>
      <c r="BW634" s="356">
        <v>0</v>
      </c>
      <c r="BY634" s="356">
        <v>0</v>
      </c>
      <c r="BZ634" s="356">
        <v>0</v>
      </c>
      <c r="CA634" s="356">
        <v>0</v>
      </c>
      <c r="CB634" s="356">
        <v>0</v>
      </c>
      <c r="CC634" s="356">
        <v>0</v>
      </c>
      <c r="CD634" s="356">
        <v>0</v>
      </c>
      <c r="CE634" s="356">
        <v>0</v>
      </c>
      <c r="CG634" s="356">
        <v>0</v>
      </c>
      <c r="CH634" s="356">
        <v>0</v>
      </c>
      <c r="CI634" s="356">
        <v>0</v>
      </c>
      <c r="CJ634" s="356">
        <v>0</v>
      </c>
      <c r="CK634" s="356">
        <v>0</v>
      </c>
      <c r="CL634" s="356">
        <v>0</v>
      </c>
      <c r="CM634" s="356">
        <v>0</v>
      </c>
      <c r="CN634" s="162">
        <v>0</v>
      </c>
      <c r="CO634" s="356">
        <v>0</v>
      </c>
      <c r="CP634" s="356">
        <v>0</v>
      </c>
      <c r="CQ634" s="356">
        <v>0</v>
      </c>
      <c r="CR634" s="356">
        <v>0</v>
      </c>
      <c r="CS634" s="356">
        <v>0</v>
      </c>
      <c r="CT634" s="356">
        <v>0</v>
      </c>
      <c r="CU634" s="356">
        <v>0</v>
      </c>
      <c r="CW634" s="356">
        <v>0</v>
      </c>
      <c r="CX634" s="356">
        <v>0</v>
      </c>
      <c r="CY634" s="356">
        <v>0</v>
      </c>
      <c r="CZ634" s="356">
        <v>0</v>
      </c>
      <c r="DA634" s="356">
        <v>0</v>
      </c>
      <c r="DB634" s="356">
        <v>0</v>
      </c>
      <c r="DC634" s="356">
        <v>0</v>
      </c>
      <c r="DE634" s="356">
        <v>0</v>
      </c>
      <c r="DF634" s="356">
        <v>0</v>
      </c>
      <c r="DG634" s="356">
        <v>0</v>
      </c>
      <c r="DH634" s="356">
        <v>0</v>
      </c>
      <c r="DI634" s="356">
        <v>0</v>
      </c>
      <c r="DJ634" s="356">
        <v>0</v>
      </c>
      <c r="DK634" s="356">
        <v>0</v>
      </c>
      <c r="DM634" s="356">
        <v>0</v>
      </c>
      <c r="DN634" s="356">
        <v>0</v>
      </c>
      <c r="DO634" s="356">
        <v>0</v>
      </c>
      <c r="DP634" s="356">
        <v>0</v>
      </c>
      <c r="DQ634" s="356">
        <v>0</v>
      </c>
      <c r="DR634" s="356">
        <v>0</v>
      </c>
      <c r="DS634" s="356">
        <v>0</v>
      </c>
      <c r="DU634" s="356">
        <v>0</v>
      </c>
      <c r="DV634" s="356">
        <v>0</v>
      </c>
      <c r="DW634" s="356">
        <v>0</v>
      </c>
      <c r="DX634" s="356">
        <v>0</v>
      </c>
      <c r="DY634" s="356">
        <v>0</v>
      </c>
      <c r="DZ634" s="356">
        <v>0</v>
      </c>
      <c r="EA634" s="356">
        <v>0</v>
      </c>
      <c r="EC634" s="356">
        <v>0</v>
      </c>
      <c r="ED634" s="356">
        <v>0</v>
      </c>
      <c r="EE634" s="356">
        <v>0</v>
      </c>
      <c r="EF634" s="356">
        <v>0</v>
      </c>
      <c r="EG634" s="356">
        <v>0</v>
      </c>
      <c r="EH634" s="356">
        <v>0</v>
      </c>
      <c r="EI634" s="356">
        <v>0</v>
      </c>
      <c r="EK634" s="356">
        <v>0</v>
      </c>
      <c r="EL634" s="356">
        <v>0</v>
      </c>
      <c r="EM634" s="356">
        <v>0</v>
      </c>
      <c r="EN634" s="356">
        <v>0</v>
      </c>
      <c r="EO634" s="356">
        <v>0</v>
      </c>
      <c r="EP634" s="356">
        <v>0</v>
      </c>
      <c r="EQ634" s="356">
        <v>0</v>
      </c>
      <c r="ES634" s="356">
        <v>0</v>
      </c>
      <c r="ET634" s="356">
        <v>0</v>
      </c>
      <c r="EU634" s="356">
        <v>0</v>
      </c>
      <c r="EV634" s="356">
        <v>0</v>
      </c>
      <c r="EW634" s="356">
        <v>0</v>
      </c>
      <c r="EX634" s="356">
        <v>0</v>
      </c>
      <c r="EY634" s="356">
        <v>0</v>
      </c>
      <c r="FA634" s="356">
        <v>0</v>
      </c>
      <c r="FB634" s="356">
        <v>0</v>
      </c>
      <c r="FC634" s="356">
        <v>0</v>
      </c>
      <c r="FD634" s="356">
        <v>0</v>
      </c>
      <c r="FE634" s="356">
        <v>0</v>
      </c>
      <c r="FF634" s="356">
        <v>0</v>
      </c>
      <c r="FG634" s="356">
        <v>0</v>
      </c>
    </row>
    <row r="635" spans="1:163">
      <c r="A635" s="355" t="s">
        <v>45</v>
      </c>
      <c r="B635" s="162" t="s">
        <v>45</v>
      </c>
      <c r="C635" s="619">
        <v>0</v>
      </c>
      <c r="D635" s="167"/>
      <c r="E635" s="356">
        <v>0</v>
      </c>
      <c r="F635" s="356">
        <v>0</v>
      </c>
      <c r="G635" s="356">
        <v>0</v>
      </c>
      <c r="H635" s="356">
        <v>0</v>
      </c>
      <c r="I635" s="356">
        <v>0</v>
      </c>
      <c r="J635" s="356">
        <v>0</v>
      </c>
      <c r="K635" s="356">
        <v>0</v>
      </c>
      <c r="M635" s="356">
        <v>0</v>
      </c>
      <c r="N635" s="356">
        <v>0</v>
      </c>
      <c r="O635" s="356">
        <v>0</v>
      </c>
      <c r="P635" s="356">
        <v>0</v>
      </c>
      <c r="Q635" s="356">
        <v>0</v>
      </c>
      <c r="R635" s="356">
        <v>0</v>
      </c>
      <c r="S635" s="356">
        <v>0</v>
      </c>
      <c r="U635" s="356">
        <v>0</v>
      </c>
      <c r="V635" s="356">
        <v>0</v>
      </c>
      <c r="W635" s="356">
        <v>0</v>
      </c>
      <c r="X635" s="356">
        <v>0</v>
      </c>
      <c r="Y635" s="356">
        <v>0</v>
      </c>
      <c r="Z635" s="356">
        <v>0</v>
      </c>
      <c r="AA635" s="356">
        <v>0</v>
      </c>
      <c r="AC635" s="356">
        <v>0</v>
      </c>
      <c r="AD635" s="356">
        <v>0</v>
      </c>
      <c r="AE635" s="356">
        <v>0</v>
      </c>
      <c r="AF635" s="356">
        <v>0</v>
      </c>
      <c r="AG635" s="356">
        <v>0</v>
      </c>
      <c r="AH635" s="356">
        <v>0</v>
      </c>
      <c r="AI635" s="356">
        <v>0</v>
      </c>
      <c r="AK635" s="356">
        <v>0</v>
      </c>
      <c r="AL635" s="356">
        <v>0</v>
      </c>
      <c r="AM635" s="356">
        <v>0</v>
      </c>
      <c r="AN635" s="356">
        <v>0</v>
      </c>
      <c r="AO635" s="356">
        <v>0</v>
      </c>
      <c r="AP635" s="356">
        <v>0</v>
      </c>
      <c r="AQ635" s="356">
        <v>0</v>
      </c>
      <c r="AS635" s="356">
        <v>0</v>
      </c>
      <c r="AT635" s="356">
        <v>0</v>
      </c>
      <c r="AU635" s="356">
        <v>0</v>
      </c>
      <c r="AV635" s="356">
        <v>0</v>
      </c>
      <c r="AW635" s="356">
        <v>0</v>
      </c>
      <c r="AX635" s="356">
        <v>0</v>
      </c>
      <c r="AY635" s="356">
        <v>0</v>
      </c>
      <c r="BA635" s="356">
        <v>0</v>
      </c>
      <c r="BB635" s="356">
        <v>0</v>
      </c>
      <c r="BC635" s="356">
        <v>0</v>
      </c>
      <c r="BD635" s="356">
        <v>0</v>
      </c>
      <c r="BE635" s="356">
        <v>0</v>
      </c>
      <c r="BF635" s="356">
        <v>0</v>
      </c>
      <c r="BG635" s="356">
        <v>0</v>
      </c>
      <c r="BI635" s="356">
        <v>0</v>
      </c>
      <c r="BJ635" s="356">
        <v>0</v>
      </c>
      <c r="BK635" s="356">
        <v>0</v>
      </c>
      <c r="BL635" s="356">
        <v>0</v>
      </c>
      <c r="BM635" s="356">
        <v>0</v>
      </c>
      <c r="BN635" s="356">
        <v>0</v>
      </c>
      <c r="BO635" s="356">
        <v>0</v>
      </c>
      <c r="BQ635" s="356">
        <v>0</v>
      </c>
      <c r="BR635" s="356">
        <v>0</v>
      </c>
      <c r="BS635" s="356">
        <v>0</v>
      </c>
      <c r="BT635" s="356">
        <v>0</v>
      </c>
      <c r="BU635" s="356">
        <v>0</v>
      </c>
      <c r="BV635" s="356">
        <v>0</v>
      </c>
      <c r="BW635" s="356">
        <v>0</v>
      </c>
      <c r="BY635" s="356">
        <v>0</v>
      </c>
      <c r="BZ635" s="356">
        <v>0</v>
      </c>
      <c r="CA635" s="356">
        <v>0</v>
      </c>
      <c r="CB635" s="356">
        <v>0</v>
      </c>
      <c r="CC635" s="356">
        <v>0</v>
      </c>
      <c r="CD635" s="356">
        <v>0</v>
      </c>
      <c r="CE635" s="356">
        <v>0</v>
      </c>
      <c r="CG635" s="356">
        <v>0</v>
      </c>
      <c r="CH635" s="356">
        <v>0</v>
      </c>
      <c r="CI635" s="356">
        <v>0</v>
      </c>
      <c r="CJ635" s="356">
        <v>0</v>
      </c>
      <c r="CK635" s="356">
        <v>0</v>
      </c>
      <c r="CL635" s="356">
        <v>0</v>
      </c>
      <c r="CM635" s="356">
        <v>0</v>
      </c>
      <c r="CN635" s="162">
        <v>0</v>
      </c>
      <c r="CO635" s="356">
        <v>0</v>
      </c>
      <c r="CP635" s="356">
        <v>0</v>
      </c>
      <c r="CQ635" s="356">
        <v>0</v>
      </c>
      <c r="CR635" s="356">
        <v>0</v>
      </c>
      <c r="CS635" s="356">
        <v>0</v>
      </c>
      <c r="CT635" s="356">
        <v>0</v>
      </c>
      <c r="CU635" s="356">
        <v>0</v>
      </c>
      <c r="CW635" s="356">
        <v>0</v>
      </c>
      <c r="CX635" s="356">
        <v>0</v>
      </c>
      <c r="CY635" s="356">
        <v>0</v>
      </c>
      <c r="CZ635" s="356">
        <v>0</v>
      </c>
      <c r="DA635" s="356">
        <v>0</v>
      </c>
      <c r="DB635" s="356">
        <v>0</v>
      </c>
      <c r="DC635" s="356">
        <v>0</v>
      </c>
      <c r="DE635" s="356">
        <v>0</v>
      </c>
      <c r="DF635" s="356">
        <v>0</v>
      </c>
      <c r="DG635" s="356">
        <v>0</v>
      </c>
      <c r="DH635" s="356">
        <v>0</v>
      </c>
      <c r="DI635" s="356">
        <v>0</v>
      </c>
      <c r="DJ635" s="356">
        <v>0</v>
      </c>
      <c r="DK635" s="356">
        <v>0</v>
      </c>
      <c r="DM635" s="356">
        <v>0</v>
      </c>
      <c r="DN635" s="356">
        <v>0</v>
      </c>
      <c r="DO635" s="356">
        <v>0</v>
      </c>
      <c r="DP635" s="356">
        <v>0</v>
      </c>
      <c r="DQ635" s="356">
        <v>0</v>
      </c>
      <c r="DR635" s="356">
        <v>0</v>
      </c>
      <c r="DS635" s="356">
        <v>0</v>
      </c>
      <c r="DU635" s="356">
        <v>0</v>
      </c>
      <c r="DV635" s="356">
        <v>0</v>
      </c>
      <c r="DW635" s="356">
        <v>0</v>
      </c>
      <c r="DX635" s="356">
        <v>0</v>
      </c>
      <c r="DY635" s="356">
        <v>0</v>
      </c>
      <c r="DZ635" s="356">
        <v>0</v>
      </c>
      <c r="EA635" s="356">
        <v>0</v>
      </c>
      <c r="EC635" s="356">
        <v>0</v>
      </c>
      <c r="ED635" s="356">
        <v>0</v>
      </c>
      <c r="EE635" s="356">
        <v>0</v>
      </c>
      <c r="EF635" s="356">
        <v>0</v>
      </c>
      <c r="EG635" s="356">
        <v>0</v>
      </c>
      <c r="EH635" s="356">
        <v>0</v>
      </c>
      <c r="EI635" s="356">
        <v>0</v>
      </c>
      <c r="EK635" s="356">
        <v>0</v>
      </c>
      <c r="EL635" s="356">
        <v>0</v>
      </c>
      <c r="EM635" s="356">
        <v>0</v>
      </c>
      <c r="EN635" s="356">
        <v>0</v>
      </c>
      <c r="EO635" s="356">
        <v>0</v>
      </c>
      <c r="EP635" s="356">
        <v>0</v>
      </c>
      <c r="EQ635" s="356">
        <v>0</v>
      </c>
      <c r="ES635" s="356">
        <v>0</v>
      </c>
      <c r="ET635" s="356">
        <v>0</v>
      </c>
      <c r="EU635" s="356">
        <v>0</v>
      </c>
      <c r="EV635" s="356">
        <v>0</v>
      </c>
      <c r="EW635" s="356">
        <v>0</v>
      </c>
      <c r="EX635" s="356">
        <v>0</v>
      </c>
      <c r="EY635" s="356">
        <v>0</v>
      </c>
      <c r="FA635" s="356">
        <v>0</v>
      </c>
      <c r="FB635" s="356">
        <v>0</v>
      </c>
      <c r="FC635" s="356">
        <v>0</v>
      </c>
      <c r="FD635" s="356">
        <v>0</v>
      </c>
      <c r="FE635" s="356">
        <v>0</v>
      </c>
      <c r="FF635" s="356">
        <v>0</v>
      </c>
      <c r="FG635" s="356">
        <v>0</v>
      </c>
    </row>
    <row r="636" spans="1:163">
      <c r="A636" s="355" t="s">
        <v>45</v>
      </c>
      <c r="B636" s="162" t="s">
        <v>45</v>
      </c>
      <c r="C636" s="619">
        <v>0</v>
      </c>
      <c r="D636" s="167"/>
      <c r="E636" s="356">
        <v>0</v>
      </c>
      <c r="F636" s="356">
        <v>0</v>
      </c>
      <c r="G636" s="356">
        <v>0</v>
      </c>
      <c r="H636" s="356">
        <v>0</v>
      </c>
      <c r="I636" s="356">
        <v>0</v>
      </c>
      <c r="J636" s="356">
        <v>0</v>
      </c>
      <c r="K636" s="356">
        <v>0</v>
      </c>
      <c r="M636" s="356">
        <v>0</v>
      </c>
      <c r="N636" s="356">
        <v>0</v>
      </c>
      <c r="O636" s="356">
        <v>0</v>
      </c>
      <c r="P636" s="356">
        <v>0</v>
      </c>
      <c r="Q636" s="356">
        <v>0</v>
      </c>
      <c r="R636" s="356">
        <v>0</v>
      </c>
      <c r="S636" s="356">
        <v>0</v>
      </c>
      <c r="U636" s="356">
        <v>0</v>
      </c>
      <c r="V636" s="356">
        <v>0</v>
      </c>
      <c r="W636" s="356">
        <v>0</v>
      </c>
      <c r="X636" s="356">
        <v>0</v>
      </c>
      <c r="Y636" s="356">
        <v>0</v>
      </c>
      <c r="Z636" s="356">
        <v>0</v>
      </c>
      <c r="AA636" s="356">
        <v>0</v>
      </c>
      <c r="AC636" s="356">
        <v>0</v>
      </c>
      <c r="AD636" s="356">
        <v>0</v>
      </c>
      <c r="AE636" s="356">
        <v>0</v>
      </c>
      <c r="AF636" s="356">
        <v>0</v>
      </c>
      <c r="AG636" s="356">
        <v>0</v>
      </c>
      <c r="AH636" s="356">
        <v>0</v>
      </c>
      <c r="AI636" s="356">
        <v>0</v>
      </c>
      <c r="AK636" s="356">
        <v>0</v>
      </c>
      <c r="AL636" s="356">
        <v>0</v>
      </c>
      <c r="AM636" s="356">
        <v>0</v>
      </c>
      <c r="AN636" s="356">
        <v>0</v>
      </c>
      <c r="AO636" s="356">
        <v>0</v>
      </c>
      <c r="AP636" s="356">
        <v>0</v>
      </c>
      <c r="AQ636" s="356">
        <v>0</v>
      </c>
      <c r="AS636" s="356">
        <v>0</v>
      </c>
      <c r="AT636" s="356">
        <v>0</v>
      </c>
      <c r="AU636" s="356">
        <v>0</v>
      </c>
      <c r="AV636" s="356">
        <v>0</v>
      </c>
      <c r="AW636" s="356">
        <v>0</v>
      </c>
      <c r="AX636" s="356">
        <v>0</v>
      </c>
      <c r="AY636" s="356">
        <v>0</v>
      </c>
      <c r="BA636" s="356">
        <v>0</v>
      </c>
      <c r="BB636" s="356">
        <v>0</v>
      </c>
      <c r="BC636" s="356">
        <v>0</v>
      </c>
      <c r="BD636" s="356">
        <v>0</v>
      </c>
      <c r="BE636" s="356">
        <v>0</v>
      </c>
      <c r="BF636" s="356">
        <v>0</v>
      </c>
      <c r="BG636" s="356">
        <v>0</v>
      </c>
      <c r="BI636" s="356">
        <v>0</v>
      </c>
      <c r="BJ636" s="356">
        <v>0</v>
      </c>
      <c r="BK636" s="356">
        <v>0</v>
      </c>
      <c r="BL636" s="356">
        <v>0</v>
      </c>
      <c r="BM636" s="356">
        <v>0</v>
      </c>
      <c r="BN636" s="356">
        <v>0</v>
      </c>
      <c r="BO636" s="356">
        <v>0</v>
      </c>
      <c r="BQ636" s="356">
        <v>0</v>
      </c>
      <c r="BR636" s="356">
        <v>0</v>
      </c>
      <c r="BS636" s="356">
        <v>0</v>
      </c>
      <c r="BT636" s="356">
        <v>0</v>
      </c>
      <c r="BU636" s="356">
        <v>0</v>
      </c>
      <c r="BV636" s="356">
        <v>0</v>
      </c>
      <c r="BW636" s="356">
        <v>0</v>
      </c>
      <c r="BY636" s="356">
        <v>0</v>
      </c>
      <c r="BZ636" s="356">
        <v>0</v>
      </c>
      <c r="CA636" s="356">
        <v>0</v>
      </c>
      <c r="CB636" s="356">
        <v>0</v>
      </c>
      <c r="CC636" s="356">
        <v>0</v>
      </c>
      <c r="CD636" s="356">
        <v>0</v>
      </c>
      <c r="CE636" s="356">
        <v>0</v>
      </c>
      <c r="CG636" s="356">
        <v>0</v>
      </c>
      <c r="CH636" s="356">
        <v>0</v>
      </c>
      <c r="CI636" s="356">
        <v>0</v>
      </c>
      <c r="CJ636" s="356">
        <v>0</v>
      </c>
      <c r="CK636" s="356">
        <v>0</v>
      </c>
      <c r="CL636" s="356">
        <v>0</v>
      </c>
      <c r="CM636" s="356">
        <v>0</v>
      </c>
      <c r="CN636" s="162">
        <v>0</v>
      </c>
      <c r="CO636" s="356">
        <v>0</v>
      </c>
      <c r="CP636" s="356">
        <v>0</v>
      </c>
      <c r="CQ636" s="356">
        <v>0</v>
      </c>
      <c r="CR636" s="356">
        <v>0</v>
      </c>
      <c r="CS636" s="356">
        <v>0</v>
      </c>
      <c r="CT636" s="356">
        <v>0</v>
      </c>
      <c r="CU636" s="356">
        <v>0</v>
      </c>
      <c r="CW636" s="356">
        <v>0</v>
      </c>
      <c r="CX636" s="356">
        <v>0</v>
      </c>
      <c r="CY636" s="356">
        <v>0</v>
      </c>
      <c r="CZ636" s="356">
        <v>0</v>
      </c>
      <c r="DA636" s="356">
        <v>0</v>
      </c>
      <c r="DB636" s="356">
        <v>0</v>
      </c>
      <c r="DC636" s="356">
        <v>0</v>
      </c>
      <c r="DE636" s="356">
        <v>0</v>
      </c>
      <c r="DF636" s="356">
        <v>0</v>
      </c>
      <c r="DG636" s="356">
        <v>0</v>
      </c>
      <c r="DH636" s="356">
        <v>0</v>
      </c>
      <c r="DI636" s="356">
        <v>0</v>
      </c>
      <c r="DJ636" s="356">
        <v>0</v>
      </c>
      <c r="DK636" s="356">
        <v>0</v>
      </c>
      <c r="DM636" s="356">
        <v>0</v>
      </c>
      <c r="DN636" s="356">
        <v>0</v>
      </c>
      <c r="DO636" s="356">
        <v>0</v>
      </c>
      <c r="DP636" s="356">
        <v>0</v>
      </c>
      <c r="DQ636" s="356">
        <v>0</v>
      </c>
      <c r="DR636" s="356">
        <v>0</v>
      </c>
      <c r="DS636" s="356">
        <v>0</v>
      </c>
      <c r="DU636" s="356">
        <v>0</v>
      </c>
      <c r="DV636" s="356">
        <v>0</v>
      </c>
      <c r="DW636" s="356">
        <v>0</v>
      </c>
      <c r="DX636" s="356">
        <v>0</v>
      </c>
      <c r="DY636" s="356">
        <v>0</v>
      </c>
      <c r="DZ636" s="356">
        <v>0</v>
      </c>
      <c r="EA636" s="356">
        <v>0</v>
      </c>
      <c r="EC636" s="356">
        <v>0</v>
      </c>
      <c r="ED636" s="356">
        <v>0</v>
      </c>
      <c r="EE636" s="356">
        <v>0</v>
      </c>
      <c r="EF636" s="356">
        <v>0</v>
      </c>
      <c r="EG636" s="356">
        <v>0</v>
      </c>
      <c r="EH636" s="356">
        <v>0</v>
      </c>
      <c r="EI636" s="356">
        <v>0</v>
      </c>
      <c r="EK636" s="356">
        <v>0</v>
      </c>
      <c r="EL636" s="356">
        <v>0</v>
      </c>
      <c r="EM636" s="356">
        <v>0</v>
      </c>
      <c r="EN636" s="356">
        <v>0</v>
      </c>
      <c r="EO636" s="356">
        <v>0</v>
      </c>
      <c r="EP636" s="356">
        <v>0</v>
      </c>
      <c r="EQ636" s="356">
        <v>0</v>
      </c>
      <c r="ES636" s="356">
        <v>0</v>
      </c>
      <c r="ET636" s="356">
        <v>0</v>
      </c>
      <c r="EU636" s="356">
        <v>0</v>
      </c>
      <c r="EV636" s="356">
        <v>0</v>
      </c>
      <c r="EW636" s="356">
        <v>0</v>
      </c>
      <c r="EX636" s="356">
        <v>0</v>
      </c>
      <c r="EY636" s="356">
        <v>0</v>
      </c>
      <c r="FA636" s="356">
        <v>0</v>
      </c>
      <c r="FB636" s="356">
        <v>0</v>
      </c>
      <c r="FC636" s="356">
        <v>0</v>
      </c>
      <c r="FD636" s="356">
        <v>0</v>
      </c>
      <c r="FE636" s="356">
        <v>0</v>
      </c>
      <c r="FF636" s="356">
        <v>0</v>
      </c>
      <c r="FG636" s="356">
        <v>0</v>
      </c>
    </row>
    <row r="637" spans="1:163">
      <c r="A637" s="355" t="s">
        <v>45</v>
      </c>
      <c r="B637" s="162" t="s">
        <v>45</v>
      </c>
      <c r="C637" s="619">
        <v>0</v>
      </c>
      <c r="D637" s="167"/>
      <c r="E637" s="356">
        <v>0</v>
      </c>
      <c r="F637" s="356">
        <v>0</v>
      </c>
      <c r="G637" s="356">
        <v>0</v>
      </c>
      <c r="H637" s="356">
        <v>0</v>
      </c>
      <c r="I637" s="356">
        <v>0</v>
      </c>
      <c r="J637" s="356">
        <v>0</v>
      </c>
      <c r="K637" s="356">
        <v>0</v>
      </c>
      <c r="M637" s="356">
        <v>0</v>
      </c>
      <c r="N637" s="356">
        <v>0</v>
      </c>
      <c r="O637" s="356">
        <v>0</v>
      </c>
      <c r="P637" s="356">
        <v>0</v>
      </c>
      <c r="Q637" s="356">
        <v>0</v>
      </c>
      <c r="R637" s="356">
        <v>0</v>
      </c>
      <c r="S637" s="356">
        <v>0</v>
      </c>
      <c r="U637" s="356">
        <v>0</v>
      </c>
      <c r="V637" s="356">
        <v>0</v>
      </c>
      <c r="W637" s="356">
        <v>0</v>
      </c>
      <c r="X637" s="356">
        <v>0</v>
      </c>
      <c r="Y637" s="356">
        <v>0</v>
      </c>
      <c r="Z637" s="356">
        <v>0</v>
      </c>
      <c r="AA637" s="356">
        <v>0</v>
      </c>
      <c r="AC637" s="356">
        <v>0</v>
      </c>
      <c r="AD637" s="356">
        <v>0</v>
      </c>
      <c r="AE637" s="356">
        <v>0</v>
      </c>
      <c r="AF637" s="356">
        <v>0</v>
      </c>
      <c r="AG637" s="356">
        <v>0</v>
      </c>
      <c r="AH637" s="356">
        <v>0</v>
      </c>
      <c r="AI637" s="356">
        <v>0</v>
      </c>
      <c r="AK637" s="356">
        <v>0</v>
      </c>
      <c r="AL637" s="356">
        <v>0</v>
      </c>
      <c r="AM637" s="356">
        <v>0</v>
      </c>
      <c r="AN637" s="356">
        <v>0</v>
      </c>
      <c r="AO637" s="356">
        <v>0</v>
      </c>
      <c r="AP637" s="356">
        <v>0</v>
      </c>
      <c r="AQ637" s="356">
        <v>0</v>
      </c>
      <c r="AS637" s="356">
        <v>0</v>
      </c>
      <c r="AT637" s="356">
        <v>0</v>
      </c>
      <c r="AU637" s="356">
        <v>0</v>
      </c>
      <c r="AV637" s="356">
        <v>0</v>
      </c>
      <c r="AW637" s="356">
        <v>0</v>
      </c>
      <c r="AX637" s="356">
        <v>0</v>
      </c>
      <c r="AY637" s="356">
        <v>0</v>
      </c>
      <c r="BA637" s="356">
        <v>0</v>
      </c>
      <c r="BB637" s="356">
        <v>0</v>
      </c>
      <c r="BC637" s="356">
        <v>0</v>
      </c>
      <c r="BD637" s="356">
        <v>0</v>
      </c>
      <c r="BE637" s="356">
        <v>0</v>
      </c>
      <c r="BF637" s="356">
        <v>0</v>
      </c>
      <c r="BG637" s="356">
        <v>0</v>
      </c>
      <c r="BI637" s="356">
        <v>0</v>
      </c>
      <c r="BJ637" s="356">
        <v>0</v>
      </c>
      <c r="BK637" s="356">
        <v>0</v>
      </c>
      <c r="BL637" s="356">
        <v>0</v>
      </c>
      <c r="BM637" s="356">
        <v>0</v>
      </c>
      <c r="BN637" s="356">
        <v>0</v>
      </c>
      <c r="BO637" s="356">
        <v>0</v>
      </c>
      <c r="BQ637" s="356">
        <v>0</v>
      </c>
      <c r="BR637" s="356">
        <v>0</v>
      </c>
      <c r="BS637" s="356">
        <v>0</v>
      </c>
      <c r="BT637" s="356">
        <v>0</v>
      </c>
      <c r="BU637" s="356">
        <v>0</v>
      </c>
      <c r="BV637" s="356">
        <v>0</v>
      </c>
      <c r="BW637" s="356">
        <v>0</v>
      </c>
      <c r="BY637" s="356">
        <v>0</v>
      </c>
      <c r="BZ637" s="356">
        <v>0</v>
      </c>
      <c r="CA637" s="356">
        <v>0</v>
      </c>
      <c r="CB637" s="356">
        <v>0</v>
      </c>
      <c r="CC637" s="356">
        <v>0</v>
      </c>
      <c r="CD637" s="356">
        <v>0</v>
      </c>
      <c r="CE637" s="356">
        <v>0</v>
      </c>
      <c r="CG637" s="356">
        <v>0</v>
      </c>
      <c r="CH637" s="356">
        <v>0</v>
      </c>
      <c r="CI637" s="356">
        <v>0</v>
      </c>
      <c r="CJ637" s="356">
        <v>0</v>
      </c>
      <c r="CK637" s="356">
        <v>0</v>
      </c>
      <c r="CL637" s="356">
        <v>0</v>
      </c>
      <c r="CM637" s="356">
        <v>0</v>
      </c>
      <c r="CN637" s="162">
        <v>0</v>
      </c>
      <c r="CO637" s="356">
        <v>0</v>
      </c>
      <c r="CP637" s="356">
        <v>0</v>
      </c>
      <c r="CQ637" s="356">
        <v>0</v>
      </c>
      <c r="CR637" s="356">
        <v>0</v>
      </c>
      <c r="CS637" s="356">
        <v>0</v>
      </c>
      <c r="CT637" s="356">
        <v>0</v>
      </c>
      <c r="CU637" s="356">
        <v>0</v>
      </c>
      <c r="CW637" s="356">
        <v>0</v>
      </c>
      <c r="CX637" s="356">
        <v>0</v>
      </c>
      <c r="CY637" s="356">
        <v>0</v>
      </c>
      <c r="CZ637" s="356">
        <v>0</v>
      </c>
      <c r="DA637" s="356">
        <v>0</v>
      </c>
      <c r="DB637" s="356">
        <v>0</v>
      </c>
      <c r="DC637" s="356">
        <v>0</v>
      </c>
      <c r="DE637" s="356">
        <v>0</v>
      </c>
      <c r="DF637" s="356">
        <v>0</v>
      </c>
      <c r="DG637" s="356">
        <v>0</v>
      </c>
      <c r="DH637" s="356">
        <v>0</v>
      </c>
      <c r="DI637" s="356">
        <v>0</v>
      </c>
      <c r="DJ637" s="356">
        <v>0</v>
      </c>
      <c r="DK637" s="356">
        <v>0</v>
      </c>
      <c r="DM637" s="356">
        <v>0</v>
      </c>
      <c r="DN637" s="356">
        <v>0</v>
      </c>
      <c r="DO637" s="356">
        <v>0</v>
      </c>
      <c r="DP637" s="356">
        <v>0</v>
      </c>
      <c r="DQ637" s="356">
        <v>0</v>
      </c>
      <c r="DR637" s="356">
        <v>0</v>
      </c>
      <c r="DS637" s="356">
        <v>0</v>
      </c>
      <c r="DU637" s="356">
        <v>0</v>
      </c>
      <c r="DV637" s="356">
        <v>0</v>
      </c>
      <c r="DW637" s="356">
        <v>0</v>
      </c>
      <c r="DX637" s="356">
        <v>0</v>
      </c>
      <c r="DY637" s="356">
        <v>0</v>
      </c>
      <c r="DZ637" s="356">
        <v>0</v>
      </c>
      <c r="EA637" s="356">
        <v>0</v>
      </c>
      <c r="EC637" s="356">
        <v>0</v>
      </c>
      <c r="ED637" s="356">
        <v>0</v>
      </c>
      <c r="EE637" s="356">
        <v>0</v>
      </c>
      <c r="EF637" s="356">
        <v>0</v>
      </c>
      <c r="EG637" s="356">
        <v>0</v>
      </c>
      <c r="EH637" s="356">
        <v>0</v>
      </c>
      <c r="EI637" s="356">
        <v>0</v>
      </c>
      <c r="EK637" s="356">
        <v>0</v>
      </c>
      <c r="EL637" s="356">
        <v>0</v>
      </c>
      <c r="EM637" s="356">
        <v>0</v>
      </c>
      <c r="EN637" s="356">
        <v>0</v>
      </c>
      <c r="EO637" s="356">
        <v>0</v>
      </c>
      <c r="EP637" s="356">
        <v>0</v>
      </c>
      <c r="EQ637" s="356">
        <v>0</v>
      </c>
      <c r="ES637" s="356">
        <v>0</v>
      </c>
      <c r="ET637" s="356">
        <v>0</v>
      </c>
      <c r="EU637" s="356">
        <v>0</v>
      </c>
      <c r="EV637" s="356">
        <v>0</v>
      </c>
      <c r="EW637" s="356">
        <v>0</v>
      </c>
      <c r="EX637" s="356">
        <v>0</v>
      </c>
      <c r="EY637" s="356">
        <v>0</v>
      </c>
      <c r="FA637" s="356">
        <v>0</v>
      </c>
      <c r="FB637" s="356">
        <v>0</v>
      </c>
      <c r="FC637" s="356">
        <v>0</v>
      </c>
      <c r="FD637" s="356">
        <v>0</v>
      </c>
      <c r="FE637" s="356">
        <v>0</v>
      </c>
      <c r="FF637" s="356">
        <v>0</v>
      </c>
      <c r="FG637" s="356">
        <v>0</v>
      </c>
    </row>
    <row r="638" spans="1:163">
      <c r="A638" s="355" t="s">
        <v>45</v>
      </c>
      <c r="B638" s="162" t="s">
        <v>45</v>
      </c>
      <c r="C638" s="619">
        <v>0</v>
      </c>
      <c r="D638" s="167"/>
      <c r="E638" s="356">
        <v>0</v>
      </c>
      <c r="F638" s="356">
        <v>0</v>
      </c>
      <c r="G638" s="356">
        <v>0</v>
      </c>
      <c r="H638" s="356">
        <v>0</v>
      </c>
      <c r="I638" s="356">
        <v>0</v>
      </c>
      <c r="J638" s="356">
        <v>0</v>
      </c>
      <c r="K638" s="356">
        <v>0</v>
      </c>
      <c r="M638" s="356">
        <v>0</v>
      </c>
      <c r="N638" s="356">
        <v>0</v>
      </c>
      <c r="O638" s="356">
        <v>0</v>
      </c>
      <c r="P638" s="356">
        <v>0</v>
      </c>
      <c r="Q638" s="356">
        <v>0</v>
      </c>
      <c r="R638" s="356">
        <v>0</v>
      </c>
      <c r="S638" s="356">
        <v>0</v>
      </c>
      <c r="U638" s="356">
        <v>0</v>
      </c>
      <c r="V638" s="356">
        <v>0</v>
      </c>
      <c r="W638" s="356">
        <v>0</v>
      </c>
      <c r="X638" s="356">
        <v>0</v>
      </c>
      <c r="Y638" s="356">
        <v>0</v>
      </c>
      <c r="Z638" s="356">
        <v>0</v>
      </c>
      <c r="AA638" s="356">
        <v>0</v>
      </c>
      <c r="AC638" s="356">
        <v>0</v>
      </c>
      <c r="AD638" s="356">
        <v>0</v>
      </c>
      <c r="AE638" s="356">
        <v>0</v>
      </c>
      <c r="AF638" s="356">
        <v>0</v>
      </c>
      <c r="AG638" s="356">
        <v>0</v>
      </c>
      <c r="AH638" s="356">
        <v>0</v>
      </c>
      <c r="AI638" s="356">
        <v>0</v>
      </c>
      <c r="AK638" s="356">
        <v>0</v>
      </c>
      <c r="AL638" s="356">
        <v>0</v>
      </c>
      <c r="AM638" s="356">
        <v>0</v>
      </c>
      <c r="AN638" s="356">
        <v>0</v>
      </c>
      <c r="AO638" s="356">
        <v>0</v>
      </c>
      <c r="AP638" s="356">
        <v>0</v>
      </c>
      <c r="AQ638" s="356">
        <v>0</v>
      </c>
      <c r="AS638" s="356">
        <v>0</v>
      </c>
      <c r="AT638" s="356">
        <v>0</v>
      </c>
      <c r="AU638" s="356">
        <v>0</v>
      </c>
      <c r="AV638" s="356">
        <v>0</v>
      </c>
      <c r="AW638" s="356">
        <v>0</v>
      </c>
      <c r="AX638" s="356">
        <v>0</v>
      </c>
      <c r="AY638" s="356">
        <v>0</v>
      </c>
      <c r="BA638" s="356">
        <v>0</v>
      </c>
      <c r="BB638" s="356">
        <v>0</v>
      </c>
      <c r="BC638" s="356">
        <v>0</v>
      </c>
      <c r="BD638" s="356">
        <v>0</v>
      </c>
      <c r="BE638" s="356">
        <v>0</v>
      </c>
      <c r="BF638" s="356">
        <v>0</v>
      </c>
      <c r="BG638" s="356">
        <v>0</v>
      </c>
      <c r="BI638" s="356">
        <v>0</v>
      </c>
      <c r="BJ638" s="356">
        <v>0</v>
      </c>
      <c r="BK638" s="356">
        <v>0</v>
      </c>
      <c r="BL638" s="356">
        <v>0</v>
      </c>
      <c r="BM638" s="356">
        <v>0</v>
      </c>
      <c r="BN638" s="356">
        <v>0</v>
      </c>
      <c r="BO638" s="356">
        <v>0</v>
      </c>
      <c r="BQ638" s="356">
        <v>0</v>
      </c>
      <c r="BR638" s="356">
        <v>0</v>
      </c>
      <c r="BS638" s="356">
        <v>0</v>
      </c>
      <c r="BT638" s="356">
        <v>0</v>
      </c>
      <c r="BU638" s="356">
        <v>0</v>
      </c>
      <c r="BV638" s="356">
        <v>0</v>
      </c>
      <c r="BW638" s="356">
        <v>0</v>
      </c>
      <c r="BY638" s="356">
        <v>0</v>
      </c>
      <c r="BZ638" s="356">
        <v>0</v>
      </c>
      <c r="CA638" s="356">
        <v>0</v>
      </c>
      <c r="CB638" s="356">
        <v>0</v>
      </c>
      <c r="CC638" s="356">
        <v>0</v>
      </c>
      <c r="CD638" s="356">
        <v>0</v>
      </c>
      <c r="CE638" s="356">
        <v>0</v>
      </c>
      <c r="CG638" s="356">
        <v>0</v>
      </c>
      <c r="CH638" s="356">
        <v>0</v>
      </c>
      <c r="CI638" s="356">
        <v>0</v>
      </c>
      <c r="CJ638" s="356">
        <v>0</v>
      </c>
      <c r="CK638" s="356">
        <v>0</v>
      </c>
      <c r="CL638" s="356">
        <v>0</v>
      </c>
      <c r="CM638" s="356">
        <v>0</v>
      </c>
      <c r="CN638" s="162">
        <v>0</v>
      </c>
      <c r="CO638" s="356">
        <v>0</v>
      </c>
      <c r="CP638" s="356">
        <v>0</v>
      </c>
      <c r="CQ638" s="356">
        <v>0</v>
      </c>
      <c r="CR638" s="356">
        <v>0</v>
      </c>
      <c r="CS638" s="356">
        <v>0</v>
      </c>
      <c r="CT638" s="356">
        <v>0</v>
      </c>
      <c r="CU638" s="356">
        <v>0</v>
      </c>
      <c r="CW638" s="356">
        <v>0</v>
      </c>
      <c r="CX638" s="356">
        <v>0</v>
      </c>
      <c r="CY638" s="356">
        <v>0</v>
      </c>
      <c r="CZ638" s="356">
        <v>0</v>
      </c>
      <c r="DA638" s="356">
        <v>0</v>
      </c>
      <c r="DB638" s="356">
        <v>0</v>
      </c>
      <c r="DC638" s="356">
        <v>0</v>
      </c>
      <c r="DE638" s="356">
        <v>0</v>
      </c>
      <c r="DF638" s="356">
        <v>0</v>
      </c>
      <c r="DG638" s="356">
        <v>0</v>
      </c>
      <c r="DH638" s="356">
        <v>0</v>
      </c>
      <c r="DI638" s="356">
        <v>0</v>
      </c>
      <c r="DJ638" s="356">
        <v>0</v>
      </c>
      <c r="DK638" s="356">
        <v>0</v>
      </c>
      <c r="DM638" s="356">
        <v>0</v>
      </c>
      <c r="DN638" s="356">
        <v>0</v>
      </c>
      <c r="DO638" s="356">
        <v>0</v>
      </c>
      <c r="DP638" s="356">
        <v>0</v>
      </c>
      <c r="DQ638" s="356">
        <v>0</v>
      </c>
      <c r="DR638" s="356">
        <v>0</v>
      </c>
      <c r="DS638" s="356">
        <v>0</v>
      </c>
      <c r="DU638" s="356">
        <v>0</v>
      </c>
      <c r="DV638" s="356">
        <v>0</v>
      </c>
      <c r="DW638" s="356">
        <v>0</v>
      </c>
      <c r="DX638" s="356">
        <v>0</v>
      </c>
      <c r="DY638" s="356">
        <v>0</v>
      </c>
      <c r="DZ638" s="356">
        <v>0</v>
      </c>
      <c r="EA638" s="356">
        <v>0</v>
      </c>
      <c r="EC638" s="356">
        <v>0</v>
      </c>
      <c r="ED638" s="356">
        <v>0</v>
      </c>
      <c r="EE638" s="356">
        <v>0</v>
      </c>
      <c r="EF638" s="356">
        <v>0</v>
      </c>
      <c r="EG638" s="356">
        <v>0</v>
      </c>
      <c r="EH638" s="356">
        <v>0</v>
      </c>
      <c r="EI638" s="356">
        <v>0</v>
      </c>
      <c r="EK638" s="356">
        <v>0</v>
      </c>
      <c r="EL638" s="356">
        <v>0</v>
      </c>
      <c r="EM638" s="356">
        <v>0</v>
      </c>
      <c r="EN638" s="356">
        <v>0</v>
      </c>
      <c r="EO638" s="356">
        <v>0</v>
      </c>
      <c r="EP638" s="356">
        <v>0</v>
      </c>
      <c r="EQ638" s="356">
        <v>0</v>
      </c>
      <c r="ES638" s="356">
        <v>0</v>
      </c>
      <c r="ET638" s="356">
        <v>0</v>
      </c>
      <c r="EU638" s="356">
        <v>0</v>
      </c>
      <c r="EV638" s="356">
        <v>0</v>
      </c>
      <c r="EW638" s="356">
        <v>0</v>
      </c>
      <c r="EX638" s="356">
        <v>0</v>
      </c>
      <c r="EY638" s="356">
        <v>0</v>
      </c>
      <c r="FA638" s="356">
        <v>0</v>
      </c>
      <c r="FB638" s="356">
        <v>0</v>
      </c>
      <c r="FC638" s="356">
        <v>0</v>
      </c>
      <c r="FD638" s="356">
        <v>0</v>
      </c>
      <c r="FE638" s="356">
        <v>0</v>
      </c>
      <c r="FF638" s="356">
        <v>0</v>
      </c>
      <c r="FG638" s="356">
        <v>0</v>
      </c>
    </row>
    <row r="639" spans="1:163">
      <c r="A639" s="355" t="s">
        <v>45</v>
      </c>
      <c r="B639" s="162" t="s">
        <v>45</v>
      </c>
      <c r="C639" s="619">
        <v>0</v>
      </c>
      <c r="D639" s="167"/>
      <c r="E639" s="356">
        <v>0</v>
      </c>
      <c r="F639" s="356">
        <v>0</v>
      </c>
      <c r="G639" s="356">
        <v>0</v>
      </c>
      <c r="H639" s="356">
        <v>0</v>
      </c>
      <c r="I639" s="356">
        <v>0</v>
      </c>
      <c r="J639" s="356">
        <v>0</v>
      </c>
      <c r="K639" s="356">
        <v>0</v>
      </c>
      <c r="M639" s="356">
        <v>0</v>
      </c>
      <c r="N639" s="356">
        <v>0</v>
      </c>
      <c r="O639" s="356">
        <v>0</v>
      </c>
      <c r="P639" s="356">
        <v>0</v>
      </c>
      <c r="Q639" s="356">
        <v>0</v>
      </c>
      <c r="R639" s="356">
        <v>0</v>
      </c>
      <c r="S639" s="356">
        <v>0</v>
      </c>
      <c r="U639" s="356">
        <v>0</v>
      </c>
      <c r="V639" s="356">
        <v>0</v>
      </c>
      <c r="W639" s="356">
        <v>0</v>
      </c>
      <c r="X639" s="356">
        <v>0</v>
      </c>
      <c r="Y639" s="356">
        <v>0</v>
      </c>
      <c r="Z639" s="356">
        <v>0</v>
      </c>
      <c r="AA639" s="356">
        <v>0</v>
      </c>
      <c r="AC639" s="356">
        <v>0</v>
      </c>
      <c r="AD639" s="356">
        <v>0</v>
      </c>
      <c r="AE639" s="356">
        <v>0</v>
      </c>
      <c r="AF639" s="356">
        <v>0</v>
      </c>
      <c r="AG639" s="356">
        <v>0</v>
      </c>
      <c r="AH639" s="356">
        <v>0</v>
      </c>
      <c r="AI639" s="356">
        <v>0</v>
      </c>
      <c r="AK639" s="356">
        <v>0</v>
      </c>
      <c r="AL639" s="356">
        <v>0</v>
      </c>
      <c r="AM639" s="356">
        <v>0</v>
      </c>
      <c r="AN639" s="356">
        <v>0</v>
      </c>
      <c r="AO639" s="356">
        <v>0</v>
      </c>
      <c r="AP639" s="356">
        <v>0</v>
      </c>
      <c r="AQ639" s="356">
        <v>0</v>
      </c>
      <c r="AS639" s="356">
        <v>0</v>
      </c>
      <c r="AT639" s="356">
        <v>0</v>
      </c>
      <c r="AU639" s="356">
        <v>0</v>
      </c>
      <c r="AV639" s="356">
        <v>0</v>
      </c>
      <c r="AW639" s="356">
        <v>0</v>
      </c>
      <c r="AX639" s="356">
        <v>0</v>
      </c>
      <c r="AY639" s="356">
        <v>0</v>
      </c>
      <c r="BA639" s="356">
        <v>0</v>
      </c>
      <c r="BB639" s="356">
        <v>0</v>
      </c>
      <c r="BC639" s="356">
        <v>0</v>
      </c>
      <c r="BD639" s="356">
        <v>0</v>
      </c>
      <c r="BE639" s="356">
        <v>0</v>
      </c>
      <c r="BF639" s="356">
        <v>0</v>
      </c>
      <c r="BG639" s="356">
        <v>0</v>
      </c>
      <c r="BI639" s="356">
        <v>0</v>
      </c>
      <c r="BJ639" s="356">
        <v>0</v>
      </c>
      <c r="BK639" s="356">
        <v>0</v>
      </c>
      <c r="BL639" s="356">
        <v>0</v>
      </c>
      <c r="BM639" s="356">
        <v>0</v>
      </c>
      <c r="BN639" s="356">
        <v>0</v>
      </c>
      <c r="BO639" s="356">
        <v>0</v>
      </c>
      <c r="BQ639" s="356">
        <v>0</v>
      </c>
      <c r="BR639" s="356">
        <v>0</v>
      </c>
      <c r="BS639" s="356">
        <v>0</v>
      </c>
      <c r="BT639" s="356">
        <v>0</v>
      </c>
      <c r="BU639" s="356">
        <v>0</v>
      </c>
      <c r="BV639" s="356">
        <v>0</v>
      </c>
      <c r="BW639" s="356">
        <v>0</v>
      </c>
      <c r="BY639" s="356">
        <v>0</v>
      </c>
      <c r="BZ639" s="356">
        <v>0</v>
      </c>
      <c r="CA639" s="356">
        <v>0</v>
      </c>
      <c r="CB639" s="356">
        <v>0</v>
      </c>
      <c r="CC639" s="356">
        <v>0</v>
      </c>
      <c r="CD639" s="356">
        <v>0</v>
      </c>
      <c r="CE639" s="356">
        <v>0</v>
      </c>
      <c r="CG639" s="356">
        <v>0</v>
      </c>
      <c r="CH639" s="356">
        <v>0</v>
      </c>
      <c r="CI639" s="356">
        <v>0</v>
      </c>
      <c r="CJ639" s="356">
        <v>0</v>
      </c>
      <c r="CK639" s="356">
        <v>0</v>
      </c>
      <c r="CL639" s="356">
        <v>0</v>
      </c>
      <c r="CM639" s="356">
        <v>0</v>
      </c>
      <c r="CN639" s="162">
        <v>0</v>
      </c>
      <c r="CO639" s="356">
        <v>0</v>
      </c>
      <c r="CP639" s="356">
        <v>0</v>
      </c>
      <c r="CQ639" s="356">
        <v>0</v>
      </c>
      <c r="CR639" s="356">
        <v>0</v>
      </c>
      <c r="CS639" s="356">
        <v>0</v>
      </c>
      <c r="CT639" s="356">
        <v>0</v>
      </c>
      <c r="CU639" s="356">
        <v>0</v>
      </c>
      <c r="CW639" s="356">
        <v>0</v>
      </c>
      <c r="CX639" s="356">
        <v>0</v>
      </c>
      <c r="CY639" s="356">
        <v>0</v>
      </c>
      <c r="CZ639" s="356">
        <v>0</v>
      </c>
      <c r="DA639" s="356">
        <v>0</v>
      </c>
      <c r="DB639" s="356">
        <v>0</v>
      </c>
      <c r="DC639" s="356">
        <v>0</v>
      </c>
      <c r="DE639" s="356">
        <v>0</v>
      </c>
      <c r="DF639" s="356">
        <v>0</v>
      </c>
      <c r="DG639" s="356">
        <v>0</v>
      </c>
      <c r="DH639" s="356">
        <v>0</v>
      </c>
      <c r="DI639" s="356">
        <v>0</v>
      </c>
      <c r="DJ639" s="356">
        <v>0</v>
      </c>
      <c r="DK639" s="356">
        <v>0</v>
      </c>
      <c r="DM639" s="356">
        <v>0</v>
      </c>
      <c r="DN639" s="356">
        <v>0</v>
      </c>
      <c r="DO639" s="356">
        <v>0</v>
      </c>
      <c r="DP639" s="356">
        <v>0</v>
      </c>
      <c r="DQ639" s="356">
        <v>0</v>
      </c>
      <c r="DR639" s="356">
        <v>0</v>
      </c>
      <c r="DS639" s="356">
        <v>0</v>
      </c>
      <c r="DU639" s="356">
        <v>0</v>
      </c>
      <c r="DV639" s="356">
        <v>0</v>
      </c>
      <c r="DW639" s="356">
        <v>0</v>
      </c>
      <c r="DX639" s="356">
        <v>0</v>
      </c>
      <c r="DY639" s="356">
        <v>0</v>
      </c>
      <c r="DZ639" s="356">
        <v>0</v>
      </c>
      <c r="EA639" s="356">
        <v>0</v>
      </c>
      <c r="EC639" s="356">
        <v>0</v>
      </c>
      <c r="ED639" s="356">
        <v>0</v>
      </c>
      <c r="EE639" s="356">
        <v>0</v>
      </c>
      <c r="EF639" s="356">
        <v>0</v>
      </c>
      <c r="EG639" s="356">
        <v>0</v>
      </c>
      <c r="EH639" s="356">
        <v>0</v>
      </c>
      <c r="EI639" s="356">
        <v>0</v>
      </c>
      <c r="EK639" s="356">
        <v>0</v>
      </c>
      <c r="EL639" s="356">
        <v>0</v>
      </c>
      <c r="EM639" s="356">
        <v>0</v>
      </c>
      <c r="EN639" s="356">
        <v>0</v>
      </c>
      <c r="EO639" s="356">
        <v>0</v>
      </c>
      <c r="EP639" s="356">
        <v>0</v>
      </c>
      <c r="EQ639" s="356">
        <v>0</v>
      </c>
      <c r="ES639" s="356">
        <v>0</v>
      </c>
      <c r="ET639" s="356">
        <v>0</v>
      </c>
      <c r="EU639" s="356">
        <v>0</v>
      </c>
      <c r="EV639" s="356">
        <v>0</v>
      </c>
      <c r="EW639" s="356">
        <v>0</v>
      </c>
      <c r="EX639" s="356">
        <v>0</v>
      </c>
      <c r="EY639" s="356">
        <v>0</v>
      </c>
      <c r="FA639" s="356">
        <v>0</v>
      </c>
      <c r="FB639" s="356">
        <v>0</v>
      </c>
      <c r="FC639" s="356">
        <v>0</v>
      </c>
      <c r="FD639" s="356">
        <v>0</v>
      </c>
      <c r="FE639" s="356">
        <v>0</v>
      </c>
      <c r="FF639" s="356">
        <v>0</v>
      </c>
      <c r="FG639" s="356">
        <v>0</v>
      </c>
    </row>
    <row r="640" spans="1:163">
      <c r="A640" s="355" t="s">
        <v>45</v>
      </c>
      <c r="B640" s="162" t="s">
        <v>45</v>
      </c>
      <c r="C640" s="619">
        <v>0</v>
      </c>
      <c r="D640" s="167"/>
      <c r="E640" s="356">
        <v>0</v>
      </c>
      <c r="F640" s="356">
        <v>0</v>
      </c>
      <c r="G640" s="356">
        <v>0</v>
      </c>
      <c r="H640" s="356">
        <v>0</v>
      </c>
      <c r="I640" s="356">
        <v>0</v>
      </c>
      <c r="J640" s="356">
        <v>0</v>
      </c>
      <c r="K640" s="356">
        <v>0</v>
      </c>
      <c r="M640" s="356">
        <v>0</v>
      </c>
      <c r="N640" s="356">
        <v>0</v>
      </c>
      <c r="O640" s="356">
        <v>0</v>
      </c>
      <c r="P640" s="356">
        <v>0</v>
      </c>
      <c r="Q640" s="356">
        <v>0</v>
      </c>
      <c r="R640" s="356">
        <v>0</v>
      </c>
      <c r="S640" s="356">
        <v>0</v>
      </c>
      <c r="U640" s="356">
        <v>0</v>
      </c>
      <c r="V640" s="356">
        <v>0</v>
      </c>
      <c r="W640" s="356">
        <v>0</v>
      </c>
      <c r="X640" s="356">
        <v>0</v>
      </c>
      <c r="Y640" s="356">
        <v>0</v>
      </c>
      <c r="Z640" s="356">
        <v>0</v>
      </c>
      <c r="AA640" s="356">
        <v>0</v>
      </c>
      <c r="AC640" s="356">
        <v>0</v>
      </c>
      <c r="AD640" s="356">
        <v>0</v>
      </c>
      <c r="AE640" s="356">
        <v>0</v>
      </c>
      <c r="AF640" s="356">
        <v>0</v>
      </c>
      <c r="AG640" s="356">
        <v>0</v>
      </c>
      <c r="AH640" s="356">
        <v>0</v>
      </c>
      <c r="AI640" s="356">
        <v>0</v>
      </c>
      <c r="AK640" s="356">
        <v>0</v>
      </c>
      <c r="AL640" s="356">
        <v>0</v>
      </c>
      <c r="AM640" s="356">
        <v>0</v>
      </c>
      <c r="AN640" s="356">
        <v>0</v>
      </c>
      <c r="AO640" s="356">
        <v>0</v>
      </c>
      <c r="AP640" s="356">
        <v>0</v>
      </c>
      <c r="AQ640" s="356">
        <v>0</v>
      </c>
      <c r="AS640" s="356">
        <v>0</v>
      </c>
      <c r="AT640" s="356">
        <v>0</v>
      </c>
      <c r="AU640" s="356">
        <v>0</v>
      </c>
      <c r="AV640" s="356">
        <v>0</v>
      </c>
      <c r="AW640" s="356">
        <v>0</v>
      </c>
      <c r="AX640" s="356">
        <v>0</v>
      </c>
      <c r="AY640" s="356">
        <v>0</v>
      </c>
      <c r="BA640" s="356">
        <v>0</v>
      </c>
      <c r="BB640" s="356">
        <v>0</v>
      </c>
      <c r="BC640" s="356">
        <v>0</v>
      </c>
      <c r="BD640" s="356">
        <v>0</v>
      </c>
      <c r="BE640" s="356">
        <v>0</v>
      </c>
      <c r="BF640" s="356">
        <v>0</v>
      </c>
      <c r="BG640" s="356">
        <v>0</v>
      </c>
      <c r="BI640" s="356">
        <v>0</v>
      </c>
      <c r="BJ640" s="356">
        <v>0</v>
      </c>
      <c r="BK640" s="356">
        <v>0</v>
      </c>
      <c r="BL640" s="356">
        <v>0</v>
      </c>
      <c r="BM640" s="356">
        <v>0</v>
      </c>
      <c r="BN640" s="356">
        <v>0</v>
      </c>
      <c r="BO640" s="356">
        <v>0</v>
      </c>
      <c r="BQ640" s="356">
        <v>0</v>
      </c>
      <c r="BR640" s="356">
        <v>0</v>
      </c>
      <c r="BS640" s="356">
        <v>0</v>
      </c>
      <c r="BT640" s="356">
        <v>0</v>
      </c>
      <c r="BU640" s="356">
        <v>0</v>
      </c>
      <c r="BV640" s="356">
        <v>0</v>
      </c>
      <c r="BW640" s="356">
        <v>0</v>
      </c>
      <c r="BY640" s="356">
        <v>0</v>
      </c>
      <c r="BZ640" s="356">
        <v>0</v>
      </c>
      <c r="CA640" s="356">
        <v>0</v>
      </c>
      <c r="CB640" s="356">
        <v>0</v>
      </c>
      <c r="CC640" s="356">
        <v>0</v>
      </c>
      <c r="CD640" s="356">
        <v>0</v>
      </c>
      <c r="CE640" s="356">
        <v>0</v>
      </c>
      <c r="CG640" s="356">
        <v>0</v>
      </c>
      <c r="CH640" s="356">
        <v>0</v>
      </c>
      <c r="CI640" s="356">
        <v>0</v>
      </c>
      <c r="CJ640" s="356">
        <v>0</v>
      </c>
      <c r="CK640" s="356">
        <v>0</v>
      </c>
      <c r="CL640" s="356">
        <v>0</v>
      </c>
      <c r="CM640" s="356">
        <v>0</v>
      </c>
      <c r="CN640" s="162">
        <v>0</v>
      </c>
      <c r="CO640" s="356">
        <v>0</v>
      </c>
      <c r="CP640" s="356">
        <v>0</v>
      </c>
      <c r="CQ640" s="356">
        <v>0</v>
      </c>
      <c r="CR640" s="356">
        <v>0</v>
      </c>
      <c r="CS640" s="356">
        <v>0</v>
      </c>
      <c r="CT640" s="356">
        <v>0</v>
      </c>
      <c r="CU640" s="356">
        <v>0</v>
      </c>
      <c r="CW640" s="356">
        <v>0</v>
      </c>
      <c r="CX640" s="356">
        <v>0</v>
      </c>
      <c r="CY640" s="356">
        <v>0</v>
      </c>
      <c r="CZ640" s="356">
        <v>0</v>
      </c>
      <c r="DA640" s="356">
        <v>0</v>
      </c>
      <c r="DB640" s="356">
        <v>0</v>
      </c>
      <c r="DC640" s="356">
        <v>0</v>
      </c>
      <c r="DE640" s="356">
        <v>0</v>
      </c>
      <c r="DF640" s="356">
        <v>0</v>
      </c>
      <c r="DG640" s="356">
        <v>0</v>
      </c>
      <c r="DH640" s="356">
        <v>0</v>
      </c>
      <c r="DI640" s="356">
        <v>0</v>
      </c>
      <c r="DJ640" s="356">
        <v>0</v>
      </c>
      <c r="DK640" s="356">
        <v>0</v>
      </c>
      <c r="DM640" s="356">
        <v>0</v>
      </c>
      <c r="DN640" s="356">
        <v>0</v>
      </c>
      <c r="DO640" s="356">
        <v>0</v>
      </c>
      <c r="DP640" s="356">
        <v>0</v>
      </c>
      <c r="DQ640" s="356">
        <v>0</v>
      </c>
      <c r="DR640" s="356">
        <v>0</v>
      </c>
      <c r="DS640" s="356">
        <v>0</v>
      </c>
      <c r="DU640" s="356">
        <v>0</v>
      </c>
      <c r="DV640" s="356">
        <v>0</v>
      </c>
      <c r="DW640" s="356">
        <v>0</v>
      </c>
      <c r="DX640" s="356">
        <v>0</v>
      </c>
      <c r="DY640" s="356">
        <v>0</v>
      </c>
      <c r="DZ640" s="356">
        <v>0</v>
      </c>
      <c r="EA640" s="356">
        <v>0</v>
      </c>
      <c r="EC640" s="356">
        <v>0</v>
      </c>
      <c r="ED640" s="356">
        <v>0</v>
      </c>
      <c r="EE640" s="356">
        <v>0</v>
      </c>
      <c r="EF640" s="356">
        <v>0</v>
      </c>
      <c r="EG640" s="356">
        <v>0</v>
      </c>
      <c r="EH640" s="356">
        <v>0</v>
      </c>
      <c r="EI640" s="356">
        <v>0</v>
      </c>
      <c r="EK640" s="356">
        <v>0</v>
      </c>
      <c r="EL640" s="356">
        <v>0</v>
      </c>
      <c r="EM640" s="356">
        <v>0</v>
      </c>
      <c r="EN640" s="356">
        <v>0</v>
      </c>
      <c r="EO640" s="356">
        <v>0</v>
      </c>
      <c r="EP640" s="356">
        <v>0</v>
      </c>
      <c r="EQ640" s="356">
        <v>0</v>
      </c>
      <c r="ES640" s="356">
        <v>0</v>
      </c>
      <c r="ET640" s="356">
        <v>0</v>
      </c>
      <c r="EU640" s="356">
        <v>0</v>
      </c>
      <c r="EV640" s="356">
        <v>0</v>
      </c>
      <c r="EW640" s="356">
        <v>0</v>
      </c>
      <c r="EX640" s="356">
        <v>0</v>
      </c>
      <c r="EY640" s="356">
        <v>0</v>
      </c>
      <c r="FA640" s="356">
        <v>0</v>
      </c>
      <c r="FB640" s="356">
        <v>0</v>
      </c>
      <c r="FC640" s="356">
        <v>0</v>
      </c>
      <c r="FD640" s="356">
        <v>0</v>
      </c>
      <c r="FE640" s="356">
        <v>0</v>
      </c>
      <c r="FF640" s="356">
        <v>0</v>
      </c>
      <c r="FG640" s="356">
        <v>0</v>
      </c>
    </row>
    <row r="641" spans="1:163">
      <c r="A641" s="355" t="s">
        <v>45</v>
      </c>
      <c r="B641" s="162" t="s">
        <v>45</v>
      </c>
      <c r="C641" s="619">
        <v>0</v>
      </c>
      <c r="D641" s="167"/>
      <c r="E641" s="356">
        <v>0</v>
      </c>
      <c r="F641" s="356">
        <v>0</v>
      </c>
      <c r="G641" s="356">
        <v>0</v>
      </c>
      <c r="H641" s="356">
        <v>0</v>
      </c>
      <c r="I641" s="356">
        <v>0</v>
      </c>
      <c r="J641" s="356">
        <v>0</v>
      </c>
      <c r="K641" s="356">
        <v>0</v>
      </c>
      <c r="M641" s="356">
        <v>0</v>
      </c>
      <c r="N641" s="356">
        <v>0</v>
      </c>
      <c r="O641" s="356">
        <v>0</v>
      </c>
      <c r="P641" s="356">
        <v>0</v>
      </c>
      <c r="Q641" s="356">
        <v>0</v>
      </c>
      <c r="R641" s="356">
        <v>0</v>
      </c>
      <c r="S641" s="356">
        <v>0</v>
      </c>
      <c r="U641" s="356">
        <v>0</v>
      </c>
      <c r="V641" s="356">
        <v>0</v>
      </c>
      <c r="W641" s="356">
        <v>0</v>
      </c>
      <c r="X641" s="356">
        <v>0</v>
      </c>
      <c r="Y641" s="356">
        <v>0</v>
      </c>
      <c r="Z641" s="356">
        <v>0</v>
      </c>
      <c r="AA641" s="356">
        <v>0</v>
      </c>
      <c r="AC641" s="356">
        <v>0</v>
      </c>
      <c r="AD641" s="356">
        <v>0</v>
      </c>
      <c r="AE641" s="356">
        <v>0</v>
      </c>
      <c r="AF641" s="356">
        <v>0</v>
      </c>
      <c r="AG641" s="356">
        <v>0</v>
      </c>
      <c r="AH641" s="356">
        <v>0</v>
      </c>
      <c r="AI641" s="356">
        <v>0</v>
      </c>
      <c r="AK641" s="356">
        <v>0</v>
      </c>
      <c r="AL641" s="356">
        <v>0</v>
      </c>
      <c r="AM641" s="356">
        <v>0</v>
      </c>
      <c r="AN641" s="356">
        <v>0</v>
      </c>
      <c r="AO641" s="356">
        <v>0</v>
      </c>
      <c r="AP641" s="356">
        <v>0</v>
      </c>
      <c r="AQ641" s="356">
        <v>0</v>
      </c>
      <c r="AS641" s="356">
        <v>0</v>
      </c>
      <c r="AT641" s="356">
        <v>0</v>
      </c>
      <c r="AU641" s="356">
        <v>0</v>
      </c>
      <c r="AV641" s="356">
        <v>0</v>
      </c>
      <c r="AW641" s="356">
        <v>0</v>
      </c>
      <c r="AX641" s="356">
        <v>0</v>
      </c>
      <c r="AY641" s="356">
        <v>0</v>
      </c>
      <c r="BA641" s="356">
        <v>0</v>
      </c>
      <c r="BB641" s="356">
        <v>0</v>
      </c>
      <c r="BC641" s="356">
        <v>0</v>
      </c>
      <c r="BD641" s="356">
        <v>0</v>
      </c>
      <c r="BE641" s="356">
        <v>0</v>
      </c>
      <c r="BF641" s="356">
        <v>0</v>
      </c>
      <c r="BG641" s="356">
        <v>0</v>
      </c>
      <c r="BI641" s="356">
        <v>0</v>
      </c>
      <c r="BJ641" s="356">
        <v>0</v>
      </c>
      <c r="BK641" s="356">
        <v>0</v>
      </c>
      <c r="BL641" s="356">
        <v>0</v>
      </c>
      <c r="BM641" s="356">
        <v>0</v>
      </c>
      <c r="BN641" s="356">
        <v>0</v>
      </c>
      <c r="BO641" s="356">
        <v>0</v>
      </c>
      <c r="BQ641" s="356">
        <v>0</v>
      </c>
      <c r="BR641" s="356">
        <v>0</v>
      </c>
      <c r="BS641" s="356">
        <v>0</v>
      </c>
      <c r="BT641" s="356">
        <v>0</v>
      </c>
      <c r="BU641" s="356">
        <v>0</v>
      </c>
      <c r="BV641" s="356">
        <v>0</v>
      </c>
      <c r="BW641" s="356">
        <v>0</v>
      </c>
      <c r="BY641" s="356">
        <v>0</v>
      </c>
      <c r="BZ641" s="356">
        <v>0</v>
      </c>
      <c r="CA641" s="356">
        <v>0</v>
      </c>
      <c r="CB641" s="356">
        <v>0</v>
      </c>
      <c r="CC641" s="356">
        <v>0</v>
      </c>
      <c r="CD641" s="356">
        <v>0</v>
      </c>
      <c r="CE641" s="356">
        <v>0</v>
      </c>
      <c r="CG641" s="356">
        <v>0</v>
      </c>
      <c r="CH641" s="356">
        <v>0</v>
      </c>
      <c r="CI641" s="356">
        <v>0</v>
      </c>
      <c r="CJ641" s="356">
        <v>0</v>
      </c>
      <c r="CK641" s="356">
        <v>0</v>
      </c>
      <c r="CL641" s="356">
        <v>0</v>
      </c>
      <c r="CM641" s="356">
        <v>0</v>
      </c>
      <c r="CN641" s="162">
        <v>0</v>
      </c>
      <c r="CO641" s="356">
        <v>0</v>
      </c>
      <c r="CP641" s="356">
        <v>0</v>
      </c>
      <c r="CQ641" s="356">
        <v>0</v>
      </c>
      <c r="CR641" s="356">
        <v>0</v>
      </c>
      <c r="CS641" s="356">
        <v>0</v>
      </c>
      <c r="CT641" s="356">
        <v>0</v>
      </c>
      <c r="CU641" s="356">
        <v>0</v>
      </c>
      <c r="CW641" s="356">
        <v>0</v>
      </c>
      <c r="CX641" s="356">
        <v>0</v>
      </c>
      <c r="CY641" s="356">
        <v>0</v>
      </c>
      <c r="CZ641" s="356">
        <v>0</v>
      </c>
      <c r="DA641" s="356">
        <v>0</v>
      </c>
      <c r="DB641" s="356">
        <v>0</v>
      </c>
      <c r="DC641" s="356">
        <v>0</v>
      </c>
      <c r="DE641" s="356">
        <v>0</v>
      </c>
      <c r="DF641" s="356">
        <v>0</v>
      </c>
      <c r="DG641" s="356">
        <v>0</v>
      </c>
      <c r="DH641" s="356">
        <v>0</v>
      </c>
      <c r="DI641" s="356">
        <v>0</v>
      </c>
      <c r="DJ641" s="356">
        <v>0</v>
      </c>
      <c r="DK641" s="356">
        <v>0</v>
      </c>
      <c r="DM641" s="356">
        <v>0</v>
      </c>
      <c r="DN641" s="356">
        <v>0</v>
      </c>
      <c r="DO641" s="356">
        <v>0</v>
      </c>
      <c r="DP641" s="356">
        <v>0</v>
      </c>
      <c r="DQ641" s="356">
        <v>0</v>
      </c>
      <c r="DR641" s="356">
        <v>0</v>
      </c>
      <c r="DS641" s="356">
        <v>0</v>
      </c>
      <c r="DU641" s="356">
        <v>0</v>
      </c>
      <c r="DV641" s="356">
        <v>0</v>
      </c>
      <c r="DW641" s="356">
        <v>0</v>
      </c>
      <c r="DX641" s="356">
        <v>0</v>
      </c>
      <c r="DY641" s="356">
        <v>0</v>
      </c>
      <c r="DZ641" s="356">
        <v>0</v>
      </c>
      <c r="EA641" s="356">
        <v>0</v>
      </c>
      <c r="EC641" s="356">
        <v>0</v>
      </c>
      <c r="ED641" s="356">
        <v>0</v>
      </c>
      <c r="EE641" s="356">
        <v>0</v>
      </c>
      <c r="EF641" s="356">
        <v>0</v>
      </c>
      <c r="EG641" s="356">
        <v>0</v>
      </c>
      <c r="EH641" s="356">
        <v>0</v>
      </c>
      <c r="EI641" s="356">
        <v>0</v>
      </c>
      <c r="EK641" s="356">
        <v>0</v>
      </c>
      <c r="EL641" s="356">
        <v>0</v>
      </c>
      <c r="EM641" s="356">
        <v>0</v>
      </c>
      <c r="EN641" s="356">
        <v>0</v>
      </c>
      <c r="EO641" s="356">
        <v>0</v>
      </c>
      <c r="EP641" s="356">
        <v>0</v>
      </c>
      <c r="EQ641" s="356">
        <v>0</v>
      </c>
      <c r="ES641" s="356">
        <v>0</v>
      </c>
      <c r="ET641" s="356">
        <v>0</v>
      </c>
      <c r="EU641" s="356">
        <v>0</v>
      </c>
      <c r="EV641" s="356">
        <v>0</v>
      </c>
      <c r="EW641" s="356">
        <v>0</v>
      </c>
      <c r="EX641" s="356">
        <v>0</v>
      </c>
      <c r="EY641" s="356">
        <v>0</v>
      </c>
      <c r="FA641" s="356">
        <v>0</v>
      </c>
      <c r="FB641" s="356">
        <v>0</v>
      </c>
      <c r="FC641" s="356">
        <v>0</v>
      </c>
      <c r="FD641" s="356">
        <v>0</v>
      </c>
      <c r="FE641" s="356">
        <v>0</v>
      </c>
      <c r="FF641" s="356">
        <v>0</v>
      </c>
      <c r="FG641" s="356">
        <v>0</v>
      </c>
    </row>
    <row r="642" spans="1:163">
      <c r="B642" s="172" t="s">
        <v>1260</v>
      </c>
      <c r="C642" s="357">
        <v>82968305.410221294</v>
      </c>
      <c r="D642" s="167"/>
      <c r="E642" s="357">
        <v>9310047.0580324661</v>
      </c>
      <c r="F642" s="357">
        <v>24975022.548064172</v>
      </c>
      <c r="G642" s="357">
        <v>10842878.204215616</v>
      </c>
      <c r="H642" s="357">
        <v>0</v>
      </c>
      <c r="I642" s="357">
        <v>0</v>
      </c>
      <c r="J642" s="357">
        <v>0</v>
      </c>
      <c r="K642" s="357">
        <v>45127947.810312256</v>
      </c>
      <c r="L642" s="357"/>
      <c r="M642" s="357">
        <v>1864506.3995246571</v>
      </c>
      <c r="N642" s="357">
        <v>6345860.175980432</v>
      </c>
      <c r="O642" s="357">
        <v>3516166.3616034412</v>
      </c>
      <c r="P642" s="357">
        <v>0</v>
      </c>
      <c r="Q642" s="357">
        <v>0</v>
      </c>
      <c r="R642" s="357">
        <v>0</v>
      </c>
      <c r="S642" s="357">
        <v>11726532.93710853</v>
      </c>
      <c r="T642" s="357"/>
      <c r="U642" s="357">
        <v>1692882.6502135599</v>
      </c>
      <c r="V642" s="357">
        <v>7057082.4805967817</v>
      </c>
      <c r="W642" s="357">
        <v>320267.33907510433</v>
      </c>
      <c r="X642" s="357">
        <v>0</v>
      </c>
      <c r="Y642" s="357">
        <v>0</v>
      </c>
      <c r="Z642" s="357">
        <v>0</v>
      </c>
      <c r="AA642" s="357">
        <v>9070232.4698854461</v>
      </c>
      <c r="AB642" s="357"/>
      <c r="AC642" s="357">
        <v>784041.12877398857</v>
      </c>
      <c r="AD642" s="357">
        <v>4554399.8082085028</v>
      </c>
      <c r="AE642" s="357">
        <v>46079.05379947387</v>
      </c>
      <c r="AF642" s="357">
        <v>0</v>
      </c>
      <c r="AG642" s="357">
        <v>0</v>
      </c>
      <c r="AH642" s="357">
        <v>0</v>
      </c>
      <c r="AI642" s="357">
        <v>5384519.9907819647</v>
      </c>
      <c r="AJ642" s="357"/>
      <c r="AK642" s="357">
        <v>1092022.6514276925</v>
      </c>
      <c r="AL642" s="357">
        <v>3168690.8253386514</v>
      </c>
      <c r="AM642" s="357">
        <v>25119.55347528862</v>
      </c>
      <c r="AN642" s="357">
        <v>0</v>
      </c>
      <c r="AO642" s="357">
        <v>0</v>
      </c>
      <c r="AP642" s="357">
        <v>0</v>
      </c>
      <c r="AQ642" s="357">
        <v>4285833.0302416328</v>
      </c>
      <c r="AR642" s="357"/>
      <c r="AS642" s="357">
        <v>7256.4671735583443</v>
      </c>
      <c r="AT642" s="357">
        <v>10005.484650700146</v>
      </c>
      <c r="AU642" s="357">
        <v>14.419264907501468</v>
      </c>
      <c r="AV642" s="357">
        <v>0</v>
      </c>
      <c r="AW642" s="357">
        <v>0</v>
      </c>
      <c r="AX642" s="357">
        <v>0</v>
      </c>
      <c r="AY642" s="357">
        <v>17276.37108916599</v>
      </c>
      <c r="AZ642" s="357"/>
      <c r="BA642" s="357">
        <v>96011.838511267546</v>
      </c>
      <c r="BB642" s="357">
        <v>276146.52136943873</v>
      </c>
      <c r="BC642" s="357">
        <v>1588.2310312536213</v>
      </c>
      <c r="BD642" s="357">
        <v>0</v>
      </c>
      <c r="BE642" s="357">
        <v>0</v>
      </c>
      <c r="BF642" s="357">
        <v>0</v>
      </c>
      <c r="BG642" s="357">
        <v>373746.59091195994</v>
      </c>
      <c r="BH642" s="357"/>
      <c r="BI642" s="357">
        <v>95139.672216000312</v>
      </c>
      <c r="BJ642" s="357">
        <v>2474.5782683763755</v>
      </c>
      <c r="BK642" s="357">
        <v>1010563.7822662913</v>
      </c>
      <c r="BL642" s="357">
        <v>0</v>
      </c>
      <c r="BM642" s="357">
        <v>0</v>
      </c>
      <c r="BN642" s="357">
        <v>0</v>
      </c>
      <c r="BO642" s="357">
        <v>1108178.032750668</v>
      </c>
      <c r="BP642" s="357"/>
      <c r="BQ642" s="357">
        <v>3106412.0598133542</v>
      </c>
      <c r="BR642" s="357">
        <v>1371538.2237996019</v>
      </c>
      <c r="BS642" s="357">
        <v>3024.8922012330363</v>
      </c>
      <c r="BT642" s="357">
        <v>0</v>
      </c>
      <c r="BU642" s="357">
        <v>0</v>
      </c>
      <c r="BV642" s="357">
        <v>0</v>
      </c>
      <c r="BW642" s="357">
        <v>4480975.175814189</v>
      </c>
      <c r="BX642" s="357"/>
      <c r="BY642" s="357">
        <v>1060239.8588335733</v>
      </c>
      <c r="BZ642" s="357">
        <v>14604.756755533601</v>
      </c>
      <c r="CA642" s="357">
        <v>2415.0398914075604</v>
      </c>
      <c r="CB642" s="357">
        <v>0</v>
      </c>
      <c r="CC642" s="357">
        <v>0</v>
      </c>
      <c r="CD642" s="357">
        <v>0</v>
      </c>
      <c r="CE642" s="357">
        <v>1077259.6554805145</v>
      </c>
      <c r="CF642" s="357"/>
      <c r="CG642" s="357">
        <v>22403.817086878305</v>
      </c>
      <c r="CH642" s="357">
        <v>165150.20553760615</v>
      </c>
      <c r="CI642" s="357">
        <v>100791.91990519692</v>
      </c>
      <c r="CJ642" s="357">
        <v>0</v>
      </c>
      <c r="CK642" s="357">
        <v>0</v>
      </c>
      <c r="CL642" s="357">
        <v>0</v>
      </c>
      <c r="CM642" s="357">
        <v>288345.94252968137</v>
      </c>
      <c r="CN642" s="357">
        <v>0</v>
      </c>
      <c r="CO642" s="357">
        <v>11255.569225951027</v>
      </c>
      <c r="CP642" s="357">
        <v>16163.045486922043</v>
      </c>
      <c r="CQ642" s="357">
        <v>38.788602456730075</v>
      </c>
      <c r="CR642" s="357">
        <v>0</v>
      </c>
      <c r="CS642" s="357">
        <v>0</v>
      </c>
      <c r="CT642" s="357">
        <v>0</v>
      </c>
      <c r="CU642" s="357">
        <v>27457.403315329801</v>
      </c>
      <c r="CV642" s="357"/>
      <c r="CW642" s="357">
        <v>0</v>
      </c>
      <c r="CX642" s="357">
        <v>0</v>
      </c>
      <c r="CY642" s="357">
        <v>0</v>
      </c>
      <c r="CZ642" s="357">
        <v>0</v>
      </c>
      <c r="DA642" s="357">
        <v>0</v>
      </c>
      <c r="DB642" s="357">
        <v>0</v>
      </c>
      <c r="DC642" s="357">
        <v>0</v>
      </c>
      <c r="DD642" s="357"/>
      <c r="DE642" s="357">
        <v>0</v>
      </c>
      <c r="DF642" s="357">
        <v>0</v>
      </c>
      <c r="DG642" s="357">
        <v>0</v>
      </c>
      <c r="DH642" s="357">
        <v>0</v>
      </c>
      <c r="DI642" s="357">
        <v>0</v>
      </c>
      <c r="DJ642" s="357">
        <v>0</v>
      </c>
      <c r="DK642" s="357">
        <v>0</v>
      </c>
      <c r="DL642" s="357"/>
      <c r="DM642" s="357">
        <v>0</v>
      </c>
      <c r="DN642" s="357">
        <v>0</v>
      </c>
      <c r="DO642" s="357">
        <v>0</v>
      </c>
      <c r="DP642" s="357">
        <v>0</v>
      </c>
      <c r="DQ642" s="357">
        <v>0</v>
      </c>
      <c r="DR642" s="357">
        <v>0</v>
      </c>
      <c r="DS642" s="357">
        <v>0</v>
      </c>
      <c r="DT642" s="357"/>
      <c r="DU642" s="357">
        <v>0</v>
      </c>
      <c r="DV642" s="357">
        <v>0</v>
      </c>
      <c r="DW642" s="357">
        <v>0</v>
      </c>
      <c r="DX642" s="357">
        <v>0</v>
      </c>
      <c r="DY642" s="357">
        <v>0</v>
      </c>
      <c r="DZ642" s="357">
        <v>0</v>
      </c>
      <c r="EA642" s="357">
        <v>0</v>
      </c>
      <c r="EB642" s="357"/>
      <c r="EC642" s="357">
        <v>0</v>
      </c>
      <c r="ED642" s="357">
        <v>0</v>
      </c>
      <c r="EE642" s="357">
        <v>0</v>
      </c>
      <c r="EF642" s="357">
        <v>0</v>
      </c>
      <c r="EG642" s="357">
        <v>0</v>
      </c>
      <c r="EH642" s="357">
        <v>0</v>
      </c>
      <c r="EI642" s="357">
        <v>0</v>
      </c>
      <c r="EJ642" s="357"/>
      <c r="EK642" s="357">
        <v>0</v>
      </c>
      <c r="EL642" s="357">
        <v>0</v>
      </c>
      <c r="EM642" s="357">
        <v>0</v>
      </c>
      <c r="EN642" s="357">
        <v>0</v>
      </c>
      <c r="EO642" s="357">
        <v>0</v>
      </c>
      <c r="EP642" s="357">
        <v>0</v>
      </c>
      <c r="EQ642" s="357">
        <v>0</v>
      </c>
      <c r="ER642" s="357"/>
      <c r="ES642" s="357">
        <v>0</v>
      </c>
      <c r="ET642" s="357">
        <v>0</v>
      </c>
      <c r="EU642" s="357">
        <v>0</v>
      </c>
      <c r="EV642" s="357">
        <v>0</v>
      </c>
      <c r="EW642" s="357">
        <v>0</v>
      </c>
      <c r="EX642" s="357">
        <v>0</v>
      </c>
      <c r="EY642" s="357">
        <v>0</v>
      </c>
      <c r="EZ642" s="357"/>
      <c r="FA642" s="357">
        <v>0</v>
      </c>
      <c r="FB642" s="357">
        <v>0</v>
      </c>
      <c r="FC642" s="357">
        <v>0</v>
      </c>
      <c r="FD642" s="357">
        <v>0</v>
      </c>
      <c r="FE642" s="357">
        <v>0</v>
      </c>
      <c r="FF642" s="357">
        <v>0</v>
      </c>
      <c r="FG642" s="357">
        <v>0</v>
      </c>
    </row>
    <row r="643" spans="1:163">
      <c r="D643" s="167"/>
      <c r="CW643" s="347">
        <v>0</v>
      </c>
      <c r="CX643" s="347">
        <v>0</v>
      </c>
      <c r="CY643" s="347">
        <v>0</v>
      </c>
      <c r="CZ643" s="347">
        <v>0</v>
      </c>
      <c r="DA643" s="347">
        <v>0</v>
      </c>
      <c r="DB643" s="347">
        <v>0</v>
      </c>
      <c r="DC643" s="347">
        <v>0</v>
      </c>
    </row>
    <row r="644" spans="1:163">
      <c r="B644" s="172" t="s">
        <v>265</v>
      </c>
      <c r="D644" s="167"/>
      <c r="CW644" s="347">
        <v>0</v>
      </c>
      <c r="CX644" s="347">
        <v>0</v>
      </c>
      <c r="CY644" s="347">
        <v>0</v>
      </c>
      <c r="CZ644" s="347">
        <v>0</v>
      </c>
      <c r="DA644" s="347">
        <v>0</v>
      </c>
      <c r="DB644" s="347">
        <v>0</v>
      </c>
      <c r="DC644" s="347">
        <v>0</v>
      </c>
    </row>
    <row r="645" spans="1:163">
      <c r="A645" s="355">
        <v>447.07</v>
      </c>
      <c r="B645" s="162" t="s">
        <v>1261</v>
      </c>
      <c r="C645" s="619">
        <v>9043639.2224400043</v>
      </c>
      <c r="D645" s="167"/>
      <c r="E645" s="356">
        <v>573726.38669428183</v>
      </c>
      <c r="F645" s="356">
        <v>4193151.5327207702</v>
      </c>
      <c r="G645" s="356">
        <v>0</v>
      </c>
      <c r="H645" s="356">
        <v>0</v>
      </c>
      <c r="I645" s="356">
        <v>0</v>
      </c>
      <c r="J645" s="356">
        <v>0</v>
      </c>
      <c r="K645" s="356">
        <v>4766877.919415052</v>
      </c>
      <c r="M645" s="356">
        <v>132274.33531351484</v>
      </c>
      <c r="N645" s="356">
        <v>1065430.6026004583</v>
      </c>
      <c r="O645" s="356">
        <v>0</v>
      </c>
      <c r="P645" s="356">
        <v>0</v>
      </c>
      <c r="Q645" s="356">
        <v>0</v>
      </c>
      <c r="R645" s="356">
        <v>0</v>
      </c>
      <c r="S645" s="356">
        <v>1197704.9379139731</v>
      </c>
      <c r="U645" s="356">
        <v>141578.24859734654</v>
      </c>
      <c r="V645" s="356">
        <v>1184840.4205883264</v>
      </c>
      <c r="W645" s="356">
        <v>0</v>
      </c>
      <c r="X645" s="356">
        <v>0</v>
      </c>
      <c r="Y645" s="356">
        <v>0</v>
      </c>
      <c r="Z645" s="356">
        <v>0</v>
      </c>
      <c r="AA645" s="356">
        <v>1326418.6691856729</v>
      </c>
      <c r="AC645" s="356">
        <v>74387.739349382085</v>
      </c>
      <c r="AD645" s="356">
        <v>764655.50730375247</v>
      </c>
      <c r="AE645" s="356">
        <v>0</v>
      </c>
      <c r="AF645" s="356">
        <v>0</v>
      </c>
      <c r="AG645" s="356">
        <v>0</v>
      </c>
      <c r="AH645" s="356">
        <v>0</v>
      </c>
      <c r="AI645" s="356">
        <v>839043.24665313459</v>
      </c>
      <c r="AK645" s="356">
        <v>52549.182149108616</v>
      </c>
      <c r="AL645" s="356">
        <v>532003.55536883685</v>
      </c>
      <c r="AM645" s="356">
        <v>0</v>
      </c>
      <c r="AN645" s="356">
        <v>0</v>
      </c>
      <c r="AO645" s="356">
        <v>0</v>
      </c>
      <c r="AP645" s="356">
        <v>0</v>
      </c>
      <c r="AQ645" s="356">
        <v>584552.73751794547</v>
      </c>
      <c r="AS645" s="356">
        <v>1.7958317616342441</v>
      </c>
      <c r="AT645" s="356">
        <v>1679.85887572099</v>
      </c>
      <c r="AU645" s="356">
        <v>0</v>
      </c>
      <c r="AV645" s="356">
        <v>0</v>
      </c>
      <c r="AW645" s="356">
        <v>0</v>
      </c>
      <c r="AX645" s="356">
        <v>0</v>
      </c>
      <c r="AY645" s="356">
        <v>1681.6547074826242</v>
      </c>
      <c r="BA645" s="356">
        <v>0</v>
      </c>
      <c r="BB645" s="356">
        <v>46363.289847180626</v>
      </c>
      <c r="BC645" s="356">
        <v>0</v>
      </c>
      <c r="BD645" s="356">
        <v>0</v>
      </c>
      <c r="BE645" s="356">
        <v>0</v>
      </c>
      <c r="BF645" s="356">
        <v>0</v>
      </c>
      <c r="BG645" s="356">
        <v>46363.289847180626</v>
      </c>
      <c r="BI645" s="356">
        <v>0</v>
      </c>
      <c r="BJ645" s="356">
        <v>0</v>
      </c>
      <c r="BK645" s="356">
        <v>0</v>
      </c>
      <c r="BL645" s="356">
        <v>0</v>
      </c>
      <c r="BM645" s="356">
        <v>0</v>
      </c>
      <c r="BN645" s="356">
        <v>0</v>
      </c>
      <c r="BO645" s="356">
        <v>0</v>
      </c>
      <c r="BQ645" s="356">
        <v>17848.734929563961</v>
      </c>
      <c r="BR645" s="356">
        <v>230272.76929350328</v>
      </c>
      <c r="BS645" s="356">
        <v>0</v>
      </c>
      <c r="BT645" s="356">
        <v>0</v>
      </c>
      <c r="BU645" s="356">
        <v>0</v>
      </c>
      <c r="BV645" s="356">
        <v>0</v>
      </c>
      <c r="BW645" s="356">
        <v>248121.50422306726</v>
      </c>
      <c r="BY645" s="356">
        <v>0</v>
      </c>
      <c r="BZ645" s="356">
        <v>0</v>
      </c>
      <c r="CA645" s="356">
        <v>0</v>
      </c>
      <c r="CB645" s="356">
        <v>0</v>
      </c>
      <c r="CC645" s="356">
        <v>0</v>
      </c>
      <c r="CD645" s="356">
        <v>0</v>
      </c>
      <c r="CE645" s="356">
        <v>0</v>
      </c>
      <c r="CG645" s="356">
        <v>2067.4582193416641</v>
      </c>
      <c r="CH645" s="356">
        <v>27727.696187118738</v>
      </c>
      <c r="CI645" s="356">
        <v>0</v>
      </c>
      <c r="CJ645" s="356">
        <v>0</v>
      </c>
      <c r="CK645" s="356">
        <v>0</v>
      </c>
      <c r="CL645" s="356">
        <v>0</v>
      </c>
      <c r="CM645" s="356">
        <v>29795.154406460402</v>
      </c>
      <c r="CN645" s="162">
        <v>0</v>
      </c>
      <c r="CO645" s="356">
        <v>366.43338409936462</v>
      </c>
      <c r="CP645" s="356">
        <v>2713.6751859379565</v>
      </c>
      <c r="CQ645" s="356">
        <v>0</v>
      </c>
      <c r="CR645" s="356">
        <v>0</v>
      </c>
      <c r="CS645" s="356">
        <v>0</v>
      </c>
      <c r="CT645" s="356">
        <v>0</v>
      </c>
      <c r="CU645" s="356">
        <v>3080.108570037321</v>
      </c>
      <c r="CW645" s="356">
        <v>0</v>
      </c>
      <c r="CX645" s="356">
        <v>0</v>
      </c>
      <c r="CY645" s="356">
        <v>0</v>
      </c>
      <c r="CZ645" s="356">
        <v>0</v>
      </c>
      <c r="DA645" s="356">
        <v>0</v>
      </c>
      <c r="DB645" s="356">
        <v>0</v>
      </c>
      <c r="DC645" s="356">
        <v>0</v>
      </c>
      <c r="DE645" s="356">
        <v>0</v>
      </c>
      <c r="DF645" s="356">
        <v>0</v>
      </c>
      <c r="DG645" s="356">
        <v>0</v>
      </c>
      <c r="DH645" s="356">
        <v>0</v>
      </c>
      <c r="DI645" s="356">
        <v>0</v>
      </c>
      <c r="DJ645" s="356">
        <v>0</v>
      </c>
      <c r="DK645" s="356">
        <v>0</v>
      </c>
      <c r="DM645" s="356">
        <v>0</v>
      </c>
      <c r="DN645" s="356">
        <v>0</v>
      </c>
      <c r="DO645" s="356">
        <v>0</v>
      </c>
      <c r="DP645" s="356">
        <v>0</v>
      </c>
      <c r="DQ645" s="356">
        <v>0</v>
      </c>
      <c r="DR645" s="356">
        <v>0</v>
      </c>
      <c r="DS645" s="356">
        <v>0</v>
      </c>
      <c r="DU645" s="356">
        <v>0</v>
      </c>
      <c r="DV645" s="356">
        <v>0</v>
      </c>
      <c r="DW645" s="356">
        <v>0</v>
      </c>
      <c r="DX645" s="356">
        <v>0</v>
      </c>
      <c r="DY645" s="356">
        <v>0</v>
      </c>
      <c r="DZ645" s="356">
        <v>0</v>
      </c>
      <c r="EA645" s="356">
        <v>0</v>
      </c>
      <c r="EC645" s="356">
        <v>0</v>
      </c>
      <c r="ED645" s="356">
        <v>0</v>
      </c>
      <c r="EE645" s="356">
        <v>0</v>
      </c>
      <c r="EF645" s="356">
        <v>0</v>
      </c>
      <c r="EG645" s="356">
        <v>0</v>
      </c>
      <c r="EH645" s="356">
        <v>0</v>
      </c>
      <c r="EI645" s="356">
        <v>0</v>
      </c>
      <c r="EK645" s="356">
        <v>0</v>
      </c>
      <c r="EL645" s="356">
        <v>0</v>
      </c>
      <c r="EM645" s="356">
        <v>0</v>
      </c>
      <c r="EN645" s="356">
        <v>0</v>
      </c>
      <c r="EO645" s="356">
        <v>0</v>
      </c>
      <c r="EP645" s="356">
        <v>0</v>
      </c>
      <c r="EQ645" s="356">
        <v>0</v>
      </c>
      <c r="ES645" s="356">
        <v>0</v>
      </c>
      <c r="ET645" s="356">
        <v>0</v>
      </c>
      <c r="EU645" s="356">
        <v>0</v>
      </c>
      <c r="EV645" s="356">
        <v>0</v>
      </c>
      <c r="EW645" s="356">
        <v>0</v>
      </c>
      <c r="EX645" s="356">
        <v>0</v>
      </c>
      <c r="EY645" s="356">
        <v>0</v>
      </c>
      <c r="FA645" s="356">
        <v>0</v>
      </c>
      <c r="FB645" s="356">
        <v>0</v>
      </c>
      <c r="FC645" s="356">
        <v>0</v>
      </c>
      <c r="FD645" s="356">
        <v>0</v>
      </c>
      <c r="FE645" s="356">
        <v>0</v>
      </c>
      <c r="FF645" s="356">
        <v>0</v>
      </c>
      <c r="FG645" s="356">
        <v>0</v>
      </c>
    </row>
    <row r="646" spans="1:163">
      <c r="A646" s="355">
        <v>449.01</v>
      </c>
      <c r="B646" s="162" t="s">
        <v>1262</v>
      </c>
      <c r="C646" s="619">
        <v>0</v>
      </c>
      <c r="D646" s="167"/>
      <c r="E646" s="356">
        <v>0</v>
      </c>
      <c r="F646" s="356">
        <v>0</v>
      </c>
      <c r="G646" s="356">
        <v>0</v>
      </c>
      <c r="H646" s="356">
        <v>0</v>
      </c>
      <c r="I646" s="356">
        <v>0</v>
      </c>
      <c r="J646" s="356">
        <v>0</v>
      </c>
      <c r="K646" s="356">
        <v>0</v>
      </c>
      <c r="M646" s="356">
        <v>0</v>
      </c>
      <c r="N646" s="356">
        <v>0</v>
      </c>
      <c r="O646" s="356">
        <v>0</v>
      </c>
      <c r="P646" s="356">
        <v>0</v>
      </c>
      <c r="Q646" s="356">
        <v>0</v>
      </c>
      <c r="R646" s="356">
        <v>0</v>
      </c>
      <c r="S646" s="356">
        <v>0</v>
      </c>
      <c r="U646" s="356">
        <v>0</v>
      </c>
      <c r="V646" s="356">
        <v>0</v>
      </c>
      <c r="W646" s="356">
        <v>0</v>
      </c>
      <c r="X646" s="356">
        <v>0</v>
      </c>
      <c r="Y646" s="356">
        <v>0</v>
      </c>
      <c r="Z646" s="356">
        <v>0</v>
      </c>
      <c r="AA646" s="356">
        <v>0</v>
      </c>
      <c r="AC646" s="356">
        <v>0</v>
      </c>
      <c r="AD646" s="356">
        <v>0</v>
      </c>
      <c r="AE646" s="356">
        <v>0</v>
      </c>
      <c r="AF646" s="356">
        <v>0</v>
      </c>
      <c r="AG646" s="356">
        <v>0</v>
      </c>
      <c r="AH646" s="356">
        <v>0</v>
      </c>
      <c r="AI646" s="356">
        <v>0</v>
      </c>
      <c r="AK646" s="356">
        <v>0</v>
      </c>
      <c r="AL646" s="356">
        <v>0</v>
      </c>
      <c r="AM646" s="356">
        <v>0</v>
      </c>
      <c r="AN646" s="356">
        <v>0</v>
      </c>
      <c r="AO646" s="356">
        <v>0</v>
      </c>
      <c r="AP646" s="356">
        <v>0</v>
      </c>
      <c r="AQ646" s="356">
        <v>0</v>
      </c>
      <c r="AS646" s="356">
        <v>0</v>
      </c>
      <c r="AT646" s="356">
        <v>0</v>
      </c>
      <c r="AU646" s="356">
        <v>0</v>
      </c>
      <c r="AV646" s="356">
        <v>0</v>
      </c>
      <c r="AW646" s="356">
        <v>0</v>
      </c>
      <c r="AX646" s="356">
        <v>0</v>
      </c>
      <c r="AY646" s="356">
        <v>0</v>
      </c>
      <c r="BA646" s="356">
        <v>0</v>
      </c>
      <c r="BB646" s="356">
        <v>0</v>
      </c>
      <c r="BC646" s="356">
        <v>0</v>
      </c>
      <c r="BD646" s="356">
        <v>0</v>
      </c>
      <c r="BE646" s="356">
        <v>0</v>
      </c>
      <c r="BF646" s="356">
        <v>0</v>
      </c>
      <c r="BG646" s="356">
        <v>0</v>
      </c>
      <c r="BI646" s="356">
        <v>0</v>
      </c>
      <c r="BJ646" s="356">
        <v>0</v>
      </c>
      <c r="BK646" s="356">
        <v>0</v>
      </c>
      <c r="BL646" s="356">
        <v>0</v>
      </c>
      <c r="BM646" s="356">
        <v>0</v>
      </c>
      <c r="BN646" s="356">
        <v>0</v>
      </c>
      <c r="BO646" s="356">
        <v>0</v>
      </c>
      <c r="BQ646" s="356">
        <v>0</v>
      </c>
      <c r="BR646" s="356">
        <v>0</v>
      </c>
      <c r="BS646" s="356">
        <v>0</v>
      </c>
      <c r="BT646" s="356">
        <v>0</v>
      </c>
      <c r="BU646" s="356">
        <v>0</v>
      </c>
      <c r="BV646" s="356">
        <v>0</v>
      </c>
      <c r="BW646" s="356">
        <v>0</v>
      </c>
      <c r="BY646" s="356">
        <v>0</v>
      </c>
      <c r="BZ646" s="356">
        <v>0</v>
      </c>
      <c r="CA646" s="356">
        <v>0</v>
      </c>
      <c r="CB646" s="356">
        <v>0</v>
      </c>
      <c r="CC646" s="356">
        <v>0</v>
      </c>
      <c r="CD646" s="356">
        <v>0</v>
      </c>
      <c r="CE646" s="356">
        <v>0</v>
      </c>
      <c r="CG646" s="356">
        <v>0</v>
      </c>
      <c r="CH646" s="356">
        <v>0</v>
      </c>
      <c r="CI646" s="356">
        <v>0</v>
      </c>
      <c r="CJ646" s="356">
        <v>0</v>
      </c>
      <c r="CK646" s="356">
        <v>0</v>
      </c>
      <c r="CL646" s="356">
        <v>0</v>
      </c>
      <c r="CM646" s="356">
        <v>0</v>
      </c>
      <c r="CN646" s="162">
        <v>0</v>
      </c>
      <c r="CO646" s="356">
        <v>0</v>
      </c>
      <c r="CP646" s="356">
        <v>0</v>
      </c>
      <c r="CQ646" s="356">
        <v>0</v>
      </c>
      <c r="CR646" s="356">
        <v>0</v>
      </c>
      <c r="CS646" s="356">
        <v>0</v>
      </c>
      <c r="CT646" s="356">
        <v>0</v>
      </c>
      <c r="CU646" s="356">
        <v>0</v>
      </c>
      <c r="CW646" s="356">
        <v>0</v>
      </c>
      <c r="CX646" s="356">
        <v>0</v>
      </c>
      <c r="CY646" s="356">
        <v>0</v>
      </c>
      <c r="CZ646" s="356">
        <v>0</v>
      </c>
      <c r="DA646" s="356">
        <v>0</v>
      </c>
      <c r="DB646" s="356">
        <v>0</v>
      </c>
      <c r="DC646" s="356">
        <v>0</v>
      </c>
      <c r="DE646" s="356">
        <v>0</v>
      </c>
      <c r="DF646" s="356">
        <v>0</v>
      </c>
      <c r="DG646" s="356">
        <v>0</v>
      </c>
      <c r="DH646" s="356">
        <v>0</v>
      </c>
      <c r="DI646" s="356">
        <v>0</v>
      </c>
      <c r="DJ646" s="356">
        <v>0</v>
      </c>
      <c r="DK646" s="356">
        <v>0</v>
      </c>
      <c r="DM646" s="356">
        <v>0</v>
      </c>
      <c r="DN646" s="356">
        <v>0</v>
      </c>
      <c r="DO646" s="356">
        <v>0</v>
      </c>
      <c r="DP646" s="356">
        <v>0</v>
      </c>
      <c r="DQ646" s="356">
        <v>0</v>
      </c>
      <c r="DR646" s="356">
        <v>0</v>
      </c>
      <c r="DS646" s="356">
        <v>0</v>
      </c>
      <c r="DU646" s="356">
        <v>0</v>
      </c>
      <c r="DV646" s="356">
        <v>0</v>
      </c>
      <c r="DW646" s="356">
        <v>0</v>
      </c>
      <c r="DX646" s="356">
        <v>0</v>
      </c>
      <c r="DY646" s="356">
        <v>0</v>
      </c>
      <c r="DZ646" s="356">
        <v>0</v>
      </c>
      <c r="EA646" s="356">
        <v>0</v>
      </c>
      <c r="EC646" s="356">
        <v>0</v>
      </c>
      <c r="ED646" s="356">
        <v>0</v>
      </c>
      <c r="EE646" s="356">
        <v>0</v>
      </c>
      <c r="EF646" s="356">
        <v>0</v>
      </c>
      <c r="EG646" s="356">
        <v>0</v>
      </c>
      <c r="EH646" s="356">
        <v>0</v>
      </c>
      <c r="EI646" s="356">
        <v>0</v>
      </c>
      <c r="EK646" s="356">
        <v>0</v>
      </c>
      <c r="EL646" s="356">
        <v>0</v>
      </c>
      <c r="EM646" s="356">
        <v>0</v>
      </c>
      <c r="EN646" s="356">
        <v>0</v>
      </c>
      <c r="EO646" s="356">
        <v>0</v>
      </c>
      <c r="EP646" s="356">
        <v>0</v>
      </c>
      <c r="EQ646" s="356">
        <v>0</v>
      </c>
      <c r="ES646" s="356">
        <v>0</v>
      </c>
      <c r="ET646" s="356">
        <v>0</v>
      </c>
      <c r="EU646" s="356">
        <v>0</v>
      </c>
      <c r="EV646" s="356">
        <v>0</v>
      </c>
      <c r="EW646" s="356">
        <v>0</v>
      </c>
      <c r="EX646" s="356">
        <v>0</v>
      </c>
      <c r="EY646" s="356">
        <v>0</v>
      </c>
      <c r="FA646" s="356">
        <v>0</v>
      </c>
      <c r="FB646" s="356">
        <v>0</v>
      </c>
      <c r="FC646" s="356">
        <v>0</v>
      </c>
      <c r="FD646" s="356">
        <v>0</v>
      </c>
      <c r="FE646" s="356">
        <v>0</v>
      </c>
      <c r="FF646" s="356">
        <v>0</v>
      </c>
      <c r="FG646" s="356">
        <v>0</v>
      </c>
    </row>
    <row r="647" spans="1:163">
      <c r="B647" s="172" t="s">
        <v>1263</v>
      </c>
      <c r="C647" s="357">
        <v>9043639.2224400043</v>
      </c>
      <c r="D647" s="167"/>
      <c r="E647" s="357">
        <v>573726.38669428183</v>
      </c>
      <c r="F647" s="357">
        <v>4193151.5327207702</v>
      </c>
      <c r="G647" s="357">
        <v>0</v>
      </c>
      <c r="H647" s="357">
        <v>0</v>
      </c>
      <c r="I647" s="357">
        <v>0</v>
      </c>
      <c r="J647" s="357">
        <v>0</v>
      </c>
      <c r="K647" s="357">
        <v>4766877.919415052</v>
      </c>
      <c r="L647" s="357"/>
      <c r="M647" s="357">
        <v>132274.33531351484</v>
      </c>
      <c r="N647" s="357">
        <v>1065430.6026004583</v>
      </c>
      <c r="O647" s="357">
        <v>0</v>
      </c>
      <c r="P647" s="357">
        <v>0</v>
      </c>
      <c r="Q647" s="357">
        <v>0</v>
      </c>
      <c r="R647" s="357">
        <v>0</v>
      </c>
      <c r="S647" s="357">
        <v>1197704.9379139731</v>
      </c>
      <c r="T647" s="357"/>
      <c r="U647" s="357">
        <v>141578.24859734654</v>
      </c>
      <c r="V647" s="357">
        <v>1184840.4205883264</v>
      </c>
      <c r="W647" s="357">
        <v>0</v>
      </c>
      <c r="X647" s="357">
        <v>0</v>
      </c>
      <c r="Y647" s="357">
        <v>0</v>
      </c>
      <c r="Z647" s="357">
        <v>0</v>
      </c>
      <c r="AA647" s="357">
        <v>1326418.6691856729</v>
      </c>
      <c r="AB647" s="357"/>
      <c r="AC647" s="357">
        <v>74387.739349382085</v>
      </c>
      <c r="AD647" s="357">
        <v>764655.50730375247</v>
      </c>
      <c r="AE647" s="357">
        <v>0</v>
      </c>
      <c r="AF647" s="357">
        <v>0</v>
      </c>
      <c r="AG647" s="357">
        <v>0</v>
      </c>
      <c r="AH647" s="357">
        <v>0</v>
      </c>
      <c r="AI647" s="357">
        <v>839043.24665313459</v>
      </c>
      <c r="AJ647" s="357"/>
      <c r="AK647" s="357">
        <v>52549.182149108616</v>
      </c>
      <c r="AL647" s="357">
        <v>532003.55536883685</v>
      </c>
      <c r="AM647" s="357">
        <v>0</v>
      </c>
      <c r="AN647" s="357">
        <v>0</v>
      </c>
      <c r="AO647" s="357">
        <v>0</v>
      </c>
      <c r="AP647" s="357">
        <v>0</v>
      </c>
      <c r="AQ647" s="357">
        <v>584552.73751794547</v>
      </c>
      <c r="AR647" s="357"/>
      <c r="AS647" s="357">
        <v>1.7958317616342441</v>
      </c>
      <c r="AT647" s="357">
        <v>1679.85887572099</v>
      </c>
      <c r="AU647" s="357">
        <v>0</v>
      </c>
      <c r="AV647" s="357">
        <v>0</v>
      </c>
      <c r="AW647" s="357">
        <v>0</v>
      </c>
      <c r="AX647" s="357">
        <v>0</v>
      </c>
      <c r="AY647" s="357">
        <v>1681.6547074826242</v>
      </c>
      <c r="AZ647" s="357"/>
      <c r="BA647" s="357">
        <v>0</v>
      </c>
      <c r="BB647" s="357">
        <v>46363.289847180626</v>
      </c>
      <c r="BC647" s="357">
        <v>0</v>
      </c>
      <c r="BD647" s="357">
        <v>0</v>
      </c>
      <c r="BE647" s="357">
        <v>0</v>
      </c>
      <c r="BF647" s="357">
        <v>0</v>
      </c>
      <c r="BG647" s="357">
        <v>46363.289847180626</v>
      </c>
      <c r="BH647" s="357"/>
      <c r="BI647" s="357">
        <v>0</v>
      </c>
      <c r="BJ647" s="357">
        <v>0</v>
      </c>
      <c r="BK647" s="357">
        <v>0</v>
      </c>
      <c r="BL647" s="357">
        <v>0</v>
      </c>
      <c r="BM647" s="357">
        <v>0</v>
      </c>
      <c r="BN647" s="357">
        <v>0</v>
      </c>
      <c r="BO647" s="357">
        <v>0</v>
      </c>
      <c r="BP647" s="357"/>
      <c r="BQ647" s="357">
        <v>17848.734929563961</v>
      </c>
      <c r="BR647" s="357">
        <v>230272.76929350328</v>
      </c>
      <c r="BS647" s="357">
        <v>0</v>
      </c>
      <c r="BT647" s="357">
        <v>0</v>
      </c>
      <c r="BU647" s="357">
        <v>0</v>
      </c>
      <c r="BV647" s="357">
        <v>0</v>
      </c>
      <c r="BW647" s="357">
        <v>248121.50422306726</v>
      </c>
      <c r="BX647" s="357"/>
      <c r="BY647" s="357">
        <v>0</v>
      </c>
      <c r="BZ647" s="357">
        <v>0</v>
      </c>
      <c r="CA647" s="357">
        <v>0</v>
      </c>
      <c r="CB647" s="357">
        <v>0</v>
      </c>
      <c r="CC647" s="357">
        <v>0</v>
      </c>
      <c r="CD647" s="357">
        <v>0</v>
      </c>
      <c r="CE647" s="357">
        <v>0</v>
      </c>
      <c r="CF647" s="357"/>
      <c r="CG647" s="357">
        <v>2067.4582193416641</v>
      </c>
      <c r="CH647" s="357">
        <v>27727.696187118738</v>
      </c>
      <c r="CI647" s="357">
        <v>0</v>
      </c>
      <c r="CJ647" s="357">
        <v>0</v>
      </c>
      <c r="CK647" s="357">
        <v>0</v>
      </c>
      <c r="CL647" s="357">
        <v>0</v>
      </c>
      <c r="CM647" s="357">
        <v>29795.154406460402</v>
      </c>
      <c r="CN647" s="357">
        <v>0</v>
      </c>
      <c r="CO647" s="357">
        <v>366.43338409936462</v>
      </c>
      <c r="CP647" s="357">
        <v>2713.6751859379565</v>
      </c>
      <c r="CQ647" s="357">
        <v>0</v>
      </c>
      <c r="CR647" s="357">
        <v>0</v>
      </c>
      <c r="CS647" s="357">
        <v>0</v>
      </c>
      <c r="CT647" s="357">
        <v>0</v>
      </c>
      <c r="CU647" s="357">
        <v>3080.108570037321</v>
      </c>
      <c r="CV647" s="357"/>
      <c r="CW647" s="357">
        <v>0</v>
      </c>
      <c r="CX647" s="357">
        <v>0</v>
      </c>
      <c r="CY647" s="357">
        <v>0</v>
      </c>
      <c r="CZ647" s="357">
        <v>0</v>
      </c>
      <c r="DA647" s="357">
        <v>0</v>
      </c>
      <c r="DB647" s="357">
        <v>0</v>
      </c>
      <c r="DC647" s="357">
        <v>0</v>
      </c>
      <c r="DD647" s="357"/>
      <c r="DE647" s="357">
        <v>0</v>
      </c>
      <c r="DF647" s="357">
        <v>0</v>
      </c>
      <c r="DG647" s="357">
        <v>0</v>
      </c>
      <c r="DH647" s="357">
        <v>0</v>
      </c>
      <c r="DI647" s="357">
        <v>0</v>
      </c>
      <c r="DJ647" s="357">
        <v>0</v>
      </c>
      <c r="DK647" s="357">
        <v>0</v>
      </c>
      <c r="DL647" s="357"/>
      <c r="DM647" s="357">
        <v>0</v>
      </c>
      <c r="DN647" s="357">
        <v>0</v>
      </c>
      <c r="DO647" s="357">
        <v>0</v>
      </c>
      <c r="DP647" s="357">
        <v>0</v>
      </c>
      <c r="DQ647" s="357">
        <v>0</v>
      </c>
      <c r="DR647" s="357">
        <v>0</v>
      </c>
      <c r="DS647" s="357">
        <v>0</v>
      </c>
      <c r="DT647" s="357"/>
      <c r="DU647" s="357">
        <v>0</v>
      </c>
      <c r="DV647" s="357">
        <v>0</v>
      </c>
      <c r="DW647" s="357">
        <v>0</v>
      </c>
      <c r="DX647" s="357">
        <v>0</v>
      </c>
      <c r="DY647" s="357">
        <v>0</v>
      </c>
      <c r="DZ647" s="357">
        <v>0</v>
      </c>
      <c r="EA647" s="357">
        <v>0</v>
      </c>
      <c r="EB647" s="357"/>
      <c r="EC647" s="357">
        <v>0</v>
      </c>
      <c r="ED647" s="357">
        <v>0</v>
      </c>
      <c r="EE647" s="357">
        <v>0</v>
      </c>
      <c r="EF647" s="357">
        <v>0</v>
      </c>
      <c r="EG647" s="357">
        <v>0</v>
      </c>
      <c r="EH647" s="357">
        <v>0</v>
      </c>
      <c r="EI647" s="357">
        <v>0</v>
      </c>
      <c r="EJ647" s="357"/>
      <c r="EK647" s="357">
        <v>0</v>
      </c>
      <c r="EL647" s="357">
        <v>0</v>
      </c>
      <c r="EM647" s="357">
        <v>0</v>
      </c>
      <c r="EN647" s="357">
        <v>0</v>
      </c>
      <c r="EO647" s="357">
        <v>0</v>
      </c>
      <c r="EP647" s="357">
        <v>0</v>
      </c>
      <c r="EQ647" s="357">
        <v>0</v>
      </c>
      <c r="ER647" s="357"/>
      <c r="ES647" s="357">
        <v>0</v>
      </c>
      <c r="ET647" s="357">
        <v>0</v>
      </c>
      <c r="EU647" s="357">
        <v>0</v>
      </c>
      <c r="EV647" s="357">
        <v>0</v>
      </c>
      <c r="EW647" s="357">
        <v>0</v>
      </c>
      <c r="EX647" s="357">
        <v>0</v>
      </c>
      <c r="EY647" s="357">
        <v>0</v>
      </c>
      <c r="EZ647" s="357"/>
      <c r="FA647" s="357">
        <v>0</v>
      </c>
      <c r="FB647" s="357">
        <v>0</v>
      </c>
      <c r="FC647" s="357">
        <v>0</v>
      </c>
      <c r="FD647" s="357">
        <v>0</v>
      </c>
      <c r="FE647" s="357">
        <v>0</v>
      </c>
      <c r="FF647" s="357">
        <v>0</v>
      </c>
      <c r="FG647" s="357">
        <v>0</v>
      </c>
    </row>
    <row r="648" spans="1:163">
      <c r="B648" s="172"/>
      <c r="C648" s="620"/>
      <c r="D648" s="167"/>
      <c r="E648" s="620"/>
      <c r="F648" s="620"/>
      <c r="G648" s="620"/>
      <c r="H648" s="620"/>
      <c r="I648" s="620"/>
      <c r="J648" s="620"/>
      <c r="K648" s="620"/>
      <c r="L648" s="620"/>
      <c r="M648" s="620"/>
      <c r="N648" s="620"/>
      <c r="O648" s="620"/>
      <c r="P648" s="620"/>
      <c r="Q648" s="620"/>
      <c r="R648" s="620"/>
      <c r="S648" s="620"/>
      <c r="T648" s="620"/>
      <c r="U648" s="620"/>
      <c r="V648" s="620"/>
      <c r="W648" s="620"/>
      <c r="X648" s="620"/>
      <c r="Y648" s="620"/>
      <c r="Z648" s="620"/>
      <c r="AA648" s="620"/>
      <c r="AB648" s="620"/>
      <c r="AC648" s="620"/>
      <c r="AD648" s="620"/>
      <c r="AE648" s="620"/>
      <c r="AF648" s="620"/>
      <c r="AG648" s="620"/>
      <c r="AH648" s="620"/>
      <c r="AI648" s="620"/>
      <c r="AJ648" s="620"/>
      <c r="AK648" s="620"/>
      <c r="AL648" s="620"/>
      <c r="AM648" s="620"/>
      <c r="AN648" s="620"/>
      <c r="AO648" s="620"/>
      <c r="AP648" s="620"/>
      <c r="AQ648" s="620"/>
      <c r="AR648" s="620"/>
      <c r="AS648" s="620"/>
      <c r="AT648" s="620"/>
      <c r="AU648" s="620"/>
      <c r="AV648" s="620"/>
      <c r="AW648" s="620"/>
      <c r="AX648" s="620"/>
      <c r="AY648" s="620"/>
      <c r="AZ648" s="620"/>
      <c r="BA648" s="620"/>
      <c r="BB648" s="620"/>
      <c r="BC648" s="620"/>
      <c r="BD648" s="620"/>
      <c r="BE648" s="620"/>
      <c r="BF648" s="620"/>
      <c r="BG648" s="620"/>
      <c r="BH648" s="620"/>
      <c r="BI648" s="620"/>
      <c r="BJ648" s="620"/>
      <c r="BK648" s="620"/>
      <c r="BL648" s="620"/>
      <c r="BM648" s="620"/>
      <c r="BN648" s="620"/>
      <c r="BO648" s="620"/>
      <c r="BP648" s="620"/>
      <c r="BQ648" s="620"/>
      <c r="BR648" s="620"/>
      <c r="BS648" s="620"/>
      <c r="BT648" s="620"/>
      <c r="BU648" s="620"/>
      <c r="BV648" s="620"/>
      <c r="BW648" s="620"/>
      <c r="BX648" s="620"/>
      <c r="BY648" s="620"/>
      <c r="BZ648" s="620"/>
      <c r="CA648" s="620"/>
      <c r="CB648" s="620"/>
      <c r="CC648" s="620"/>
      <c r="CD648" s="620"/>
      <c r="CE648" s="620"/>
      <c r="CF648" s="620"/>
      <c r="CG648" s="620"/>
      <c r="CH648" s="620"/>
      <c r="CI648" s="620"/>
      <c r="CJ648" s="620"/>
      <c r="CK648" s="620"/>
      <c r="CL648" s="620"/>
      <c r="CM648" s="620"/>
      <c r="CN648" s="620"/>
      <c r="CO648" s="620"/>
      <c r="CP648" s="620"/>
      <c r="CQ648" s="620"/>
      <c r="CR648" s="620"/>
      <c r="CS648" s="620"/>
      <c r="CT648" s="620"/>
      <c r="CU648" s="620"/>
      <c r="CV648" s="620"/>
      <c r="CW648" s="620"/>
      <c r="CX648" s="620"/>
      <c r="CY648" s="620"/>
      <c r="CZ648" s="620"/>
      <c r="DA648" s="620"/>
      <c r="DB648" s="620"/>
      <c r="DC648" s="620"/>
      <c r="DD648" s="620"/>
      <c r="DE648" s="620"/>
      <c r="DF648" s="620"/>
      <c r="DG648" s="620"/>
      <c r="DH648" s="620"/>
      <c r="DI648" s="620"/>
      <c r="DJ648" s="620"/>
      <c r="DK648" s="620"/>
      <c r="DL648" s="620"/>
      <c r="DM648" s="620"/>
      <c r="DN648" s="620"/>
      <c r="DO648" s="620"/>
      <c r="DP648" s="620"/>
      <c r="DQ648" s="620"/>
      <c r="DR648" s="620"/>
      <c r="DS648" s="620"/>
      <c r="DT648" s="620"/>
      <c r="DU648" s="620"/>
      <c r="DV648" s="620"/>
      <c r="DW648" s="620"/>
      <c r="DX648" s="620"/>
      <c r="DY648" s="620"/>
      <c r="DZ648" s="620"/>
      <c r="EA648" s="620"/>
      <c r="EB648" s="620"/>
      <c r="EC648" s="620"/>
      <c r="ED648" s="620"/>
      <c r="EE648" s="620"/>
      <c r="EF648" s="620"/>
      <c r="EG648" s="620"/>
      <c r="EH648" s="620"/>
      <c r="EI648" s="620"/>
      <c r="EJ648" s="620"/>
      <c r="EK648" s="620"/>
      <c r="EL648" s="620"/>
      <c r="EM648" s="620"/>
      <c r="EN648" s="620"/>
      <c r="EO648" s="620"/>
      <c r="EP648" s="620"/>
      <c r="EQ648" s="620"/>
      <c r="ER648" s="620"/>
      <c r="ES648" s="620"/>
      <c r="ET648" s="620"/>
      <c r="EU648" s="620"/>
      <c r="EV648" s="620"/>
      <c r="EW648" s="620"/>
      <c r="EX648" s="620"/>
      <c r="EY648" s="620"/>
      <c r="EZ648" s="620"/>
      <c r="FA648" s="620"/>
      <c r="FB648" s="620"/>
      <c r="FC648" s="620"/>
      <c r="FD648" s="620"/>
      <c r="FE648" s="620"/>
      <c r="FF648" s="620"/>
      <c r="FG648" s="620"/>
    </row>
    <row r="649" spans="1:163">
      <c r="B649" s="621" t="s">
        <v>1264</v>
      </c>
      <c r="C649" s="357">
        <v>92011944.632661298</v>
      </c>
      <c r="D649" s="167"/>
      <c r="E649" s="357">
        <v>9883773.4447267484</v>
      </c>
      <c r="F649" s="357">
        <v>29168174.080784943</v>
      </c>
      <c r="G649" s="357">
        <v>10842878.204215616</v>
      </c>
      <c r="H649" s="357">
        <v>0</v>
      </c>
      <c r="I649" s="357">
        <v>0</v>
      </c>
      <c r="J649" s="357">
        <v>0</v>
      </c>
      <c r="K649" s="357">
        <v>49894825.729727305</v>
      </c>
      <c r="L649" s="620"/>
      <c r="M649" s="357">
        <v>1996780.7348381719</v>
      </c>
      <c r="N649" s="357">
        <v>7411290.77858089</v>
      </c>
      <c r="O649" s="357">
        <v>3516166.3616034412</v>
      </c>
      <c r="P649" s="357">
        <v>0</v>
      </c>
      <c r="Q649" s="357">
        <v>0</v>
      </c>
      <c r="R649" s="357">
        <v>0</v>
      </c>
      <c r="S649" s="357">
        <v>12924237.875022503</v>
      </c>
      <c r="T649" s="620"/>
      <c r="U649" s="357">
        <v>1834460.8988109063</v>
      </c>
      <c r="V649" s="357">
        <v>8241922.9011851083</v>
      </c>
      <c r="W649" s="357">
        <v>320267.33907510433</v>
      </c>
      <c r="X649" s="357">
        <v>0</v>
      </c>
      <c r="Y649" s="357">
        <v>0</v>
      </c>
      <c r="Z649" s="357">
        <v>0</v>
      </c>
      <c r="AA649" s="357">
        <v>10396651.139071118</v>
      </c>
      <c r="AB649" s="620"/>
      <c r="AC649" s="357">
        <v>858428.86812337069</v>
      </c>
      <c r="AD649" s="357">
        <v>5319055.3155122548</v>
      </c>
      <c r="AE649" s="357">
        <v>46079.05379947387</v>
      </c>
      <c r="AF649" s="357">
        <v>0</v>
      </c>
      <c r="AG649" s="357">
        <v>0</v>
      </c>
      <c r="AH649" s="357">
        <v>0</v>
      </c>
      <c r="AI649" s="357">
        <v>6223563.2374350997</v>
      </c>
      <c r="AJ649" s="357"/>
      <c r="AK649" s="357">
        <v>1144571.8335768012</v>
      </c>
      <c r="AL649" s="357">
        <v>3700694.3807074884</v>
      </c>
      <c r="AM649" s="357">
        <v>25119.55347528862</v>
      </c>
      <c r="AN649" s="357">
        <v>0</v>
      </c>
      <c r="AO649" s="357">
        <v>0</v>
      </c>
      <c r="AP649" s="357">
        <v>0</v>
      </c>
      <c r="AQ649" s="357">
        <v>4870385.7677595783</v>
      </c>
      <c r="AR649" s="357"/>
      <c r="AS649" s="357">
        <v>7258.2630053199782</v>
      </c>
      <c r="AT649" s="357">
        <v>11685.343526421137</v>
      </c>
      <c r="AU649" s="357">
        <v>14.419264907501468</v>
      </c>
      <c r="AV649" s="357">
        <v>0</v>
      </c>
      <c r="AW649" s="357">
        <v>0</v>
      </c>
      <c r="AX649" s="357">
        <v>0</v>
      </c>
      <c r="AY649" s="357">
        <v>18958.025796648613</v>
      </c>
      <c r="AZ649" s="357"/>
      <c r="BA649" s="357">
        <v>96011.838511267546</v>
      </c>
      <c r="BB649" s="357">
        <v>322509.81121661933</v>
      </c>
      <c r="BC649" s="357">
        <v>1588.2310312536213</v>
      </c>
      <c r="BD649" s="357">
        <v>0</v>
      </c>
      <c r="BE649" s="357">
        <v>0</v>
      </c>
      <c r="BF649" s="357">
        <v>0</v>
      </c>
      <c r="BG649" s="357">
        <v>420109.88075914059</v>
      </c>
      <c r="BH649" s="357"/>
      <c r="BI649" s="357">
        <v>95139.672216000312</v>
      </c>
      <c r="BJ649" s="357">
        <v>2474.5782683763755</v>
      </c>
      <c r="BK649" s="357">
        <v>1010563.7822662913</v>
      </c>
      <c r="BL649" s="357">
        <v>0</v>
      </c>
      <c r="BM649" s="357">
        <v>0</v>
      </c>
      <c r="BN649" s="357">
        <v>0</v>
      </c>
      <c r="BO649" s="357">
        <v>1108178.032750668</v>
      </c>
      <c r="BP649" s="357"/>
      <c r="BQ649" s="357">
        <v>3124260.7947429181</v>
      </c>
      <c r="BR649" s="357">
        <v>1601810.9930931053</v>
      </c>
      <c r="BS649" s="357">
        <v>3024.8922012330363</v>
      </c>
      <c r="BT649" s="357">
        <v>0</v>
      </c>
      <c r="BU649" s="357">
        <v>0</v>
      </c>
      <c r="BV649" s="357">
        <v>0</v>
      </c>
      <c r="BW649" s="357">
        <v>4729096.6800372563</v>
      </c>
      <c r="BX649" s="357"/>
      <c r="BY649" s="357">
        <v>1060239.8588335733</v>
      </c>
      <c r="BZ649" s="357">
        <v>14604.756755533601</v>
      </c>
      <c r="CA649" s="357">
        <v>2415.0398914075604</v>
      </c>
      <c r="CB649" s="357">
        <v>0</v>
      </c>
      <c r="CC649" s="357">
        <v>0</v>
      </c>
      <c r="CD649" s="357">
        <v>0</v>
      </c>
      <c r="CE649" s="357">
        <v>1077259.6554805145</v>
      </c>
      <c r="CF649" s="357"/>
      <c r="CG649" s="357">
        <v>24471.27530621997</v>
      </c>
      <c r="CH649" s="357">
        <v>192877.90172472488</v>
      </c>
      <c r="CI649" s="357">
        <v>100791.91990519692</v>
      </c>
      <c r="CJ649" s="357">
        <v>0</v>
      </c>
      <c r="CK649" s="357">
        <v>0</v>
      </c>
      <c r="CL649" s="357">
        <v>0</v>
      </c>
      <c r="CM649" s="357">
        <v>318141.09693614178</v>
      </c>
      <c r="CN649" s="620">
        <v>0</v>
      </c>
      <c r="CO649" s="357">
        <v>11622.002610050391</v>
      </c>
      <c r="CP649" s="357">
        <v>18876.720672859999</v>
      </c>
      <c r="CQ649" s="357">
        <v>38.788602456730075</v>
      </c>
      <c r="CR649" s="357">
        <v>0</v>
      </c>
      <c r="CS649" s="357">
        <v>0</v>
      </c>
      <c r="CT649" s="357">
        <v>0</v>
      </c>
      <c r="CU649" s="357">
        <v>30537.511885367123</v>
      </c>
      <c r="CV649" s="620"/>
      <c r="CW649" s="357">
        <v>0</v>
      </c>
      <c r="CX649" s="357">
        <v>0</v>
      </c>
      <c r="CY649" s="357">
        <v>0</v>
      </c>
      <c r="CZ649" s="357">
        <v>0</v>
      </c>
      <c r="DA649" s="357">
        <v>0</v>
      </c>
      <c r="DB649" s="357">
        <v>0</v>
      </c>
      <c r="DC649" s="357">
        <v>0</v>
      </c>
      <c r="DD649" s="620"/>
      <c r="DE649" s="357">
        <v>0</v>
      </c>
      <c r="DF649" s="357">
        <v>0</v>
      </c>
      <c r="DG649" s="357">
        <v>0</v>
      </c>
      <c r="DH649" s="357">
        <v>0</v>
      </c>
      <c r="DI649" s="357">
        <v>0</v>
      </c>
      <c r="DJ649" s="357">
        <v>0</v>
      </c>
      <c r="DK649" s="357">
        <v>0</v>
      </c>
      <c r="DL649" s="620"/>
      <c r="DM649" s="357">
        <v>0</v>
      </c>
      <c r="DN649" s="357">
        <v>0</v>
      </c>
      <c r="DO649" s="357">
        <v>0</v>
      </c>
      <c r="DP649" s="357">
        <v>0</v>
      </c>
      <c r="DQ649" s="357">
        <v>0</v>
      </c>
      <c r="DR649" s="357">
        <v>0</v>
      </c>
      <c r="DS649" s="357">
        <v>0</v>
      </c>
      <c r="DT649" s="620"/>
      <c r="DU649" s="357">
        <v>0</v>
      </c>
      <c r="DV649" s="357">
        <v>0</v>
      </c>
      <c r="DW649" s="357">
        <v>0</v>
      </c>
      <c r="DX649" s="357">
        <v>0</v>
      </c>
      <c r="DY649" s="357">
        <v>0</v>
      </c>
      <c r="DZ649" s="357">
        <v>0</v>
      </c>
      <c r="EA649" s="357">
        <v>0</v>
      </c>
      <c r="EB649" s="620"/>
      <c r="EC649" s="357">
        <v>0</v>
      </c>
      <c r="ED649" s="357">
        <v>0</v>
      </c>
      <c r="EE649" s="357">
        <v>0</v>
      </c>
      <c r="EF649" s="357">
        <v>0</v>
      </c>
      <c r="EG649" s="357">
        <v>0</v>
      </c>
      <c r="EH649" s="357">
        <v>0</v>
      </c>
      <c r="EI649" s="357">
        <v>0</v>
      </c>
      <c r="EJ649" s="620"/>
      <c r="EK649" s="357">
        <v>0</v>
      </c>
      <c r="EL649" s="357">
        <v>0</v>
      </c>
      <c r="EM649" s="357">
        <v>0</v>
      </c>
      <c r="EN649" s="357">
        <v>0</v>
      </c>
      <c r="EO649" s="357">
        <v>0</v>
      </c>
      <c r="EP649" s="357">
        <v>0</v>
      </c>
      <c r="EQ649" s="357">
        <v>0</v>
      </c>
      <c r="ER649" s="620"/>
      <c r="ES649" s="357">
        <v>0</v>
      </c>
      <c r="ET649" s="357">
        <v>0</v>
      </c>
      <c r="EU649" s="357">
        <v>0</v>
      </c>
      <c r="EV649" s="357">
        <v>0</v>
      </c>
      <c r="EW649" s="357">
        <v>0</v>
      </c>
      <c r="EX649" s="357">
        <v>0</v>
      </c>
      <c r="EY649" s="357">
        <v>0</v>
      </c>
      <c r="EZ649" s="620"/>
      <c r="FA649" s="357">
        <v>0</v>
      </c>
      <c r="FB649" s="357">
        <v>0</v>
      </c>
      <c r="FC649" s="357">
        <v>0</v>
      </c>
      <c r="FD649" s="357">
        <v>0</v>
      </c>
      <c r="FE649" s="357">
        <v>0</v>
      </c>
      <c r="FF649" s="357">
        <v>0</v>
      </c>
      <c r="FG649" s="357">
        <v>0</v>
      </c>
    </row>
    <row r="650" spans="1:163">
      <c r="D650" s="167"/>
    </row>
    <row r="651" spans="1:163">
      <c r="B651" s="172" t="s">
        <v>86</v>
      </c>
      <c r="D651" s="167"/>
      <c r="CW651" s="347">
        <v>0</v>
      </c>
      <c r="CX651" s="347">
        <v>0</v>
      </c>
      <c r="CY651" s="347">
        <v>0</v>
      </c>
      <c r="CZ651" s="347">
        <v>0</v>
      </c>
      <c r="DA651" s="347">
        <v>0</v>
      </c>
      <c r="DB651" s="347">
        <v>0</v>
      </c>
      <c r="DC651" s="347">
        <v>0</v>
      </c>
    </row>
    <row r="652" spans="1:163">
      <c r="A652" s="355" t="s">
        <v>1059</v>
      </c>
      <c r="B652" s="162" t="s">
        <v>87</v>
      </c>
      <c r="C652" s="619">
        <v>68556927.838789225</v>
      </c>
      <c r="D652" s="167"/>
      <c r="E652" s="356">
        <v>19982403.316916384</v>
      </c>
      <c r="F652" s="356">
        <v>17482174.718279626</v>
      </c>
      <c r="G652" s="356">
        <v>2303667.063324837</v>
      </c>
      <c r="H652" s="356">
        <v>0</v>
      </c>
      <c r="I652" s="356">
        <v>0</v>
      </c>
      <c r="J652" s="356">
        <v>0</v>
      </c>
      <c r="K652" s="356">
        <v>39768245.098520845</v>
      </c>
      <c r="M652" s="356">
        <v>3821184.3897048072</v>
      </c>
      <c r="N652" s="356">
        <v>4442015.4624789953</v>
      </c>
      <c r="O652" s="356">
        <v>-15639.521329832987</v>
      </c>
      <c r="P652" s="356">
        <v>0</v>
      </c>
      <c r="Q652" s="356">
        <v>0</v>
      </c>
      <c r="R652" s="356">
        <v>0</v>
      </c>
      <c r="S652" s="356">
        <v>8247560.3308539689</v>
      </c>
      <c r="U652" s="356">
        <v>3399957.756740931</v>
      </c>
      <c r="V652" s="356">
        <v>4939861.36307476</v>
      </c>
      <c r="W652" s="356">
        <v>94299.918057616014</v>
      </c>
      <c r="X652" s="356">
        <v>0</v>
      </c>
      <c r="Y652" s="356">
        <v>0</v>
      </c>
      <c r="Z652" s="356">
        <v>0</v>
      </c>
      <c r="AA652" s="356">
        <v>8434119.0378733072</v>
      </c>
      <c r="AC652" s="356">
        <v>1547214.2672918166</v>
      </c>
      <c r="AD652" s="356">
        <v>3188017.6696846159</v>
      </c>
      <c r="AE652" s="356">
        <v>17005.066412435153</v>
      </c>
      <c r="AF652" s="356">
        <v>0</v>
      </c>
      <c r="AG652" s="356">
        <v>0</v>
      </c>
      <c r="AH652" s="356">
        <v>0</v>
      </c>
      <c r="AI652" s="356">
        <v>4752237.0033888677</v>
      </c>
      <c r="AK652" s="356">
        <v>1216873.1778165302</v>
      </c>
      <c r="AL652" s="356">
        <v>2218040.3052758696</v>
      </c>
      <c r="AM652" s="356">
        <v>181374.80637236213</v>
      </c>
      <c r="AN652" s="356">
        <v>0</v>
      </c>
      <c r="AO652" s="356">
        <v>0</v>
      </c>
      <c r="AP652" s="356">
        <v>0</v>
      </c>
      <c r="AQ652" s="356">
        <v>3616288.289464762</v>
      </c>
      <c r="AS652" s="356">
        <v>11945.739243567332</v>
      </c>
      <c r="AT652" s="356">
        <v>7003.7026180047596</v>
      </c>
      <c r="AU652" s="356">
        <v>562.42607489575789</v>
      </c>
      <c r="AV652" s="356">
        <v>0</v>
      </c>
      <c r="AW652" s="356">
        <v>0</v>
      </c>
      <c r="AX652" s="356">
        <v>0</v>
      </c>
      <c r="AY652" s="356">
        <v>19511.86793646785</v>
      </c>
      <c r="BA652" s="356">
        <v>230397.29779673764</v>
      </c>
      <c r="BB652" s="356">
        <v>193298.79383031267</v>
      </c>
      <c r="BC652" s="356">
        <v>56229.834771645597</v>
      </c>
      <c r="BD652" s="356">
        <v>0</v>
      </c>
      <c r="BE652" s="356">
        <v>0</v>
      </c>
      <c r="BF652" s="356">
        <v>0</v>
      </c>
      <c r="BG652" s="356">
        <v>479925.92639869591</v>
      </c>
      <c r="BI652" s="356">
        <v>263943.20398854098</v>
      </c>
      <c r="BJ652" s="356">
        <v>126613.85153438321</v>
      </c>
      <c r="BK652" s="356">
        <v>12334.121916326687</v>
      </c>
      <c r="BL652" s="356">
        <v>0</v>
      </c>
      <c r="BM652" s="356">
        <v>0</v>
      </c>
      <c r="BN652" s="356">
        <v>0</v>
      </c>
      <c r="BO652" s="356">
        <v>402891.17743925087</v>
      </c>
      <c r="BQ652" s="356">
        <v>247009.90823792317</v>
      </c>
      <c r="BR652" s="356">
        <v>960058.02657912124</v>
      </c>
      <c r="BS652" s="356">
        <v>8636.4728290656494</v>
      </c>
      <c r="BT652" s="356">
        <v>0</v>
      </c>
      <c r="BU652" s="356">
        <v>0</v>
      </c>
      <c r="BV652" s="356">
        <v>0</v>
      </c>
      <c r="BW652" s="356">
        <v>1215704.4076461103</v>
      </c>
      <c r="BY652" s="356">
        <v>99382.431450888354</v>
      </c>
      <c r="BZ652" s="356">
        <v>747264.50449037063</v>
      </c>
      <c r="CA652" s="356">
        <v>14184.17030594091</v>
      </c>
      <c r="CB652" s="356">
        <v>0</v>
      </c>
      <c r="CC652" s="356">
        <v>0</v>
      </c>
      <c r="CD652" s="356">
        <v>0</v>
      </c>
      <c r="CE652" s="356">
        <v>860831.10624719993</v>
      </c>
      <c r="CG652" s="356">
        <v>154925.02193012147</v>
      </c>
      <c r="CH652" s="356">
        <v>115602.88854241733</v>
      </c>
      <c r="CI652" s="356">
        <v>466576.56440517743</v>
      </c>
      <c r="CJ652" s="356">
        <v>0</v>
      </c>
      <c r="CK652" s="356">
        <v>0</v>
      </c>
      <c r="CL652" s="356">
        <v>0</v>
      </c>
      <c r="CM652" s="356">
        <v>737104.47487771627</v>
      </c>
      <c r="CN652" s="162">
        <v>0</v>
      </c>
      <c r="CO652" s="356">
        <v>11066.701782892213</v>
      </c>
      <c r="CP652" s="356">
        <v>11313.911114117251</v>
      </c>
      <c r="CQ652" s="356">
        <v>128.50524501582677</v>
      </c>
      <c r="CR652" s="356">
        <v>0</v>
      </c>
      <c r="CS652" s="356">
        <v>0</v>
      </c>
      <c r="CT652" s="356">
        <v>0</v>
      </c>
      <c r="CU652" s="356">
        <v>22509.118142025291</v>
      </c>
      <c r="CW652" s="356">
        <v>0</v>
      </c>
      <c r="CX652" s="356">
        <v>0</v>
      </c>
      <c r="CY652" s="356">
        <v>0</v>
      </c>
      <c r="CZ652" s="356">
        <v>0</v>
      </c>
      <c r="DA652" s="356">
        <v>0</v>
      </c>
      <c r="DB652" s="356">
        <v>0</v>
      </c>
      <c r="DC652" s="356">
        <v>0</v>
      </c>
      <c r="DE652" s="356">
        <v>0</v>
      </c>
      <c r="DF652" s="356">
        <v>0</v>
      </c>
      <c r="DG652" s="356">
        <v>0</v>
      </c>
      <c r="DH652" s="356">
        <v>0</v>
      </c>
      <c r="DI652" s="356">
        <v>0</v>
      </c>
      <c r="DJ652" s="356">
        <v>0</v>
      </c>
      <c r="DK652" s="356">
        <v>0</v>
      </c>
      <c r="DM652" s="356">
        <v>0</v>
      </c>
      <c r="DN652" s="356">
        <v>0</v>
      </c>
      <c r="DO652" s="356">
        <v>0</v>
      </c>
      <c r="DP652" s="356">
        <v>0</v>
      </c>
      <c r="DQ652" s="356">
        <v>0</v>
      </c>
      <c r="DR652" s="356">
        <v>0</v>
      </c>
      <c r="DS652" s="356">
        <v>0</v>
      </c>
      <c r="DU652" s="356">
        <v>0</v>
      </c>
      <c r="DV652" s="356">
        <v>0</v>
      </c>
      <c r="DW652" s="356">
        <v>0</v>
      </c>
      <c r="DX652" s="356">
        <v>0</v>
      </c>
      <c r="DY652" s="356">
        <v>0</v>
      </c>
      <c r="DZ652" s="356">
        <v>0</v>
      </c>
      <c r="EA652" s="356">
        <v>0</v>
      </c>
      <c r="EC652" s="356">
        <v>0</v>
      </c>
      <c r="ED652" s="356">
        <v>0</v>
      </c>
      <c r="EE652" s="356">
        <v>0</v>
      </c>
      <c r="EF652" s="356">
        <v>0</v>
      </c>
      <c r="EG652" s="356">
        <v>0</v>
      </c>
      <c r="EH652" s="356">
        <v>0</v>
      </c>
      <c r="EI652" s="356">
        <v>0</v>
      </c>
      <c r="EK652" s="356">
        <v>0</v>
      </c>
      <c r="EL652" s="356">
        <v>0</v>
      </c>
      <c r="EM652" s="356">
        <v>0</v>
      </c>
      <c r="EN652" s="356">
        <v>0</v>
      </c>
      <c r="EO652" s="356">
        <v>0</v>
      </c>
      <c r="EP652" s="356">
        <v>0</v>
      </c>
      <c r="EQ652" s="356">
        <v>0</v>
      </c>
      <c r="ES652" s="356">
        <v>0</v>
      </c>
      <c r="ET652" s="356">
        <v>0</v>
      </c>
      <c r="EU652" s="356">
        <v>0</v>
      </c>
      <c r="EV652" s="356">
        <v>0</v>
      </c>
      <c r="EW652" s="356">
        <v>0</v>
      </c>
      <c r="EX652" s="356">
        <v>0</v>
      </c>
      <c r="EY652" s="356">
        <v>0</v>
      </c>
      <c r="FA652" s="356">
        <v>0</v>
      </c>
      <c r="FB652" s="356">
        <v>0</v>
      </c>
      <c r="FC652" s="356">
        <v>0</v>
      </c>
      <c r="FD652" s="356">
        <v>0</v>
      </c>
      <c r="FE652" s="356">
        <v>0</v>
      </c>
      <c r="FF652" s="356">
        <v>0</v>
      </c>
      <c r="FG652" s="356">
        <v>0</v>
      </c>
    </row>
    <row r="653" spans="1:163">
      <c r="A653" s="355" t="s">
        <v>1061</v>
      </c>
      <c r="B653" s="162" t="s">
        <v>1062</v>
      </c>
      <c r="C653" s="619">
        <v>-60815173.145295307</v>
      </c>
      <c r="D653" s="167"/>
      <c r="E653" s="356">
        <v>-17725901.02688089</v>
      </c>
      <c r="F653" s="356">
        <v>-15508009.415890658</v>
      </c>
      <c r="G653" s="356">
        <v>-2043526.6827395251</v>
      </c>
      <c r="H653" s="356">
        <v>0</v>
      </c>
      <c r="I653" s="356">
        <v>0</v>
      </c>
      <c r="J653" s="356">
        <v>0</v>
      </c>
      <c r="K653" s="356">
        <v>-35277437.125511073</v>
      </c>
      <c r="M653" s="356">
        <v>-3389679.1703742938</v>
      </c>
      <c r="N653" s="356">
        <v>-3940403.2237263396</v>
      </c>
      <c r="O653" s="356">
        <v>13873.436683450596</v>
      </c>
      <c r="P653" s="356">
        <v>0</v>
      </c>
      <c r="Q653" s="356">
        <v>0</v>
      </c>
      <c r="R653" s="356">
        <v>0</v>
      </c>
      <c r="S653" s="356">
        <v>-7316208.9574171826</v>
      </c>
      <c r="U653" s="356">
        <v>-3016019.3313957173</v>
      </c>
      <c r="V653" s="356">
        <v>-4382030.1402008049</v>
      </c>
      <c r="W653" s="356">
        <v>-83651.149855293159</v>
      </c>
      <c r="X653" s="356">
        <v>0</v>
      </c>
      <c r="Y653" s="356">
        <v>0</v>
      </c>
      <c r="Z653" s="356">
        <v>0</v>
      </c>
      <c r="AA653" s="356">
        <v>-7481700.6214518156</v>
      </c>
      <c r="AC653" s="356">
        <v>-1372495.9172541129</v>
      </c>
      <c r="AD653" s="356">
        <v>-2828012.4661950557</v>
      </c>
      <c r="AE653" s="356">
        <v>-15084.778312285496</v>
      </c>
      <c r="AF653" s="356">
        <v>0</v>
      </c>
      <c r="AG653" s="356">
        <v>0</v>
      </c>
      <c r="AH653" s="356">
        <v>0</v>
      </c>
      <c r="AI653" s="356">
        <v>-4215593.1617614543</v>
      </c>
      <c r="AK653" s="356">
        <v>-1079458.4199980246</v>
      </c>
      <c r="AL653" s="356">
        <v>-1967569.2809016909</v>
      </c>
      <c r="AM653" s="356">
        <v>-160893.15261715528</v>
      </c>
      <c r="AN653" s="356">
        <v>0</v>
      </c>
      <c r="AO653" s="356">
        <v>0</v>
      </c>
      <c r="AP653" s="356">
        <v>0</v>
      </c>
      <c r="AQ653" s="356">
        <v>-3207920.8535168706</v>
      </c>
      <c r="AS653" s="356">
        <v>-10596.772979011112</v>
      </c>
      <c r="AT653" s="356">
        <v>-6212.8132166845326</v>
      </c>
      <c r="AU653" s="356">
        <v>-498.91440886389671</v>
      </c>
      <c r="AV653" s="356">
        <v>0</v>
      </c>
      <c r="AW653" s="356">
        <v>0</v>
      </c>
      <c r="AX653" s="356">
        <v>0</v>
      </c>
      <c r="AY653" s="356">
        <v>-17308.50060455954</v>
      </c>
      <c r="BA653" s="356">
        <v>-204379.80521334021</v>
      </c>
      <c r="BB653" s="356">
        <v>-171470.63011939678</v>
      </c>
      <c r="BC653" s="356">
        <v>-49880.110520853341</v>
      </c>
      <c r="BD653" s="356">
        <v>0</v>
      </c>
      <c r="BE653" s="356">
        <v>0</v>
      </c>
      <c r="BF653" s="356">
        <v>0</v>
      </c>
      <c r="BG653" s="356">
        <v>-425730.54585359036</v>
      </c>
      <c r="BI653" s="356">
        <v>-234137.55775102141</v>
      </c>
      <c r="BJ653" s="356">
        <v>-112316.04954298398</v>
      </c>
      <c r="BK653" s="356">
        <v>-10941.297744561192</v>
      </c>
      <c r="BL653" s="356">
        <v>0</v>
      </c>
      <c r="BM653" s="356">
        <v>0</v>
      </c>
      <c r="BN653" s="356">
        <v>0</v>
      </c>
      <c r="BO653" s="356">
        <v>-357394.90503856662</v>
      </c>
      <c r="BQ653" s="356">
        <v>-219116.44543665566</v>
      </c>
      <c r="BR653" s="356">
        <v>-851643.98342402338</v>
      </c>
      <c r="BS653" s="356">
        <v>-7661.2037181615615</v>
      </c>
      <c r="BT653" s="356">
        <v>0</v>
      </c>
      <c r="BU653" s="356">
        <v>0</v>
      </c>
      <c r="BV653" s="356">
        <v>0</v>
      </c>
      <c r="BW653" s="356">
        <v>-1078421.6325788407</v>
      </c>
      <c r="BY653" s="356">
        <v>-88159.723120885974</v>
      </c>
      <c r="BZ653" s="356">
        <v>-662880.05688905122</v>
      </c>
      <c r="CA653" s="356">
        <v>-12582.430401586491</v>
      </c>
      <c r="CB653" s="356">
        <v>0</v>
      </c>
      <c r="CC653" s="356">
        <v>0</v>
      </c>
      <c r="CD653" s="356">
        <v>0</v>
      </c>
      <c r="CE653" s="356">
        <v>-763622.2104115237</v>
      </c>
      <c r="CG653" s="356">
        <v>-137430.19604633161</v>
      </c>
      <c r="CH653" s="356">
        <v>-102548.49370344171</v>
      </c>
      <c r="CI653" s="356">
        <v>-413888.65347877319</v>
      </c>
      <c r="CJ653" s="356">
        <v>0</v>
      </c>
      <c r="CK653" s="356">
        <v>0</v>
      </c>
      <c r="CL653" s="356">
        <v>0</v>
      </c>
      <c r="CM653" s="356">
        <v>-653867.34322854644</v>
      </c>
      <c r="CN653" s="162">
        <v>0</v>
      </c>
      <c r="CO653" s="356">
        <v>-9817.0003570834506</v>
      </c>
      <c r="CP653" s="356">
        <v>-10036.293705772234</v>
      </c>
      <c r="CQ653" s="356">
        <v>-113.99385841928535</v>
      </c>
      <c r="CR653" s="356">
        <v>0</v>
      </c>
      <c r="CS653" s="356">
        <v>0</v>
      </c>
      <c r="CT653" s="356">
        <v>0</v>
      </c>
      <c r="CU653" s="356">
        <v>-19967.287921274969</v>
      </c>
      <c r="CW653" s="356">
        <v>0</v>
      </c>
      <c r="CX653" s="356">
        <v>0</v>
      </c>
      <c r="CY653" s="356">
        <v>0</v>
      </c>
      <c r="CZ653" s="356">
        <v>0</v>
      </c>
      <c r="DA653" s="356">
        <v>0</v>
      </c>
      <c r="DB653" s="356">
        <v>0</v>
      </c>
      <c r="DC653" s="356">
        <v>0</v>
      </c>
      <c r="DE653" s="356">
        <v>0</v>
      </c>
      <c r="DF653" s="356">
        <v>0</v>
      </c>
      <c r="DG653" s="356">
        <v>0</v>
      </c>
      <c r="DH653" s="356">
        <v>0</v>
      </c>
      <c r="DI653" s="356">
        <v>0</v>
      </c>
      <c r="DJ653" s="356">
        <v>0</v>
      </c>
      <c r="DK653" s="356">
        <v>0</v>
      </c>
      <c r="DM653" s="356">
        <v>0</v>
      </c>
      <c r="DN653" s="356">
        <v>0</v>
      </c>
      <c r="DO653" s="356">
        <v>0</v>
      </c>
      <c r="DP653" s="356">
        <v>0</v>
      </c>
      <c r="DQ653" s="356">
        <v>0</v>
      </c>
      <c r="DR653" s="356">
        <v>0</v>
      </c>
      <c r="DS653" s="356">
        <v>0</v>
      </c>
      <c r="DU653" s="356">
        <v>0</v>
      </c>
      <c r="DV653" s="356">
        <v>0</v>
      </c>
      <c r="DW653" s="356">
        <v>0</v>
      </c>
      <c r="DX653" s="356">
        <v>0</v>
      </c>
      <c r="DY653" s="356">
        <v>0</v>
      </c>
      <c r="DZ653" s="356">
        <v>0</v>
      </c>
      <c r="EA653" s="356">
        <v>0</v>
      </c>
      <c r="EC653" s="356">
        <v>0</v>
      </c>
      <c r="ED653" s="356">
        <v>0</v>
      </c>
      <c r="EE653" s="356">
        <v>0</v>
      </c>
      <c r="EF653" s="356">
        <v>0</v>
      </c>
      <c r="EG653" s="356">
        <v>0</v>
      </c>
      <c r="EH653" s="356">
        <v>0</v>
      </c>
      <c r="EI653" s="356">
        <v>0</v>
      </c>
      <c r="EK653" s="356">
        <v>0</v>
      </c>
      <c r="EL653" s="356">
        <v>0</v>
      </c>
      <c r="EM653" s="356">
        <v>0</v>
      </c>
      <c r="EN653" s="356">
        <v>0</v>
      </c>
      <c r="EO653" s="356">
        <v>0</v>
      </c>
      <c r="EP653" s="356">
        <v>0</v>
      </c>
      <c r="EQ653" s="356">
        <v>0</v>
      </c>
      <c r="ES653" s="356">
        <v>0</v>
      </c>
      <c r="ET653" s="356">
        <v>0</v>
      </c>
      <c r="EU653" s="356">
        <v>0</v>
      </c>
      <c r="EV653" s="356">
        <v>0</v>
      </c>
      <c r="EW653" s="356">
        <v>0</v>
      </c>
      <c r="EX653" s="356">
        <v>0</v>
      </c>
      <c r="EY653" s="356">
        <v>0</v>
      </c>
      <c r="FA653" s="356">
        <v>0</v>
      </c>
      <c r="FB653" s="356">
        <v>0</v>
      </c>
      <c r="FC653" s="356">
        <v>0</v>
      </c>
      <c r="FD653" s="356">
        <v>0</v>
      </c>
      <c r="FE653" s="356">
        <v>0</v>
      </c>
      <c r="FF653" s="356">
        <v>0</v>
      </c>
      <c r="FG653" s="356">
        <v>0</v>
      </c>
    </row>
    <row r="654" spans="1:163">
      <c r="A654" s="355" t="s">
        <v>45</v>
      </c>
      <c r="B654" s="162" t="s">
        <v>45</v>
      </c>
      <c r="C654" s="619">
        <v>0</v>
      </c>
      <c r="D654" s="167"/>
      <c r="E654" s="356">
        <v>0</v>
      </c>
      <c r="F654" s="356">
        <v>0</v>
      </c>
      <c r="G654" s="356">
        <v>0</v>
      </c>
      <c r="H654" s="356">
        <v>0</v>
      </c>
      <c r="I654" s="356">
        <v>0</v>
      </c>
      <c r="J654" s="356">
        <v>0</v>
      </c>
      <c r="K654" s="356">
        <v>0</v>
      </c>
      <c r="M654" s="356">
        <v>0</v>
      </c>
      <c r="N654" s="356">
        <v>0</v>
      </c>
      <c r="O654" s="356">
        <v>0</v>
      </c>
      <c r="P654" s="356">
        <v>0</v>
      </c>
      <c r="Q654" s="356">
        <v>0</v>
      </c>
      <c r="R654" s="356">
        <v>0</v>
      </c>
      <c r="S654" s="356">
        <v>0</v>
      </c>
      <c r="U654" s="356">
        <v>0</v>
      </c>
      <c r="V654" s="356">
        <v>0</v>
      </c>
      <c r="W654" s="356">
        <v>0</v>
      </c>
      <c r="X654" s="356">
        <v>0</v>
      </c>
      <c r="Y654" s="356">
        <v>0</v>
      </c>
      <c r="Z654" s="356">
        <v>0</v>
      </c>
      <c r="AA654" s="356">
        <v>0</v>
      </c>
      <c r="AC654" s="356">
        <v>0</v>
      </c>
      <c r="AD654" s="356">
        <v>0</v>
      </c>
      <c r="AE654" s="356">
        <v>0</v>
      </c>
      <c r="AF654" s="356">
        <v>0</v>
      </c>
      <c r="AG654" s="356">
        <v>0</v>
      </c>
      <c r="AH654" s="356">
        <v>0</v>
      </c>
      <c r="AI654" s="356">
        <v>0</v>
      </c>
      <c r="AK654" s="356">
        <v>0</v>
      </c>
      <c r="AL654" s="356">
        <v>0</v>
      </c>
      <c r="AM654" s="356">
        <v>0</v>
      </c>
      <c r="AN654" s="356">
        <v>0</v>
      </c>
      <c r="AO654" s="356">
        <v>0</v>
      </c>
      <c r="AP654" s="356">
        <v>0</v>
      </c>
      <c r="AQ654" s="356">
        <v>0</v>
      </c>
      <c r="AS654" s="356">
        <v>0</v>
      </c>
      <c r="AT654" s="356">
        <v>0</v>
      </c>
      <c r="AU654" s="356">
        <v>0</v>
      </c>
      <c r="AV654" s="356">
        <v>0</v>
      </c>
      <c r="AW654" s="356">
        <v>0</v>
      </c>
      <c r="AX654" s="356">
        <v>0</v>
      </c>
      <c r="AY654" s="356">
        <v>0</v>
      </c>
      <c r="BA654" s="356">
        <v>0</v>
      </c>
      <c r="BB654" s="356">
        <v>0</v>
      </c>
      <c r="BC654" s="356">
        <v>0</v>
      </c>
      <c r="BD654" s="356">
        <v>0</v>
      </c>
      <c r="BE654" s="356">
        <v>0</v>
      </c>
      <c r="BF654" s="356">
        <v>0</v>
      </c>
      <c r="BG654" s="356">
        <v>0</v>
      </c>
      <c r="BI654" s="356">
        <v>0</v>
      </c>
      <c r="BJ654" s="356">
        <v>0</v>
      </c>
      <c r="BK654" s="356">
        <v>0</v>
      </c>
      <c r="BL654" s="356">
        <v>0</v>
      </c>
      <c r="BM654" s="356">
        <v>0</v>
      </c>
      <c r="BN654" s="356">
        <v>0</v>
      </c>
      <c r="BO654" s="356">
        <v>0</v>
      </c>
      <c r="BQ654" s="356">
        <v>0</v>
      </c>
      <c r="BR654" s="356">
        <v>0</v>
      </c>
      <c r="BS654" s="356">
        <v>0</v>
      </c>
      <c r="BT654" s="356">
        <v>0</v>
      </c>
      <c r="BU654" s="356">
        <v>0</v>
      </c>
      <c r="BV654" s="356">
        <v>0</v>
      </c>
      <c r="BW654" s="356">
        <v>0</v>
      </c>
      <c r="BY654" s="356">
        <v>0</v>
      </c>
      <c r="BZ654" s="356">
        <v>0</v>
      </c>
      <c r="CA654" s="356">
        <v>0</v>
      </c>
      <c r="CB654" s="356">
        <v>0</v>
      </c>
      <c r="CC654" s="356">
        <v>0</v>
      </c>
      <c r="CD654" s="356">
        <v>0</v>
      </c>
      <c r="CE654" s="356">
        <v>0</v>
      </c>
      <c r="CG654" s="356">
        <v>0</v>
      </c>
      <c r="CH654" s="356">
        <v>0</v>
      </c>
      <c r="CI654" s="356">
        <v>0</v>
      </c>
      <c r="CJ654" s="356">
        <v>0</v>
      </c>
      <c r="CK654" s="356">
        <v>0</v>
      </c>
      <c r="CL654" s="356">
        <v>0</v>
      </c>
      <c r="CM654" s="356">
        <v>0</v>
      </c>
      <c r="CN654" s="162">
        <v>0</v>
      </c>
      <c r="CO654" s="356">
        <v>0</v>
      </c>
      <c r="CP654" s="356">
        <v>0</v>
      </c>
      <c r="CQ654" s="356">
        <v>0</v>
      </c>
      <c r="CR654" s="356">
        <v>0</v>
      </c>
      <c r="CS654" s="356">
        <v>0</v>
      </c>
      <c r="CT654" s="356">
        <v>0</v>
      </c>
      <c r="CU654" s="356">
        <v>0</v>
      </c>
      <c r="CW654" s="356">
        <v>0</v>
      </c>
      <c r="CX654" s="356">
        <v>0</v>
      </c>
      <c r="CY654" s="356">
        <v>0</v>
      </c>
      <c r="CZ654" s="356">
        <v>0</v>
      </c>
      <c r="DA654" s="356">
        <v>0</v>
      </c>
      <c r="DB654" s="356">
        <v>0</v>
      </c>
      <c r="DC654" s="356">
        <v>0</v>
      </c>
      <c r="DE654" s="356">
        <v>0</v>
      </c>
      <c r="DF654" s="356">
        <v>0</v>
      </c>
      <c r="DG654" s="356">
        <v>0</v>
      </c>
      <c r="DH654" s="356">
        <v>0</v>
      </c>
      <c r="DI654" s="356">
        <v>0</v>
      </c>
      <c r="DJ654" s="356">
        <v>0</v>
      </c>
      <c r="DK654" s="356">
        <v>0</v>
      </c>
      <c r="DM654" s="356">
        <v>0</v>
      </c>
      <c r="DN654" s="356">
        <v>0</v>
      </c>
      <c r="DO654" s="356">
        <v>0</v>
      </c>
      <c r="DP654" s="356">
        <v>0</v>
      </c>
      <c r="DQ654" s="356">
        <v>0</v>
      </c>
      <c r="DR654" s="356">
        <v>0</v>
      </c>
      <c r="DS654" s="356">
        <v>0</v>
      </c>
      <c r="DU654" s="356">
        <v>0</v>
      </c>
      <c r="DV654" s="356">
        <v>0</v>
      </c>
      <c r="DW654" s="356">
        <v>0</v>
      </c>
      <c r="DX654" s="356">
        <v>0</v>
      </c>
      <c r="DY654" s="356">
        <v>0</v>
      </c>
      <c r="DZ654" s="356">
        <v>0</v>
      </c>
      <c r="EA654" s="356">
        <v>0</v>
      </c>
      <c r="EC654" s="356">
        <v>0</v>
      </c>
      <c r="ED654" s="356">
        <v>0</v>
      </c>
      <c r="EE654" s="356">
        <v>0</v>
      </c>
      <c r="EF654" s="356">
        <v>0</v>
      </c>
      <c r="EG654" s="356">
        <v>0</v>
      </c>
      <c r="EH654" s="356">
        <v>0</v>
      </c>
      <c r="EI654" s="356">
        <v>0</v>
      </c>
      <c r="EK654" s="356">
        <v>0</v>
      </c>
      <c r="EL654" s="356">
        <v>0</v>
      </c>
      <c r="EM654" s="356">
        <v>0</v>
      </c>
      <c r="EN654" s="356">
        <v>0</v>
      </c>
      <c r="EO654" s="356">
        <v>0</v>
      </c>
      <c r="EP654" s="356">
        <v>0</v>
      </c>
      <c r="EQ654" s="356">
        <v>0</v>
      </c>
      <c r="ES654" s="356">
        <v>0</v>
      </c>
      <c r="ET654" s="356">
        <v>0</v>
      </c>
      <c r="EU654" s="356">
        <v>0</v>
      </c>
      <c r="EV654" s="356">
        <v>0</v>
      </c>
      <c r="EW654" s="356">
        <v>0</v>
      </c>
      <c r="EX654" s="356">
        <v>0</v>
      </c>
      <c r="EY654" s="356">
        <v>0</v>
      </c>
      <c r="FA654" s="356">
        <v>0</v>
      </c>
      <c r="FB654" s="356">
        <v>0</v>
      </c>
      <c r="FC654" s="356">
        <v>0</v>
      </c>
      <c r="FD654" s="356">
        <v>0</v>
      </c>
      <c r="FE654" s="356">
        <v>0</v>
      </c>
      <c r="FF654" s="356">
        <v>0</v>
      </c>
      <c r="FG654" s="356">
        <v>0</v>
      </c>
    </row>
    <row r="655" spans="1:163">
      <c r="A655" s="355" t="s">
        <v>45</v>
      </c>
      <c r="B655" s="162" t="s">
        <v>45</v>
      </c>
      <c r="C655" s="619">
        <v>0</v>
      </c>
      <c r="D655" s="167"/>
      <c r="E655" s="356">
        <v>0</v>
      </c>
      <c r="F655" s="356">
        <v>0</v>
      </c>
      <c r="G655" s="356">
        <v>0</v>
      </c>
      <c r="H655" s="356">
        <v>0</v>
      </c>
      <c r="I655" s="356">
        <v>0</v>
      </c>
      <c r="J655" s="356">
        <v>0</v>
      </c>
      <c r="K655" s="356">
        <v>0</v>
      </c>
      <c r="M655" s="356">
        <v>0</v>
      </c>
      <c r="N655" s="356">
        <v>0</v>
      </c>
      <c r="O655" s="356">
        <v>0</v>
      </c>
      <c r="P655" s="356">
        <v>0</v>
      </c>
      <c r="Q655" s="356">
        <v>0</v>
      </c>
      <c r="R655" s="356">
        <v>0</v>
      </c>
      <c r="S655" s="356">
        <v>0</v>
      </c>
      <c r="U655" s="356">
        <v>0</v>
      </c>
      <c r="V655" s="356">
        <v>0</v>
      </c>
      <c r="W655" s="356">
        <v>0</v>
      </c>
      <c r="X655" s="356">
        <v>0</v>
      </c>
      <c r="Y655" s="356">
        <v>0</v>
      </c>
      <c r="Z655" s="356">
        <v>0</v>
      </c>
      <c r="AA655" s="356">
        <v>0</v>
      </c>
      <c r="AC655" s="356">
        <v>0</v>
      </c>
      <c r="AD655" s="356">
        <v>0</v>
      </c>
      <c r="AE655" s="356">
        <v>0</v>
      </c>
      <c r="AF655" s="356">
        <v>0</v>
      </c>
      <c r="AG655" s="356">
        <v>0</v>
      </c>
      <c r="AH655" s="356">
        <v>0</v>
      </c>
      <c r="AI655" s="356">
        <v>0</v>
      </c>
      <c r="AK655" s="356">
        <v>0</v>
      </c>
      <c r="AL655" s="356">
        <v>0</v>
      </c>
      <c r="AM655" s="356">
        <v>0</v>
      </c>
      <c r="AN655" s="356">
        <v>0</v>
      </c>
      <c r="AO655" s="356">
        <v>0</v>
      </c>
      <c r="AP655" s="356">
        <v>0</v>
      </c>
      <c r="AQ655" s="356">
        <v>0</v>
      </c>
      <c r="AS655" s="356">
        <v>0</v>
      </c>
      <c r="AT655" s="356">
        <v>0</v>
      </c>
      <c r="AU655" s="356">
        <v>0</v>
      </c>
      <c r="AV655" s="356">
        <v>0</v>
      </c>
      <c r="AW655" s="356">
        <v>0</v>
      </c>
      <c r="AX655" s="356">
        <v>0</v>
      </c>
      <c r="AY655" s="356">
        <v>0</v>
      </c>
      <c r="BA655" s="356">
        <v>0</v>
      </c>
      <c r="BB655" s="356">
        <v>0</v>
      </c>
      <c r="BC655" s="356">
        <v>0</v>
      </c>
      <c r="BD655" s="356">
        <v>0</v>
      </c>
      <c r="BE655" s="356">
        <v>0</v>
      </c>
      <c r="BF655" s="356">
        <v>0</v>
      </c>
      <c r="BG655" s="356">
        <v>0</v>
      </c>
      <c r="BI655" s="356">
        <v>0</v>
      </c>
      <c r="BJ655" s="356">
        <v>0</v>
      </c>
      <c r="BK655" s="356">
        <v>0</v>
      </c>
      <c r="BL655" s="356">
        <v>0</v>
      </c>
      <c r="BM655" s="356">
        <v>0</v>
      </c>
      <c r="BN655" s="356">
        <v>0</v>
      </c>
      <c r="BO655" s="356">
        <v>0</v>
      </c>
      <c r="BQ655" s="356">
        <v>0</v>
      </c>
      <c r="BR655" s="356">
        <v>0</v>
      </c>
      <c r="BS655" s="356">
        <v>0</v>
      </c>
      <c r="BT655" s="356">
        <v>0</v>
      </c>
      <c r="BU655" s="356">
        <v>0</v>
      </c>
      <c r="BV655" s="356">
        <v>0</v>
      </c>
      <c r="BW655" s="356">
        <v>0</v>
      </c>
      <c r="BY655" s="356">
        <v>0</v>
      </c>
      <c r="BZ655" s="356">
        <v>0</v>
      </c>
      <c r="CA655" s="356">
        <v>0</v>
      </c>
      <c r="CB655" s="356">
        <v>0</v>
      </c>
      <c r="CC655" s="356">
        <v>0</v>
      </c>
      <c r="CD655" s="356">
        <v>0</v>
      </c>
      <c r="CE655" s="356">
        <v>0</v>
      </c>
      <c r="CG655" s="356">
        <v>0</v>
      </c>
      <c r="CH655" s="356">
        <v>0</v>
      </c>
      <c r="CI655" s="356">
        <v>0</v>
      </c>
      <c r="CJ655" s="356">
        <v>0</v>
      </c>
      <c r="CK655" s="356">
        <v>0</v>
      </c>
      <c r="CL655" s="356">
        <v>0</v>
      </c>
      <c r="CM655" s="356">
        <v>0</v>
      </c>
      <c r="CN655" s="162">
        <v>0</v>
      </c>
      <c r="CO655" s="356">
        <v>0</v>
      </c>
      <c r="CP655" s="356">
        <v>0</v>
      </c>
      <c r="CQ655" s="356">
        <v>0</v>
      </c>
      <c r="CR655" s="356">
        <v>0</v>
      </c>
      <c r="CS655" s="356">
        <v>0</v>
      </c>
      <c r="CT655" s="356">
        <v>0</v>
      </c>
      <c r="CU655" s="356">
        <v>0</v>
      </c>
      <c r="CW655" s="356">
        <v>0</v>
      </c>
      <c r="CX655" s="356">
        <v>0</v>
      </c>
      <c r="CY655" s="356">
        <v>0</v>
      </c>
      <c r="CZ655" s="356">
        <v>0</v>
      </c>
      <c r="DA655" s="356">
        <v>0</v>
      </c>
      <c r="DB655" s="356">
        <v>0</v>
      </c>
      <c r="DC655" s="356">
        <v>0</v>
      </c>
      <c r="DE655" s="356">
        <v>0</v>
      </c>
      <c r="DF655" s="356">
        <v>0</v>
      </c>
      <c r="DG655" s="356">
        <v>0</v>
      </c>
      <c r="DH655" s="356">
        <v>0</v>
      </c>
      <c r="DI655" s="356">
        <v>0</v>
      </c>
      <c r="DJ655" s="356">
        <v>0</v>
      </c>
      <c r="DK655" s="356">
        <v>0</v>
      </c>
      <c r="DM655" s="356">
        <v>0</v>
      </c>
      <c r="DN655" s="356">
        <v>0</v>
      </c>
      <c r="DO655" s="356">
        <v>0</v>
      </c>
      <c r="DP655" s="356">
        <v>0</v>
      </c>
      <c r="DQ655" s="356">
        <v>0</v>
      </c>
      <c r="DR655" s="356">
        <v>0</v>
      </c>
      <c r="DS655" s="356">
        <v>0</v>
      </c>
      <c r="DU655" s="356">
        <v>0</v>
      </c>
      <c r="DV655" s="356">
        <v>0</v>
      </c>
      <c r="DW655" s="356">
        <v>0</v>
      </c>
      <c r="DX655" s="356">
        <v>0</v>
      </c>
      <c r="DY655" s="356">
        <v>0</v>
      </c>
      <c r="DZ655" s="356">
        <v>0</v>
      </c>
      <c r="EA655" s="356">
        <v>0</v>
      </c>
      <c r="EC655" s="356">
        <v>0</v>
      </c>
      <c r="ED655" s="356">
        <v>0</v>
      </c>
      <c r="EE655" s="356">
        <v>0</v>
      </c>
      <c r="EF655" s="356">
        <v>0</v>
      </c>
      <c r="EG655" s="356">
        <v>0</v>
      </c>
      <c r="EH655" s="356">
        <v>0</v>
      </c>
      <c r="EI655" s="356">
        <v>0</v>
      </c>
      <c r="EK655" s="356">
        <v>0</v>
      </c>
      <c r="EL655" s="356">
        <v>0</v>
      </c>
      <c r="EM655" s="356">
        <v>0</v>
      </c>
      <c r="EN655" s="356">
        <v>0</v>
      </c>
      <c r="EO655" s="356">
        <v>0</v>
      </c>
      <c r="EP655" s="356">
        <v>0</v>
      </c>
      <c r="EQ655" s="356">
        <v>0</v>
      </c>
      <c r="ES655" s="356">
        <v>0</v>
      </c>
      <c r="ET655" s="356">
        <v>0</v>
      </c>
      <c r="EU655" s="356">
        <v>0</v>
      </c>
      <c r="EV655" s="356">
        <v>0</v>
      </c>
      <c r="EW655" s="356">
        <v>0</v>
      </c>
      <c r="EX655" s="356">
        <v>0</v>
      </c>
      <c r="EY655" s="356">
        <v>0</v>
      </c>
      <c r="FA655" s="356">
        <v>0</v>
      </c>
      <c r="FB655" s="356">
        <v>0</v>
      </c>
      <c r="FC655" s="356">
        <v>0</v>
      </c>
      <c r="FD655" s="356">
        <v>0</v>
      </c>
      <c r="FE655" s="356">
        <v>0</v>
      </c>
      <c r="FF655" s="356">
        <v>0</v>
      </c>
      <c r="FG655" s="356">
        <v>0</v>
      </c>
    </row>
    <row r="656" spans="1:163">
      <c r="A656" s="355" t="s">
        <v>45</v>
      </c>
      <c r="B656" s="162" t="s">
        <v>45</v>
      </c>
      <c r="C656" s="619">
        <v>0</v>
      </c>
      <c r="D656" s="167"/>
      <c r="E656" s="356">
        <v>0</v>
      </c>
      <c r="F656" s="356">
        <v>0</v>
      </c>
      <c r="G656" s="356">
        <v>0</v>
      </c>
      <c r="H656" s="356">
        <v>0</v>
      </c>
      <c r="I656" s="356">
        <v>0</v>
      </c>
      <c r="J656" s="356">
        <v>0</v>
      </c>
      <c r="K656" s="356">
        <v>0</v>
      </c>
      <c r="M656" s="356">
        <v>0</v>
      </c>
      <c r="N656" s="356">
        <v>0</v>
      </c>
      <c r="O656" s="356">
        <v>0</v>
      </c>
      <c r="P656" s="356">
        <v>0</v>
      </c>
      <c r="Q656" s="356">
        <v>0</v>
      </c>
      <c r="R656" s="356">
        <v>0</v>
      </c>
      <c r="S656" s="356">
        <v>0</v>
      </c>
      <c r="U656" s="356">
        <v>0</v>
      </c>
      <c r="V656" s="356">
        <v>0</v>
      </c>
      <c r="W656" s="356">
        <v>0</v>
      </c>
      <c r="X656" s="356">
        <v>0</v>
      </c>
      <c r="Y656" s="356">
        <v>0</v>
      </c>
      <c r="Z656" s="356">
        <v>0</v>
      </c>
      <c r="AA656" s="356">
        <v>0</v>
      </c>
      <c r="AC656" s="356">
        <v>0</v>
      </c>
      <c r="AD656" s="356">
        <v>0</v>
      </c>
      <c r="AE656" s="356">
        <v>0</v>
      </c>
      <c r="AF656" s="356">
        <v>0</v>
      </c>
      <c r="AG656" s="356">
        <v>0</v>
      </c>
      <c r="AH656" s="356">
        <v>0</v>
      </c>
      <c r="AI656" s="356">
        <v>0</v>
      </c>
      <c r="AK656" s="356">
        <v>0</v>
      </c>
      <c r="AL656" s="356">
        <v>0</v>
      </c>
      <c r="AM656" s="356">
        <v>0</v>
      </c>
      <c r="AN656" s="356">
        <v>0</v>
      </c>
      <c r="AO656" s="356">
        <v>0</v>
      </c>
      <c r="AP656" s="356">
        <v>0</v>
      </c>
      <c r="AQ656" s="356">
        <v>0</v>
      </c>
      <c r="AS656" s="356">
        <v>0</v>
      </c>
      <c r="AT656" s="356">
        <v>0</v>
      </c>
      <c r="AU656" s="356">
        <v>0</v>
      </c>
      <c r="AV656" s="356">
        <v>0</v>
      </c>
      <c r="AW656" s="356">
        <v>0</v>
      </c>
      <c r="AX656" s="356">
        <v>0</v>
      </c>
      <c r="AY656" s="356">
        <v>0</v>
      </c>
      <c r="BA656" s="356">
        <v>0</v>
      </c>
      <c r="BB656" s="356">
        <v>0</v>
      </c>
      <c r="BC656" s="356">
        <v>0</v>
      </c>
      <c r="BD656" s="356">
        <v>0</v>
      </c>
      <c r="BE656" s="356">
        <v>0</v>
      </c>
      <c r="BF656" s="356">
        <v>0</v>
      </c>
      <c r="BG656" s="356">
        <v>0</v>
      </c>
      <c r="BI656" s="356">
        <v>0</v>
      </c>
      <c r="BJ656" s="356">
        <v>0</v>
      </c>
      <c r="BK656" s="356">
        <v>0</v>
      </c>
      <c r="BL656" s="356">
        <v>0</v>
      </c>
      <c r="BM656" s="356">
        <v>0</v>
      </c>
      <c r="BN656" s="356">
        <v>0</v>
      </c>
      <c r="BO656" s="356">
        <v>0</v>
      </c>
      <c r="BQ656" s="356">
        <v>0</v>
      </c>
      <c r="BR656" s="356">
        <v>0</v>
      </c>
      <c r="BS656" s="356">
        <v>0</v>
      </c>
      <c r="BT656" s="356">
        <v>0</v>
      </c>
      <c r="BU656" s="356">
        <v>0</v>
      </c>
      <c r="BV656" s="356">
        <v>0</v>
      </c>
      <c r="BW656" s="356">
        <v>0</v>
      </c>
      <c r="BY656" s="356">
        <v>0</v>
      </c>
      <c r="BZ656" s="356">
        <v>0</v>
      </c>
      <c r="CA656" s="356">
        <v>0</v>
      </c>
      <c r="CB656" s="356">
        <v>0</v>
      </c>
      <c r="CC656" s="356">
        <v>0</v>
      </c>
      <c r="CD656" s="356">
        <v>0</v>
      </c>
      <c r="CE656" s="356">
        <v>0</v>
      </c>
      <c r="CG656" s="356">
        <v>0</v>
      </c>
      <c r="CH656" s="356">
        <v>0</v>
      </c>
      <c r="CI656" s="356">
        <v>0</v>
      </c>
      <c r="CJ656" s="356">
        <v>0</v>
      </c>
      <c r="CK656" s="356">
        <v>0</v>
      </c>
      <c r="CL656" s="356">
        <v>0</v>
      </c>
      <c r="CM656" s="356">
        <v>0</v>
      </c>
      <c r="CN656" s="162">
        <v>0</v>
      </c>
      <c r="CO656" s="356">
        <v>0</v>
      </c>
      <c r="CP656" s="356">
        <v>0</v>
      </c>
      <c r="CQ656" s="356">
        <v>0</v>
      </c>
      <c r="CR656" s="356">
        <v>0</v>
      </c>
      <c r="CS656" s="356">
        <v>0</v>
      </c>
      <c r="CT656" s="356">
        <v>0</v>
      </c>
      <c r="CU656" s="356">
        <v>0</v>
      </c>
      <c r="CW656" s="356">
        <v>0</v>
      </c>
      <c r="CX656" s="356">
        <v>0</v>
      </c>
      <c r="CY656" s="356">
        <v>0</v>
      </c>
      <c r="CZ656" s="356">
        <v>0</v>
      </c>
      <c r="DA656" s="356">
        <v>0</v>
      </c>
      <c r="DB656" s="356">
        <v>0</v>
      </c>
      <c r="DC656" s="356">
        <v>0</v>
      </c>
      <c r="DE656" s="356">
        <v>0</v>
      </c>
      <c r="DF656" s="356">
        <v>0</v>
      </c>
      <c r="DG656" s="356">
        <v>0</v>
      </c>
      <c r="DH656" s="356">
        <v>0</v>
      </c>
      <c r="DI656" s="356">
        <v>0</v>
      </c>
      <c r="DJ656" s="356">
        <v>0</v>
      </c>
      <c r="DK656" s="356">
        <v>0</v>
      </c>
      <c r="DM656" s="356">
        <v>0</v>
      </c>
      <c r="DN656" s="356">
        <v>0</v>
      </c>
      <c r="DO656" s="356">
        <v>0</v>
      </c>
      <c r="DP656" s="356">
        <v>0</v>
      </c>
      <c r="DQ656" s="356">
        <v>0</v>
      </c>
      <c r="DR656" s="356">
        <v>0</v>
      </c>
      <c r="DS656" s="356">
        <v>0</v>
      </c>
      <c r="DU656" s="356">
        <v>0</v>
      </c>
      <c r="DV656" s="356">
        <v>0</v>
      </c>
      <c r="DW656" s="356">
        <v>0</v>
      </c>
      <c r="DX656" s="356">
        <v>0</v>
      </c>
      <c r="DY656" s="356">
        <v>0</v>
      </c>
      <c r="DZ656" s="356">
        <v>0</v>
      </c>
      <c r="EA656" s="356">
        <v>0</v>
      </c>
      <c r="EC656" s="356">
        <v>0</v>
      </c>
      <c r="ED656" s="356">
        <v>0</v>
      </c>
      <c r="EE656" s="356">
        <v>0</v>
      </c>
      <c r="EF656" s="356">
        <v>0</v>
      </c>
      <c r="EG656" s="356">
        <v>0</v>
      </c>
      <c r="EH656" s="356">
        <v>0</v>
      </c>
      <c r="EI656" s="356">
        <v>0</v>
      </c>
      <c r="EK656" s="356">
        <v>0</v>
      </c>
      <c r="EL656" s="356">
        <v>0</v>
      </c>
      <c r="EM656" s="356">
        <v>0</v>
      </c>
      <c r="EN656" s="356">
        <v>0</v>
      </c>
      <c r="EO656" s="356">
        <v>0</v>
      </c>
      <c r="EP656" s="356">
        <v>0</v>
      </c>
      <c r="EQ656" s="356">
        <v>0</v>
      </c>
      <c r="ES656" s="356">
        <v>0</v>
      </c>
      <c r="ET656" s="356">
        <v>0</v>
      </c>
      <c r="EU656" s="356">
        <v>0</v>
      </c>
      <c r="EV656" s="356">
        <v>0</v>
      </c>
      <c r="EW656" s="356">
        <v>0</v>
      </c>
      <c r="EX656" s="356">
        <v>0</v>
      </c>
      <c r="EY656" s="356">
        <v>0</v>
      </c>
      <c r="FA656" s="356">
        <v>0</v>
      </c>
      <c r="FB656" s="356">
        <v>0</v>
      </c>
      <c r="FC656" s="356">
        <v>0</v>
      </c>
      <c r="FD656" s="356">
        <v>0</v>
      </c>
      <c r="FE656" s="356">
        <v>0</v>
      </c>
      <c r="FF656" s="356">
        <v>0</v>
      </c>
      <c r="FG656" s="356">
        <v>0</v>
      </c>
    </row>
    <row r="657" spans="1:163">
      <c r="A657" s="355" t="s">
        <v>45</v>
      </c>
      <c r="B657" s="162" t="s">
        <v>45</v>
      </c>
      <c r="C657" s="619">
        <v>0</v>
      </c>
      <c r="D657" s="167"/>
      <c r="E657" s="356">
        <v>0</v>
      </c>
      <c r="F657" s="356">
        <v>0</v>
      </c>
      <c r="G657" s="356">
        <v>0</v>
      </c>
      <c r="H657" s="356">
        <v>0</v>
      </c>
      <c r="I657" s="356">
        <v>0</v>
      </c>
      <c r="J657" s="356">
        <v>0</v>
      </c>
      <c r="K657" s="356">
        <v>0</v>
      </c>
      <c r="M657" s="356">
        <v>0</v>
      </c>
      <c r="N657" s="356">
        <v>0</v>
      </c>
      <c r="O657" s="356">
        <v>0</v>
      </c>
      <c r="P657" s="356">
        <v>0</v>
      </c>
      <c r="Q657" s="356">
        <v>0</v>
      </c>
      <c r="R657" s="356">
        <v>0</v>
      </c>
      <c r="S657" s="356">
        <v>0</v>
      </c>
      <c r="U657" s="356">
        <v>0</v>
      </c>
      <c r="V657" s="356">
        <v>0</v>
      </c>
      <c r="W657" s="356">
        <v>0</v>
      </c>
      <c r="X657" s="356">
        <v>0</v>
      </c>
      <c r="Y657" s="356">
        <v>0</v>
      </c>
      <c r="Z657" s="356">
        <v>0</v>
      </c>
      <c r="AA657" s="356">
        <v>0</v>
      </c>
      <c r="AC657" s="356">
        <v>0</v>
      </c>
      <c r="AD657" s="356">
        <v>0</v>
      </c>
      <c r="AE657" s="356">
        <v>0</v>
      </c>
      <c r="AF657" s="356">
        <v>0</v>
      </c>
      <c r="AG657" s="356">
        <v>0</v>
      </c>
      <c r="AH657" s="356">
        <v>0</v>
      </c>
      <c r="AI657" s="356">
        <v>0</v>
      </c>
      <c r="AK657" s="356">
        <v>0</v>
      </c>
      <c r="AL657" s="356">
        <v>0</v>
      </c>
      <c r="AM657" s="356">
        <v>0</v>
      </c>
      <c r="AN657" s="356">
        <v>0</v>
      </c>
      <c r="AO657" s="356">
        <v>0</v>
      </c>
      <c r="AP657" s="356">
        <v>0</v>
      </c>
      <c r="AQ657" s="356">
        <v>0</v>
      </c>
      <c r="AS657" s="356">
        <v>0</v>
      </c>
      <c r="AT657" s="356">
        <v>0</v>
      </c>
      <c r="AU657" s="356">
        <v>0</v>
      </c>
      <c r="AV657" s="356">
        <v>0</v>
      </c>
      <c r="AW657" s="356">
        <v>0</v>
      </c>
      <c r="AX657" s="356">
        <v>0</v>
      </c>
      <c r="AY657" s="356">
        <v>0</v>
      </c>
      <c r="BA657" s="356">
        <v>0</v>
      </c>
      <c r="BB657" s="356">
        <v>0</v>
      </c>
      <c r="BC657" s="356">
        <v>0</v>
      </c>
      <c r="BD657" s="356">
        <v>0</v>
      </c>
      <c r="BE657" s="356">
        <v>0</v>
      </c>
      <c r="BF657" s="356">
        <v>0</v>
      </c>
      <c r="BG657" s="356">
        <v>0</v>
      </c>
      <c r="BI657" s="356">
        <v>0</v>
      </c>
      <c r="BJ657" s="356">
        <v>0</v>
      </c>
      <c r="BK657" s="356">
        <v>0</v>
      </c>
      <c r="BL657" s="356">
        <v>0</v>
      </c>
      <c r="BM657" s="356">
        <v>0</v>
      </c>
      <c r="BN657" s="356">
        <v>0</v>
      </c>
      <c r="BO657" s="356">
        <v>0</v>
      </c>
      <c r="BQ657" s="356">
        <v>0</v>
      </c>
      <c r="BR657" s="356">
        <v>0</v>
      </c>
      <c r="BS657" s="356">
        <v>0</v>
      </c>
      <c r="BT657" s="356">
        <v>0</v>
      </c>
      <c r="BU657" s="356">
        <v>0</v>
      </c>
      <c r="BV657" s="356">
        <v>0</v>
      </c>
      <c r="BW657" s="356">
        <v>0</v>
      </c>
      <c r="BY657" s="356">
        <v>0</v>
      </c>
      <c r="BZ657" s="356">
        <v>0</v>
      </c>
      <c r="CA657" s="356">
        <v>0</v>
      </c>
      <c r="CB657" s="356">
        <v>0</v>
      </c>
      <c r="CC657" s="356">
        <v>0</v>
      </c>
      <c r="CD657" s="356">
        <v>0</v>
      </c>
      <c r="CE657" s="356">
        <v>0</v>
      </c>
      <c r="CG657" s="356">
        <v>0</v>
      </c>
      <c r="CH657" s="356">
        <v>0</v>
      </c>
      <c r="CI657" s="356">
        <v>0</v>
      </c>
      <c r="CJ657" s="356">
        <v>0</v>
      </c>
      <c r="CK657" s="356">
        <v>0</v>
      </c>
      <c r="CL657" s="356">
        <v>0</v>
      </c>
      <c r="CM657" s="356">
        <v>0</v>
      </c>
      <c r="CN657" s="162">
        <v>0</v>
      </c>
      <c r="CO657" s="356">
        <v>0</v>
      </c>
      <c r="CP657" s="356">
        <v>0</v>
      </c>
      <c r="CQ657" s="356">
        <v>0</v>
      </c>
      <c r="CR657" s="356">
        <v>0</v>
      </c>
      <c r="CS657" s="356">
        <v>0</v>
      </c>
      <c r="CT657" s="356">
        <v>0</v>
      </c>
      <c r="CU657" s="356">
        <v>0</v>
      </c>
      <c r="CW657" s="356">
        <v>0</v>
      </c>
      <c r="CX657" s="356">
        <v>0</v>
      </c>
      <c r="CY657" s="356">
        <v>0</v>
      </c>
      <c r="CZ657" s="356">
        <v>0</v>
      </c>
      <c r="DA657" s="356">
        <v>0</v>
      </c>
      <c r="DB657" s="356">
        <v>0</v>
      </c>
      <c r="DC657" s="356">
        <v>0</v>
      </c>
      <c r="DE657" s="356">
        <v>0</v>
      </c>
      <c r="DF657" s="356">
        <v>0</v>
      </c>
      <c r="DG657" s="356">
        <v>0</v>
      </c>
      <c r="DH657" s="356">
        <v>0</v>
      </c>
      <c r="DI657" s="356">
        <v>0</v>
      </c>
      <c r="DJ657" s="356">
        <v>0</v>
      </c>
      <c r="DK657" s="356">
        <v>0</v>
      </c>
      <c r="DM657" s="356">
        <v>0</v>
      </c>
      <c r="DN657" s="356">
        <v>0</v>
      </c>
      <c r="DO657" s="356">
        <v>0</v>
      </c>
      <c r="DP657" s="356">
        <v>0</v>
      </c>
      <c r="DQ657" s="356">
        <v>0</v>
      </c>
      <c r="DR657" s="356">
        <v>0</v>
      </c>
      <c r="DS657" s="356">
        <v>0</v>
      </c>
      <c r="DU657" s="356">
        <v>0</v>
      </c>
      <c r="DV657" s="356">
        <v>0</v>
      </c>
      <c r="DW657" s="356">
        <v>0</v>
      </c>
      <c r="DX657" s="356">
        <v>0</v>
      </c>
      <c r="DY657" s="356">
        <v>0</v>
      </c>
      <c r="DZ657" s="356">
        <v>0</v>
      </c>
      <c r="EA657" s="356">
        <v>0</v>
      </c>
      <c r="EC657" s="356">
        <v>0</v>
      </c>
      <c r="ED657" s="356">
        <v>0</v>
      </c>
      <c r="EE657" s="356">
        <v>0</v>
      </c>
      <c r="EF657" s="356">
        <v>0</v>
      </c>
      <c r="EG657" s="356">
        <v>0</v>
      </c>
      <c r="EH657" s="356">
        <v>0</v>
      </c>
      <c r="EI657" s="356">
        <v>0</v>
      </c>
      <c r="EK657" s="356">
        <v>0</v>
      </c>
      <c r="EL657" s="356">
        <v>0</v>
      </c>
      <c r="EM657" s="356">
        <v>0</v>
      </c>
      <c r="EN657" s="356">
        <v>0</v>
      </c>
      <c r="EO657" s="356">
        <v>0</v>
      </c>
      <c r="EP657" s="356">
        <v>0</v>
      </c>
      <c r="EQ657" s="356">
        <v>0</v>
      </c>
      <c r="ES657" s="356">
        <v>0</v>
      </c>
      <c r="ET657" s="356">
        <v>0</v>
      </c>
      <c r="EU657" s="356">
        <v>0</v>
      </c>
      <c r="EV657" s="356">
        <v>0</v>
      </c>
      <c r="EW657" s="356">
        <v>0</v>
      </c>
      <c r="EX657" s="356">
        <v>0</v>
      </c>
      <c r="EY657" s="356">
        <v>0</v>
      </c>
      <c r="FA657" s="356">
        <v>0</v>
      </c>
      <c r="FB657" s="356">
        <v>0</v>
      </c>
      <c r="FC657" s="356">
        <v>0</v>
      </c>
      <c r="FD657" s="356">
        <v>0</v>
      </c>
      <c r="FE657" s="356">
        <v>0</v>
      </c>
      <c r="FF657" s="356">
        <v>0</v>
      </c>
      <c r="FG657" s="356">
        <v>0</v>
      </c>
    </row>
    <row r="658" spans="1:163">
      <c r="B658" s="172" t="s">
        <v>1063</v>
      </c>
      <c r="C658" s="357">
        <v>7741754.6934939176</v>
      </c>
      <c r="D658" s="167"/>
      <c r="E658" s="357">
        <v>2256502.2900354913</v>
      </c>
      <c r="F658" s="357">
        <v>1974165.3023889691</v>
      </c>
      <c r="G658" s="357">
        <v>260140.38058531203</v>
      </c>
      <c r="H658" s="357">
        <v>0</v>
      </c>
      <c r="I658" s="357">
        <v>0</v>
      </c>
      <c r="J658" s="357">
        <v>0</v>
      </c>
      <c r="K658" s="357">
        <v>4490807.9730097726</v>
      </c>
      <c r="L658" s="357"/>
      <c r="M658" s="357">
        <v>431505.21933051274</v>
      </c>
      <c r="N658" s="357">
        <v>501612.23875265574</v>
      </c>
      <c r="O658" s="357">
        <v>-1766.0846463824164</v>
      </c>
      <c r="P658" s="357">
        <v>0</v>
      </c>
      <c r="Q658" s="357">
        <v>0</v>
      </c>
      <c r="R658" s="357">
        <v>0</v>
      </c>
      <c r="S658" s="357">
        <v>931351.37343678612</v>
      </c>
      <c r="T658" s="357"/>
      <c r="U658" s="357">
        <v>383938.42534521333</v>
      </c>
      <c r="V658" s="357">
        <v>557831.22287395515</v>
      </c>
      <c r="W658" s="357">
        <v>10648.768202322843</v>
      </c>
      <c r="X658" s="357">
        <v>0</v>
      </c>
      <c r="Y658" s="357">
        <v>0</v>
      </c>
      <c r="Z658" s="357">
        <v>0</v>
      </c>
      <c r="AA658" s="357">
        <v>952418.4164214913</v>
      </c>
      <c r="AB658" s="357"/>
      <c r="AC658" s="357">
        <v>174718.35003770376</v>
      </c>
      <c r="AD658" s="357">
        <v>360005.20348956046</v>
      </c>
      <c r="AE658" s="357">
        <v>1920.2881001496555</v>
      </c>
      <c r="AF658" s="357">
        <v>0</v>
      </c>
      <c r="AG658" s="357">
        <v>0</v>
      </c>
      <c r="AH658" s="357">
        <v>0</v>
      </c>
      <c r="AI658" s="357">
        <v>536643.84162741376</v>
      </c>
      <c r="AJ658" s="357"/>
      <c r="AK658" s="357">
        <v>137414.75781850558</v>
      </c>
      <c r="AL658" s="357">
        <v>250471.02437417817</v>
      </c>
      <c r="AM658" s="357">
        <v>20481.653755206884</v>
      </c>
      <c r="AN658" s="357">
        <v>0</v>
      </c>
      <c r="AO658" s="357">
        <v>0</v>
      </c>
      <c r="AP658" s="357">
        <v>0</v>
      </c>
      <c r="AQ658" s="357">
        <v>408367.43594789068</v>
      </c>
      <c r="AR658" s="357"/>
      <c r="AS658" s="357">
        <v>1348.9662645562207</v>
      </c>
      <c r="AT658" s="357">
        <v>790.88940132022685</v>
      </c>
      <c r="AU658" s="357">
        <v>63.511666031861267</v>
      </c>
      <c r="AV658" s="357">
        <v>0</v>
      </c>
      <c r="AW658" s="357">
        <v>0</v>
      </c>
      <c r="AX658" s="357">
        <v>0</v>
      </c>
      <c r="AY658" s="357">
        <v>2203.3673319083086</v>
      </c>
      <c r="AZ658" s="357"/>
      <c r="BA658" s="357">
        <v>26017.492583397401</v>
      </c>
      <c r="BB658" s="357">
        <v>21828.163710915866</v>
      </c>
      <c r="BC658" s="357">
        <v>6349.7242507922556</v>
      </c>
      <c r="BD658" s="357">
        <v>0</v>
      </c>
      <c r="BE658" s="357">
        <v>0</v>
      </c>
      <c r="BF658" s="357">
        <v>0</v>
      </c>
      <c r="BG658" s="357">
        <v>54195.380545105523</v>
      </c>
      <c r="BH658" s="357"/>
      <c r="BI658" s="357">
        <v>29805.646237519595</v>
      </c>
      <c r="BJ658" s="357">
        <v>14297.801991399239</v>
      </c>
      <c r="BK658" s="357">
        <v>1392.824171765493</v>
      </c>
      <c r="BL658" s="357">
        <v>0</v>
      </c>
      <c r="BM658" s="357">
        <v>0</v>
      </c>
      <c r="BN658" s="357">
        <v>0</v>
      </c>
      <c r="BO658" s="357">
        <v>45496.272400684327</v>
      </c>
      <c r="BP658" s="357"/>
      <c r="BQ658" s="357">
        <v>27893.462801267437</v>
      </c>
      <c r="BR658" s="357">
        <v>108414.04315509782</v>
      </c>
      <c r="BS658" s="357">
        <v>975.26911090408737</v>
      </c>
      <c r="BT658" s="357">
        <v>0</v>
      </c>
      <c r="BU658" s="357">
        <v>0</v>
      </c>
      <c r="BV658" s="357">
        <v>0</v>
      </c>
      <c r="BW658" s="357">
        <v>137282.77506726934</v>
      </c>
      <c r="BX658" s="357"/>
      <c r="BY658" s="357">
        <v>11222.708330002393</v>
      </c>
      <c r="BZ658" s="357">
        <v>84384.447601319334</v>
      </c>
      <c r="CA658" s="357">
        <v>1601.7399043544187</v>
      </c>
      <c r="CB658" s="357">
        <v>0</v>
      </c>
      <c r="CC658" s="357">
        <v>0</v>
      </c>
      <c r="CD658" s="357">
        <v>0</v>
      </c>
      <c r="CE658" s="357">
        <v>97208.895835676143</v>
      </c>
      <c r="CF658" s="357"/>
      <c r="CG658" s="357">
        <v>17494.825883789887</v>
      </c>
      <c r="CH658" s="357">
        <v>13054.394838975617</v>
      </c>
      <c r="CI658" s="357">
        <v>52687.910926404234</v>
      </c>
      <c r="CJ658" s="357">
        <v>0</v>
      </c>
      <c r="CK658" s="357">
        <v>0</v>
      </c>
      <c r="CL658" s="357">
        <v>0</v>
      </c>
      <c r="CM658" s="357">
        <v>83237.131649169736</v>
      </c>
      <c r="CN658" s="357">
        <v>0</v>
      </c>
      <c r="CO658" s="357">
        <v>1249.7014258087622</v>
      </c>
      <c r="CP658" s="357">
        <v>1277.6174083450173</v>
      </c>
      <c r="CQ658" s="357">
        <v>14.511386596541405</v>
      </c>
      <c r="CR658" s="357">
        <v>0</v>
      </c>
      <c r="CS658" s="357">
        <v>0</v>
      </c>
      <c r="CT658" s="357">
        <v>0</v>
      </c>
      <c r="CU658" s="357">
        <v>2541.8302207503211</v>
      </c>
      <c r="CV658" s="357"/>
      <c r="CW658" s="357">
        <v>0</v>
      </c>
      <c r="CX658" s="357">
        <v>0</v>
      </c>
      <c r="CY658" s="357">
        <v>0</v>
      </c>
      <c r="CZ658" s="357">
        <v>0</v>
      </c>
      <c r="DA658" s="357">
        <v>0</v>
      </c>
      <c r="DB658" s="357">
        <v>0</v>
      </c>
      <c r="DC658" s="357">
        <v>0</v>
      </c>
      <c r="DD658" s="357"/>
      <c r="DE658" s="357">
        <v>0</v>
      </c>
      <c r="DF658" s="357">
        <v>0</v>
      </c>
      <c r="DG658" s="357">
        <v>0</v>
      </c>
      <c r="DH658" s="357">
        <v>0</v>
      </c>
      <c r="DI658" s="357">
        <v>0</v>
      </c>
      <c r="DJ658" s="357">
        <v>0</v>
      </c>
      <c r="DK658" s="357">
        <v>0</v>
      </c>
      <c r="DL658" s="357"/>
      <c r="DM658" s="357">
        <v>0</v>
      </c>
      <c r="DN658" s="357">
        <v>0</v>
      </c>
      <c r="DO658" s="357">
        <v>0</v>
      </c>
      <c r="DP658" s="357">
        <v>0</v>
      </c>
      <c r="DQ658" s="357">
        <v>0</v>
      </c>
      <c r="DR658" s="357">
        <v>0</v>
      </c>
      <c r="DS658" s="357">
        <v>0</v>
      </c>
      <c r="DT658" s="357"/>
      <c r="DU658" s="357">
        <v>0</v>
      </c>
      <c r="DV658" s="357">
        <v>0</v>
      </c>
      <c r="DW658" s="357">
        <v>0</v>
      </c>
      <c r="DX658" s="357">
        <v>0</v>
      </c>
      <c r="DY658" s="357">
        <v>0</v>
      </c>
      <c r="DZ658" s="357">
        <v>0</v>
      </c>
      <c r="EA658" s="357">
        <v>0</v>
      </c>
      <c r="EB658" s="357"/>
      <c r="EC658" s="357">
        <v>0</v>
      </c>
      <c r="ED658" s="357">
        <v>0</v>
      </c>
      <c r="EE658" s="357">
        <v>0</v>
      </c>
      <c r="EF658" s="357">
        <v>0</v>
      </c>
      <c r="EG658" s="357">
        <v>0</v>
      </c>
      <c r="EH658" s="357">
        <v>0</v>
      </c>
      <c r="EI658" s="357">
        <v>0</v>
      </c>
      <c r="EJ658" s="357"/>
      <c r="EK658" s="357">
        <v>0</v>
      </c>
      <c r="EL658" s="357">
        <v>0</v>
      </c>
      <c r="EM658" s="357">
        <v>0</v>
      </c>
      <c r="EN658" s="357">
        <v>0</v>
      </c>
      <c r="EO658" s="357">
        <v>0</v>
      </c>
      <c r="EP658" s="357">
        <v>0</v>
      </c>
      <c r="EQ658" s="357">
        <v>0</v>
      </c>
      <c r="ER658" s="357"/>
      <c r="ES658" s="357">
        <v>0</v>
      </c>
      <c r="ET658" s="357">
        <v>0</v>
      </c>
      <c r="EU658" s="357">
        <v>0</v>
      </c>
      <c r="EV658" s="357">
        <v>0</v>
      </c>
      <c r="EW658" s="357">
        <v>0</v>
      </c>
      <c r="EX658" s="357">
        <v>0</v>
      </c>
      <c r="EY658" s="357">
        <v>0</v>
      </c>
      <c r="EZ658" s="357"/>
      <c r="FA658" s="357">
        <v>0</v>
      </c>
      <c r="FB658" s="357">
        <v>0</v>
      </c>
      <c r="FC658" s="357">
        <v>0</v>
      </c>
      <c r="FD658" s="357">
        <v>0</v>
      </c>
      <c r="FE658" s="357">
        <v>0</v>
      </c>
      <c r="FF658" s="357">
        <v>0</v>
      </c>
      <c r="FG658" s="357">
        <v>0</v>
      </c>
    </row>
    <row r="659" spans="1:163">
      <c r="D659" s="167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sqref="A1:XFD1048576"/>
      <selection pane="bottomLeft" sqref="A1:XFD1048576"/>
    </sheetView>
  </sheetViews>
  <sheetFormatPr defaultColWidth="9.140625" defaultRowHeight="11.25" outlineLevelRow="1"/>
  <cols>
    <col min="1" max="1" width="12.85546875" style="342" customWidth="1"/>
    <col min="2" max="2" width="41.28515625" style="162" bestFit="1" customWidth="1"/>
    <col min="3" max="3" width="12.5703125" style="162" bestFit="1" customWidth="1"/>
    <col min="4" max="4" width="14" style="162" customWidth="1"/>
    <col min="5" max="5" width="12.140625" style="162" bestFit="1" customWidth="1"/>
    <col min="6" max="6" width="10.7109375" style="162" bestFit="1" customWidth="1"/>
    <col min="7" max="7" width="14" style="162" customWidth="1"/>
    <col min="8" max="8" width="1.42578125" style="162" customWidth="1"/>
    <col min="9" max="9" width="15.42578125" style="162" bestFit="1" customWidth="1"/>
    <col min="10" max="10" width="7.42578125" style="162" bestFit="1" customWidth="1"/>
    <col min="11" max="11" width="8.42578125" style="162" bestFit="1" customWidth="1"/>
    <col min="12" max="12" width="8.5703125" style="162" bestFit="1" customWidth="1"/>
    <col min="13" max="13" width="8.7109375" style="162" bestFit="1" customWidth="1"/>
    <col min="14" max="16" width="1.7109375" style="162" hidden="1" customWidth="1"/>
    <col min="17" max="17" width="6.7109375" style="162" hidden="1" customWidth="1"/>
    <col min="18" max="18" width="9.5703125" style="162" bestFit="1" customWidth="1"/>
    <col min="19" max="100" width="9.140625" style="162"/>
    <col min="101" max="101" width="11.85546875" style="162" customWidth="1"/>
    <col min="102" max="102" width="53.42578125" style="162" bestFit="1" customWidth="1"/>
    <col min="103" max="103" width="14.7109375" style="162" bestFit="1" customWidth="1"/>
    <col min="104" max="104" width="23.5703125" style="162" bestFit="1" customWidth="1"/>
    <col min="105" max="106" width="13.28515625" style="162" bestFit="1" customWidth="1"/>
    <col min="107" max="107" width="20.140625" style="162" bestFit="1" customWidth="1"/>
    <col min="108" max="108" width="5.140625" style="162" customWidth="1"/>
    <col min="109" max="109" width="19.28515625" style="162" bestFit="1" customWidth="1"/>
    <col min="110" max="110" width="9" style="162" bestFit="1" customWidth="1"/>
    <col min="111" max="111" width="10.7109375" style="162" bestFit="1" customWidth="1"/>
    <col min="112" max="112" width="10.5703125" style="162" bestFit="1" customWidth="1"/>
    <col min="113" max="113" width="11" style="162" bestFit="1" customWidth="1"/>
    <col min="114" max="116" width="2.140625" style="162" bestFit="1" customWidth="1"/>
    <col min="117" max="117" width="3.140625" style="162" customWidth="1"/>
    <col min="118" max="118" width="12.28515625" style="162" bestFit="1" customWidth="1"/>
    <col min="119" max="119" width="3" style="162" customWidth="1"/>
    <col min="120" max="120" width="14" style="162" bestFit="1" customWidth="1"/>
    <col min="121" max="356" width="9.140625" style="162"/>
    <col min="357" max="357" width="11.85546875" style="162" customWidth="1"/>
    <col min="358" max="358" width="53.42578125" style="162" bestFit="1" customWidth="1"/>
    <col min="359" max="359" width="14.7109375" style="162" bestFit="1" customWidth="1"/>
    <col min="360" max="360" width="23.5703125" style="162" bestFit="1" customWidth="1"/>
    <col min="361" max="362" width="13.28515625" style="162" bestFit="1" customWidth="1"/>
    <col min="363" max="363" width="20.140625" style="162" bestFit="1" customWidth="1"/>
    <col min="364" max="364" width="5.140625" style="162" customWidth="1"/>
    <col min="365" max="365" width="19.28515625" style="162" bestFit="1" customWidth="1"/>
    <col min="366" max="366" width="9" style="162" bestFit="1" customWidth="1"/>
    <col min="367" max="367" width="10.7109375" style="162" bestFit="1" customWidth="1"/>
    <col min="368" max="368" width="10.5703125" style="162" bestFit="1" customWidth="1"/>
    <col min="369" max="369" width="11" style="162" bestFit="1" customWidth="1"/>
    <col min="370" max="372" width="2.140625" style="162" bestFit="1" customWidth="1"/>
    <col min="373" max="373" width="3.140625" style="162" customWidth="1"/>
    <col min="374" max="374" width="12.28515625" style="162" bestFit="1" customWidth="1"/>
    <col min="375" max="375" width="3" style="162" customWidth="1"/>
    <col min="376" max="376" width="14" style="162" bestFit="1" customWidth="1"/>
    <col min="377" max="612" width="9.140625" style="162"/>
    <col min="613" max="613" width="11.85546875" style="162" customWidth="1"/>
    <col min="614" max="614" width="53.42578125" style="162" bestFit="1" customWidth="1"/>
    <col min="615" max="615" width="14.7109375" style="162" bestFit="1" customWidth="1"/>
    <col min="616" max="616" width="23.5703125" style="162" bestFit="1" customWidth="1"/>
    <col min="617" max="618" width="13.28515625" style="162" bestFit="1" customWidth="1"/>
    <col min="619" max="619" width="20.140625" style="162" bestFit="1" customWidth="1"/>
    <col min="620" max="620" width="5.140625" style="162" customWidth="1"/>
    <col min="621" max="621" width="19.28515625" style="162" bestFit="1" customWidth="1"/>
    <col min="622" max="622" width="9" style="162" bestFit="1" customWidth="1"/>
    <col min="623" max="623" width="10.7109375" style="162" bestFit="1" customWidth="1"/>
    <col min="624" max="624" width="10.5703125" style="162" bestFit="1" customWidth="1"/>
    <col min="625" max="625" width="11" style="162" bestFit="1" customWidth="1"/>
    <col min="626" max="628" width="2.140625" style="162" bestFit="1" customWidth="1"/>
    <col min="629" max="629" width="3.140625" style="162" customWidth="1"/>
    <col min="630" max="630" width="12.28515625" style="162" bestFit="1" customWidth="1"/>
    <col min="631" max="631" width="3" style="162" customWidth="1"/>
    <col min="632" max="632" width="14" style="162" bestFit="1" customWidth="1"/>
    <col min="633" max="868" width="9.140625" style="162"/>
    <col min="869" max="869" width="11.85546875" style="162" customWidth="1"/>
    <col min="870" max="870" width="53.42578125" style="162" bestFit="1" customWidth="1"/>
    <col min="871" max="871" width="14.7109375" style="162" bestFit="1" customWidth="1"/>
    <col min="872" max="872" width="23.5703125" style="162" bestFit="1" customWidth="1"/>
    <col min="873" max="874" width="13.28515625" style="162" bestFit="1" customWidth="1"/>
    <col min="875" max="875" width="20.140625" style="162" bestFit="1" customWidth="1"/>
    <col min="876" max="876" width="5.140625" style="162" customWidth="1"/>
    <col min="877" max="877" width="19.28515625" style="162" bestFit="1" customWidth="1"/>
    <col min="878" max="878" width="9" style="162" bestFit="1" customWidth="1"/>
    <col min="879" max="879" width="10.7109375" style="162" bestFit="1" customWidth="1"/>
    <col min="880" max="880" width="10.5703125" style="162" bestFit="1" customWidth="1"/>
    <col min="881" max="881" width="11" style="162" bestFit="1" customWidth="1"/>
    <col min="882" max="884" width="2.140625" style="162" bestFit="1" customWidth="1"/>
    <col min="885" max="885" width="3.140625" style="162" customWidth="1"/>
    <col min="886" max="886" width="12.28515625" style="162" bestFit="1" customWidth="1"/>
    <col min="887" max="887" width="3" style="162" customWidth="1"/>
    <col min="888" max="888" width="14" style="162" bestFit="1" customWidth="1"/>
    <col min="889" max="1124" width="9.140625" style="162"/>
    <col min="1125" max="1125" width="11.85546875" style="162" customWidth="1"/>
    <col min="1126" max="1126" width="53.42578125" style="162" bestFit="1" customWidth="1"/>
    <col min="1127" max="1127" width="14.7109375" style="162" bestFit="1" customWidth="1"/>
    <col min="1128" max="1128" width="23.5703125" style="162" bestFit="1" customWidth="1"/>
    <col min="1129" max="1130" width="13.28515625" style="162" bestFit="1" customWidth="1"/>
    <col min="1131" max="1131" width="20.140625" style="162" bestFit="1" customWidth="1"/>
    <col min="1132" max="1132" width="5.140625" style="162" customWidth="1"/>
    <col min="1133" max="1133" width="19.28515625" style="162" bestFit="1" customWidth="1"/>
    <col min="1134" max="1134" width="9" style="162" bestFit="1" customWidth="1"/>
    <col min="1135" max="1135" width="10.7109375" style="162" bestFit="1" customWidth="1"/>
    <col min="1136" max="1136" width="10.5703125" style="162" bestFit="1" customWidth="1"/>
    <col min="1137" max="1137" width="11" style="162" bestFit="1" customWidth="1"/>
    <col min="1138" max="1140" width="2.140625" style="162" bestFit="1" customWidth="1"/>
    <col min="1141" max="1141" width="3.140625" style="162" customWidth="1"/>
    <col min="1142" max="1142" width="12.28515625" style="162" bestFit="1" customWidth="1"/>
    <col min="1143" max="1143" width="3" style="162" customWidth="1"/>
    <col min="1144" max="1144" width="14" style="162" bestFit="1" customWidth="1"/>
    <col min="1145" max="1380" width="9.140625" style="162"/>
    <col min="1381" max="1381" width="11.85546875" style="162" customWidth="1"/>
    <col min="1382" max="1382" width="53.42578125" style="162" bestFit="1" customWidth="1"/>
    <col min="1383" max="1383" width="14.7109375" style="162" bestFit="1" customWidth="1"/>
    <col min="1384" max="1384" width="23.5703125" style="162" bestFit="1" customWidth="1"/>
    <col min="1385" max="1386" width="13.28515625" style="162" bestFit="1" customWidth="1"/>
    <col min="1387" max="1387" width="20.140625" style="162" bestFit="1" customWidth="1"/>
    <col min="1388" max="1388" width="5.140625" style="162" customWidth="1"/>
    <col min="1389" max="1389" width="19.28515625" style="162" bestFit="1" customWidth="1"/>
    <col min="1390" max="1390" width="9" style="162" bestFit="1" customWidth="1"/>
    <col min="1391" max="1391" width="10.7109375" style="162" bestFit="1" customWidth="1"/>
    <col min="1392" max="1392" width="10.5703125" style="162" bestFit="1" customWidth="1"/>
    <col min="1393" max="1393" width="11" style="162" bestFit="1" customWidth="1"/>
    <col min="1394" max="1396" width="2.140625" style="162" bestFit="1" customWidth="1"/>
    <col min="1397" max="1397" width="3.140625" style="162" customWidth="1"/>
    <col min="1398" max="1398" width="12.28515625" style="162" bestFit="1" customWidth="1"/>
    <col min="1399" max="1399" width="3" style="162" customWidth="1"/>
    <col min="1400" max="1400" width="14" style="162" bestFit="1" customWidth="1"/>
    <col min="1401" max="1636" width="9.140625" style="162"/>
    <col min="1637" max="1637" width="11.85546875" style="162" customWidth="1"/>
    <col min="1638" max="1638" width="53.42578125" style="162" bestFit="1" customWidth="1"/>
    <col min="1639" max="1639" width="14.7109375" style="162" bestFit="1" customWidth="1"/>
    <col min="1640" max="1640" width="23.5703125" style="162" bestFit="1" customWidth="1"/>
    <col min="1641" max="1642" width="13.28515625" style="162" bestFit="1" customWidth="1"/>
    <col min="1643" max="1643" width="20.140625" style="162" bestFit="1" customWidth="1"/>
    <col min="1644" max="1644" width="5.140625" style="162" customWidth="1"/>
    <col min="1645" max="1645" width="19.28515625" style="162" bestFit="1" customWidth="1"/>
    <col min="1646" max="1646" width="9" style="162" bestFit="1" customWidth="1"/>
    <col min="1647" max="1647" width="10.7109375" style="162" bestFit="1" customWidth="1"/>
    <col min="1648" max="1648" width="10.5703125" style="162" bestFit="1" customWidth="1"/>
    <col min="1649" max="1649" width="11" style="162" bestFit="1" customWidth="1"/>
    <col min="1650" max="1652" width="2.140625" style="162" bestFit="1" customWidth="1"/>
    <col min="1653" max="1653" width="3.140625" style="162" customWidth="1"/>
    <col min="1654" max="1654" width="12.28515625" style="162" bestFit="1" customWidth="1"/>
    <col min="1655" max="1655" width="3" style="162" customWidth="1"/>
    <col min="1656" max="1656" width="14" style="162" bestFit="1" customWidth="1"/>
    <col min="1657" max="1892" width="9.140625" style="162"/>
    <col min="1893" max="1893" width="11.85546875" style="162" customWidth="1"/>
    <col min="1894" max="1894" width="53.42578125" style="162" bestFit="1" customWidth="1"/>
    <col min="1895" max="1895" width="14.7109375" style="162" bestFit="1" customWidth="1"/>
    <col min="1896" max="1896" width="23.5703125" style="162" bestFit="1" customWidth="1"/>
    <col min="1897" max="1898" width="13.28515625" style="162" bestFit="1" customWidth="1"/>
    <col min="1899" max="1899" width="20.140625" style="162" bestFit="1" customWidth="1"/>
    <col min="1900" max="1900" width="5.140625" style="162" customWidth="1"/>
    <col min="1901" max="1901" width="19.28515625" style="162" bestFit="1" customWidth="1"/>
    <col min="1902" max="1902" width="9" style="162" bestFit="1" customWidth="1"/>
    <col min="1903" max="1903" width="10.7109375" style="162" bestFit="1" customWidth="1"/>
    <col min="1904" max="1904" width="10.5703125" style="162" bestFit="1" customWidth="1"/>
    <col min="1905" max="1905" width="11" style="162" bestFit="1" customWidth="1"/>
    <col min="1906" max="1908" width="2.140625" style="162" bestFit="1" customWidth="1"/>
    <col min="1909" max="1909" width="3.140625" style="162" customWidth="1"/>
    <col min="1910" max="1910" width="12.28515625" style="162" bestFit="1" customWidth="1"/>
    <col min="1911" max="1911" width="3" style="162" customWidth="1"/>
    <col min="1912" max="1912" width="14" style="162" bestFit="1" customWidth="1"/>
    <col min="1913" max="2148" width="9.140625" style="162"/>
    <col min="2149" max="2149" width="11.85546875" style="162" customWidth="1"/>
    <col min="2150" max="2150" width="53.42578125" style="162" bestFit="1" customWidth="1"/>
    <col min="2151" max="2151" width="14.7109375" style="162" bestFit="1" customWidth="1"/>
    <col min="2152" max="2152" width="23.5703125" style="162" bestFit="1" customWidth="1"/>
    <col min="2153" max="2154" width="13.28515625" style="162" bestFit="1" customWidth="1"/>
    <col min="2155" max="2155" width="20.140625" style="162" bestFit="1" customWidth="1"/>
    <col min="2156" max="2156" width="5.140625" style="162" customWidth="1"/>
    <col min="2157" max="2157" width="19.28515625" style="162" bestFit="1" customWidth="1"/>
    <col min="2158" max="2158" width="9" style="162" bestFit="1" customWidth="1"/>
    <col min="2159" max="2159" width="10.7109375" style="162" bestFit="1" customWidth="1"/>
    <col min="2160" max="2160" width="10.5703125" style="162" bestFit="1" customWidth="1"/>
    <col min="2161" max="2161" width="11" style="162" bestFit="1" customWidth="1"/>
    <col min="2162" max="2164" width="2.140625" style="162" bestFit="1" customWidth="1"/>
    <col min="2165" max="2165" width="3.140625" style="162" customWidth="1"/>
    <col min="2166" max="2166" width="12.28515625" style="162" bestFit="1" customWidth="1"/>
    <col min="2167" max="2167" width="3" style="162" customWidth="1"/>
    <col min="2168" max="2168" width="14" style="162" bestFit="1" customWidth="1"/>
    <col min="2169" max="2404" width="9.140625" style="162"/>
    <col min="2405" max="2405" width="11.85546875" style="162" customWidth="1"/>
    <col min="2406" max="2406" width="53.42578125" style="162" bestFit="1" customWidth="1"/>
    <col min="2407" max="2407" width="14.7109375" style="162" bestFit="1" customWidth="1"/>
    <col min="2408" max="2408" width="23.5703125" style="162" bestFit="1" customWidth="1"/>
    <col min="2409" max="2410" width="13.28515625" style="162" bestFit="1" customWidth="1"/>
    <col min="2411" max="2411" width="20.140625" style="162" bestFit="1" customWidth="1"/>
    <col min="2412" max="2412" width="5.140625" style="162" customWidth="1"/>
    <col min="2413" max="2413" width="19.28515625" style="162" bestFit="1" customWidth="1"/>
    <col min="2414" max="2414" width="9" style="162" bestFit="1" customWidth="1"/>
    <col min="2415" max="2415" width="10.7109375" style="162" bestFit="1" customWidth="1"/>
    <col min="2416" max="2416" width="10.5703125" style="162" bestFit="1" customWidth="1"/>
    <col min="2417" max="2417" width="11" style="162" bestFit="1" customWidth="1"/>
    <col min="2418" max="2420" width="2.140625" style="162" bestFit="1" customWidth="1"/>
    <col min="2421" max="2421" width="3.140625" style="162" customWidth="1"/>
    <col min="2422" max="2422" width="12.28515625" style="162" bestFit="1" customWidth="1"/>
    <col min="2423" max="2423" width="3" style="162" customWidth="1"/>
    <col min="2424" max="2424" width="14" style="162" bestFit="1" customWidth="1"/>
    <col min="2425" max="2660" width="9.140625" style="162"/>
    <col min="2661" max="2661" width="11.85546875" style="162" customWidth="1"/>
    <col min="2662" max="2662" width="53.42578125" style="162" bestFit="1" customWidth="1"/>
    <col min="2663" max="2663" width="14.7109375" style="162" bestFit="1" customWidth="1"/>
    <col min="2664" max="2664" width="23.5703125" style="162" bestFit="1" customWidth="1"/>
    <col min="2665" max="2666" width="13.28515625" style="162" bestFit="1" customWidth="1"/>
    <col min="2667" max="2667" width="20.140625" style="162" bestFit="1" customWidth="1"/>
    <col min="2668" max="2668" width="5.140625" style="162" customWidth="1"/>
    <col min="2669" max="2669" width="19.28515625" style="162" bestFit="1" customWidth="1"/>
    <col min="2670" max="2670" width="9" style="162" bestFit="1" customWidth="1"/>
    <col min="2671" max="2671" width="10.7109375" style="162" bestFit="1" customWidth="1"/>
    <col min="2672" max="2672" width="10.5703125" style="162" bestFit="1" customWidth="1"/>
    <col min="2673" max="2673" width="11" style="162" bestFit="1" customWidth="1"/>
    <col min="2674" max="2676" width="2.140625" style="162" bestFit="1" customWidth="1"/>
    <col min="2677" max="2677" width="3.140625" style="162" customWidth="1"/>
    <col min="2678" max="2678" width="12.28515625" style="162" bestFit="1" customWidth="1"/>
    <col min="2679" max="2679" width="3" style="162" customWidth="1"/>
    <col min="2680" max="2680" width="14" style="162" bestFit="1" customWidth="1"/>
    <col min="2681" max="2916" width="9.140625" style="162"/>
    <col min="2917" max="2917" width="11.85546875" style="162" customWidth="1"/>
    <col min="2918" max="2918" width="53.42578125" style="162" bestFit="1" customWidth="1"/>
    <col min="2919" max="2919" width="14.7109375" style="162" bestFit="1" customWidth="1"/>
    <col min="2920" max="2920" width="23.5703125" style="162" bestFit="1" customWidth="1"/>
    <col min="2921" max="2922" width="13.28515625" style="162" bestFit="1" customWidth="1"/>
    <col min="2923" max="2923" width="20.140625" style="162" bestFit="1" customWidth="1"/>
    <col min="2924" max="2924" width="5.140625" style="162" customWidth="1"/>
    <col min="2925" max="2925" width="19.28515625" style="162" bestFit="1" customWidth="1"/>
    <col min="2926" max="2926" width="9" style="162" bestFit="1" customWidth="1"/>
    <col min="2927" max="2927" width="10.7109375" style="162" bestFit="1" customWidth="1"/>
    <col min="2928" max="2928" width="10.5703125" style="162" bestFit="1" customWidth="1"/>
    <col min="2929" max="2929" width="11" style="162" bestFit="1" customWidth="1"/>
    <col min="2930" max="2932" width="2.140625" style="162" bestFit="1" customWidth="1"/>
    <col min="2933" max="2933" width="3.140625" style="162" customWidth="1"/>
    <col min="2934" max="2934" width="12.28515625" style="162" bestFit="1" customWidth="1"/>
    <col min="2935" max="2935" width="3" style="162" customWidth="1"/>
    <col min="2936" max="2936" width="14" style="162" bestFit="1" customWidth="1"/>
    <col min="2937" max="3172" width="9.140625" style="162"/>
    <col min="3173" max="3173" width="9.140625" style="162" customWidth="1"/>
    <col min="3174" max="16384" width="9.140625" style="162"/>
  </cols>
  <sheetData>
    <row r="1" spans="1:18">
      <c r="A1" s="607" t="s">
        <v>1265</v>
      </c>
    </row>
    <row r="2" spans="1:18" s="341" customFormat="1">
      <c r="A2" s="340"/>
    </row>
    <row r="3" spans="1:18" s="341" customFormat="1" ht="67.5">
      <c r="A3" s="608" t="s">
        <v>246</v>
      </c>
      <c r="B3" s="608" t="s">
        <v>66</v>
      </c>
      <c r="C3" s="608"/>
      <c r="D3" s="608" t="s">
        <v>1266</v>
      </c>
      <c r="E3" s="608" t="s">
        <v>1267</v>
      </c>
      <c r="F3" s="608" t="s">
        <v>1268</v>
      </c>
      <c r="G3" s="608" t="s">
        <v>875</v>
      </c>
      <c r="H3" s="608"/>
      <c r="I3" s="608" t="s">
        <v>1269</v>
      </c>
      <c r="J3" s="608" t="s">
        <v>1270</v>
      </c>
      <c r="K3" s="608" t="s">
        <v>247</v>
      </c>
      <c r="L3" s="608" t="s">
        <v>85</v>
      </c>
      <c r="M3" s="608" t="s">
        <v>248</v>
      </c>
      <c r="N3" s="608" t="s">
        <v>45</v>
      </c>
      <c r="O3" s="608" t="s">
        <v>45</v>
      </c>
      <c r="P3" s="608" t="s">
        <v>45</v>
      </c>
      <c r="Q3" s="608"/>
      <c r="R3" s="608" t="s">
        <v>1271</v>
      </c>
    </row>
    <row r="4" spans="1:18"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</row>
    <row r="5" spans="1:18">
      <c r="A5" s="607" t="s">
        <v>88</v>
      </c>
    </row>
    <row r="7" spans="1:18">
      <c r="A7" s="607" t="s">
        <v>89</v>
      </c>
    </row>
    <row r="8" spans="1:18" outlineLevel="1">
      <c r="A8" s="344"/>
    </row>
    <row r="9" spans="1:18" outlineLevel="1">
      <c r="A9" s="1"/>
      <c r="B9" s="345" t="s">
        <v>90</v>
      </c>
    </row>
    <row r="10" spans="1:18" outlineLevel="1">
      <c r="A10" s="609">
        <v>300</v>
      </c>
      <c r="B10" s="610" t="s">
        <v>1065</v>
      </c>
      <c r="C10" s="52">
        <v>77496384.779840693</v>
      </c>
      <c r="D10" s="611">
        <v>77723700.535854891</v>
      </c>
      <c r="E10" s="612">
        <v>-227315.75601419382</v>
      </c>
      <c r="F10" s="612">
        <v>0</v>
      </c>
      <c r="G10" s="612">
        <v>77496384.779840693</v>
      </c>
      <c r="I10" s="613" t="s">
        <v>1272</v>
      </c>
      <c r="J10" s="613" t="s">
        <v>907</v>
      </c>
      <c r="K10" s="613" t="s">
        <v>1273</v>
      </c>
      <c r="L10" s="613" t="s">
        <v>1057</v>
      </c>
      <c r="M10" s="613">
        <v>0</v>
      </c>
      <c r="N10" s="613">
        <v>0</v>
      </c>
      <c r="O10" s="613">
        <v>0</v>
      </c>
      <c r="P10" s="613">
        <v>0</v>
      </c>
      <c r="Q10" s="613">
        <v>0</v>
      </c>
      <c r="R10" s="613">
        <v>0</v>
      </c>
    </row>
    <row r="11" spans="1:18" outlineLevel="1">
      <c r="A11" s="609">
        <v>300.01</v>
      </c>
      <c r="B11" s="610" t="s">
        <v>47</v>
      </c>
      <c r="C11" s="52">
        <v>48660476.437339872</v>
      </c>
      <c r="D11" s="611">
        <v>48660476.437339872</v>
      </c>
      <c r="E11" s="612">
        <v>0</v>
      </c>
      <c r="F11" s="612">
        <v>0</v>
      </c>
      <c r="G11" s="612">
        <v>48660476.437339872</v>
      </c>
      <c r="I11" s="613">
        <v>0</v>
      </c>
      <c r="J11" s="613">
        <v>0</v>
      </c>
      <c r="K11" s="613">
        <v>0</v>
      </c>
      <c r="L11" s="613">
        <v>0</v>
      </c>
      <c r="M11" s="613">
        <v>0</v>
      </c>
      <c r="N11" s="613">
        <v>0</v>
      </c>
      <c r="O11" s="613">
        <v>0</v>
      </c>
      <c r="P11" s="613">
        <v>0</v>
      </c>
      <c r="Q11" s="613">
        <v>0</v>
      </c>
      <c r="R11" s="613" t="s">
        <v>1031</v>
      </c>
    </row>
    <row r="12" spans="1:18" outlineLevel="1">
      <c r="A12" s="609">
        <v>300.02</v>
      </c>
      <c r="B12" s="610" t="s">
        <v>250</v>
      </c>
      <c r="C12" s="52">
        <v>388247846.93698829</v>
      </c>
      <c r="D12" s="611">
        <v>255525499.29850531</v>
      </c>
      <c r="E12" s="612">
        <v>132722347.63848297</v>
      </c>
      <c r="F12" s="612">
        <v>0</v>
      </c>
      <c r="G12" s="612">
        <v>388247846.93698829</v>
      </c>
      <c r="I12" s="613">
        <v>0</v>
      </c>
      <c r="J12" s="613">
        <v>0</v>
      </c>
      <c r="K12" s="613">
        <v>0</v>
      </c>
      <c r="L12" s="613">
        <v>0</v>
      </c>
      <c r="M12" s="613">
        <v>0</v>
      </c>
      <c r="N12" s="613">
        <v>0</v>
      </c>
      <c r="O12" s="613">
        <v>0</v>
      </c>
      <c r="P12" s="613">
        <v>0</v>
      </c>
      <c r="Q12" s="613">
        <v>0</v>
      </c>
      <c r="R12" s="613" t="s">
        <v>979</v>
      </c>
    </row>
    <row r="13" spans="1:18" s="341" customFormat="1" outlineLevel="1">
      <c r="A13" s="162"/>
      <c r="B13" s="345" t="s">
        <v>70</v>
      </c>
      <c r="C13" s="351">
        <v>514404708.15416884</v>
      </c>
      <c r="D13" s="351">
        <v>381909676.27170008</v>
      </c>
      <c r="E13" s="351">
        <v>132495031.88246877</v>
      </c>
      <c r="F13" s="351">
        <v>0</v>
      </c>
      <c r="G13" s="351">
        <v>514404708.15416884</v>
      </c>
      <c r="H13" s="162"/>
      <c r="I13" s="349"/>
      <c r="J13" s="349"/>
      <c r="K13" s="349"/>
      <c r="L13" s="349"/>
      <c r="M13" s="349"/>
      <c r="N13" s="349"/>
      <c r="O13" s="349"/>
      <c r="P13" s="349"/>
      <c r="Q13" s="162"/>
      <c r="R13" s="349"/>
    </row>
    <row r="14" spans="1:18" outlineLevel="1">
      <c r="A14" s="162"/>
    </row>
    <row r="15" spans="1:18" outlineLevel="1">
      <c r="A15" s="162"/>
      <c r="B15" s="172" t="s">
        <v>91</v>
      </c>
    </row>
    <row r="16" spans="1:18" outlineLevel="1">
      <c r="A16" s="609">
        <v>310</v>
      </c>
      <c r="B16" s="610" t="s">
        <v>1066</v>
      </c>
      <c r="C16" s="52">
        <v>1396510000</v>
      </c>
      <c r="D16" s="611">
        <v>1400303421</v>
      </c>
      <c r="E16" s="612">
        <v>-3793421</v>
      </c>
      <c r="F16" s="612">
        <v>0</v>
      </c>
      <c r="G16" s="612">
        <v>1396510000</v>
      </c>
      <c r="I16" s="613" t="s">
        <v>1272</v>
      </c>
      <c r="J16" s="613" t="s">
        <v>907</v>
      </c>
      <c r="K16" s="613" t="s">
        <v>1273</v>
      </c>
      <c r="L16" s="613" t="s">
        <v>1057</v>
      </c>
      <c r="M16" s="613">
        <v>0</v>
      </c>
      <c r="N16" s="613">
        <v>0</v>
      </c>
      <c r="O16" s="613">
        <v>0</v>
      </c>
      <c r="P16" s="613">
        <v>0</v>
      </c>
      <c r="Q16" s="613">
        <v>0</v>
      </c>
      <c r="R16" s="613">
        <v>0</v>
      </c>
    </row>
    <row r="17" spans="1:18" outlineLevel="1">
      <c r="A17" s="609">
        <v>330</v>
      </c>
      <c r="B17" s="610" t="s">
        <v>1067</v>
      </c>
      <c r="C17" s="52">
        <v>729618000</v>
      </c>
      <c r="D17" s="611">
        <v>721052179</v>
      </c>
      <c r="E17" s="612">
        <v>8565821</v>
      </c>
      <c r="F17" s="612">
        <v>0</v>
      </c>
      <c r="G17" s="612">
        <v>729618000</v>
      </c>
      <c r="I17" s="613" t="s">
        <v>1272</v>
      </c>
      <c r="J17" s="613" t="s">
        <v>907</v>
      </c>
      <c r="K17" s="613" t="s">
        <v>1273</v>
      </c>
      <c r="L17" s="613" t="s">
        <v>1057</v>
      </c>
      <c r="M17" s="613">
        <v>0</v>
      </c>
      <c r="N17" s="613">
        <v>0</v>
      </c>
      <c r="O17" s="613">
        <v>0</v>
      </c>
      <c r="P17" s="613">
        <v>0</v>
      </c>
      <c r="Q17" s="613">
        <v>0</v>
      </c>
      <c r="R17" s="613">
        <v>0</v>
      </c>
    </row>
    <row r="18" spans="1:18" outlineLevel="1">
      <c r="A18" s="609">
        <v>340</v>
      </c>
      <c r="B18" s="610" t="s">
        <v>1068</v>
      </c>
      <c r="C18" s="52">
        <v>1971707000</v>
      </c>
      <c r="D18" s="611">
        <v>1966002966</v>
      </c>
      <c r="E18" s="612">
        <v>5704034</v>
      </c>
      <c r="F18" s="612">
        <v>0</v>
      </c>
      <c r="G18" s="612">
        <v>1971707000</v>
      </c>
      <c r="I18" s="613" t="s">
        <v>1272</v>
      </c>
      <c r="J18" s="613" t="s">
        <v>907</v>
      </c>
      <c r="K18" s="613" t="s">
        <v>1273</v>
      </c>
      <c r="L18" s="613" t="s">
        <v>1057</v>
      </c>
      <c r="M18" s="613">
        <v>0</v>
      </c>
      <c r="N18" s="613">
        <v>0</v>
      </c>
      <c r="O18" s="613">
        <v>0</v>
      </c>
      <c r="P18" s="613">
        <v>0</v>
      </c>
      <c r="Q18" s="613">
        <v>0</v>
      </c>
      <c r="R18" s="613">
        <v>0</v>
      </c>
    </row>
    <row r="19" spans="1:18" outlineLevel="1">
      <c r="A19" s="609" t="s">
        <v>45</v>
      </c>
      <c r="B19" s="610" t="s">
        <v>45</v>
      </c>
      <c r="C19" s="52">
        <v>0</v>
      </c>
      <c r="D19" s="611">
        <v>0</v>
      </c>
      <c r="E19" s="612">
        <v>0</v>
      </c>
      <c r="F19" s="612">
        <v>0</v>
      </c>
      <c r="G19" s="612">
        <v>0</v>
      </c>
      <c r="I19" s="613">
        <v>0</v>
      </c>
      <c r="J19" s="613">
        <v>0</v>
      </c>
      <c r="K19" s="613">
        <v>0</v>
      </c>
      <c r="L19" s="613">
        <v>0</v>
      </c>
      <c r="M19" s="613">
        <v>0</v>
      </c>
      <c r="N19" s="613">
        <v>0</v>
      </c>
      <c r="O19" s="613">
        <v>0</v>
      </c>
      <c r="P19" s="613">
        <v>0</v>
      </c>
      <c r="Q19" s="613">
        <v>0</v>
      </c>
      <c r="R19" s="613">
        <v>0</v>
      </c>
    </row>
    <row r="20" spans="1:18" outlineLevel="1">
      <c r="A20" s="609" t="s">
        <v>45</v>
      </c>
      <c r="B20" s="610" t="s">
        <v>45</v>
      </c>
      <c r="C20" s="52">
        <v>0</v>
      </c>
      <c r="D20" s="611">
        <v>0</v>
      </c>
      <c r="E20" s="612">
        <v>0</v>
      </c>
      <c r="F20" s="612">
        <v>0</v>
      </c>
      <c r="G20" s="612">
        <v>0</v>
      </c>
      <c r="I20" s="613">
        <v>0</v>
      </c>
      <c r="J20" s="613">
        <v>0</v>
      </c>
      <c r="K20" s="613">
        <v>0</v>
      </c>
      <c r="L20" s="613">
        <v>0</v>
      </c>
      <c r="M20" s="613">
        <v>0</v>
      </c>
      <c r="N20" s="613">
        <v>0</v>
      </c>
      <c r="O20" s="613">
        <v>0</v>
      </c>
      <c r="P20" s="613">
        <v>0</v>
      </c>
      <c r="Q20" s="613">
        <v>0</v>
      </c>
      <c r="R20" s="613">
        <v>0</v>
      </c>
    </row>
    <row r="21" spans="1:18" outlineLevel="1">
      <c r="A21" s="609" t="s">
        <v>45</v>
      </c>
      <c r="B21" s="610" t="s">
        <v>45</v>
      </c>
      <c r="C21" s="52">
        <v>0</v>
      </c>
      <c r="D21" s="611">
        <v>0</v>
      </c>
      <c r="E21" s="612">
        <v>0</v>
      </c>
      <c r="F21" s="612">
        <v>0</v>
      </c>
      <c r="G21" s="612">
        <v>0</v>
      </c>
      <c r="I21" s="613">
        <v>0</v>
      </c>
      <c r="J21" s="613">
        <v>0</v>
      </c>
      <c r="K21" s="613">
        <v>0</v>
      </c>
      <c r="L21" s="613">
        <v>0</v>
      </c>
      <c r="M21" s="613">
        <v>0</v>
      </c>
      <c r="N21" s="613">
        <v>0</v>
      </c>
      <c r="O21" s="613">
        <v>0</v>
      </c>
      <c r="P21" s="613">
        <v>0</v>
      </c>
      <c r="Q21" s="613">
        <v>0</v>
      </c>
      <c r="R21" s="613">
        <v>0</v>
      </c>
    </row>
    <row r="22" spans="1:18" outlineLevel="1">
      <c r="A22" s="609" t="s">
        <v>45</v>
      </c>
      <c r="B22" s="610" t="s">
        <v>45</v>
      </c>
      <c r="C22" s="52">
        <v>0</v>
      </c>
      <c r="D22" s="611">
        <v>0</v>
      </c>
      <c r="E22" s="612">
        <v>0</v>
      </c>
      <c r="F22" s="612">
        <v>0</v>
      </c>
      <c r="G22" s="612">
        <v>0</v>
      </c>
      <c r="I22" s="613">
        <v>0</v>
      </c>
      <c r="J22" s="613">
        <v>0</v>
      </c>
      <c r="K22" s="613">
        <v>0</v>
      </c>
      <c r="L22" s="613">
        <v>0</v>
      </c>
      <c r="M22" s="613">
        <v>0</v>
      </c>
      <c r="N22" s="613">
        <v>0</v>
      </c>
      <c r="O22" s="613">
        <v>0</v>
      </c>
      <c r="P22" s="613">
        <v>0</v>
      </c>
      <c r="Q22" s="613">
        <v>0</v>
      </c>
      <c r="R22" s="613">
        <v>0</v>
      </c>
    </row>
    <row r="23" spans="1:18" outlineLevel="1">
      <c r="A23" s="609" t="s">
        <v>45</v>
      </c>
      <c r="B23" s="610" t="s">
        <v>45</v>
      </c>
      <c r="C23" s="52">
        <v>0</v>
      </c>
      <c r="D23" s="611">
        <v>0</v>
      </c>
      <c r="E23" s="612">
        <v>0</v>
      </c>
      <c r="F23" s="612">
        <v>0</v>
      </c>
      <c r="G23" s="612">
        <v>0</v>
      </c>
      <c r="I23" s="613">
        <v>0</v>
      </c>
      <c r="J23" s="613">
        <v>0</v>
      </c>
      <c r="K23" s="613">
        <v>0</v>
      </c>
      <c r="L23" s="613">
        <v>0</v>
      </c>
      <c r="M23" s="613">
        <v>0</v>
      </c>
      <c r="N23" s="613">
        <v>0</v>
      </c>
      <c r="O23" s="613">
        <v>0</v>
      </c>
      <c r="P23" s="613">
        <v>0</v>
      </c>
      <c r="Q23" s="613">
        <v>0</v>
      </c>
      <c r="R23" s="613">
        <v>0</v>
      </c>
    </row>
    <row r="24" spans="1:18" outlineLevel="1">
      <c r="A24" s="609" t="s">
        <v>45</v>
      </c>
      <c r="B24" s="610" t="s">
        <v>45</v>
      </c>
      <c r="C24" s="52">
        <v>0</v>
      </c>
      <c r="D24" s="611">
        <v>0</v>
      </c>
      <c r="E24" s="612">
        <v>0</v>
      </c>
      <c r="F24" s="612">
        <v>0</v>
      </c>
      <c r="G24" s="612">
        <v>0</v>
      </c>
      <c r="I24" s="613">
        <v>0</v>
      </c>
      <c r="J24" s="613">
        <v>0</v>
      </c>
      <c r="K24" s="613">
        <v>0</v>
      </c>
      <c r="L24" s="613">
        <v>0</v>
      </c>
      <c r="M24" s="613">
        <v>0</v>
      </c>
      <c r="N24" s="613">
        <v>0</v>
      </c>
      <c r="O24" s="613">
        <v>0</v>
      </c>
      <c r="P24" s="613">
        <v>0</v>
      </c>
      <c r="Q24" s="613">
        <v>0</v>
      </c>
      <c r="R24" s="613">
        <v>0</v>
      </c>
    </row>
    <row r="25" spans="1:18" ht="13.5" customHeight="1" outlineLevel="1">
      <c r="A25" s="609" t="s">
        <v>45</v>
      </c>
      <c r="B25" s="610" t="s">
        <v>45</v>
      </c>
      <c r="C25" s="52">
        <v>0</v>
      </c>
      <c r="D25" s="611">
        <v>0</v>
      </c>
      <c r="E25" s="612">
        <v>0</v>
      </c>
      <c r="F25" s="612">
        <v>0</v>
      </c>
      <c r="G25" s="612">
        <v>0</v>
      </c>
      <c r="I25" s="613">
        <v>0</v>
      </c>
      <c r="J25" s="613">
        <v>0</v>
      </c>
      <c r="K25" s="613">
        <v>0</v>
      </c>
      <c r="L25" s="613">
        <v>0</v>
      </c>
      <c r="M25" s="613">
        <v>0</v>
      </c>
      <c r="N25" s="613">
        <v>0</v>
      </c>
      <c r="O25" s="613">
        <v>0</v>
      </c>
      <c r="P25" s="613">
        <v>0</v>
      </c>
      <c r="Q25" s="613">
        <v>0</v>
      </c>
      <c r="R25" s="613">
        <v>0</v>
      </c>
    </row>
    <row r="26" spans="1:18" outlineLevel="1">
      <c r="A26" s="609" t="s">
        <v>45</v>
      </c>
      <c r="B26" s="610" t="s">
        <v>45</v>
      </c>
      <c r="C26" s="52">
        <v>0</v>
      </c>
      <c r="D26" s="611">
        <v>0</v>
      </c>
      <c r="E26" s="612">
        <v>0</v>
      </c>
      <c r="F26" s="612">
        <v>0</v>
      </c>
      <c r="G26" s="612">
        <v>0</v>
      </c>
      <c r="I26" s="613">
        <v>0</v>
      </c>
      <c r="J26" s="613">
        <v>0</v>
      </c>
      <c r="K26" s="613">
        <v>0</v>
      </c>
      <c r="L26" s="613">
        <v>0</v>
      </c>
      <c r="M26" s="613">
        <v>0</v>
      </c>
      <c r="N26" s="613">
        <v>0</v>
      </c>
      <c r="O26" s="613">
        <v>0</v>
      </c>
      <c r="P26" s="613">
        <v>0</v>
      </c>
      <c r="Q26" s="613">
        <v>0</v>
      </c>
      <c r="R26" s="613">
        <v>0</v>
      </c>
    </row>
    <row r="27" spans="1:18" outlineLevel="1">
      <c r="A27" s="609" t="s">
        <v>45</v>
      </c>
      <c r="B27" s="610" t="s">
        <v>45</v>
      </c>
      <c r="C27" s="52">
        <v>0</v>
      </c>
      <c r="D27" s="611">
        <v>0</v>
      </c>
      <c r="E27" s="612">
        <v>0</v>
      </c>
      <c r="F27" s="612">
        <v>0</v>
      </c>
      <c r="G27" s="612">
        <v>0</v>
      </c>
      <c r="I27" s="613">
        <v>0</v>
      </c>
      <c r="J27" s="613">
        <v>0</v>
      </c>
      <c r="K27" s="613">
        <v>0</v>
      </c>
      <c r="L27" s="613">
        <v>0</v>
      </c>
      <c r="M27" s="613">
        <v>0</v>
      </c>
      <c r="N27" s="613">
        <v>0</v>
      </c>
      <c r="O27" s="613">
        <v>0</v>
      </c>
      <c r="P27" s="613">
        <v>0</v>
      </c>
      <c r="Q27" s="613">
        <v>0</v>
      </c>
      <c r="R27" s="613">
        <v>0</v>
      </c>
    </row>
    <row r="28" spans="1:18" s="341" customFormat="1" outlineLevel="1">
      <c r="A28" s="162"/>
      <c r="B28" s="345" t="s">
        <v>70</v>
      </c>
      <c r="C28" s="351">
        <v>4097835000</v>
      </c>
      <c r="D28" s="351">
        <v>4087358566</v>
      </c>
      <c r="E28" s="351">
        <v>10476434</v>
      </c>
      <c r="F28" s="351">
        <v>0</v>
      </c>
      <c r="G28" s="351">
        <v>4097835000</v>
      </c>
      <c r="H28" s="162"/>
      <c r="I28" s="349"/>
      <c r="J28" s="349"/>
      <c r="K28" s="349"/>
      <c r="L28" s="349"/>
      <c r="M28" s="349"/>
      <c r="N28" s="349"/>
      <c r="O28" s="349"/>
      <c r="P28" s="349"/>
      <c r="Q28" s="162"/>
      <c r="R28" s="349"/>
    </row>
    <row r="29" spans="1:18" outlineLevel="1">
      <c r="A29" s="162"/>
    </row>
    <row r="30" spans="1:18" outlineLevel="1">
      <c r="A30" s="162"/>
      <c r="B30" s="345" t="s">
        <v>93</v>
      </c>
    </row>
    <row r="31" spans="1:18" outlineLevel="1">
      <c r="A31" s="609">
        <v>350</v>
      </c>
      <c r="B31" s="610" t="s">
        <v>1069</v>
      </c>
      <c r="C31" s="52">
        <v>1233537389.476027</v>
      </c>
      <c r="D31" s="611">
        <v>1202261348</v>
      </c>
      <c r="E31" s="612">
        <v>31276041.476026967</v>
      </c>
      <c r="F31" s="612">
        <v>0</v>
      </c>
      <c r="G31" s="612">
        <v>1233537389.476027</v>
      </c>
      <c r="I31" s="613" t="s">
        <v>1274</v>
      </c>
      <c r="J31" s="613" t="s">
        <v>916</v>
      </c>
      <c r="K31" s="613" t="s">
        <v>1275</v>
      </c>
      <c r="L31" s="613" t="s">
        <v>1276</v>
      </c>
      <c r="M31" s="613">
        <v>0</v>
      </c>
      <c r="N31" s="613">
        <v>0</v>
      </c>
      <c r="O31" s="613">
        <v>0</v>
      </c>
      <c r="P31" s="613">
        <v>0</v>
      </c>
      <c r="Q31" s="613">
        <v>0</v>
      </c>
      <c r="R31" s="613">
        <v>0</v>
      </c>
    </row>
    <row r="32" spans="1:18" outlineLevel="1">
      <c r="A32" s="609">
        <v>350.01</v>
      </c>
      <c r="B32" s="614" t="s">
        <v>1070</v>
      </c>
      <c r="C32" s="52">
        <v>176754568</v>
      </c>
      <c r="D32" s="611">
        <v>176754568</v>
      </c>
      <c r="E32" s="612">
        <v>0</v>
      </c>
      <c r="F32" s="612">
        <v>0</v>
      </c>
      <c r="G32" s="612">
        <v>176754568</v>
      </c>
      <c r="I32" s="613" t="s">
        <v>1274</v>
      </c>
      <c r="J32" s="613" t="s">
        <v>907</v>
      </c>
      <c r="K32" s="613" t="s">
        <v>1273</v>
      </c>
      <c r="L32" s="613" t="s">
        <v>1057</v>
      </c>
      <c r="M32" s="613">
        <v>0</v>
      </c>
      <c r="N32" s="613">
        <v>0</v>
      </c>
      <c r="O32" s="613">
        <v>0</v>
      </c>
      <c r="P32" s="613">
        <v>0</v>
      </c>
      <c r="Q32" s="613">
        <v>0</v>
      </c>
      <c r="R32" s="613">
        <v>0</v>
      </c>
    </row>
    <row r="33" spans="1:18" outlineLevel="1">
      <c r="A33" s="609">
        <v>350.02</v>
      </c>
      <c r="B33" s="614" t="s">
        <v>1071</v>
      </c>
      <c r="C33" s="52">
        <v>405246</v>
      </c>
      <c r="D33" s="611">
        <v>405246</v>
      </c>
      <c r="E33" s="612">
        <v>0</v>
      </c>
      <c r="F33" s="612">
        <v>0</v>
      </c>
      <c r="G33" s="612">
        <v>405246</v>
      </c>
      <c r="I33" s="613" t="s">
        <v>1274</v>
      </c>
      <c r="J33" s="613" t="s">
        <v>247</v>
      </c>
      <c r="K33" s="612" t="s">
        <v>919</v>
      </c>
      <c r="L33" s="613">
        <v>0</v>
      </c>
      <c r="M33" s="612">
        <v>0</v>
      </c>
      <c r="N33" s="613">
        <v>0</v>
      </c>
      <c r="O33" s="613">
        <v>0</v>
      </c>
      <c r="P33" s="613">
        <v>0</v>
      </c>
      <c r="Q33" s="613">
        <v>0</v>
      </c>
      <c r="R33" s="613">
        <v>0</v>
      </c>
    </row>
    <row r="34" spans="1:18" outlineLevel="1">
      <c r="A34" s="609">
        <v>350.03</v>
      </c>
      <c r="B34" s="610" t="s">
        <v>1072</v>
      </c>
      <c r="C34" s="52">
        <v>185680043</v>
      </c>
      <c r="D34" s="611">
        <v>185680043</v>
      </c>
      <c r="E34" s="612">
        <v>0</v>
      </c>
      <c r="F34" s="612">
        <v>0</v>
      </c>
      <c r="G34" s="612">
        <v>185680043</v>
      </c>
      <c r="I34" s="613" t="s">
        <v>1274</v>
      </c>
      <c r="J34" s="613" t="s">
        <v>907</v>
      </c>
      <c r="K34" s="613" t="s">
        <v>1273</v>
      </c>
      <c r="L34" s="613" t="s">
        <v>1057</v>
      </c>
      <c r="M34" s="613">
        <v>0</v>
      </c>
      <c r="N34" s="613">
        <v>0</v>
      </c>
      <c r="O34" s="613">
        <v>0</v>
      </c>
      <c r="P34" s="613">
        <v>0</v>
      </c>
      <c r="Q34" s="613">
        <v>0</v>
      </c>
      <c r="R34" s="613">
        <v>0</v>
      </c>
    </row>
    <row r="35" spans="1:18" outlineLevel="1">
      <c r="A35" s="609" t="s">
        <v>45</v>
      </c>
      <c r="B35" s="610" t="s">
        <v>45</v>
      </c>
      <c r="C35" s="52">
        <v>0</v>
      </c>
      <c r="D35" s="611">
        <v>0</v>
      </c>
      <c r="E35" s="612">
        <v>0</v>
      </c>
      <c r="F35" s="612">
        <v>0</v>
      </c>
      <c r="G35" s="612">
        <v>0</v>
      </c>
      <c r="I35" s="613">
        <v>0</v>
      </c>
      <c r="J35" s="613">
        <v>0</v>
      </c>
      <c r="K35" s="613">
        <v>0</v>
      </c>
      <c r="L35" s="613">
        <v>0</v>
      </c>
      <c r="M35" s="613">
        <v>0</v>
      </c>
      <c r="N35" s="613">
        <v>0</v>
      </c>
      <c r="O35" s="613">
        <v>0</v>
      </c>
      <c r="P35" s="613">
        <v>0</v>
      </c>
      <c r="Q35" s="613">
        <v>0</v>
      </c>
      <c r="R35" s="613">
        <v>0</v>
      </c>
    </row>
    <row r="36" spans="1:18" outlineLevel="1">
      <c r="A36" s="609" t="s">
        <v>45</v>
      </c>
      <c r="B36" s="610" t="s">
        <v>45</v>
      </c>
      <c r="C36" s="52">
        <v>0</v>
      </c>
      <c r="D36" s="611">
        <v>0</v>
      </c>
      <c r="E36" s="612">
        <v>0</v>
      </c>
      <c r="F36" s="612">
        <v>0</v>
      </c>
      <c r="G36" s="612">
        <v>0</v>
      </c>
      <c r="I36" s="613">
        <v>0</v>
      </c>
      <c r="J36" s="613">
        <v>0</v>
      </c>
      <c r="K36" s="613">
        <v>0</v>
      </c>
      <c r="L36" s="613">
        <v>0</v>
      </c>
      <c r="M36" s="613">
        <v>0</v>
      </c>
      <c r="N36" s="613">
        <v>0</v>
      </c>
      <c r="O36" s="613">
        <v>0</v>
      </c>
      <c r="P36" s="613">
        <v>0</v>
      </c>
      <c r="Q36" s="613">
        <v>0</v>
      </c>
      <c r="R36" s="613">
        <v>0</v>
      </c>
    </row>
    <row r="37" spans="1:18" outlineLevel="1">
      <c r="A37" s="609" t="s">
        <v>45</v>
      </c>
      <c r="B37" s="610" t="s">
        <v>45</v>
      </c>
      <c r="C37" s="52">
        <v>0</v>
      </c>
      <c r="D37" s="611">
        <v>0</v>
      </c>
      <c r="E37" s="612">
        <v>0</v>
      </c>
      <c r="F37" s="612">
        <v>0</v>
      </c>
      <c r="G37" s="612">
        <v>0</v>
      </c>
      <c r="I37" s="613">
        <v>0</v>
      </c>
      <c r="J37" s="613">
        <v>0</v>
      </c>
      <c r="K37" s="613">
        <v>0</v>
      </c>
      <c r="L37" s="613">
        <v>0</v>
      </c>
      <c r="M37" s="613">
        <v>0</v>
      </c>
      <c r="N37" s="613">
        <v>0</v>
      </c>
      <c r="O37" s="613">
        <v>0</v>
      </c>
      <c r="P37" s="613">
        <v>0</v>
      </c>
      <c r="Q37" s="613">
        <v>0</v>
      </c>
      <c r="R37" s="613">
        <v>0</v>
      </c>
    </row>
    <row r="38" spans="1:18" outlineLevel="1">
      <c r="A38" s="609" t="s">
        <v>45</v>
      </c>
      <c r="B38" s="610" t="s">
        <v>45</v>
      </c>
      <c r="C38" s="52">
        <v>0</v>
      </c>
      <c r="D38" s="611">
        <v>0</v>
      </c>
      <c r="E38" s="612">
        <v>0</v>
      </c>
      <c r="F38" s="612">
        <v>0</v>
      </c>
      <c r="G38" s="612">
        <v>0</v>
      </c>
      <c r="I38" s="613">
        <v>0</v>
      </c>
      <c r="J38" s="613">
        <v>0</v>
      </c>
      <c r="K38" s="613">
        <v>0</v>
      </c>
      <c r="L38" s="613">
        <v>0</v>
      </c>
      <c r="M38" s="613">
        <v>0</v>
      </c>
      <c r="N38" s="613">
        <v>0</v>
      </c>
      <c r="O38" s="613">
        <v>0</v>
      </c>
      <c r="P38" s="613">
        <v>0</v>
      </c>
      <c r="Q38" s="613">
        <v>0</v>
      </c>
      <c r="R38" s="613">
        <v>0</v>
      </c>
    </row>
    <row r="39" spans="1:18" s="341" customFormat="1" outlineLevel="1">
      <c r="A39" s="162"/>
      <c r="B39" s="345" t="s">
        <v>70</v>
      </c>
      <c r="C39" s="351">
        <v>1596377246.476027</v>
      </c>
      <c r="D39" s="351">
        <v>1565101205</v>
      </c>
      <c r="E39" s="351">
        <v>31276041.476026967</v>
      </c>
      <c r="F39" s="351">
        <v>0</v>
      </c>
      <c r="G39" s="351">
        <v>1596377246.476027</v>
      </c>
      <c r="H39" s="162"/>
      <c r="I39" s="349"/>
      <c r="J39" s="349"/>
      <c r="K39" s="349"/>
      <c r="L39" s="349"/>
      <c r="M39" s="349"/>
      <c r="N39" s="349"/>
      <c r="O39" s="349"/>
      <c r="P39" s="349"/>
      <c r="Q39" s="162"/>
      <c r="R39" s="349"/>
    </row>
    <row r="40" spans="1:18" outlineLevel="1">
      <c r="A40" s="162"/>
    </row>
    <row r="41" spans="1:18" outlineLevel="1">
      <c r="A41" s="162"/>
      <c r="B41" s="345" t="s">
        <v>94</v>
      </c>
      <c r="K41" s="346"/>
    </row>
    <row r="42" spans="1:18" outlineLevel="1">
      <c r="A42" s="609">
        <v>360.01</v>
      </c>
      <c r="B42" s="610" t="s">
        <v>1073</v>
      </c>
      <c r="C42" s="52">
        <v>3584294.5099956198</v>
      </c>
      <c r="D42" s="611">
        <v>3584294.5099956198</v>
      </c>
      <c r="E42" s="612">
        <v>0</v>
      </c>
      <c r="F42" s="612">
        <v>0</v>
      </c>
      <c r="G42" s="612">
        <v>3584294.5099956198</v>
      </c>
      <c r="I42" s="613" t="s">
        <v>1277</v>
      </c>
      <c r="J42" s="613" t="s">
        <v>247</v>
      </c>
      <c r="K42" s="613" t="s">
        <v>1074</v>
      </c>
      <c r="L42" s="613">
        <v>0</v>
      </c>
      <c r="M42" s="613">
        <v>0</v>
      </c>
      <c r="N42" s="613">
        <v>0</v>
      </c>
      <c r="O42" s="613">
        <v>0</v>
      </c>
      <c r="P42" s="613">
        <v>0</v>
      </c>
      <c r="Q42" s="613">
        <v>0</v>
      </c>
      <c r="R42" s="613">
        <v>0</v>
      </c>
    </row>
    <row r="43" spans="1:18" outlineLevel="1">
      <c r="A43" s="609">
        <v>360.02</v>
      </c>
      <c r="B43" s="610" t="s">
        <v>1075</v>
      </c>
      <c r="C43" s="52">
        <v>47903705.490004383</v>
      </c>
      <c r="D43" s="611">
        <v>45886763.490004383</v>
      </c>
      <c r="E43" s="612">
        <v>2016942</v>
      </c>
      <c r="F43" s="612">
        <v>0</v>
      </c>
      <c r="G43" s="612">
        <v>47903705.490004383</v>
      </c>
      <c r="I43" s="613" t="s">
        <v>1277</v>
      </c>
      <c r="J43" s="613" t="s">
        <v>247</v>
      </c>
      <c r="K43" s="613" t="s">
        <v>1076</v>
      </c>
      <c r="L43" s="613">
        <v>0</v>
      </c>
      <c r="M43" s="613">
        <v>0</v>
      </c>
      <c r="N43" s="613">
        <v>0</v>
      </c>
      <c r="O43" s="613">
        <v>0</v>
      </c>
      <c r="P43" s="613">
        <v>0</v>
      </c>
      <c r="Q43" s="613">
        <v>0</v>
      </c>
      <c r="R43" s="613">
        <v>0</v>
      </c>
    </row>
    <row r="44" spans="1:18" outlineLevel="1">
      <c r="A44" s="609">
        <v>361.01</v>
      </c>
      <c r="B44" s="610" t="s">
        <v>1077</v>
      </c>
      <c r="C44" s="52">
        <v>598299.79449141794</v>
      </c>
      <c r="D44" s="611">
        <v>598299.79449141794</v>
      </c>
      <c r="E44" s="612">
        <v>0</v>
      </c>
      <c r="F44" s="612">
        <v>0</v>
      </c>
      <c r="G44" s="612">
        <v>598299.79449141794</v>
      </c>
      <c r="I44" s="613" t="s">
        <v>1277</v>
      </c>
      <c r="J44" s="613" t="s">
        <v>247</v>
      </c>
      <c r="K44" s="613" t="s">
        <v>1078</v>
      </c>
      <c r="L44" s="613">
        <v>0</v>
      </c>
      <c r="M44" s="613">
        <v>0</v>
      </c>
      <c r="N44" s="613">
        <v>0</v>
      </c>
      <c r="O44" s="613">
        <v>0</v>
      </c>
      <c r="P44" s="613">
        <v>0</v>
      </c>
      <c r="Q44" s="613">
        <v>0</v>
      </c>
      <c r="R44" s="613">
        <v>0</v>
      </c>
    </row>
    <row r="45" spans="1:18" outlineLevel="1">
      <c r="A45" s="609">
        <v>361.02</v>
      </c>
      <c r="B45" s="610" t="s">
        <v>1079</v>
      </c>
      <c r="C45" s="52">
        <v>7504700.2055085823</v>
      </c>
      <c r="D45" s="611">
        <v>7486859.2055085823</v>
      </c>
      <c r="E45" s="612">
        <v>17841</v>
      </c>
      <c r="F45" s="612">
        <v>0</v>
      </c>
      <c r="G45" s="612">
        <v>7504700.2055085823</v>
      </c>
      <c r="I45" s="613" t="s">
        <v>1277</v>
      </c>
      <c r="J45" s="613" t="s">
        <v>247</v>
      </c>
      <c r="K45" s="613" t="s">
        <v>1080</v>
      </c>
      <c r="L45" s="613">
        <v>0</v>
      </c>
      <c r="M45" s="613">
        <v>0</v>
      </c>
      <c r="N45" s="613">
        <v>0</v>
      </c>
      <c r="O45" s="613">
        <v>0</v>
      </c>
      <c r="P45" s="613">
        <v>0</v>
      </c>
      <c r="Q45" s="613">
        <v>0</v>
      </c>
      <c r="R45" s="613">
        <v>0</v>
      </c>
    </row>
    <row r="46" spans="1:18" outlineLevel="1">
      <c r="A46" s="609">
        <v>362.01</v>
      </c>
      <c r="B46" s="610" t="s">
        <v>1081</v>
      </c>
      <c r="C46" s="52">
        <v>31963716.521255195</v>
      </c>
      <c r="D46" s="611">
        <v>31963716.521255195</v>
      </c>
      <c r="E46" s="612">
        <v>0</v>
      </c>
      <c r="F46" s="612">
        <v>0</v>
      </c>
      <c r="G46" s="612">
        <v>31963716.521255195</v>
      </c>
      <c r="I46" s="613" t="s">
        <v>1277</v>
      </c>
      <c r="J46" s="613" t="s">
        <v>247</v>
      </c>
      <c r="K46" s="613" t="s">
        <v>1082</v>
      </c>
      <c r="L46" s="613">
        <v>0</v>
      </c>
      <c r="M46" s="613">
        <v>0</v>
      </c>
      <c r="N46" s="613">
        <v>0</v>
      </c>
      <c r="O46" s="613">
        <v>0</v>
      </c>
      <c r="P46" s="613">
        <v>0</v>
      </c>
      <c r="Q46" s="613">
        <v>0</v>
      </c>
      <c r="R46" s="613">
        <v>0</v>
      </c>
    </row>
    <row r="47" spans="1:18" outlineLevel="1">
      <c r="A47" s="609">
        <v>362.02</v>
      </c>
      <c r="B47" s="610" t="s">
        <v>1083</v>
      </c>
      <c r="C47" s="52">
        <v>439222283.4787448</v>
      </c>
      <c r="D47" s="611">
        <v>425501606.4787448</v>
      </c>
      <c r="E47" s="612">
        <v>13720677</v>
      </c>
      <c r="F47" s="612">
        <v>0</v>
      </c>
      <c r="G47" s="612">
        <v>439222283.4787448</v>
      </c>
      <c r="I47" s="613" t="s">
        <v>1277</v>
      </c>
      <c r="J47" s="613" t="s">
        <v>247</v>
      </c>
      <c r="K47" s="613" t="s">
        <v>1002</v>
      </c>
      <c r="L47" s="613">
        <v>0</v>
      </c>
      <c r="M47" s="613">
        <v>0</v>
      </c>
      <c r="N47" s="613">
        <v>0</v>
      </c>
      <c r="O47" s="613">
        <v>0</v>
      </c>
      <c r="P47" s="613">
        <v>0</v>
      </c>
      <c r="Q47" s="613">
        <v>0</v>
      </c>
      <c r="R47" s="613">
        <v>0</v>
      </c>
    </row>
    <row r="48" spans="1:18" outlineLevel="1">
      <c r="A48" s="609">
        <v>363.01</v>
      </c>
      <c r="B48" s="610" t="s">
        <v>1084</v>
      </c>
      <c r="C48" s="52">
        <v>1101000</v>
      </c>
      <c r="D48" s="611">
        <v>1090190</v>
      </c>
      <c r="E48" s="612">
        <v>10810</v>
      </c>
      <c r="F48" s="612">
        <v>0</v>
      </c>
      <c r="G48" s="612">
        <v>1101000</v>
      </c>
      <c r="I48" s="613" t="s">
        <v>1277</v>
      </c>
      <c r="J48" s="613" t="s">
        <v>247</v>
      </c>
      <c r="K48" s="613" t="s">
        <v>1002</v>
      </c>
      <c r="L48" s="613">
        <v>0</v>
      </c>
      <c r="M48" s="613">
        <v>0</v>
      </c>
      <c r="N48" s="613">
        <v>0</v>
      </c>
      <c r="O48" s="613">
        <v>0</v>
      </c>
      <c r="P48" s="613">
        <v>0</v>
      </c>
      <c r="Q48" s="613">
        <v>0</v>
      </c>
      <c r="R48" s="613">
        <v>0</v>
      </c>
    </row>
    <row r="49" spans="1:18" outlineLevel="1">
      <c r="A49" s="609">
        <v>364.01</v>
      </c>
      <c r="B49" s="610" t="s">
        <v>1085</v>
      </c>
      <c r="C49" s="52">
        <v>391509930.108778</v>
      </c>
      <c r="D49" s="611">
        <v>372845123</v>
      </c>
      <c r="E49" s="612">
        <v>18664807.10877797</v>
      </c>
      <c r="F49" s="612">
        <v>0</v>
      </c>
      <c r="G49" s="612">
        <v>391509930.108778</v>
      </c>
      <c r="I49" s="613" t="s">
        <v>1277</v>
      </c>
      <c r="J49" s="613" t="s">
        <v>247</v>
      </c>
      <c r="K49" s="613" t="s">
        <v>1005</v>
      </c>
      <c r="L49" s="613">
        <v>0</v>
      </c>
      <c r="M49" s="613">
        <v>0</v>
      </c>
      <c r="N49" s="613">
        <v>0</v>
      </c>
      <c r="O49" s="613">
        <v>0</v>
      </c>
      <c r="P49" s="613">
        <v>0</v>
      </c>
      <c r="Q49" s="613">
        <v>0</v>
      </c>
      <c r="R49" s="613">
        <v>0</v>
      </c>
    </row>
    <row r="50" spans="1:18" outlineLevel="1">
      <c r="A50" s="609">
        <v>365.01</v>
      </c>
      <c r="B50" s="610" t="s">
        <v>1086</v>
      </c>
      <c r="C50" s="52">
        <v>67009.356344389787</v>
      </c>
      <c r="D50" s="611">
        <v>67009.356344389787</v>
      </c>
      <c r="E50" s="612">
        <v>0</v>
      </c>
      <c r="F50" s="612">
        <v>0</v>
      </c>
      <c r="G50" s="612">
        <v>67009.356344389787</v>
      </c>
      <c r="I50" s="613" t="s">
        <v>1277</v>
      </c>
      <c r="J50" s="613" t="s">
        <v>247</v>
      </c>
      <c r="K50" s="613" t="s">
        <v>1087</v>
      </c>
      <c r="L50" s="613">
        <v>0</v>
      </c>
      <c r="M50" s="613">
        <v>0</v>
      </c>
      <c r="N50" s="613">
        <v>0</v>
      </c>
      <c r="O50" s="613">
        <v>0</v>
      </c>
      <c r="P50" s="613">
        <v>0</v>
      </c>
      <c r="Q50" s="613">
        <v>0</v>
      </c>
      <c r="R50" s="613">
        <v>0</v>
      </c>
    </row>
    <row r="51" spans="1:18" outlineLevel="1">
      <c r="A51" s="609">
        <v>365.02</v>
      </c>
      <c r="B51" s="610" t="s">
        <v>1088</v>
      </c>
      <c r="C51" s="52">
        <v>473766801.08175522</v>
      </c>
      <c r="D51" s="611">
        <v>454016302.6436556</v>
      </c>
      <c r="E51" s="612">
        <v>19750498.438099645</v>
      </c>
      <c r="F51" s="612">
        <v>0</v>
      </c>
      <c r="G51" s="612">
        <v>473766801.08175522</v>
      </c>
      <c r="I51" s="613" t="s">
        <v>1277</v>
      </c>
      <c r="J51" s="613" t="s">
        <v>247</v>
      </c>
      <c r="K51" s="613" t="s">
        <v>1005</v>
      </c>
      <c r="L51" s="613">
        <v>0</v>
      </c>
      <c r="M51" s="613">
        <v>0</v>
      </c>
      <c r="N51" s="613">
        <v>0</v>
      </c>
      <c r="O51" s="613">
        <v>0</v>
      </c>
      <c r="P51" s="613">
        <v>0</v>
      </c>
      <c r="Q51" s="613">
        <v>0</v>
      </c>
      <c r="R51" s="613">
        <v>0</v>
      </c>
    </row>
    <row r="52" spans="1:18" outlineLevel="1">
      <c r="A52" s="609">
        <v>366.01</v>
      </c>
      <c r="B52" s="610" t="s">
        <v>1089</v>
      </c>
      <c r="C52" s="52">
        <v>27766610.698247954</v>
      </c>
      <c r="D52" s="611">
        <v>27766610.698247954</v>
      </c>
      <c r="E52" s="612">
        <v>0</v>
      </c>
      <c r="F52" s="612">
        <v>0</v>
      </c>
      <c r="G52" s="612">
        <v>27766610.698247954</v>
      </c>
      <c r="I52" s="613" t="s">
        <v>1277</v>
      </c>
      <c r="J52" s="613" t="s">
        <v>247</v>
      </c>
      <c r="K52" s="613" t="s">
        <v>1090</v>
      </c>
      <c r="L52" s="613">
        <v>0</v>
      </c>
      <c r="M52" s="613">
        <v>0</v>
      </c>
      <c r="N52" s="613">
        <v>0</v>
      </c>
      <c r="O52" s="613">
        <v>0</v>
      </c>
      <c r="P52" s="613">
        <v>0</v>
      </c>
      <c r="Q52" s="613">
        <v>0</v>
      </c>
      <c r="R52" s="613">
        <v>0</v>
      </c>
    </row>
    <row r="53" spans="1:18" outlineLevel="1">
      <c r="A53" s="609">
        <v>366.02</v>
      </c>
      <c r="B53" s="610" t="s">
        <v>1091</v>
      </c>
      <c r="C53" s="52">
        <v>723354758.19607222</v>
      </c>
      <c r="D53" s="611">
        <v>692653329.30175209</v>
      </c>
      <c r="E53" s="612">
        <v>30701428.894320153</v>
      </c>
      <c r="F53" s="612">
        <v>0</v>
      </c>
      <c r="G53" s="612">
        <v>723354758.19607222</v>
      </c>
      <c r="I53" s="613" t="s">
        <v>1277</v>
      </c>
      <c r="J53" s="613" t="s">
        <v>247</v>
      </c>
      <c r="K53" s="613" t="s">
        <v>1010</v>
      </c>
      <c r="L53" s="613">
        <v>0</v>
      </c>
      <c r="M53" s="613">
        <v>0</v>
      </c>
      <c r="N53" s="613">
        <v>0</v>
      </c>
      <c r="O53" s="613">
        <v>0</v>
      </c>
      <c r="P53" s="613">
        <v>0</v>
      </c>
      <c r="Q53" s="613">
        <v>0</v>
      </c>
      <c r="R53" s="613">
        <v>0</v>
      </c>
    </row>
    <row r="54" spans="1:18" outlineLevel="1">
      <c r="A54" s="609">
        <v>367.01</v>
      </c>
      <c r="B54" s="610" t="s">
        <v>1092</v>
      </c>
      <c r="C54" s="52">
        <v>1026225254.2519155</v>
      </c>
      <c r="D54" s="611">
        <v>946066160</v>
      </c>
      <c r="E54" s="612">
        <v>80159094.251915455</v>
      </c>
      <c r="F54" s="612">
        <v>0</v>
      </c>
      <c r="G54" s="612">
        <v>1026225254.2519155</v>
      </c>
      <c r="I54" s="613" t="s">
        <v>1277</v>
      </c>
      <c r="J54" s="613" t="s">
        <v>247</v>
      </c>
      <c r="K54" s="613" t="s">
        <v>1010</v>
      </c>
      <c r="L54" s="613">
        <v>0</v>
      </c>
      <c r="M54" s="613">
        <v>0</v>
      </c>
      <c r="N54" s="613">
        <v>0</v>
      </c>
      <c r="O54" s="613">
        <v>0</v>
      </c>
      <c r="P54" s="613">
        <v>0</v>
      </c>
      <c r="Q54" s="613">
        <v>0</v>
      </c>
      <c r="R54" s="613">
        <v>0</v>
      </c>
    </row>
    <row r="55" spans="1:18" outlineLevel="1">
      <c r="A55" s="615" t="s">
        <v>1093</v>
      </c>
      <c r="B55" s="610" t="s">
        <v>1094</v>
      </c>
      <c r="C55" s="52">
        <v>173605063.30048591</v>
      </c>
      <c r="D55" s="611">
        <v>173605063.30048591</v>
      </c>
      <c r="E55" s="612">
        <v>0</v>
      </c>
      <c r="F55" s="612">
        <v>0</v>
      </c>
      <c r="G55" s="612">
        <v>173605063.30048591</v>
      </c>
      <c r="I55" s="613" t="s">
        <v>1277</v>
      </c>
      <c r="J55" s="613" t="s">
        <v>1278</v>
      </c>
      <c r="K55" s="613" t="s">
        <v>1095</v>
      </c>
      <c r="L55" s="613">
        <v>0</v>
      </c>
      <c r="M55" s="613" t="s">
        <v>1279</v>
      </c>
      <c r="N55" s="613">
        <v>0</v>
      </c>
      <c r="O55" s="613">
        <v>0</v>
      </c>
      <c r="P55" s="613">
        <v>0</v>
      </c>
      <c r="Q55" s="613">
        <v>0</v>
      </c>
      <c r="R55" s="613">
        <v>0</v>
      </c>
    </row>
    <row r="56" spans="1:18" outlineLevel="1">
      <c r="A56" s="615" t="s">
        <v>1096</v>
      </c>
      <c r="B56" s="610" t="s">
        <v>1097</v>
      </c>
      <c r="C56" s="52">
        <v>318356351.16211182</v>
      </c>
      <c r="D56" s="611">
        <v>315443638.68051398</v>
      </c>
      <c r="E56" s="612">
        <v>2912712.481597865</v>
      </c>
      <c r="F56" s="612">
        <v>0</v>
      </c>
      <c r="G56" s="612">
        <v>318356351.16211182</v>
      </c>
      <c r="I56" s="613" t="s">
        <v>1277</v>
      </c>
      <c r="J56" s="613" t="s">
        <v>1278</v>
      </c>
      <c r="K56" s="613" t="s">
        <v>1098</v>
      </c>
      <c r="L56" s="613">
        <v>0</v>
      </c>
      <c r="M56" s="613" t="s">
        <v>1280</v>
      </c>
      <c r="N56" s="613">
        <v>0</v>
      </c>
      <c r="O56" s="613">
        <v>0</v>
      </c>
      <c r="P56" s="613">
        <v>0</v>
      </c>
      <c r="Q56" s="613">
        <v>0</v>
      </c>
      <c r="R56" s="613">
        <v>0</v>
      </c>
    </row>
    <row r="57" spans="1:18" outlineLevel="1">
      <c r="A57" s="609">
        <v>368.03</v>
      </c>
      <c r="B57" s="610" t="s">
        <v>1099</v>
      </c>
      <c r="C57" s="52">
        <v>7588388.9357394706</v>
      </c>
      <c r="D57" s="611">
        <v>2295936.0190000972</v>
      </c>
      <c r="E57" s="612">
        <v>5292452.9167393735</v>
      </c>
      <c r="F57" s="612">
        <v>0</v>
      </c>
      <c r="G57" s="612">
        <v>7588388.9357394706</v>
      </c>
      <c r="I57" s="613" t="s">
        <v>1277</v>
      </c>
      <c r="J57" s="613" t="s">
        <v>1278</v>
      </c>
      <c r="K57" s="613" t="s">
        <v>1100</v>
      </c>
      <c r="L57" s="613">
        <v>0</v>
      </c>
      <c r="M57" s="613" t="s">
        <v>1281</v>
      </c>
      <c r="N57" s="613">
        <v>0</v>
      </c>
      <c r="O57" s="613">
        <v>0</v>
      </c>
      <c r="P57" s="613">
        <v>0</v>
      </c>
      <c r="Q57" s="613">
        <v>0</v>
      </c>
      <c r="R57" s="613">
        <v>0</v>
      </c>
    </row>
    <row r="58" spans="1:18" outlineLevel="1">
      <c r="A58" s="615" t="s">
        <v>1101</v>
      </c>
      <c r="B58" s="610" t="s">
        <v>1102</v>
      </c>
      <c r="C58" s="52">
        <v>40891220.469543234</v>
      </c>
      <c r="D58" s="611">
        <v>40462861.667563096</v>
      </c>
      <c r="E58" s="612">
        <v>428358.80198014126</v>
      </c>
      <c r="F58" s="612">
        <v>0</v>
      </c>
      <c r="G58" s="612">
        <v>40891220.469543234</v>
      </c>
      <c r="I58" s="613" t="s">
        <v>1277</v>
      </c>
      <c r="J58" s="613" t="s">
        <v>248</v>
      </c>
      <c r="K58" s="613">
        <v>0</v>
      </c>
      <c r="L58" s="613">
        <v>0</v>
      </c>
      <c r="M58" s="613" t="s">
        <v>1103</v>
      </c>
      <c r="N58" s="613">
        <v>0</v>
      </c>
      <c r="O58" s="613">
        <v>0</v>
      </c>
      <c r="P58" s="613">
        <v>0</v>
      </c>
      <c r="Q58" s="613">
        <v>0</v>
      </c>
      <c r="R58" s="613">
        <v>0</v>
      </c>
    </row>
    <row r="59" spans="1:18" outlineLevel="1">
      <c r="A59" s="615" t="s">
        <v>1104</v>
      </c>
      <c r="B59" s="610" t="s">
        <v>1105</v>
      </c>
      <c r="C59" s="52">
        <v>148146329.43013555</v>
      </c>
      <c r="D59" s="611">
        <v>146594412.33243692</v>
      </c>
      <c r="E59" s="612">
        <v>1551917.0976986263</v>
      </c>
      <c r="F59" s="612">
        <v>0</v>
      </c>
      <c r="G59" s="612">
        <v>148146329.43013555</v>
      </c>
      <c r="I59" s="613" t="s">
        <v>1277</v>
      </c>
      <c r="J59" s="613" t="s">
        <v>248</v>
      </c>
      <c r="K59" s="613">
        <v>0</v>
      </c>
      <c r="L59" s="613">
        <v>0</v>
      </c>
      <c r="M59" s="613" t="s">
        <v>948</v>
      </c>
      <c r="N59" s="613">
        <v>0</v>
      </c>
      <c r="O59" s="613">
        <v>0</v>
      </c>
      <c r="P59" s="613">
        <v>0</v>
      </c>
      <c r="Q59" s="613">
        <v>0</v>
      </c>
      <c r="R59" s="613">
        <v>0</v>
      </c>
    </row>
    <row r="60" spans="1:18" outlineLevel="1">
      <c r="A60" s="609">
        <v>370.01</v>
      </c>
      <c r="B60" s="610" t="s">
        <v>1106</v>
      </c>
      <c r="C60" s="52">
        <v>247291132.66036785</v>
      </c>
      <c r="D60" s="611">
        <v>169585859</v>
      </c>
      <c r="E60" s="612">
        <v>77705273.660367846</v>
      </c>
      <c r="F60" s="612">
        <v>0</v>
      </c>
      <c r="G60" s="612">
        <v>247291132.66036785</v>
      </c>
      <c r="I60" s="613" t="s">
        <v>1277</v>
      </c>
      <c r="J60" s="613" t="s">
        <v>248</v>
      </c>
      <c r="K60" s="613">
        <v>0</v>
      </c>
      <c r="L60" s="613">
        <v>0</v>
      </c>
      <c r="M60" s="613" t="s">
        <v>1020</v>
      </c>
      <c r="N60" s="613">
        <v>0</v>
      </c>
      <c r="O60" s="613">
        <v>0</v>
      </c>
      <c r="P60" s="613">
        <v>0</v>
      </c>
      <c r="Q60" s="613">
        <v>0</v>
      </c>
      <c r="R60" s="613">
        <v>0</v>
      </c>
    </row>
    <row r="61" spans="1:18" outlineLevel="1">
      <c r="A61" s="609">
        <v>373</v>
      </c>
      <c r="B61" s="610" t="s">
        <v>1107</v>
      </c>
      <c r="C61" s="52">
        <v>57317388.722843789</v>
      </c>
      <c r="D61" s="611">
        <v>55388796</v>
      </c>
      <c r="E61" s="612">
        <v>1928592.7228437858</v>
      </c>
      <c r="F61" s="612">
        <v>0</v>
      </c>
      <c r="G61" s="612">
        <v>57317388.722843789</v>
      </c>
      <c r="I61" s="613" t="s">
        <v>1277</v>
      </c>
      <c r="J61" s="613" t="s">
        <v>248</v>
      </c>
      <c r="K61" s="613">
        <v>0</v>
      </c>
      <c r="L61" s="613">
        <v>0</v>
      </c>
      <c r="M61" s="613" t="s">
        <v>930</v>
      </c>
      <c r="N61" s="613">
        <v>0</v>
      </c>
      <c r="O61" s="613">
        <v>0</v>
      </c>
      <c r="P61" s="613">
        <v>0</v>
      </c>
      <c r="Q61" s="613">
        <v>0</v>
      </c>
      <c r="R61" s="613">
        <v>0</v>
      </c>
    </row>
    <row r="62" spans="1:18" ht="14.25" customHeight="1" outlineLevel="1">
      <c r="A62" s="609">
        <v>374</v>
      </c>
      <c r="B62" s="610" t="s">
        <v>1108</v>
      </c>
      <c r="C62" s="52">
        <v>2343000</v>
      </c>
      <c r="D62" s="611">
        <v>3367727</v>
      </c>
      <c r="E62" s="612">
        <v>-1024727</v>
      </c>
      <c r="F62" s="612">
        <v>0</v>
      </c>
      <c r="G62" s="612">
        <v>2343000</v>
      </c>
      <c r="I62" s="613">
        <v>0</v>
      </c>
      <c r="J62" s="613">
        <v>0</v>
      </c>
      <c r="K62" s="613">
        <v>0</v>
      </c>
      <c r="L62" s="613">
        <v>0</v>
      </c>
      <c r="M62" s="613">
        <v>0</v>
      </c>
      <c r="N62" s="613">
        <v>0</v>
      </c>
      <c r="O62" s="613">
        <v>0</v>
      </c>
      <c r="P62" s="613">
        <v>0</v>
      </c>
      <c r="Q62" s="613">
        <v>0</v>
      </c>
      <c r="R62" s="613" t="s">
        <v>1109</v>
      </c>
    </row>
    <row r="63" spans="1:18" outlineLevel="1">
      <c r="A63" s="609" t="s">
        <v>45</v>
      </c>
      <c r="B63" s="610" t="s">
        <v>45</v>
      </c>
      <c r="C63" s="52">
        <v>0</v>
      </c>
      <c r="D63" s="611">
        <v>0</v>
      </c>
      <c r="E63" s="612">
        <v>0</v>
      </c>
      <c r="F63" s="612">
        <v>0</v>
      </c>
      <c r="G63" s="612">
        <v>0</v>
      </c>
      <c r="I63" s="613">
        <v>0</v>
      </c>
      <c r="J63" s="613">
        <v>0</v>
      </c>
      <c r="K63" s="613">
        <v>0</v>
      </c>
      <c r="L63" s="613">
        <v>0</v>
      </c>
      <c r="M63" s="613">
        <v>0</v>
      </c>
      <c r="N63" s="613">
        <v>0</v>
      </c>
      <c r="O63" s="613">
        <v>0</v>
      </c>
      <c r="P63" s="613">
        <v>0</v>
      </c>
      <c r="Q63" s="613">
        <v>0</v>
      </c>
      <c r="R63" s="613">
        <v>0</v>
      </c>
    </row>
    <row r="64" spans="1:18" outlineLevel="1">
      <c r="A64" s="609" t="s">
        <v>45</v>
      </c>
      <c r="B64" s="610" t="s">
        <v>45</v>
      </c>
      <c r="C64" s="52">
        <v>0</v>
      </c>
      <c r="D64" s="611">
        <v>0</v>
      </c>
      <c r="E64" s="612">
        <v>0</v>
      </c>
      <c r="F64" s="612">
        <v>0</v>
      </c>
      <c r="G64" s="612">
        <v>0</v>
      </c>
      <c r="I64" s="613">
        <v>0</v>
      </c>
      <c r="J64" s="613">
        <v>0</v>
      </c>
      <c r="K64" s="613">
        <v>0</v>
      </c>
      <c r="L64" s="613">
        <v>0</v>
      </c>
      <c r="M64" s="613">
        <v>0</v>
      </c>
      <c r="N64" s="613">
        <v>0</v>
      </c>
      <c r="O64" s="613">
        <v>0</v>
      </c>
      <c r="P64" s="613">
        <v>0</v>
      </c>
      <c r="Q64" s="613">
        <v>0</v>
      </c>
      <c r="R64" s="613">
        <v>0</v>
      </c>
    </row>
    <row r="65" spans="1:18" outlineLevel="1">
      <c r="A65" s="609" t="s">
        <v>45</v>
      </c>
      <c r="B65" s="610" t="s">
        <v>45</v>
      </c>
      <c r="C65" s="52">
        <v>0</v>
      </c>
      <c r="D65" s="611">
        <v>0</v>
      </c>
      <c r="E65" s="612">
        <v>0</v>
      </c>
      <c r="F65" s="612">
        <v>0</v>
      </c>
      <c r="G65" s="612">
        <v>0</v>
      </c>
      <c r="I65" s="613">
        <v>0</v>
      </c>
      <c r="J65" s="613">
        <v>0</v>
      </c>
      <c r="K65" s="613">
        <v>0</v>
      </c>
      <c r="L65" s="613">
        <v>0</v>
      </c>
      <c r="M65" s="613">
        <v>0</v>
      </c>
      <c r="N65" s="613">
        <v>0</v>
      </c>
      <c r="O65" s="613">
        <v>0</v>
      </c>
      <c r="P65" s="613">
        <v>0</v>
      </c>
      <c r="Q65" s="613">
        <v>0</v>
      </c>
      <c r="R65" s="613">
        <v>0</v>
      </c>
    </row>
    <row r="66" spans="1:18" outlineLevel="1">
      <c r="A66" s="609" t="s">
        <v>45</v>
      </c>
      <c r="B66" s="610" t="s">
        <v>45</v>
      </c>
      <c r="C66" s="52">
        <v>0</v>
      </c>
      <c r="D66" s="611">
        <v>0</v>
      </c>
      <c r="E66" s="612">
        <v>0</v>
      </c>
      <c r="F66" s="612">
        <v>0</v>
      </c>
      <c r="G66" s="612">
        <v>0</v>
      </c>
      <c r="I66" s="613">
        <v>0</v>
      </c>
      <c r="J66" s="613">
        <v>0</v>
      </c>
      <c r="K66" s="613">
        <v>0</v>
      </c>
      <c r="L66" s="613">
        <v>0</v>
      </c>
      <c r="M66" s="613">
        <v>0</v>
      </c>
      <c r="N66" s="613">
        <v>0</v>
      </c>
      <c r="O66" s="613">
        <v>0</v>
      </c>
      <c r="P66" s="613">
        <v>0</v>
      </c>
      <c r="Q66" s="613">
        <v>0</v>
      </c>
      <c r="R66" s="613">
        <v>0</v>
      </c>
    </row>
    <row r="67" spans="1:18" outlineLevel="1">
      <c r="A67" s="609" t="s">
        <v>45</v>
      </c>
      <c r="B67" s="610" t="s">
        <v>45</v>
      </c>
      <c r="C67" s="52">
        <v>0</v>
      </c>
      <c r="D67" s="611">
        <v>0</v>
      </c>
      <c r="E67" s="612">
        <v>0</v>
      </c>
      <c r="F67" s="612">
        <v>0</v>
      </c>
      <c r="G67" s="612">
        <v>0</v>
      </c>
      <c r="I67" s="613">
        <v>0</v>
      </c>
      <c r="J67" s="613">
        <v>0</v>
      </c>
      <c r="K67" s="613">
        <v>0</v>
      </c>
      <c r="L67" s="613">
        <v>0</v>
      </c>
      <c r="M67" s="613">
        <v>0</v>
      </c>
      <c r="N67" s="613">
        <v>0</v>
      </c>
      <c r="O67" s="613">
        <v>0</v>
      </c>
      <c r="P67" s="613">
        <v>0</v>
      </c>
      <c r="Q67" s="613">
        <v>0</v>
      </c>
      <c r="R67" s="613">
        <v>0</v>
      </c>
    </row>
    <row r="68" spans="1:18" outlineLevel="1">
      <c r="A68" s="609" t="s">
        <v>45</v>
      </c>
      <c r="B68" s="610" t="s">
        <v>45</v>
      </c>
      <c r="C68" s="52">
        <v>0</v>
      </c>
      <c r="D68" s="611">
        <v>0</v>
      </c>
      <c r="E68" s="612">
        <v>0</v>
      </c>
      <c r="F68" s="612">
        <v>0</v>
      </c>
      <c r="G68" s="612">
        <v>0</v>
      </c>
      <c r="I68" s="613">
        <v>0</v>
      </c>
      <c r="J68" s="613">
        <v>0</v>
      </c>
      <c r="K68" s="613">
        <v>0</v>
      </c>
      <c r="L68" s="613">
        <v>0</v>
      </c>
      <c r="M68" s="613">
        <v>0</v>
      </c>
      <c r="N68" s="613">
        <v>0</v>
      </c>
      <c r="O68" s="613">
        <v>0</v>
      </c>
      <c r="P68" s="613">
        <v>0</v>
      </c>
      <c r="Q68" s="613">
        <v>0</v>
      </c>
      <c r="R68" s="613">
        <v>0</v>
      </c>
    </row>
    <row r="69" spans="1:18" outlineLevel="1">
      <c r="A69" s="609" t="s">
        <v>45</v>
      </c>
      <c r="B69" s="610" t="s">
        <v>45</v>
      </c>
      <c r="C69" s="52">
        <v>0</v>
      </c>
      <c r="D69" s="611">
        <v>0</v>
      </c>
      <c r="E69" s="612">
        <v>0</v>
      </c>
      <c r="F69" s="612">
        <v>0</v>
      </c>
      <c r="G69" s="612">
        <v>0</v>
      </c>
      <c r="I69" s="613">
        <v>0</v>
      </c>
      <c r="J69" s="613">
        <v>0</v>
      </c>
      <c r="K69" s="613">
        <v>0</v>
      </c>
      <c r="L69" s="613">
        <v>0</v>
      </c>
      <c r="M69" s="613">
        <v>0</v>
      </c>
      <c r="N69" s="613">
        <v>0</v>
      </c>
      <c r="O69" s="613">
        <v>0</v>
      </c>
      <c r="P69" s="613">
        <v>0</v>
      </c>
      <c r="Q69" s="613">
        <v>0</v>
      </c>
      <c r="R69" s="613">
        <v>0</v>
      </c>
    </row>
    <row r="70" spans="1:18" outlineLevel="1">
      <c r="A70" s="609" t="s">
        <v>45</v>
      </c>
      <c r="B70" s="610" t="s">
        <v>45</v>
      </c>
      <c r="C70" s="52">
        <v>0</v>
      </c>
      <c r="D70" s="611">
        <v>0</v>
      </c>
      <c r="E70" s="612">
        <v>0</v>
      </c>
      <c r="F70" s="612">
        <v>0</v>
      </c>
      <c r="G70" s="612">
        <v>0</v>
      </c>
      <c r="I70" s="613">
        <v>0</v>
      </c>
      <c r="J70" s="613">
        <v>0</v>
      </c>
      <c r="K70" s="613">
        <v>0</v>
      </c>
      <c r="L70" s="613">
        <v>0</v>
      </c>
      <c r="M70" s="613">
        <v>0</v>
      </c>
      <c r="N70" s="613">
        <v>0</v>
      </c>
      <c r="O70" s="613">
        <v>0</v>
      </c>
      <c r="P70" s="613">
        <v>0</v>
      </c>
      <c r="Q70" s="613">
        <v>0</v>
      </c>
      <c r="R70" s="613">
        <v>0</v>
      </c>
    </row>
    <row r="71" spans="1:18" outlineLevel="1">
      <c r="A71" s="609" t="s">
        <v>45</v>
      </c>
      <c r="B71" s="610" t="s">
        <v>45</v>
      </c>
      <c r="C71" s="52">
        <v>0</v>
      </c>
      <c r="D71" s="611">
        <v>0</v>
      </c>
      <c r="E71" s="612">
        <v>0</v>
      </c>
      <c r="F71" s="612">
        <v>0</v>
      </c>
      <c r="G71" s="612">
        <v>0</v>
      </c>
      <c r="I71" s="613">
        <v>0</v>
      </c>
      <c r="J71" s="613">
        <v>0</v>
      </c>
      <c r="K71" s="613">
        <v>0</v>
      </c>
      <c r="L71" s="613">
        <v>0</v>
      </c>
      <c r="M71" s="613">
        <v>0</v>
      </c>
      <c r="N71" s="613">
        <v>0</v>
      </c>
      <c r="O71" s="613">
        <v>0</v>
      </c>
      <c r="P71" s="613">
        <v>0</v>
      </c>
      <c r="Q71" s="613">
        <v>0</v>
      </c>
      <c r="R71" s="613">
        <v>0</v>
      </c>
    </row>
    <row r="72" spans="1:18" s="341" customFormat="1" outlineLevel="1">
      <c r="A72" s="162"/>
      <c r="B72" s="345" t="s">
        <v>70</v>
      </c>
      <c r="C72" s="351">
        <v>4170107238.3743415</v>
      </c>
      <c r="D72" s="351">
        <v>3916270559</v>
      </c>
      <c r="E72" s="351">
        <v>253836679.37434086</v>
      </c>
      <c r="F72" s="351">
        <v>0</v>
      </c>
      <c r="G72" s="351">
        <v>4170107238.3743415</v>
      </c>
      <c r="H72" s="162"/>
      <c r="I72" s="349"/>
      <c r="J72" s="349"/>
      <c r="K72" s="349"/>
      <c r="L72" s="349"/>
      <c r="M72" s="349"/>
      <c r="N72" s="349"/>
      <c r="O72" s="349"/>
      <c r="P72" s="349"/>
      <c r="Q72" s="162"/>
      <c r="R72" s="349"/>
    </row>
    <row r="73" spans="1:18" outlineLevel="1">
      <c r="A73" s="162"/>
      <c r="E73" s="347"/>
      <c r="F73" s="347"/>
    </row>
    <row r="74" spans="1:18" outlineLevel="1">
      <c r="A74" s="162"/>
      <c r="B74" s="345" t="s">
        <v>92</v>
      </c>
      <c r="K74" s="348"/>
    </row>
    <row r="75" spans="1:18" outlineLevel="1">
      <c r="A75" s="609">
        <v>389</v>
      </c>
      <c r="B75" s="610" t="s">
        <v>1110</v>
      </c>
      <c r="C75" s="52">
        <v>36018223.299999997</v>
      </c>
      <c r="D75" s="611">
        <v>35990819.462099999</v>
      </c>
      <c r="E75" s="612">
        <v>27403.83789999783</v>
      </c>
      <c r="F75" s="612">
        <v>0</v>
      </c>
      <c r="G75" s="612">
        <v>36018223.299999997</v>
      </c>
      <c r="I75" s="613">
        <v>0</v>
      </c>
      <c r="J75" s="613">
        <v>0</v>
      </c>
      <c r="K75" s="613">
        <v>0</v>
      </c>
      <c r="L75" s="613">
        <v>0</v>
      </c>
      <c r="M75" s="613">
        <v>0</v>
      </c>
      <c r="N75" s="613">
        <v>0</v>
      </c>
      <c r="O75" s="613">
        <v>0</v>
      </c>
      <c r="P75" s="613">
        <v>0</v>
      </c>
      <c r="Q75" s="613">
        <v>0</v>
      </c>
      <c r="R75" s="613" t="s">
        <v>964</v>
      </c>
    </row>
    <row r="76" spans="1:18" outlineLevel="1">
      <c r="A76" s="609">
        <v>390</v>
      </c>
      <c r="B76" s="610" t="s">
        <v>1111</v>
      </c>
      <c r="C76" s="52">
        <v>225176849.65399992</v>
      </c>
      <c r="D76" s="611">
        <v>196470547.49300003</v>
      </c>
      <c r="E76" s="612">
        <v>28706302.160999887</v>
      </c>
      <c r="F76" s="612">
        <v>0</v>
      </c>
      <c r="G76" s="612">
        <v>225176849.65399992</v>
      </c>
      <c r="I76" s="613">
        <v>0</v>
      </c>
      <c r="J76" s="613">
        <v>0</v>
      </c>
      <c r="K76" s="613">
        <v>0</v>
      </c>
      <c r="L76" s="613">
        <v>0</v>
      </c>
      <c r="M76" s="613">
        <v>0</v>
      </c>
      <c r="N76" s="613">
        <v>0</v>
      </c>
      <c r="O76" s="613">
        <v>0</v>
      </c>
      <c r="P76" s="613">
        <v>0</v>
      </c>
      <c r="Q76" s="613">
        <v>0</v>
      </c>
      <c r="R76" s="613" t="s">
        <v>964</v>
      </c>
    </row>
    <row r="77" spans="1:18" outlineLevel="1">
      <c r="A77" s="609">
        <v>391</v>
      </c>
      <c r="B77" s="610" t="s">
        <v>1112</v>
      </c>
      <c r="C77" s="52">
        <v>109380337.50000001</v>
      </c>
      <c r="D77" s="611">
        <v>99533226.724900007</v>
      </c>
      <c r="E77" s="612">
        <v>9847110.7751000077</v>
      </c>
      <c r="F77" s="612">
        <v>0</v>
      </c>
      <c r="G77" s="612">
        <v>109380337.50000001</v>
      </c>
      <c r="I77" s="613">
        <v>0</v>
      </c>
      <c r="J77" s="613">
        <v>0</v>
      </c>
      <c r="K77" s="613">
        <v>0</v>
      </c>
      <c r="L77" s="613">
        <v>0</v>
      </c>
      <c r="M77" s="613">
        <v>0</v>
      </c>
      <c r="N77" s="613">
        <v>0</v>
      </c>
      <c r="O77" s="613">
        <v>0</v>
      </c>
      <c r="P77" s="613">
        <v>0</v>
      </c>
      <c r="Q77" s="613">
        <v>0</v>
      </c>
      <c r="R77" s="613" t="s">
        <v>964</v>
      </c>
    </row>
    <row r="78" spans="1:18" outlineLevel="1">
      <c r="A78" s="609">
        <v>392</v>
      </c>
      <c r="B78" s="610" t="s">
        <v>1113</v>
      </c>
      <c r="C78" s="52">
        <v>15439498.100000001</v>
      </c>
      <c r="D78" s="611">
        <v>14870408.705</v>
      </c>
      <c r="E78" s="612">
        <v>569089.39500000142</v>
      </c>
      <c r="F78" s="612">
        <v>0</v>
      </c>
      <c r="G78" s="612">
        <v>15439498.100000001</v>
      </c>
      <c r="I78" s="613">
        <v>0</v>
      </c>
      <c r="J78" s="613">
        <v>0</v>
      </c>
      <c r="K78" s="613">
        <v>0</v>
      </c>
      <c r="L78" s="613">
        <v>0</v>
      </c>
      <c r="M78" s="613">
        <v>0</v>
      </c>
      <c r="N78" s="613">
        <v>0</v>
      </c>
      <c r="O78" s="613">
        <v>0</v>
      </c>
      <c r="P78" s="613">
        <v>0</v>
      </c>
      <c r="Q78" s="613">
        <v>0</v>
      </c>
      <c r="R78" s="613" t="s">
        <v>964</v>
      </c>
    </row>
    <row r="79" spans="1:18" outlineLevel="1">
      <c r="A79" s="609">
        <v>393</v>
      </c>
      <c r="B79" s="610" t="s">
        <v>1114</v>
      </c>
      <c r="C79" s="52">
        <v>232556.7</v>
      </c>
      <c r="D79" s="611">
        <v>231872.05439999999</v>
      </c>
      <c r="E79" s="612">
        <v>684.64560000001802</v>
      </c>
      <c r="F79" s="612">
        <v>0</v>
      </c>
      <c r="G79" s="612">
        <v>232556.7</v>
      </c>
      <c r="I79" s="613">
        <v>0</v>
      </c>
      <c r="J79" s="613">
        <v>0</v>
      </c>
      <c r="K79" s="613">
        <v>0</v>
      </c>
      <c r="L79" s="613">
        <v>0</v>
      </c>
      <c r="M79" s="613">
        <v>0</v>
      </c>
      <c r="N79" s="613">
        <v>0</v>
      </c>
      <c r="O79" s="613">
        <v>0</v>
      </c>
      <c r="P79" s="613">
        <v>0</v>
      </c>
      <c r="Q79" s="613">
        <v>0</v>
      </c>
      <c r="R79" s="613" t="s">
        <v>1039</v>
      </c>
    </row>
    <row r="80" spans="1:18" outlineLevel="1">
      <c r="A80" s="609">
        <v>394</v>
      </c>
      <c r="B80" s="610" t="s">
        <v>1115</v>
      </c>
      <c r="C80" s="52">
        <v>13888778.5</v>
      </c>
      <c r="D80" s="611">
        <v>12300958.8664</v>
      </c>
      <c r="E80" s="612">
        <v>1587819.6336000003</v>
      </c>
      <c r="F80" s="612">
        <v>0</v>
      </c>
      <c r="G80" s="612">
        <v>13888778.5</v>
      </c>
      <c r="I80" s="613">
        <v>0</v>
      </c>
      <c r="J80" s="613">
        <v>0</v>
      </c>
      <c r="K80" s="613">
        <v>0</v>
      </c>
      <c r="L80" s="613">
        <v>0</v>
      </c>
      <c r="M80" s="613">
        <v>0</v>
      </c>
      <c r="N80" s="613">
        <v>0</v>
      </c>
      <c r="O80" s="613">
        <v>0</v>
      </c>
      <c r="P80" s="613">
        <v>0</v>
      </c>
      <c r="Q80" s="613">
        <v>0</v>
      </c>
      <c r="R80" s="613" t="s">
        <v>1116</v>
      </c>
    </row>
    <row r="81" spans="1:18" outlineLevel="1">
      <c r="A81" s="609">
        <v>395</v>
      </c>
      <c r="B81" s="610" t="s">
        <v>1117</v>
      </c>
      <c r="C81" s="52">
        <v>7820000</v>
      </c>
      <c r="D81" s="611">
        <v>7953818</v>
      </c>
      <c r="E81" s="612">
        <v>-133818</v>
      </c>
      <c r="F81" s="612">
        <v>0</v>
      </c>
      <c r="G81" s="612">
        <v>7820000</v>
      </c>
      <c r="I81" s="613">
        <v>0</v>
      </c>
      <c r="J81" s="613">
        <v>0</v>
      </c>
      <c r="K81" s="613">
        <v>0</v>
      </c>
      <c r="L81" s="613">
        <v>0</v>
      </c>
      <c r="M81" s="613">
        <v>0</v>
      </c>
      <c r="N81" s="613">
        <v>0</v>
      </c>
      <c r="O81" s="613">
        <v>0</v>
      </c>
      <c r="P81" s="613">
        <v>0</v>
      </c>
      <c r="Q81" s="613">
        <v>0</v>
      </c>
      <c r="R81" s="613" t="s">
        <v>1116</v>
      </c>
    </row>
    <row r="82" spans="1:18" outlineLevel="1">
      <c r="A82" s="609">
        <v>396</v>
      </c>
      <c r="B82" s="610" t="s">
        <v>1118</v>
      </c>
      <c r="C82" s="52">
        <v>5307201.3</v>
      </c>
      <c r="D82" s="611">
        <v>5465886.7916000001</v>
      </c>
      <c r="E82" s="612">
        <v>-158685.4916000003</v>
      </c>
      <c r="F82" s="612">
        <v>0</v>
      </c>
      <c r="G82" s="612">
        <v>5307201.3</v>
      </c>
      <c r="I82" s="613">
        <v>0</v>
      </c>
      <c r="J82" s="613">
        <v>0</v>
      </c>
      <c r="K82" s="613">
        <v>0</v>
      </c>
      <c r="L82" s="613">
        <v>0</v>
      </c>
      <c r="M82" s="613">
        <v>0</v>
      </c>
      <c r="N82" s="613">
        <v>0</v>
      </c>
      <c r="O82" s="613">
        <v>0</v>
      </c>
      <c r="P82" s="613">
        <v>0</v>
      </c>
      <c r="Q82" s="613">
        <v>0</v>
      </c>
      <c r="R82" s="613" t="s">
        <v>1116</v>
      </c>
    </row>
    <row r="83" spans="1:18" outlineLevel="1">
      <c r="A83" s="609">
        <v>397</v>
      </c>
      <c r="B83" s="610" t="s">
        <v>1119</v>
      </c>
      <c r="C83" s="52">
        <v>146821395.59999999</v>
      </c>
      <c r="D83" s="611">
        <v>144770570.80239999</v>
      </c>
      <c r="E83" s="612">
        <v>2050824.7976000011</v>
      </c>
      <c r="F83" s="612">
        <v>0</v>
      </c>
      <c r="G83" s="612">
        <v>146821395.59999999</v>
      </c>
      <c r="I83" s="613">
        <v>0</v>
      </c>
      <c r="J83" s="613">
        <v>0</v>
      </c>
      <c r="K83" s="613">
        <v>0</v>
      </c>
      <c r="L83" s="613">
        <v>0</v>
      </c>
      <c r="M83" s="613">
        <v>0</v>
      </c>
      <c r="N83" s="613">
        <v>0</v>
      </c>
      <c r="O83" s="613">
        <v>0</v>
      </c>
      <c r="P83" s="613">
        <v>0</v>
      </c>
      <c r="Q83" s="613">
        <v>0</v>
      </c>
      <c r="R83" s="613" t="s">
        <v>964</v>
      </c>
    </row>
    <row r="84" spans="1:18" outlineLevel="1">
      <c r="A84" s="609">
        <v>398</v>
      </c>
      <c r="B84" s="610" t="s">
        <v>1120</v>
      </c>
      <c r="C84" s="52">
        <v>970290.20000000007</v>
      </c>
      <c r="D84" s="611">
        <v>977655.72400000005</v>
      </c>
      <c r="E84" s="612">
        <v>-7365.5239999999758</v>
      </c>
      <c r="F84" s="612">
        <v>0</v>
      </c>
      <c r="G84" s="612">
        <v>970290.20000000007</v>
      </c>
      <c r="I84" s="613">
        <v>0</v>
      </c>
      <c r="J84" s="613">
        <v>0</v>
      </c>
      <c r="K84" s="613">
        <v>0</v>
      </c>
      <c r="L84" s="613">
        <v>0</v>
      </c>
      <c r="M84" s="613">
        <v>0</v>
      </c>
      <c r="N84" s="613">
        <v>0</v>
      </c>
      <c r="O84" s="613">
        <v>0</v>
      </c>
      <c r="P84" s="613">
        <v>0</v>
      </c>
      <c r="Q84" s="613">
        <v>0</v>
      </c>
      <c r="R84" s="613" t="s">
        <v>964</v>
      </c>
    </row>
    <row r="85" spans="1:18" outlineLevel="1">
      <c r="A85" s="609">
        <v>399</v>
      </c>
      <c r="B85" s="610" t="s">
        <v>1121</v>
      </c>
      <c r="C85" s="52">
        <v>1250391.3638000034</v>
      </c>
      <c r="D85" s="611">
        <v>932601.25960000348</v>
      </c>
      <c r="E85" s="612">
        <v>317790.1042</v>
      </c>
      <c r="F85" s="612">
        <v>0</v>
      </c>
      <c r="G85" s="612">
        <v>1250391.3638000034</v>
      </c>
      <c r="I85" s="613">
        <v>0</v>
      </c>
      <c r="J85" s="613">
        <v>0</v>
      </c>
      <c r="K85" s="613">
        <v>0</v>
      </c>
      <c r="L85" s="613">
        <v>0</v>
      </c>
      <c r="M85" s="613">
        <v>0</v>
      </c>
      <c r="N85" s="613">
        <v>0</v>
      </c>
      <c r="O85" s="613">
        <v>0</v>
      </c>
      <c r="P85" s="613">
        <v>0</v>
      </c>
      <c r="Q85" s="613">
        <v>0</v>
      </c>
      <c r="R85" s="613" t="s">
        <v>964</v>
      </c>
    </row>
    <row r="86" spans="1:18" outlineLevel="1">
      <c r="A86" s="609" t="s">
        <v>45</v>
      </c>
      <c r="B86" s="610" t="s">
        <v>45</v>
      </c>
      <c r="C86" s="52">
        <v>0</v>
      </c>
      <c r="D86" s="611">
        <v>0</v>
      </c>
      <c r="E86" s="612">
        <v>0</v>
      </c>
      <c r="F86" s="612">
        <v>0</v>
      </c>
      <c r="G86" s="612">
        <v>0</v>
      </c>
      <c r="I86" s="613">
        <v>0</v>
      </c>
      <c r="J86" s="613">
        <v>0</v>
      </c>
      <c r="K86" s="613">
        <v>0</v>
      </c>
      <c r="L86" s="613">
        <v>0</v>
      </c>
      <c r="M86" s="613">
        <v>0</v>
      </c>
      <c r="N86" s="613">
        <v>0</v>
      </c>
      <c r="O86" s="613">
        <v>0</v>
      </c>
      <c r="P86" s="613">
        <v>0</v>
      </c>
      <c r="Q86" s="613">
        <v>0</v>
      </c>
      <c r="R86" s="613">
        <v>0</v>
      </c>
    </row>
    <row r="87" spans="1:18" outlineLevel="1">
      <c r="A87" s="609" t="s">
        <v>45</v>
      </c>
      <c r="B87" s="610" t="s">
        <v>45</v>
      </c>
      <c r="C87" s="52">
        <v>0</v>
      </c>
      <c r="D87" s="611">
        <v>0</v>
      </c>
      <c r="E87" s="612">
        <v>0</v>
      </c>
      <c r="F87" s="612">
        <v>0</v>
      </c>
      <c r="G87" s="612">
        <v>0</v>
      </c>
      <c r="I87" s="613">
        <v>0</v>
      </c>
      <c r="J87" s="613">
        <v>0</v>
      </c>
      <c r="K87" s="613">
        <v>0</v>
      </c>
      <c r="L87" s="613">
        <v>0</v>
      </c>
      <c r="M87" s="613">
        <v>0</v>
      </c>
      <c r="N87" s="613">
        <v>0</v>
      </c>
      <c r="O87" s="613">
        <v>0</v>
      </c>
      <c r="P87" s="613">
        <v>0</v>
      </c>
      <c r="Q87" s="613">
        <v>0</v>
      </c>
      <c r="R87" s="613">
        <v>0</v>
      </c>
    </row>
    <row r="88" spans="1:18" s="341" customFormat="1" outlineLevel="1">
      <c r="A88" s="1"/>
      <c r="B88" s="345" t="s">
        <v>70</v>
      </c>
      <c r="C88" s="351">
        <v>562305522.21780002</v>
      </c>
      <c r="D88" s="351">
        <v>519498365.88340002</v>
      </c>
      <c r="E88" s="351">
        <v>42807156.334399901</v>
      </c>
      <c r="F88" s="351">
        <v>0</v>
      </c>
      <c r="G88" s="351">
        <v>562305522.21780002</v>
      </c>
      <c r="H88" s="162"/>
      <c r="I88" s="349"/>
      <c r="J88" s="349"/>
      <c r="K88" s="349"/>
      <c r="L88" s="349"/>
      <c r="M88" s="349"/>
      <c r="N88" s="349"/>
      <c r="O88" s="349"/>
      <c r="P88" s="349"/>
      <c r="Q88" s="162"/>
      <c r="R88" s="349"/>
    </row>
    <row r="89" spans="1:18" s="341" customFormat="1" outlineLevel="1">
      <c r="A89" s="1"/>
      <c r="B89" s="349"/>
      <c r="C89" s="349"/>
      <c r="D89" s="349"/>
      <c r="E89" s="349"/>
      <c r="F89" s="349"/>
      <c r="G89" s="349"/>
      <c r="H89" s="162"/>
      <c r="I89" s="349"/>
      <c r="J89" s="349"/>
      <c r="K89" s="349"/>
      <c r="L89" s="349"/>
      <c r="M89" s="349"/>
      <c r="N89" s="349"/>
      <c r="O89" s="349"/>
      <c r="P89" s="349"/>
      <c r="Q89" s="162"/>
      <c r="R89" s="349"/>
    </row>
    <row r="90" spans="1:18" s="353" customFormat="1">
      <c r="A90" s="350"/>
      <c r="B90" s="345" t="s">
        <v>95</v>
      </c>
      <c r="C90" s="351">
        <v>9609442662.6340485</v>
      </c>
      <c r="D90" s="351">
        <v>9568193110.7886734</v>
      </c>
      <c r="E90" s="351">
        <v>41249551.845374987</v>
      </c>
      <c r="F90" s="351">
        <v>0</v>
      </c>
      <c r="G90" s="351">
        <v>9609442662.6340485</v>
      </c>
      <c r="H90" s="162"/>
      <c r="I90" s="352"/>
      <c r="J90" s="352"/>
      <c r="K90" s="352"/>
      <c r="L90" s="352"/>
      <c r="M90" s="352"/>
      <c r="N90" s="352"/>
      <c r="O90" s="352"/>
      <c r="P90" s="352"/>
      <c r="Q90" s="352"/>
      <c r="R90" s="352"/>
    </row>
    <row r="92" spans="1:18">
      <c r="A92" s="607" t="s">
        <v>96</v>
      </c>
    </row>
    <row r="93" spans="1:18" outlineLevel="1">
      <c r="A93" s="607"/>
    </row>
    <row r="94" spans="1:18" outlineLevel="1">
      <c r="A94" s="1"/>
      <c r="B94" s="345" t="s">
        <v>90</v>
      </c>
    </row>
    <row r="95" spans="1:18" outlineLevel="1">
      <c r="A95" s="609">
        <v>111</v>
      </c>
      <c r="B95" s="610" t="s">
        <v>1122</v>
      </c>
      <c r="C95" s="52">
        <v>-11848339.393578827</v>
      </c>
      <c r="D95" s="611">
        <v>-11848339.393578827</v>
      </c>
      <c r="E95" s="612">
        <v>0</v>
      </c>
      <c r="F95" s="612">
        <v>0</v>
      </c>
      <c r="G95" s="612">
        <v>-11848339.393578827</v>
      </c>
      <c r="I95" s="613" t="s">
        <v>1272</v>
      </c>
      <c r="J95" s="613" t="s">
        <v>907</v>
      </c>
      <c r="K95" s="613" t="s">
        <v>1273</v>
      </c>
      <c r="L95" s="613" t="s">
        <v>1057</v>
      </c>
      <c r="M95" s="613">
        <v>0</v>
      </c>
      <c r="N95" s="613">
        <v>0</v>
      </c>
      <c r="O95" s="613">
        <v>0</v>
      </c>
      <c r="P95" s="613">
        <v>0</v>
      </c>
      <c r="Q95" s="613">
        <v>0</v>
      </c>
      <c r="R95" s="613">
        <v>0</v>
      </c>
    </row>
    <row r="96" spans="1:18" outlineLevel="1">
      <c r="A96" s="609">
        <v>111.01</v>
      </c>
      <c r="B96" s="614" t="s">
        <v>1123</v>
      </c>
      <c r="C96" s="52">
        <v>-15836820.280835493</v>
      </c>
      <c r="D96" s="611">
        <v>-15836820.280835493</v>
      </c>
      <c r="E96" s="612">
        <v>0</v>
      </c>
      <c r="F96" s="612">
        <v>0</v>
      </c>
      <c r="G96" s="612">
        <v>-15836820.280835493</v>
      </c>
      <c r="I96" s="613">
        <v>0</v>
      </c>
      <c r="J96" s="613">
        <v>0</v>
      </c>
      <c r="K96" s="613">
        <v>0</v>
      </c>
      <c r="L96" s="613">
        <v>0</v>
      </c>
      <c r="M96" s="613">
        <v>0</v>
      </c>
      <c r="N96" s="613">
        <v>0</v>
      </c>
      <c r="O96" s="613">
        <v>0</v>
      </c>
      <c r="P96" s="613">
        <v>0</v>
      </c>
      <c r="Q96" s="613">
        <v>0</v>
      </c>
      <c r="R96" s="613" t="s">
        <v>1031</v>
      </c>
    </row>
    <row r="97" spans="1:18" outlineLevel="1">
      <c r="A97" s="609">
        <v>111.02</v>
      </c>
      <c r="B97" s="610" t="s">
        <v>1124</v>
      </c>
      <c r="C97" s="52">
        <v>-148027276.96167943</v>
      </c>
      <c r="D97" s="611">
        <v>-100806762.26535235</v>
      </c>
      <c r="E97" s="612">
        <v>-47220514.696327075</v>
      </c>
      <c r="F97" s="612">
        <v>0</v>
      </c>
      <c r="G97" s="612">
        <v>-148027276.96167943</v>
      </c>
      <c r="I97" s="613">
        <v>0</v>
      </c>
      <c r="J97" s="613">
        <v>0</v>
      </c>
      <c r="K97" s="613">
        <v>0</v>
      </c>
      <c r="L97" s="613">
        <v>0</v>
      </c>
      <c r="M97" s="613">
        <v>0</v>
      </c>
      <c r="N97" s="613">
        <v>0</v>
      </c>
      <c r="O97" s="613">
        <v>0</v>
      </c>
      <c r="P97" s="613">
        <v>0</v>
      </c>
      <c r="Q97" s="613">
        <v>0</v>
      </c>
      <c r="R97" s="613" t="s">
        <v>979</v>
      </c>
    </row>
    <row r="98" spans="1:18" s="341" customFormat="1" outlineLevel="1">
      <c r="A98" s="162">
        <v>0</v>
      </c>
      <c r="B98" s="345" t="s">
        <v>70</v>
      </c>
      <c r="C98" s="351">
        <v>-175712436.63609374</v>
      </c>
      <c r="D98" s="351">
        <v>-128491921.93976668</v>
      </c>
      <c r="E98" s="351">
        <v>-47220514.696327075</v>
      </c>
      <c r="F98" s="351">
        <v>0</v>
      </c>
      <c r="G98" s="351">
        <v>-175712436.63609374</v>
      </c>
      <c r="H98" s="162"/>
      <c r="I98" s="349">
        <v>0</v>
      </c>
      <c r="J98" s="349">
        <v>0</v>
      </c>
      <c r="K98" s="349">
        <v>0</v>
      </c>
      <c r="L98" s="349">
        <v>0</v>
      </c>
      <c r="M98" s="349">
        <v>0</v>
      </c>
      <c r="N98" s="349">
        <v>0</v>
      </c>
      <c r="O98" s="349">
        <v>0</v>
      </c>
      <c r="P98" s="349">
        <v>0</v>
      </c>
      <c r="Q98" s="162">
        <v>0</v>
      </c>
      <c r="R98" s="349">
        <v>0</v>
      </c>
    </row>
    <row r="99" spans="1:18" outlineLevel="1">
      <c r="A99" s="162"/>
    </row>
    <row r="100" spans="1:18" outlineLevel="1">
      <c r="A100" s="162"/>
      <c r="B100" s="162" t="s">
        <v>91</v>
      </c>
    </row>
    <row r="101" spans="1:18" outlineLevel="1">
      <c r="A101" s="609">
        <v>108.01</v>
      </c>
      <c r="B101" s="610" t="s">
        <v>1125</v>
      </c>
      <c r="C101" s="52">
        <v>-945433620.17765331</v>
      </c>
      <c r="D101" s="611">
        <v>-911232337.6341666</v>
      </c>
      <c r="E101" s="612">
        <v>-34201282.543486744</v>
      </c>
      <c r="F101" s="612">
        <v>0</v>
      </c>
      <c r="G101" s="612">
        <v>-945433620.17765331</v>
      </c>
      <c r="I101" s="613">
        <v>0</v>
      </c>
      <c r="J101" s="613">
        <v>0</v>
      </c>
      <c r="K101" s="613">
        <v>0</v>
      </c>
      <c r="L101" s="613">
        <v>0</v>
      </c>
      <c r="M101" s="613">
        <v>0</v>
      </c>
      <c r="N101" s="613">
        <v>0</v>
      </c>
      <c r="O101" s="613">
        <v>0</v>
      </c>
      <c r="P101" s="613">
        <v>0</v>
      </c>
      <c r="Q101" s="613">
        <v>0</v>
      </c>
      <c r="R101" s="613" t="s">
        <v>903</v>
      </c>
    </row>
    <row r="102" spans="1:18" outlineLevel="1">
      <c r="A102" s="609">
        <v>108.02</v>
      </c>
      <c r="B102" s="610" t="s">
        <v>1126</v>
      </c>
      <c r="C102" s="52">
        <v>-183522621.94999999</v>
      </c>
      <c r="D102" s="611">
        <v>-174124890</v>
      </c>
      <c r="E102" s="612">
        <v>-9397731.9499999993</v>
      </c>
      <c r="F102" s="612">
        <v>0</v>
      </c>
      <c r="G102" s="612">
        <v>-183522621.94999999</v>
      </c>
      <c r="I102" s="613">
        <v>0</v>
      </c>
      <c r="J102" s="613">
        <v>0</v>
      </c>
      <c r="K102" s="613">
        <v>0</v>
      </c>
      <c r="L102" s="613">
        <v>0</v>
      </c>
      <c r="M102" s="613">
        <v>0</v>
      </c>
      <c r="N102" s="613">
        <v>0</v>
      </c>
      <c r="O102" s="613">
        <v>0</v>
      </c>
      <c r="P102" s="613">
        <v>0</v>
      </c>
      <c r="Q102" s="613">
        <v>0</v>
      </c>
      <c r="R102" s="613" t="s">
        <v>903</v>
      </c>
    </row>
    <row r="103" spans="1:18" outlineLevel="1">
      <c r="A103" s="609">
        <v>108.03</v>
      </c>
      <c r="B103" s="610" t="s">
        <v>1127</v>
      </c>
      <c r="C103" s="52">
        <v>-789161667.84000003</v>
      </c>
      <c r="D103" s="611">
        <v>-757162517</v>
      </c>
      <c r="E103" s="612">
        <v>-31999150.840000004</v>
      </c>
      <c r="F103" s="612">
        <v>0</v>
      </c>
      <c r="G103" s="612">
        <v>-789161667.84000003</v>
      </c>
      <c r="I103" s="613">
        <v>0</v>
      </c>
      <c r="J103" s="613">
        <v>0</v>
      </c>
      <c r="K103" s="613">
        <v>0</v>
      </c>
      <c r="L103" s="613">
        <v>0</v>
      </c>
      <c r="M103" s="613">
        <v>0</v>
      </c>
      <c r="N103" s="613">
        <v>0</v>
      </c>
      <c r="O103" s="613">
        <v>0</v>
      </c>
      <c r="P103" s="613">
        <v>0</v>
      </c>
      <c r="Q103" s="613">
        <v>0</v>
      </c>
      <c r="R103" s="613" t="s">
        <v>903</v>
      </c>
    </row>
    <row r="104" spans="1:18" outlineLevel="1">
      <c r="A104" s="609" t="s">
        <v>45</v>
      </c>
      <c r="B104" s="610" t="s">
        <v>45</v>
      </c>
      <c r="C104" s="52">
        <v>0</v>
      </c>
      <c r="D104" s="612">
        <v>0</v>
      </c>
      <c r="E104" s="612">
        <v>0</v>
      </c>
      <c r="F104" s="612">
        <v>0</v>
      </c>
      <c r="G104" s="612">
        <v>0</v>
      </c>
      <c r="I104" s="613">
        <v>0</v>
      </c>
      <c r="J104" s="613">
        <v>0</v>
      </c>
      <c r="K104" s="613">
        <v>0</v>
      </c>
      <c r="L104" s="613">
        <v>0</v>
      </c>
      <c r="M104" s="613">
        <v>0</v>
      </c>
      <c r="N104" s="613">
        <v>0</v>
      </c>
      <c r="O104" s="613">
        <v>0</v>
      </c>
      <c r="P104" s="613">
        <v>0</v>
      </c>
      <c r="Q104" s="613">
        <v>0</v>
      </c>
      <c r="R104" s="613">
        <v>0</v>
      </c>
    </row>
    <row r="105" spans="1:18" outlineLevel="1">
      <c r="A105" s="609" t="s">
        <v>45</v>
      </c>
      <c r="B105" s="610" t="s">
        <v>45</v>
      </c>
      <c r="C105" s="52">
        <v>0</v>
      </c>
      <c r="D105" s="612">
        <v>0</v>
      </c>
      <c r="E105" s="612">
        <v>0</v>
      </c>
      <c r="F105" s="612">
        <v>0</v>
      </c>
      <c r="G105" s="612">
        <v>0</v>
      </c>
      <c r="I105" s="613">
        <v>0</v>
      </c>
      <c r="J105" s="613">
        <v>0</v>
      </c>
      <c r="K105" s="613">
        <v>0</v>
      </c>
      <c r="L105" s="613">
        <v>0</v>
      </c>
      <c r="M105" s="613">
        <v>0</v>
      </c>
      <c r="N105" s="613">
        <v>0</v>
      </c>
      <c r="O105" s="613">
        <v>0</v>
      </c>
      <c r="P105" s="613">
        <v>0</v>
      </c>
      <c r="Q105" s="613">
        <v>0</v>
      </c>
      <c r="R105" s="613">
        <v>0</v>
      </c>
    </row>
    <row r="106" spans="1:18" outlineLevel="1">
      <c r="A106" s="609" t="s">
        <v>45</v>
      </c>
      <c r="B106" s="610" t="s">
        <v>45</v>
      </c>
      <c r="C106" s="52">
        <v>0</v>
      </c>
      <c r="D106" s="611">
        <v>0</v>
      </c>
      <c r="E106" s="612">
        <v>0</v>
      </c>
      <c r="F106" s="612">
        <v>0</v>
      </c>
      <c r="G106" s="612">
        <v>0</v>
      </c>
      <c r="I106" s="613">
        <v>0</v>
      </c>
      <c r="J106" s="613">
        <v>0</v>
      </c>
      <c r="K106" s="613">
        <v>0</v>
      </c>
      <c r="L106" s="613">
        <v>0</v>
      </c>
      <c r="M106" s="613">
        <v>0</v>
      </c>
      <c r="N106" s="613">
        <v>0</v>
      </c>
      <c r="O106" s="613">
        <v>0</v>
      </c>
      <c r="P106" s="613">
        <v>0</v>
      </c>
      <c r="Q106" s="613">
        <v>0</v>
      </c>
      <c r="R106" s="613">
        <v>0</v>
      </c>
    </row>
    <row r="107" spans="1:18" outlineLevel="1">
      <c r="A107" s="609" t="s">
        <v>45</v>
      </c>
      <c r="B107" s="610" t="s">
        <v>45</v>
      </c>
      <c r="C107" s="52">
        <v>0</v>
      </c>
      <c r="D107" s="611">
        <v>0</v>
      </c>
      <c r="E107" s="612">
        <v>0</v>
      </c>
      <c r="F107" s="612">
        <v>0</v>
      </c>
      <c r="G107" s="612">
        <v>0</v>
      </c>
      <c r="I107" s="613">
        <v>0</v>
      </c>
      <c r="J107" s="613">
        <v>0</v>
      </c>
      <c r="K107" s="613">
        <v>0</v>
      </c>
      <c r="L107" s="613">
        <v>0</v>
      </c>
      <c r="M107" s="613">
        <v>0</v>
      </c>
      <c r="N107" s="613">
        <v>0</v>
      </c>
      <c r="O107" s="613">
        <v>0</v>
      </c>
      <c r="P107" s="613">
        <v>0</v>
      </c>
      <c r="Q107" s="613">
        <v>0</v>
      </c>
      <c r="R107" s="613">
        <v>0</v>
      </c>
    </row>
    <row r="108" spans="1:18" outlineLevel="1">
      <c r="A108" s="609" t="s">
        <v>45</v>
      </c>
      <c r="B108" s="610" t="s">
        <v>45</v>
      </c>
      <c r="C108" s="52">
        <v>0</v>
      </c>
      <c r="D108" s="611">
        <v>0</v>
      </c>
      <c r="E108" s="612">
        <v>0</v>
      </c>
      <c r="F108" s="612">
        <v>0</v>
      </c>
      <c r="G108" s="612">
        <v>0</v>
      </c>
      <c r="I108" s="613">
        <v>0</v>
      </c>
      <c r="J108" s="613">
        <v>0</v>
      </c>
      <c r="K108" s="613">
        <v>0</v>
      </c>
      <c r="L108" s="613">
        <v>0</v>
      </c>
      <c r="M108" s="613">
        <v>0</v>
      </c>
      <c r="N108" s="613">
        <v>0</v>
      </c>
      <c r="O108" s="613">
        <v>0</v>
      </c>
      <c r="P108" s="613">
        <v>0</v>
      </c>
      <c r="Q108" s="613">
        <v>0</v>
      </c>
      <c r="R108" s="613">
        <v>0</v>
      </c>
    </row>
    <row r="109" spans="1:18" outlineLevel="1">
      <c r="A109" s="609" t="s">
        <v>45</v>
      </c>
      <c r="B109" s="610" t="s">
        <v>45</v>
      </c>
      <c r="C109" s="52">
        <v>0</v>
      </c>
      <c r="D109" s="611">
        <v>0</v>
      </c>
      <c r="E109" s="612">
        <v>0</v>
      </c>
      <c r="F109" s="612">
        <v>0</v>
      </c>
      <c r="G109" s="612">
        <v>0</v>
      </c>
      <c r="I109" s="613">
        <v>0</v>
      </c>
      <c r="J109" s="613">
        <v>0</v>
      </c>
      <c r="K109" s="613">
        <v>0</v>
      </c>
      <c r="L109" s="613">
        <v>0</v>
      </c>
      <c r="M109" s="613">
        <v>0</v>
      </c>
      <c r="N109" s="613">
        <v>0</v>
      </c>
      <c r="O109" s="613">
        <v>0</v>
      </c>
      <c r="P109" s="613">
        <v>0</v>
      </c>
      <c r="Q109" s="613">
        <v>0</v>
      </c>
      <c r="R109" s="613">
        <v>0</v>
      </c>
    </row>
    <row r="110" spans="1:18" ht="13.5" customHeight="1" outlineLevel="1">
      <c r="A110" s="609" t="s">
        <v>45</v>
      </c>
      <c r="B110" s="610" t="s">
        <v>45</v>
      </c>
      <c r="C110" s="52">
        <v>0</v>
      </c>
      <c r="D110" s="611">
        <v>0</v>
      </c>
      <c r="E110" s="612">
        <v>0</v>
      </c>
      <c r="F110" s="612">
        <v>0</v>
      </c>
      <c r="G110" s="612">
        <v>0</v>
      </c>
      <c r="I110" s="613">
        <v>0</v>
      </c>
      <c r="J110" s="613">
        <v>0</v>
      </c>
      <c r="K110" s="613">
        <v>0</v>
      </c>
      <c r="L110" s="613">
        <v>0</v>
      </c>
      <c r="M110" s="613">
        <v>0</v>
      </c>
      <c r="N110" s="613">
        <v>0</v>
      </c>
      <c r="O110" s="613">
        <v>0</v>
      </c>
      <c r="P110" s="613">
        <v>0</v>
      </c>
      <c r="Q110" s="613">
        <v>0</v>
      </c>
      <c r="R110" s="613">
        <v>0</v>
      </c>
    </row>
    <row r="111" spans="1:18" outlineLevel="1">
      <c r="A111" s="609" t="s">
        <v>45</v>
      </c>
      <c r="B111" s="610" t="s">
        <v>45</v>
      </c>
      <c r="C111" s="52">
        <v>0</v>
      </c>
      <c r="D111" s="611">
        <v>0</v>
      </c>
      <c r="E111" s="612">
        <v>0</v>
      </c>
      <c r="F111" s="612">
        <v>0</v>
      </c>
      <c r="G111" s="612">
        <v>0</v>
      </c>
      <c r="I111" s="613">
        <v>0</v>
      </c>
      <c r="J111" s="613">
        <v>0</v>
      </c>
      <c r="K111" s="613">
        <v>0</v>
      </c>
      <c r="L111" s="613">
        <v>0</v>
      </c>
      <c r="M111" s="613">
        <v>0</v>
      </c>
      <c r="N111" s="613">
        <v>0</v>
      </c>
      <c r="O111" s="613">
        <v>0</v>
      </c>
      <c r="P111" s="613">
        <v>0</v>
      </c>
      <c r="Q111" s="613">
        <v>0</v>
      </c>
      <c r="R111" s="613">
        <v>0</v>
      </c>
    </row>
    <row r="112" spans="1:18" outlineLevel="1">
      <c r="A112" s="609" t="s">
        <v>45</v>
      </c>
      <c r="B112" s="610" t="s">
        <v>45</v>
      </c>
      <c r="C112" s="52">
        <v>0</v>
      </c>
      <c r="D112" s="611">
        <v>0</v>
      </c>
      <c r="E112" s="612">
        <v>0</v>
      </c>
      <c r="F112" s="612">
        <v>0</v>
      </c>
      <c r="G112" s="612">
        <v>0</v>
      </c>
      <c r="I112" s="613">
        <v>0</v>
      </c>
      <c r="J112" s="613">
        <v>0</v>
      </c>
      <c r="K112" s="613">
        <v>0</v>
      </c>
      <c r="L112" s="613">
        <v>0</v>
      </c>
      <c r="M112" s="613">
        <v>0</v>
      </c>
      <c r="N112" s="613">
        <v>0</v>
      </c>
      <c r="O112" s="613">
        <v>0</v>
      </c>
      <c r="P112" s="613">
        <v>0</v>
      </c>
      <c r="Q112" s="613">
        <v>0</v>
      </c>
      <c r="R112" s="613">
        <v>0</v>
      </c>
    </row>
    <row r="113" spans="1:18" s="341" customFormat="1" outlineLevel="1">
      <c r="A113" s="162"/>
      <c r="B113" s="345" t="s">
        <v>70</v>
      </c>
      <c r="C113" s="351">
        <v>-1918117909.9676533</v>
      </c>
      <c r="D113" s="351">
        <v>-1842519744.6341667</v>
      </c>
      <c r="E113" s="351">
        <v>-75598165.333486751</v>
      </c>
      <c r="F113" s="351">
        <v>0</v>
      </c>
      <c r="G113" s="351">
        <v>-1918117909.9676533</v>
      </c>
      <c r="H113" s="162"/>
      <c r="I113" s="349"/>
      <c r="J113" s="349"/>
      <c r="K113" s="349"/>
      <c r="L113" s="349"/>
      <c r="M113" s="349"/>
      <c r="N113" s="349"/>
      <c r="O113" s="349"/>
      <c r="P113" s="349"/>
      <c r="Q113" s="162"/>
      <c r="R113" s="349"/>
    </row>
    <row r="114" spans="1:18" outlineLevel="1">
      <c r="A114" s="162"/>
    </row>
    <row r="115" spans="1:18" outlineLevel="1">
      <c r="A115" s="162"/>
      <c r="B115" s="172" t="s">
        <v>97</v>
      </c>
    </row>
    <row r="116" spans="1:18" outlineLevel="1">
      <c r="A116" s="609" t="s">
        <v>1128</v>
      </c>
      <c r="B116" s="610" t="s">
        <v>1129</v>
      </c>
      <c r="C116" s="52">
        <v>-350429027.58999997</v>
      </c>
      <c r="D116" s="611">
        <v>-334966799</v>
      </c>
      <c r="E116" s="612">
        <v>-15462228.59</v>
      </c>
      <c r="F116" s="612">
        <v>0</v>
      </c>
      <c r="G116" s="612">
        <v>-350429027.58999997</v>
      </c>
      <c r="I116" s="613" t="s">
        <v>1274</v>
      </c>
      <c r="J116" s="613" t="s">
        <v>916</v>
      </c>
      <c r="K116" s="613" t="s">
        <v>1275</v>
      </c>
      <c r="L116" s="613" t="s">
        <v>1276</v>
      </c>
      <c r="M116" s="613">
        <v>0</v>
      </c>
      <c r="N116" s="613">
        <v>0</v>
      </c>
      <c r="O116" s="613">
        <v>0</v>
      </c>
      <c r="P116" s="613">
        <v>0</v>
      </c>
      <c r="Q116" s="613">
        <v>0</v>
      </c>
      <c r="R116" s="613">
        <v>0</v>
      </c>
    </row>
    <row r="117" spans="1:18" outlineLevel="1">
      <c r="A117" s="609" t="s">
        <v>1130</v>
      </c>
      <c r="B117" s="610" t="s">
        <v>1131</v>
      </c>
      <c r="C117" s="52">
        <v>-54625781.700000003</v>
      </c>
      <c r="D117" s="611">
        <v>-54629068</v>
      </c>
      <c r="E117" s="612">
        <v>3286.3000000000206</v>
      </c>
      <c r="F117" s="612">
        <v>0</v>
      </c>
      <c r="G117" s="612">
        <v>-54625781.700000003</v>
      </c>
      <c r="I117" s="613" t="s">
        <v>1274</v>
      </c>
      <c r="J117" s="613" t="s">
        <v>907</v>
      </c>
      <c r="K117" s="613" t="s">
        <v>1273</v>
      </c>
      <c r="L117" s="613" t="s">
        <v>1057</v>
      </c>
      <c r="M117" s="613">
        <v>0</v>
      </c>
      <c r="N117" s="613">
        <v>0</v>
      </c>
      <c r="O117" s="613">
        <v>0</v>
      </c>
      <c r="P117" s="613">
        <v>0</v>
      </c>
      <c r="Q117" s="613">
        <v>0</v>
      </c>
      <c r="R117" s="613">
        <v>0</v>
      </c>
    </row>
    <row r="118" spans="1:18" outlineLevel="1">
      <c r="A118" s="615" t="s">
        <v>1132</v>
      </c>
      <c r="B118" s="614" t="s">
        <v>1133</v>
      </c>
      <c r="C118" s="52">
        <v>-350417.81164735754</v>
      </c>
      <c r="D118" s="611">
        <v>-209007</v>
      </c>
      <c r="E118" s="612">
        <v>-141410.81164735754</v>
      </c>
      <c r="F118" s="612">
        <v>0</v>
      </c>
      <c r="G118" s="612">
        <v>-350417.81164735754</v>
      </c>
      <c r="I118" s="613" t="s">
        <v>1274</v>
      </c>
      <c r="J118" s="613" t="s">
        <v>247</v>
      </c>
      <c r="K118" s="612" t="s">
        <v>919</v>
      </c>
      <c r="L118" s="613">
        <v>0</v>
      </c>
      <c r="M118" s="612">
        <v>0</v>
      </c>
      <c r="N118" s="613">
        <v>0</v>
      </c>
      <c r="O118" s="613">
        <v>0</v>
      </c>
      <c r="P118" s="613">
        <v>0</v>
      </c>
      <c r="Q118" s="613">
        <v>0</v>
      </c>
      <c r="R118" s="613">
        <v>0</v>
      </c>
    </row>
    <row r="119" spans="1:18" outlineLevel="1">
      <c r="A119" s="609" t="s">
        <v>1134</v>
      </c>
      <c r="B119" s="610" t="s">
        <v>1135</v>
      </c>
      <c r="C119" s="52">
        <v>-114357079.75</v>
      </c>
      <c r="D119" s="611">
        <v>-114353996</v>
      </c>
      <c r="E119" s="612">
        <v>-3083.7500000000023</v>
      </c>
      <c r="F119" s="612">
        <v>0</v>
      </c>
      <c r="G119" s="612">
        <v>-114357079.75</v>
      </c>
      <c r="I119" s="613" t="s">
        <v>1274</v>
      </c>
      <c r="J119" s="613" t="s">
        <v>907</v>
      </c>
      <c r="K119" s="613" t="s">
        <v>1273</v>
      </c>
      <c r="L119" s="613" t="s">
        <v>1057</v>
      </c>
      <c r="M119" s="613">
        <v>0</v>
      </c>
      <c r="N119" s="613">
        <v>0</v>
      </c>
      <c r="O119" s="613">
        <v>0</v>
      </c>
      <c r="P119" s="613">
        <v>0</v>
      </c>
      <c r="Q119" s="613">
        <v>0</v>
      </c>
      <c r="R119" s="613">
        <v>0</v>
      </c>
    </row>
    <row r="120" spans="1:18" outlineLevel="1">
      <c r="A120" s="609" t="s">
        <v>45</v>
      </c>
      <c r="B120" s="610" t="s">
        <v>45</v>
      </c>
      <c r="C120" s="52">
        <v>0</v>
      </c>
      <c r="D120" s="611">
        <v>0</v>
      </c>
      <c r="E120" s="612">
        <v>0</v>
      </c>
      <c r="F120" s="612">
        <v>0</v>
      </c>
      <c r="G120" s="612">
        <v>0</v>
      </c>
      <c r="I120" s="613">
        <v>0</v>
      </c>
      <c r="J120" s="613">
        <v>0</v>
      </c>
      <c r="K120" s="613">
        <v>0</v>
      </c>
      <c r="L120" s="613">
        <v>0</v>
      </c>
      <c r="M120" s="613">
        <v>0</v>
      </c>
      <c r="N120" s="613">
        <v>0</v>
      </c>
      <c r="O120" s="613">
        <v>0</v>
      </c>
      <c r="P120" s="613">
        <v>0</v>
      </c>
      <c r="Q120" s="613">
        <v>0</v>
      </c>
      <c r="R120" s="613">
        <v>0</v>
      </c>
    </row>
    <row r="121" spans="1:18" outlineLevel="1">
      <c r="A121" s="609" t="s">
        <v>45</v>
      </c>
      <c r="B121" s="610" t="s">
        <v>45</v>
      </c>
      <c r="C121" s="52">
        <v>0</v>
      </c>
      <c r="D121" s="611">
        <v>0</v>
      </c>
      <c r="E121" s="612">
        <v>0</v>
      </c>
      <c r="F121" s="612">
        <v>0</v>
      </c>
      <c r="G121" s="612">
        <v>0</v>
      </c>
      <c r="I121" s="613">
        <v>0</v>
      </c>
      <c r="J121" s="613">
        <v>0</v>
      </c>
      <c r="K121" s="613">
        <v>0</v>
      </c>
      <c r="L121" s="613">
        <v>0</v>
      </c>
      <c r="M121" s="613">
        <v>0</v>
      </c>
      <c r="N121" s="613">
        <v>0</v>
      </c>
      <c r="O121" s="613">
        <v>0</v>
      </c>
      <c r="P121" s="613">
        <v>0</v>
      </c>
      <c r="Q121" s="613">
        <v>0</v>
      </c>
      <c r="R121" s="613">
        <v>0</v>
      </c>
    </row>
    <row r="122" spans="1:18" outlineLevel="1">
      <c r="A122" s="609" t="s">
        <v>45</v>
      </c>
      <c r="B122" s="610" t="s">
        <v>45</v>
      </c>
      <c r="C122" s="52">
        <v>0</v>
      </c>
      <c r="D122" s="611">
        <v>0</v>
      </c>
      <c r="E122" s="612">
        <v>0</v>
      </c>
      <c r="F122" s="612">
        <v>0</v>
      </c>
      <c r="G122" s="612">
        <v>0</v>
      </c>
      <c r="I122" s="613">
        <v>0</v>
      </c>
      <c r="J122" s="613">
        <v>0</v>
      </c>
      <c r="K122" s="613">
        <v>0</v>
      </c>
      <c r="L122" s="613">
        <v>0</v>
      </c>
      <c r="M122" s="613">
        <v>0</v>
      </c>
      <c r="N122" s="613">
        <v>0</v>
      </c>
      <c r="O122" s="613">
        <v>0</v>
      </c>
      <c r="P122" s="613">
        <v>0</v>
      </c>
      <c r="Q122" s="613">
        <v>0</v>
      </c>
      <c r="R122" s="613">
        <v>0</v>
      </c>
    </row>
    <row r="123" spans="1:18" outlineLevel="1">
      <c r="A123" s="609" t="s">
        <v>45</v>
      </c>
      <c r="B123" s="610" t="s">
        <v>45</v>
      </c>
      <c r="C123" s="52">
        <v>0</v>
      </c>
      <c r="D123" s="611">
        <v>0</v>
      </c>
      <c r="E123" s="612">
        <v>0</v>
      </c>
      <c r="F123" s="612">
        <v>0</v>
      </c>
      <c r="G123" s="612">
        <v>0</v>
      </c>
      <c r="I123" s="613">
        <v>0</v>
      </c>
      <c r="J123" s="613">
        <v>0</v>
      </c>
      <c r="K123" s="613">
        <v>0</v>
      </c>
      <c r="L123" s="613">
        <v>0</v>
      </c>
      <c r="M123" s="613">
        <v>0</v>
      </c>
      <c r="N123" s="613">
        <v>0</v>
      </c>
      <c r="O123" s="613">
        <v>0</v>
      </c>
      <c r="P123" s="613">
        <v>0</v>
      </c>
      <c r="Q123" s="613">
        <v>0</v>
      </c>
      <c r="R123" s="613">
        <v>0</v>
      </c>
    </row>
    <row r="124" spans="1:18" s="341" customFormat="1" outlineLevel="1">
      <c r="A124" s="162"/>
      <c r="B124" s="345" t="s">
        <v>70</v>
      </c>
      <c r="C124" s="351">
        <v>-519762306.85164732</v>
      </c>
      <c r="D124" s="351">
        <v>-504158870</v>
      </c>
      <c r="E124" s="351">
        <v>-15603436.851647357</v>
      </c>
      <c r="F124" s="351">
        <v>0</v>
      </c>
      <c r="G124" s="351">
        <v>-519762306.85164732</v>
      </c>
      <c r="H124" s="162"/>
      <c r="I124" s="349"/>
      <c r="J124" s="349"/>
      <c r="K124" s="349"/>
      <c r="L124" s="349"/>
      <c r="M124" s="349"/>
      <c r="N124" s="349"/>
      <c r="O124" s="349"/>
      <c r="P124" s="349"/>
      <c r="Q124" s="162"/>
      <c r="R124" s="349"/>
    </row>
    <row r="125" spans="1:18" outlineLevel="1">
      <c r="A125" s="162"/>
    </row>
    <row r="126" spans="1:18" outlineLevel="1">
      <c r="A126" s="162"/>
      <c r="B126" s="345" t="s">
        <v>94</v>
      </c>
      <c r="K126" s="346"/>
    </row>
    <row r="127" spans="1:18" outlineLevel="1">
      <c r="A127" s="609" t="s">
        <v>1136</v>
      </c>
      <c r="B127" s="614" t="s">
        <v>1137</v>
      </c>
      <c r="C127" s="52">
        <v>-12148.752</v>
      </c>
      <c r="D127" s="611">
        <v>-12148.752</v>
      </c>
      <c r="E127" s="612">
        <v>0</v>
      </c>
      <c r="F127" s="612">
        <v>0</v>
      </c>
      <c r="G127" s="612">
        <v>-12148.752</v>
      </c>
      <c r="I127" s="613" t="s">
        <v>1277</v>
      </c>
      <c r="J127" s="613" t="s">
        <v>247</v>
      </c>
      <c r="K127" s="613" t="s">
        <v>1138</v>
      </c>
      <c r="L127" s="613">
        <v>0</v>
      </c>
      <c r="M127" s="613">
        <v>0</v>
      </c>
      <c r="N127" s="613">
        <v>0</v>
      </c>
      <c r="O127" s="613">
        <v>0</v>
      </c>
      <c r="P127" s="613">
        <v>0</v>
      </c>
      <c r="Q127" s="613">
        <v>0</v>
      </c>
      <c r="R127" s="613">
        <v>0</v>
      </c>
    </row>
    <row r="128" spans="1:18" outlineLevel="1">
      <c r="A128" s="609" t="s">
        <v>1139</v>
      </c>
      <c r="B128" s="614" t="s">
        <v>1140</v>
      </c>
      <c r="C128" s="52">
        <v>-3385851.2480000001</v>
      </c>
      <c r="D128" s="611">
        <v>-3350070.2480000001</v>
      </c>
      <c r="E128" s="612">
        <v>-35781</v>
      </c>
      <c r="F128" s="612">
        <v>0</v>
      </c>
      <c r="G128" s="612">
        <v>-3385851.2480000001</v>
      </c>
      <c r="I128" s="613" t="s">
        <v>1277</v>
      </c>
      <c r="J128" s="613" t="s">
        <v>247</v>
      </c>
      <c r="K128" s="613" t="s">
        <v>1076</v>
      </c>
      <c r="L128" s="613">
        <v>0</v>
      </c>
      <c r="M128" s="613">
        <v>0</v>
      </c>
      <c r="N128" s="613">
        <v>0</v>
      </c>
      <c r="O128" s="613">
        <v>0</v>
      </c>
      <c r="P128" s="613">
        <v>0</v>
      </c>
      <c r="Q128" s="613">
        <v>0</v>
      </c>
      <c r="R128" s="613">
        <v>0</v>
      </c>
    </row>
    <row r="129" spans="1:18" outlineLevel="1">
      <c r="A129" s="609" t="s">
        <v>1141</v>
      </c>
      <c r="B129" s="610" t="s">
        <v>1077</v>
      </c>
      <c r="C129" s="52">
        <v>-224950.76187036239</v>
      </c>
      <c r="D129" s="611">
        <v>-224950.76187036239</v>
      </c>
      <c r="E129" s="612">
        <v>0</v>
      </c>
      <c r="F129" s="612">
        <v>0</v>
      </c>
      <c r="G129" s="612">
        <v>-224950.76187036239</v>
      </c>
      <c r="I129" s="613" t="s">
        <v>1277</v>
      </c>
      <c r="J129" s="613" t="s">
        <v>247</v>
      </c>
      <c r="K129" s="613" t="s">
        <v>1142</v>
      </c>
      <c r="L129" s="613">
        <v>0</v>
      </c>
      <c r="M129" s="613">
        <v>0</v>
      </c>
      <c r="N129" s="613">
        <v>0</v>
      </c>
      <c r="O129" s="613">
        <v>0</v>
      </c>
      <c r="P129" s="613">
        <v>0</v>
      </c>
      <c r="Q129" s="613">
        <v>0</v>
      </c>
      <c r="R129" s="613">
        <v>0</v>
      </c>
    </row>
    <row r="130" spans="1:18" outlineLevel="1">
      <c r="A130" s="609" t="s">
        <v>1143</v>
      </c>
      <c r="B130" s="610" t="s">
        <v>1079</v>
      </c>
      <c r="C130" s="52">
        <v>-2359357.5781296375</v>
      </c>
      <c r="D130" s="611">
        <v>-2288165.2381296377</v>
      </c>
      <c r="E130" s="612">
        <v>-71192.34</v>
      </c>
      <c r="F130" s="612">
        <v>0</v>
      </c>
      <c r="G130" s="612">
        <v>-2359357.5781296375</v>
      </c>
      <c r="I130" s="613" t="s">
        <v>1277</v>
      </c>
      <c r="J130" s="613" t="s">
        <v>247</v>
      </c>
      <c r="K130" s="613" t="s">
        <v>1080</v>
      </c>
      <c r="L130" s="613">
        <v>0</v>
      </c>
      <c r="M130" s="613">
        <v>0</v>
      </c>
      <c r="N130" s="613">
        <v>0</v>
      </c>
      <c r="O130" s="613">
        <v>0</v>
      </c>
      <c r="P130" s="613">
        <v>0</v>
      </c>
      <c r="Q130" s="613">
        <v>0</v>
      </c>
      <c r="R130" s="613">
        <v>0</v>
      </c>
    </row>
    <row r="131" spans="1:18" outlineLevel="1">
      <c r="A131" s="609" t="s">
        <v>1144</v>
      </c>
      <c r="B131" s="610" t="s">
        <v>1081</v>
      </c>
      <c r="C131" s="52">
        <v>-11302572.919115141</v>
      </c>
      <c r="D131" s="611">
        <v>-11302572.919115141</v>
      </c>
      <c r="E131" s="612">
        <v>0</v>
      </c>
      <c r="F131" s="612">
        <v>0</v>
      </c>
      <c r="G131" s="612">
        <v>-11302572.919115141</v>
      </c>
      <c r="I131" s="613" t="s">
        <v>1277</v>
      </c>
      <c r="J131" s="613" t="s">
        <v>247</v>
      </c>
      <c r="K131" s="613" t="s">
        <v>1145</v>
      </c>
      <c r="L131" s="613">
        <v>0</v>
      </c>
      <c r="M131" s="613">
        <v>0</v>
      </c>
      <c r="N131" s="613">
        <v>0</v>
      </c>
      <c r="O131" s="613">
        <v>0</v>
      </c>
      <c r="P131" s="613">
        <v>0</v>
      </c>
      <c r="Q131" s="613">
        <v>0</v>
      </c>
      <c r="R131" s="613">
        <v>0</v>
      </c>
    </row>
    <row r="132" spans="1:18" outlineLevel="1">
      <c r="A132" s="609" t="s">
        <v>1146</v>
      </c>
      <c r="B132" s="610" t="s">
        <v>1083</v>
      </c>
      <c r="C132" s="52">
        <v>-125785408.52088486</v>
      </c>
      <c r="D132" s="611">
        <v>-123505575.08088486</v>
      </c>
      <c r="E132" s="612">
        <v>-2279833.44</v>
      </c>
      <c r="F132" s="612">
        <v>0</v>
      </c>
      <c r="G132" s="612">
        <v>-125785408.52088486</v>
      </c>
      <c r="I132" s="613" t="s">
        <v>1277</v>
      </c>
      <c r="J132" s="613" t="s">
        <v>247</v>
      </c>
      <c r="K132" s="613" t="s">
        <v>1002</v>
      </c>
      <c r="L132" s="613">
        <v>0</v>
      </c>
      <c r="M132" s="613">
        <v>0</v>
      </c>
      <c r="N132" s="613">
        <v>0</v>
      </c>
      <c r="O132" s="613">
        <v>0</v>
      </c>
      <c r="P132" s="613">
        <v>0</v>
      </c>
      <c r="Q132" s="613">
        <v>0</v>
      </c>
      <c r="R132" s="613">
        <v>0</v>
      </c>
    </row>
    <row r="133" spans="1:18" outlineLevel="1">
      <c r="A133" s="615" t="s">
        <v>1147</v>
      </c>
      <c r="B133" s="610" t="s">
        <v>1084</v>
      </c>
      <c r="C133" s="52">
        <v>-124550.5</v>
      </c>
      <c r="D133" s="611">
        <v>-96168</v>
      </c>
      <c r="E133" s="612">
        <v>-28382.5</v>
      </c>
      <c r="F133" s="612">
        <v>0</v>
      </c>
      <c r="G133" s="612">
        <v>-124550.5</v>
      </c>
      <c r="I133" s="613" t="s">
        <v>1277</v>
      </c>
      <c r="J133" s="613" t="s">
        <v>247</v>
      </c>
      <c r="K133" s="613" t="s">
        <v>1002</v>
      </c>
      <c r="L133" s="613">
        <v>0</v>
      </c>
      <c r="M133" s="613">
        <v>0</v>
      </c>
      <c r="N133" s="613">
        <v>0</v>
      </c>
      <c r="O133" s="613">
        <v>0</v>
      </c>
      <c r="P133" s="613">
        <v>0</v>
      </c>
      <c r="Q133" s="613">
        <v>0</v>
      </c>
      <c r="R133" s="613">
        <v>0</v>
      </c>
    </row>
    <row r="134" spans="1:18" outlineLevel="1">
      <c r="A134" s="609" t="s">
        <v>1148</v>
      </c>
      <c r="B134" s="610" t="s">
        <v>1085</v>
      </c>
      <c r="C134" s="52">
        <v>-162113782.7686654</v>
      </c>
      <c r="D134" s="611">
        <v>-158022186</v>
      </c>
      <c r="E134" s="612">
        <v>-4091596.7686654078</v>
      </c>
      <c r="F134" s="612">
        <v>0</v>
      </c>
      <c r="G134" s="612">
        <v>-162113782.7686654</v>
      </c>
      <c r="I134" s="613" t="s">
        <v>1277</v>
      </c>
      <c r="J134" s="613" t="s">
        <v>247</v>
      </c>
      <c r="K134" s="613" t="s">
        <v>1005</v>
      </c>
      <c r="L134" s="613">
        <v>0</v>
      </c>
      <c r="M134" s="613">
        <v>0</v>
      </c>
      <c r="N134" s="613">
        <v>0</v>
      </c>
      <c r="O134" s="613">
        <v>0</v>
      </c>
      <c r="P134" s="613">
        <v>0</v>
      </c>
      <c r="Q134" s="613">
        <v>0</v>
      </c>
      <c r="R134" s="613">
        <v>0</v>
      </c>
    </row>
    <row r="135" spans="1:18" outlineLevel="1">
      <c r="A135" s="615" t="s">
        <v>1149</v>
      </c>
      <c r="B135" s="610" t="s">
        <v>1150</v>
      </c>
      <c r="C135" s="52">
        <v>-52160.692154439777</v>
      </c>
      <c r="D135" s="611">
        <v>-52160.692154439777</v>
      </c>
      <c r="E135" s="612">
        <v>0</v>
      </c>
      <c r="F135" s="612">
        <v>0</v>
      </c>
      <c r="G135" s="612">
        <v>-52160.692154439777</v>
      </c>
      <c r="I135" s="613" t="s">
        <v>1277</v>
      </c>
      <c r="J135" s="613" t="s">
        <v>247</v>
      </c>
      <c r="K135" s="613" t="s">
        <v>1151</v>
      </c>
      <c r="L135" s="613">
        <v>0</v>
      </c>
      <c r="M135" s="613">
        <v>0</v>
      </c>
      <c r="N135" s="613">
        <v>0</v>
      </c>
      <c r="O135" s="613">
        <v>0</v>
      </c>
      <c r="P135" s="613">
        <v>0</v>
      </c>
      <c r="Q135" s="613">
        <v>0</v>
      </c>
      <c r="R135" s="613">
        <v>0</v>
      </c>
    </row>
    <row r="136" spans="1:18" outlineLevel="1">
      <c r="A136" s="609" t="s">
        <v>1152</v>
      </c>
      <c r="B136" s="610" t="s">
        <v>1088</v>
      </c>
      <c r="C136" s="52">
        <v>-132672896.18964393</v>
      </c>
      <c r="D136" s="611">
        <v>-127686685.30784556</v>
      </c>
      <c r="E136" s="612">
        <v>-4986210.8817983754</v>
      </c>
      <c r="F136" s="612">
        <v>0</v>
      </c>
      <c r="G136" s="612">
        <v>-132672896.18964393</v>
      </c>
      <c r="I136" s="613" t="s">
        <v>1277</v>
      </c>
      <c r="J136" s="613" t="s">
        <v>247</v>
      </c>
      <c r="K136" s="613" t="s">
        <v>1005</v>
      </c>
      <c r="L136" s="613">
        <v>0</v>
      </c>
      <c r="M136" s="613">
        <v>0</v>
      </c>
      <c r="N136" s="613">
        <v>0</v>
      </c>
      <c r="O136" s="613">
        <v>0</v>
      </c>
      <c r="P136" s="613">
        <v>0</v>
      </c>
      <c r="Q136" s="613">
        <v>0</v>
      </c>
      <c r="R136" s="613">
        <v>0</v>
      </c>
    </row>
    <row r="137" spans="1:18" outlineLevel="1">
      <c r="A137" s="609" t="s">
        <v>1153</v>
      </c>
      <c r="B137" s="610" t="s">
        <v>1154</v>
      </c>
      <c r="C137" s="52">
        <v>-15897826.552200768</v>
      </c>
      <c r="D137" s="611">
        <v>-15897826.552200768</v>
      </c>
      <c r="E137" s="612">
        <v>0</v>
      </c>
      <c r="F137" s="612">
        <v>0</v>
      </c>
      <c r="G137" s="612">
        <v>-15897826.552200768</v>
      </c>
      <c r="I137" s="613" t="s">
        <v>1277</v>
      </c>
      <c r="J137" s="613" t="s">
        <v>247</v>
      </c>
      <c r="K137" s="613" t="s">
        <v>1155</v>
      </c>
      <c r="L137" s="613">
        <v>0</v>
      </c>
      <c r="M137" s="613">
        <v>0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</row>
    <row r="138" spans="1:18" outlineLevel="1">
      <c r="A138" s="615" t="s">
        <v>1156</v>
      </c>
      <c r="B138" s="614" t="s">
        <v>1157</v>
      </c>
      <c r="C138" s="52">
        <v>-275261459.71114302</v>
      </c>
      <c r="D138" s="611">
        <v>-268632107.44779921</v>
      </c>
      <c r="E138" s="612">
        <v>-6629352.2633438194</v>
      </c>
      <c r="F138" s="612">
        <v>0</v>
      </c>
      <c r="G138" s="612">
        <v>-275261459.71114302</v>
      </c>
      <c r="I138" s="613" t="s">
        <v>1277</v>
      </c>
      <c r="J138" s="613" t="s">
        <v>247</v>
      </c>
      <c r="K138" s="613" t="s">
        <v>1010</v>
      </c>
      <c r="L138" s="613">
        <v>0</v>
      </c>
      <c r="M138" s="613">
        <v>0</v>
      </c>
      <c r="N138" s="613">
        <v>0</v>
      </c>
      <c r="O138" s="613">
        <v>0</v>
      </c>
      <c r="P138" s="613">
        <v>0</v>
      </c>
      <c r="Q138" s="613">
        <v>0</v>
      </c>
      <c r="R138" s="613">
        <v>0</v>
      </c>
    </row>
    <row r="139" spans="1:18" outlineLevel="1">
      <c r="A139" s="609" t="s">
        <v>1158</v>
      </c>
      <c r="B139" s="610" t="s">
        <v>1159</v>
      </c>
      <c r="C139" s="52">
        <v>-387945951.77911234</v>
      </c>
      <c r="D139" s="611">
        <v>-374757888</v>
      </c>
      <c r="E139" s="612">
        <v>-13188063.779112367</v>
      </c>
      <c r="F139" s="612">
        <v>0</v>
      </c>
      <c r="G139" s="612">
        <v>-387945951.77911234</v>
      </c>
      <c r="I139" s="613" t="s">
        <v>1277</v>
      </c>
      <c r="J139" s="613" t="s">
        <v>247</v>
      </c>
      <c r="K139" s="613" t="s">
        <v>1010</v>
      </c>
      <c r="L139" s="613">
        <v>0</v>
      </c>
      <c r="M139" s="613">
        <v>0</v>
      </c>
      <c r="N139" s="613">
        <v>0</v>
      </c>
      <c r="O139" s="613">
        <v>0</v>
      </c>
      <c r="P139" s="613">
        <v>0</v>
      </c>
      <c r="Q139" s="613">
        <v>0</v>
      </c>
      <c r="R139" s="613">
        <v>0</v>
      </c>
    </row>
    <row r="140" spans="1:18" outlineLevel="1">
      <c r="A140" s="615" t="s">
        <v>1160</v>
      </c>
      <c r="B140" s="614" t="s">
        <v>1161</v>
      </c>
      <c r="C140" s="52">
        <v>-1245671.6795000487</v>
      </c>
      <c r="D140" s="611">
        <v>-1245671.6795000487</v>
      </c>
      <c r="E140" s="612">
        <v>0</v>
      </c>
      <c r="F140" s="612">
        <v>0</v>
      </c>
      <c r="G140" s="612">
        <v>-1245671.6795000487</v>
      </c>
      <c r="I140" s="613" t="s">
        <v>1277</v>
      </c>
      <c r="J140" s="613" t="s">
        <v>1278</v>
      </c>
      <c r="K140" s="613" t="s">
        <v>1100</v>
      </c>
      <c r="L140" s="613">
        <v>0</v>
      </c>
      <c r="M140" s="613" t="s">
        <v>1281</v>
      </c>
      <c r="N140" s="613">
        <v>0</v>
      </c>
      <c r="O140" s="613">
        <v>0</v>
      </c>
      <c r="P140" s="613">
        <v>0</v>
      </c>
      <c r="Q140" s="613">
        <v>0</v>
      </c>
      <c r="R140" s="613">
        <v>0</v>
      </c>
    </row>
    <row r="141" spans="1:18" outlineLevel="1">
      <c r="A141" s="615" t="s">
        <v>1162</v>
      </c>
      <c r="B141" s="614" t="s">
        <v>1163</v>
      </c>
      <c r="C141" s="52">
        <v>-72920000.296981677</v>
      </c>
      <c r="D141" s="611">
        <v>-69960592.431605667</v>
      </c>
      <c r="E141" s="612">
        <v>-2959407.8653760115</v>
      </c>
      <c r="F141" s="612">
        <v>0</v>
      </c>
      <c r="G141" s="612">
        <v>-72920000.296981677</v>
      </c>
      <c r="I141" s="613" t="s">
        <v>1277</v>
      </c>
      <c r="J141" s="613" t="s">
        <v>1278</v>
      </c>
      <c r="K141" s="613" t="s">
        <v>1095</v>
      </c>
      <c r="L141" s="613">
        <v>0</v>
      </c>
      <c r="M141" s="613" t="s">
        <v>1279</v>
      </c>
      <c r="N141" s="613">
        <v>0</v>
      </c>
      <c r="O141" s="613">
        <v>0</v>
      </c>
      <c r="P141" s="613">
        <v>0</v>
      </c>
      <c r="Q141" s="613">
        <v>0</v>
      </c>
      <c r="R141" s="613">
        <v>0</v>
      </c>
    </row>
    <row r="142" spans="1:18" outlineLevel="1">
      <c r="A142" s="615" t="s">
        <v>1164</v>
      </c>
      <c r="B142" s="614" t="s">
        <v>1165</v>
      </c>
      <c r="C142" s="52">
        <v>-134996024.52671215</v>
      </c>
      <c r="D142" s="611">
        <v>-129520743.88889429</v>
      </c>
      <c r="E142" s="612">
        <v>-5475280.6378178624</v>
      </c>
      <c r="F142" s="612">
        <v>0</v>
      </c>
      <c r="G142" s="612">
        <v>-134996024.52671215</v>
      </c>
      <c r="I142" s="613" t="s">
        <v>1277</v>
      </c>
      <c r="J142" s="613" t="s">
        <v>1278</v>
      </c>
      <c r="K142" s="613" t="s">
        <v>1098</v>
      </c>
      <c r="L142" s="613">
        <v>0</v>
      </c>
      <c r="M142" s="613" t="s">
        <v>1280</v>
      </c>
      <c r="N142" s="613">
        <v>0</v>
      </c>
      <c r="O142" s="613">
        <v>0</v>
      </c>
      <c r="P142" s="613">
        <v>0</v>
      </c>
      <c r="Q142" s="613">
        <v>0</v>
      </c>
      <c r="R142" s="613">
        <v>0</v>
      </c>
    </row>
    <row r="143" spans="1:18" outlineLevel="1">
      <c r="A143" s="615" t="s">
        <v>1166</v>
      </c>
      <c r="B143" s="614" t="s">
        <v>1167</v>
      </c>
      <c r="C143" s="52">
        <v>-33230148.306721054</v>
      </c>
      <c r="D143" s="611">
        <v>-32514442.426331937</v>
      </c>
      <c r="E143" s="612">
        <v>-715705.88038911822</v>
      </c>
      <c r="F143" s="612">
        <v>0</v>
      </c>
      <c r="G143" s="612">
        <v>-33230148.306721054</v>
      </c>
      <c r="I143" s="613" t="s">
        <v>1277</v>
      </c>
      <c r="J143" s="613" t="s">
        <v>248</v>
      </c>
      <c r="K143" s="613">
        <v>0</v>
      </c>
      <c r="L143" s="613">
        <v>0</v>
      </c>
      <c r="M143" s="613" t="s">
        <v>1103</v>
      </c>
      <c r="N143" s="613">
        <v>0</v>
      </c>
      <c r="O143" s="613">
        <v>0</v>
      </c>
      <c r="P143" s="613">
        <v>0</v>
      </c>
      <c r="Q143" s="613">
        <v>0</v>
      </c>
      <c r="R143" s="613">
        <v>0</v>
      </c>
    </row>
    <row r="144" spans="1:18" outlineLevel="1">
      <c r="A144" s="615" t="s">
        <v>1168</v>
      </c>
      <c r="B144" s="614" t="s">
        <v>1169</v>
      </c>
      <c r="C144" s="52">
        <v>-93518190.993585899</v>
      </c>
      <c r="D144" s="611">
        <v>-91494791.573668063</v>
      </c>
      <c r="E144" s="612">
        <v>-2023399.4199178414</v>
      </c>
      <c r="F144" s="612">
        <v>0</v>
      </c>
      <c r="G144" s="612">
        <v>-93518190.993585899</v>
      </c>
      <c r="I144" s="613" t="s">
        <v>1277</v>
      </c>
      <c r="J144" s="613" t="s">
        <v>248</v>
      </c>
      <c r="K144" s="613">
        <v>0</v>
      </c>
      <c r="L144" s="613">
        <v>0</v>
      </c>
      <c r="M144" s="613" t="s">
        <v>948</v>
      </c>
      <c r="N144" s="613">
        <v>0</v>
      </c>
      <c r="O144" s="613">
        <v>0</v>
      </c>
      <c r="P144" s="613">
        <v>0</v>
      </c>
      <c r="Q144" s="613">
        <v>0</v>
      </c>
      <c r="R144" s="613">
        <v>0</v>
      </c>
    </row>
    <row r="145" spans="1:18" outlineLevel="1">
      <c r="A145" s="609" t="s">
        <v>1170</v>
      </c>
      <c r="B145" s="610" t="s">
        <v>1106</v>
      </c>
      <c r="C145" s="52">
        <v>-41766236.578546055</v>
      </c>
      <c r="D145" s="611">
        <v>-35946497</v>
      </c>
      <c r="E145" s="612">
        <v>-5819739.5785460565</v>
      </c>
      <c r="F145" s="612">
        <v>0</v>
      </c>
      <c r="G145" s="612">
        <v>-41766236.578546055</v>
      </c>
      <c r="I145" s="613">
        <v>0</v>
      </c>
      <c r="J145" s="613">
        <v>0</v>
      </c>
      <c r="K145" s="613">
        <v>0</v>
      </c>
      <c r="L145" s="613">
        <v>0</v>
      </c>
      <c r="M145" s="613">
        <v>0</v>
      </c>
      <c r="N145" s="613">
        <v>0</v>
      </c>
      <c r="O145" s="613">
        <v>0</v>
      </c>
      <c r="P145" s="613">
        <v>0</v>
      </c>
      <c r="Q145" s="613">
        <v>0</v>
      </c>
      <c r="R145" s="613" t="s">
        <v>932</v>
      </c>
    </row>
    <row r="146" spans="1:18" outlineLevel="1">
      <c r="A146" s="609" t="s">
        <v>1171</v>
      </c>
      <c r="B146" s="610" t="s">
        <v>1107</v>
      </c>
      <c r="C146" s="52">
        <v>-20008358.410123274</v>
      </c>
      <c r="D146" s="611">
        <v>-18852826</v>
      </c>
      <c r="E146" s="612">
        <v>-1155532.4101232735</v>
      </c>
      <c r="F146" s="612">
        <v>0</v>
      </c>
      <c r="G146" s="612">
        <v>-20008358.410123274</v>
      </c>
      <c r="I146" s="613" t="s">
        <v>1277</v>
      </c>
      <c r="J146" s="613" t="s">
        <v>248</v>
      </c>
      <c r="K146" s="613">
        <v>0</v>
      </c>
      <c r="L146" s="613">
        <v>0</v>
      </c>
      <c r="M146" s="613" t="s">
        <v>930</v>
      </c>
      <c r="N146" s="613">
        <v>0</v>
      </c>
      <c r="O146" s="613">
        <v>0</v>
      </c>
      <c r="P146" s="613">
        <v>0</v>
      </c>
      <c r="Q146" s="613">
        <v>0</v>
      </c>
      <c r="R146" s="613">
        <v>0</v>
      </c>
    </row>
    <row r="147" spans="1:18" outlineLevel="1">
      <c r="A147" s="609" t="s">
        <v>1172</v>
      </c>
      <c r="B147" s="610" t="s">
        <v>1108</v>
      </c>
      <c r="C147" s="52">
        <v>-444030</v>
      </c>
      <c r="D147" s="611">
        <v>-423722</v>
      </c>
      <c r="E147" s="612">
        <v>-20308</v>
      </c>
      <c r="F147" s="612">
        <v>0</v>
      </c>
      <c r="G147" s="612">
        <v>-444030</v>
      </c>
      <c r="I147" s="613">
        <v>0</v>
      </c>
      <c r="J147" s="613">
        <v>0</v>
      </c>
      <c r="K147" s="613">
        <v>0</v>
      </c>
      <c r="L147" s="613">
        <v>0</v>
      </c>
      <c r="M147" s="613">
        <v>0</v>
      </c>
      <c r="N147" s="613">
        <v>0</v>
      </c>
      <c r="O147" s="613">
        <v>0</v>
      </c>
      <c r="P147" s="613">
        <v>0</v>
      </c>
      <c r="Q147" s="613">
        <v>0</v>
      </c>
      <c r="R147" s="613" t="s">
        <v>1109</v>
      </c>
    </row>
    <row r="148" spans="1:18" outlineLevel="1">
      <c r="A148" s="609" t="s">
        <v>45</v>
      </c>
      <c r="B148" s="610" t="s">
        <v>45</v>
      </c>
      <c r="C148" s="52">
        <v>0</v>
      </c>
      <c r="D148" s="611">
        <v>0</v>
      </c>
      <c r="E148" s="612">
        <v>0</v>
      </c>
      <c r="F148" s="612">
        <v>0</v>
      </c>
      <c r="G148" s="612">
        <v>0</v>
      </c>
      <c r="I148" s="613">
        <v>0</v>
      </c>
      <c r="J148" s="613">
        <v>0</v>
      </c>
      <c r="K148" s="613">
        <v>0</v>
      </c>
      <c r="L148" s="613">
        <v>0</v>
      </c>
      <c r="M148" s="613">
        <v>0</v>
      </c>
      <c r="N148" s="613">
        <v>0</v>
      </c>
      <c r="O148" s="613">
        <v>0</v>
      </c>
      <c r="P148" s="613">
        <v>0</v>
      </c>
      <c r="Q148" s="613">
        <v>0</v>
      </c>
      <c r="R148" s="613">
        <v>0</v>
      </c>
    </row>
    <row r="149" spans="1:18" outlineLevel="1">
      <c r="A149" s="609" t="s">
        <v>45</v>
      </c>
      <c r="B149" s="610" t="s">
        <v>45</v>
      </c>
      <c r="C149" s="52">
        <v>0</v>
      </c>
      <c r="D149" s="611">
        <v>0</v>
      </c>
      <c r="E149" s="612">
        <v>0</v>
      </c>
      <c r="F149" s="612">
        <v>0</v>
      </c>
      <c r="G149" s="612">
        <v>0</v>
      </c>
      <c r="I149" s="613">
        <v>0</v>
      </c>
      <c r="J149" s="613">
        <v>0</v>
      </c>
      <c r="K149" s="613">
        <v>0</v>
      </c>
      <c r="L149" s="613">
        <v>0</v>
      </c>
      <c r="M149" s="613">
        <v>0</v>
      </c>
      <c r="N149" s="613">
        <v>0</v>
      </c>
      <c r="O149" s="613">
        <v>0</v>
      </c>
      <c r="P149" s="613">
        <v>0</v>
      </c>
      <c r="Q149" s="613">
        <v>0</v>
      </c>
      <c r="R149" s="613">
        <v>0</v>
      </c>
    </row>
    <row r="150" spans="1:18" outlineLevel="1">
      <c r="A150" s="609" t="s">
        <v>45</v>
      </c>
      <c r="B150" s="610" t="s">
        <v>45</v>
      </c>
      <c r="C150" s="52">
        <v>0</v>
      </c>
      <c r="D150" s="611">
        <v>0</v>
      </c>
      <c r="E150" s="612">
        <v>0</v>
      </c>
      <c r="F150" s="612">
        <v>0</v>
      </c>
      <c r="G150" s="612">
        <v>0</v>
      </c>
      <c r="I150" s="613">
        <v>0</v>
      </c>
      <c r="J150" s="613">
        <v>0</v>
      </c>
      <c r="K150" s="613">
        <v>0</v>
      </c>
      <c r="L150" s="613">
        <v>0</v>
      </c>
      <c r="M150" s="613">
        <v>0</v>
      </c>
      <c r="N150" s="613">
        <v>0</v>
      </c>
      <c r="O150" s="613">
        <v>0</v>
      </c>
      <c r="P150" s="613">
        <v>0</v>
      </c>
      <c r="Q150" s="613">
        <v>0</v>
      </c>
      <c r="R150" s="613">
        <v>0</v>
      </c>
    </row>
    <row r="151" spans="1:18" outlineLevel="1">
      <c r="A151" s="609" t="s">
        <v>45</v>
      </c>
      <c r="B151" s="610" t="s">
        <v>45</v>
      </c>
      <c r="C151" s="52">
        <v>0</v>
      </c>
      <c r="D151" s="611">
        <v>0</v>
      </c>
      <c r="E151" s="612">
        <v>0</v>
      </c>
      <c r="F151" s="612">
        <v>0</v>
      </c>
      <c r="G151" s="612">
        <v>0</v>
      </c>
      <c r="I151" s="613">
        <v>0</v>
      </c>
      <c r="J151" s="613">
        <v>0</v>
      </c>
      <c r="K151" s="613">
        <v>0</v>
      </c>
      <c r="L151" s="613">
        <v>0</v>
      </c>
      <c r="M151" s="613">
        <v>0</v>
      </c>
      <c r="N151" s="613">
        <v>0</v>
      </c>
      <c r="O151" s="613">
        <v>0</v>
      </c>
      <c r="P151" s="613">
        <v>0</v>
      </c>
      <c r="Q151" s="613">
        <v>0</v>
      </c>
      <c r="R151" s="613">
        <v>0</v>
      </c>
    </row>
    <row r="152" spans="1:18" outlineLevel="1">
      <c r="A152" s="609" t="s">
        <v>45</v>
      </c>
      <c r="B152" s="610" t="s">
        <v>45</v>
      </c>
      <c r="C152" s="52">
        <v>0</v>
      </c>
      <c r="D152" s="611">
        <v>0</v>
      </c>
      <c r="E152" s="612">
        <v>0</v>
      </c>
      <c r="F152" s="612">
        <v>0</v>
      </c>
      <c r="G152" s="612">
        <v>0</v>
      </c>
      <c r="I152" s="613">
        <v>0</v>
      </c>
      <c r="J152" s="613">
        <v>0</v>
      </c>
      <c r="K152" s="613">
        <v>0</v>
      </c>
      <c r="L152" s="613">
        <v>0</v>
      </c>
      <c r="M152" s="613">
        <v>0</v>
      </c>
      <c r="N152" s="613">
        <v>0</v>
      </c>
      <c r="O152" s="613">
        <v>0</v>
      </c>
      <c r="P152" s="613">
        <v>0</v>
      </c>
      <c r="Q152" s="613">
        <v>0</v>
      </c>
      <c r="R152" s="613">
        <v>0</v>
      </c>
    </row>
    <row r="153" spans="1:18" outlineLevel="1">
      <c r="A153" s="609" t="s">
        <v>45</v>
      </c>
      <c r="B153" s="610" t="s">
        <v>45</v>
      </c>
      <c r="C153" s="52">
        <v>0</v>
      </c>
      <c r="D153" s="611">
        <v>0</v>
      </c>
      <c r="E153" s="612">
        <v>0</v>
      </c>
      <c r="F153" s="612">
        <v>0</v>
      </c>
      <c r="G153" s="612">
        <v>0</v>
      </c>
      <c r="I153" s="613">
        <v>0</v>
      </c>
      <c r="J153" s="613">
        <v>0</v>
      </c>
      <c r="K153" s="613">
        <v>0</v>
      </c>
      <c r="L153" s="613">
        <v>0</v>
      </c>
      <c r="M153" s="613">
        <v>0</v>
      </c>
      <c r="N153" s="613">
        <v>0</v>
      </c>
      <c r="O153" s="613">
        <v>0</v>
      </c>
      <c r="P153" s="613">
        <v>0</v>
      </c>
      <c r="Q153" s="613">
        <v>0</v>
      </c>
      <c r="R153" s="613">
        <v>0</v>
      </c>
    </row>
    <row r="154" spans="1:18" outlineLevel="1">
      <c r="A154" s="609" t="s">
        <v>45</v>
      </c>
      <c r="B154" s="610" t="s">
        <v>45</v>
      </c>
      <c r="C154" s="52">
        <v>0</v>
      </c>
      <c r="D154" s="611">
        <v>0</v>
      </c>
      <c r="E154" s="612">
        <v>0</v>
      </c>
      <c r="F154" s="612">
        <v>0</v>
      </c>
      <c r="G154" s="612">
        <v>0</v>
      </c>
      <c r="I154" s="613">
        <v>0</v>
      </c>
      <c r="J154" s="613">
        <v>0</v>
      </c>
      <c r="K154" s="613">
        <v>0</v>
      </c>
      <c r="L154" s="613">
        <v>0</v>
      </c>
      <c r="M154" s="613">
        <v>0</v>
      </c>
      <c r="N154" s="613">
        <v>0</v>
      </c>
      <c r="O154" s="613">
        <v>0</v>
      </c>
      <c r="P154" s="613">
        <v>0</v>
      </c>
      <c r="Q154" s="613">
        <v>0</v>
      </c>
      <c r="R154" s="613">
        <v>0</v>
      </c>
    </row>
    <row r="155" spans="1:18" outlineLevel="1">
      <c r="A155" s="609" t="s">
        <v>45</v>
      </c>
      <c r="B155" s="610" t="s">
        <v>45</v>
      </c>
      <c r="C155" s="52">
        <v>0</v>
      </c>
      <c r="D155" s="611">
        <v>0</v>
      </c>
      <c r="E155" s="612">
        <v>0</v>
      </c>
      <c r="F155" s="612">
        <v>0</v>
      </c>
      <c r="G155" s="612">
        <v>0</v>
      </c>
      <c r="I155" s="613">
        <v>0</v>
      </c>
      <c r="J155" s="613">
        <v>0</v>
      </c>
      <c r="K155" s="613">
        <v>0</v>
      </c>
      <c r="L155" s="613">
        <v>0</v>
      </c>
      <c r="M155" s="613">
        <v>0</v>
      </c>
      <c r="N155" s="613">
        <v>0</v>
      </c>
      <c r="O155" s="613">
        <v>0</v>
      </c>
      <c r="P155" s="613">
        <v>0</v>
      </c>
      <c r="Q155" s="613">
        <v>0</v>
      </c>
      <c r="R155" s="613">
        <v>0</v>
      </c>
    </row>
    <row r="156" spans="1:18" s="341" customFormat="1" outlineLevel="1">
      <c r="A156" s="162"/>
      <c r="B156" s="345" t="s">
        <v>70</v>
      </c>
      <c r="C156" s="351">
        <v>-1515267578.76509</v>
      </c>
      <c r="D156" s="351">
        <v>-1465787792</v>
      </c>
      <c r="E156" s="351">
        <v>-49479786.76509013</v>
      </c>
      <c r="F156" s="351">
        <v>0</v>
      </c>
      <c r="G156" s="351">
        <v>-1515267578.76509</v>
      </c>
      <c r="H156" s="162"/>
      <c r="I156" s="349"/>
      <c r="J156" s="349"/>
      <c r="K156" s="349"/>
      <c r="L156" s="349"/>
      <c r="M156" s="349"/>
      <c r="N156" s="349"/>
      <c r="O156" s="349"/>
      <c r="P156" s="349"/>
      <c r="Q156" s="162"/>
      <c r="R156" s="349"/>
    </row>
    <row r="157" spans="1:18" outlineLevel="1">
      <c r="A157" s="162"/>
    </row>
    <row r="158" spans="1:18" outlineLevel="1">
      <c r="A158" s="162"/>
      <c r="B158" s="345" t="s">
        <v>92</v>
      </c>
      <c r="K158" s="348"/>
    </row>
    <row r="159" spans="1:18" outlineLevel="1">
      <c r="A159" s="609">
        <v>108.06</v>
      </c>
      <c r="B159" s="610" t="s">
        <v>1173</v>
      </c>
      <c r="C159" s="52">
        <v>-182440491.55969805</v>
      </c>
      <c r="D159" s="611">
        <v>-183028630.93810004</v>
      </c>
      <c r="E159" s="612">
        <v>588139.37840199983</v>
      </c>
      <c r="F159" s="612">
        <v>0</v>
      </c>
      <c r="G159" s="612">
        <v>-182440491.55969805</v>
      </c>
      <c r="I159" s="613">
        <v>0</v>
      </c>
      <c r="J159" s="613">
        <v>0</v>
      </c>
      <c r="K159" s="613">
        <v>0</v>
      </c>
      <c r="L159" s="613">
        <v>0</v>
      </c>
      <c r="M159" s="613">
        <v>0</v>
      </c>
      <c r="N159" s="613">
        <v>0</v>
      </c>
      <c r="O159" s="613">
        <v>0</v>
      </c>
      <c r="P159" s="613">
        <v>0</v>
      </c>
      <c r="Q159" s="613">
        <v>0</v>
      </c>
      <c r="R159" s="613" t="s">
        <v>979</v>
      </c>
    </row>
    <row r="160" spans="1:18" outlineLevel="1">
      <c r="A160" s="609">
        <v>108.07</v>
      </c>
      <c r="B160" s="610" t="s">
        <v>1174</v>
      </c>
      <c r="C160" s="52">
        <v>14858618.090523999</v>
      </c>
      <c r="D160" s="611">
        <v>12927523.127429459</v>
      </c>
      <c r="E160" s="612">
        <v>1931094.9630945402</v>
      </c>
      <c r="F160" s="612">
        <v>0</v>
      </c>
      <c r="G160" s="612">
        <v>14858618.090523999</v>
      </c>
      <c r="I160" s="613">
        <v>0</v>
      </c>
      <c r="J160" s="613">
        <v>0</v>
      </c>
      <c r="K160" s="613">
        <v>0</v>
      </c>
      <c r="L160" s="613">
        <v>0</v>
      </c>
      <c r="M160" s="613">
        <v>0</v>
      </c>
      <c r="N160" s="613">
        <v>0</v>
      </c>
      <c r="O160" s="613">
        <v>0</v>
      </c>
      <c r="P160" s="613">
        <v>0</v>
      </c>
      <c r="Q160" s="613">
        <v>0</v>
      </c>
      <c r="R160" s="613" t="s">
        <v>962</v>
      </c>
    </row>
    <row r="161" spans="1:18" outlineLevel="1">
      <c r="A161" s="609" t="s">
        <v>45</v>
      </c>
      <c r="B161" s="610" t="s">
        <v>45</v>
      </c>
      <c r="C161" s="52">
        <v>0</v>
      </c>
      <c r="D161" s="611">
        <v>0</v>
      </c>
      <c r="E161" s="612">
        <v>0</v>
      </c>
      <c r="F161" s="612">
        <v>0</v>
      </c>
      <c r="G161" s="612">
        <v>0</v>
      </c>
      <c r="I161" s="613">
        <v>0</v>
      </c>
      <c r="J161" s="613">
        <v>0</v>
      </c>
      <c r="K161" s="613">
        <v>0</v>
      </c>
      <c r="L161" s="613">
        <v>0</v>
      </c>
      <c r="M161" s="613">
        <v>0</v>
      </c>
      <c r="N161" s="613">
        <v>0</v>
      </c>
      <c r="O161" s="613">
        <v>0</v>
      </c>
      <c r="P161" s="613">
        <v>0</v>
      </c>
      <c r="Q161" s="613">
        <v>0</v>
      </c>
      <c r="R161" s="613">
        <v>0</v>
      </c>
    </row>
    <row r="162" spans="1:18" outlineLevel="1">
      <c r="A162" s="609" t="s">
        <v>45</v>
      </c>
      <c r="B162" s="610" t="s">
        <v>45</v>
      </c>
      <c r="C162" s="52">
        <v>0</v>
      </c>
      <c r="D162" s="611">
        <v>0</v>
      </c>
      <c r="E162" s="612">
        <v>0</v>
      </c>
      <c r="F162" s="612">
        <v>0</v>
      </c>
      <c r="G162" s="612">
        <v>0</v>
      </c>
      <c r="I162" s="613">
        <v>0</v>
      </c>
      <c r="J162" s="613">
        <v>0</v>
      </c>
      <c r="K162" s="613">
        <v>0</v>
      </c>
      <c r="L162" s="613">
        <v>0</v>
      </c>
      <c r="M162" s="613">
        <v>0</v>
      </c>
      <c r="N162" s="613">
        <v>0</v>
      </c>
      <c r="O162" s="613">
        <v>0</v>
      </c>
      <c r="P162" s="613">
        <v>0</v>
      </c>
      <c r="Q162" s="613">
        <v>0</v>
      </c>
      <c r="R162" s="613">
        <v>0</v>
      </c>
    </row>
    <row r="163" spans="1:18" outlineLevel="1">
      <c r="A163" s="609" t="s">
        <v>45</v>
      </c>
      <c r="B163" s="610" t="s">
        <v>45</v>
      </c>
      <c r="C163" s="52">
        <v>0</v>
      </c>
      <c r="D163" s="611">
        <v>0</v>
      </c>
      <c r="E163" s="612">
        <v>0</v>
      </c>
      <c r="F163" s="612">
        <v>0</v>
      </c>
      <c r="G163" s="612">
        <v>0</v>
      </c>
      <c r="I163" s="613">
        <v>0</v>
      </c>
      <c r="J163" s="613">
        <v>0</v>
      </c>
      <c r="K163" s="613">
        <v>0</v>
      </c>
      <c r="L163" s="613">
        <v>0</v>
      </c>
      <c r="M163" s="613">
        <v>0</v>
      </c>
      <c r="N163" s="613">
        <v>0</v>
      </c>
      <c r="O163" s="613">
        <v>0</v>
      </c>
      <c r="P163" s="613">
        <v>0</v>
      </c>
      <c r="Q163" s="613">
        <v>0</v>
      </c>
      <c r="R163" s="613">
        <v>0</v>
      </c>
    </row>
    <row r="164" spans="1:18" outlineLevel="1">
      <c r="A164" s="609" t="s">
        <v>45</v>
      </c>
      <c r="B164" s="610" t="s">
        <v>45</v>
      </c>
      <c r="C164" s="52">
        <v>0</v>
      </c>
      <c r="D164" s="611">
        <v>0</v>
      </c>
      <c r="E164" s="612">
        <v>0</v>
      </c>
      <c r="F164" s="612">
        <v>0</v>
      </c>
      <c r="G164" s="612">
        <v>0</v>
      </c>
      <c r="I164" s="613">
        <v>0</v>
      </c>
      <c r="J164" s="613">
        <v>0</v>
      </c>
      <c r="K164" s="613">
        <v>0</v>
      </c>
      <c r="L164" s="613">
        <v>0</v>
      </c>
      <c r="M164" s="613">
        <v>0</v>
      </c>
      <c r="N164" s="613">
        <v>0</v>
      </c>
      <c r="O164" s="613">
        <v>0</v>
      </c>
      <c r="P164" s="613">
        <v>0</v>
      </c>
      <c r="Q164" s="613">
        <v>0</v>
      </c>
      <c r="R164" s="613">
        <v>0</v>
      </c>
    </row>
    <row r="165" spans="1:18" outlineLevel="1">
      <c r="A165" s="609" t="s">
        <v>45</v>
      </c>
      <c r="B165" s="610" t="s">
        <v>45</v>
      </c>
      <c r="C165" s="52">
        <v>0</v>
      </c>
      <c r="D165" s="611">
        <v>0</v>
      </c>
      <c r="E165" s="612">
        <v>0</v>
      </c>
      <c r="F165" s="612">
        <v>0</v>
      </c>
      <c r="G165" s="612">
        <v>0</v>
      </c>
      <c r="I165" s="613">
        <v>0</v>
      </c>
      <c r="J165" s="613">
        <v>0</v>
      </c>
      <c r="K165" s="613">
        <v>0</v>
      </c>
      <c r="L165" s="613">
        <v>0</v>
      </c>
      <c r="M165" s="613">
        <v>0</v>
      </c>
      <c r="N165" s="613">
        <v>0</v>
      </c>
      <c r="O165" s="613">
        <v>0</v>
      </c>
      <c r="P165" s="613">
        <v>0</v>
      </c>
      <c r="Q165" s="613">
        <v>0</v>
      </c>
      <c r="R165" s="613">
        <v>0</v>
      </c>
    </row>
    <row r="166" spans="1:18" outlineLevel="1">
      <c r="A166" s="609" t="s">
        <v>45</v>
      </c>
      <c r="B166" s="610" t="s">
        <v>45</v>
      </c>
      <c r="C166" s="52">
        <v>0</v>
      </c>
      <c r="D166" s="611">
        <v>0</v>
      </c>
      <c r="E166" s="612">
        <v>0</v>
      </c>
      <c r="F166" s="612">
        <v>0</v>
      </c>
      <c r="G166" s="612">
        <v>0</v>
      </c>
      <c r="I166" s="613">
        <v>0</v>
      </c>
      <c r="J166" s="613">
        <v>0</v>
      </c>
      <c r="K166" s="613">
        <v>0</v>
      </c>
      <c r="L166" s="613">
        <v>0</v>
      </c>
      <c r="M166" s="613">
        <v>0</v>
      </c>
      <c r="N166" s="613">
        <v>0</v>
      </c>
      <c r="O166" s="613">
        <v>0</v>
      </c>
      <c r="P166" s="613">
        <v>0</v>
      </c>
      <c r="Q166" s="613">
        <v>0</v>
      </c>
      <c r="R166" s="613">
        <v>0</v>
      </c>
    </row>
    <row r="167" spans="1:18" outlineLevel="1">
      <c r="A167" s="609" t="s">
        <v>45</v>
      </c>
      <c r="B167" s="610" t="s">
        <v>45</v>
      </c>
      <c r="C167" s="52">
        <v>0</v>
      </c>
      <c r="D167" s="611">
        <v>0</v>
      </c>
      <c r="E167" s="612">
        <v>0</v>
      </c>
      <c r="F167" s="612">
        <v>0</v>
      </c>
      <c r="G167" s="612">
        <v>0</v>
      </c>
      <c r="I167" s="613">
        <v>0</v>
      </c>
      <c r="J167" s="613">
        <v>0</v>
      </c>
      <c r="K167" s="613">
        <v>0</v>
      </c>
      <c r="L167" s="613">
        <v>0</v>
      </c>
      <c r="M167" s="613">
        <v>0</v>
      </c>
      <c r="N167" s="613">
        <v>0</v>
      </c>
      <c r="O167" s="613">
        <v>0</v>
      </c>
      <c r="P167" s="613">
        <v>0</v>
      </c>
      <c r="Q167" s="613">
        <v>0</v>
      </c>
      <c r="R167" s="613">
        <v>0</v>
      </c>
    </row>
    <row r="168" spans="1:18" outlineLevel="1">
      <c r="A168" s="609" t="s">
        <v>45</v>
      </c>
      <c r="B168" s="610" t="s">
        <v>45</v>
      </c>
      <c r="C168" s="52">
        <v>0</v>
      </c>
      <c r="D168" s="611">
        <v>0</v>
      </c>
      <c r="E168" s="612">
        <v>0</v>
      </c>
      <c r="F168" s="612">
        <v>0</v>
      </c>
      <c r="G168" s="612">
        <v>0</v>
      </c>
      <c r="I168" s="613">
        <v>0</v>
      </c>
      <c r="J168" s="613">
        <v>0</v>
      </c>
      <c r="K168" s="613">
        <v>0</v>
      </c>
      <c r="L168" s="613">
        <v>0</v>
      </c>
      <c r="M168" s="613">
        <v>0</v>
      </c>
      <c r="N168" s="613">
        <v>0</v>
      </c>
      <c r="O168" s="613">
        <v>0</v>
      </c>
      <c r="P168" s="613">
        <v>0</v>
      </c>
      <c r="Q168" s="613">
        <v>0</v>
      </c>
      <c r="R168" s="613">
        <v>0</v>
      </c>
    </row>
    <row r="169" spans="1:18" outlineLevel="1">
      <c r="A169" s="609" t="s">
        <v>45</v>
      </c>
      <c r="B169" s="610" t="s">
        <v>45</v>
      </c>
      <c r="C169" s="52">
        <v>0</v>
      </c>
      <c r="D169" s="611">
        <v>0</v>
      </c>
      <c r="E169" s="612">
        <v>0</v>
      </c>
      <c r="F169" s="612">
        <v>0</v>
      </c>
      <c r="G169" s="612">
        <v>0</v>
      </c>
      <c r="I169" s="613">
        <v>0</v>
      </c>
      <c r="J169" s="613">
        <v>0</v>
      </c>
      <c r="K169" s="613">
        <v>0</v>
      </c>
      <c r="L169" s="613">
        <v>0</v>
      </c>
      <c r="M169" s="613">
        <v>0</v>
      </c>
      <c r="N169" s="613">
        <v>0</v>
      </c>
      <c r="O169" s="613">
        <v>0</v>
      </c>
      <c r="P169" s="613">
        <v>0</v>
      </c>
      <c r="Q169" s="613">
        <v>0</v>
      </c>
      <c r="R169" s="613">
        <v>0</v>
      </c>
    </row>
    <row r="170" spans="1:18" outlineLevel="1">
      <c r="A170" s="609" t="s">
        <v>45</v>
      </c>
      <c r="B170" s="610" t="s">
        <v>45</v>
      </c>
      <c r="C170" s="52">
        <v>0</v>
      </c>
      <c r="D170" s="611">
        <v>0</v>
      </c>
      <c r="E170" s="612">
        <v>0</v>
      </c>
      <c r="F170" s="612">
        <v>0</v>
      </c>
      <c r="G170" s="612">
        <v>0</v>
      </c>
      <c r="I170" s="613">
        <v>0</v>
      </c>
      <c r="J170" s="613">
        <v>0</v>
      </c>
      <c r="K170" s="613">
        <v>0</v>
      </c>
      <c r="L170" s="613">
        <v>0</v>
      </c>
      <c r="M170" s="613">
        <v>0</v>
      </c>
      <c r="N170" s="613">
        <v>0</v>
      </c>
      <c r="O170" s="613">
        <v>0</v>
      </c>
      <c r="P170" s="613">
        <v>0</v>
      </c>
      <c r="Q170" s="613">
        <v>0</v>
      </c>
      <c r="R170" s="613">
        <v>0</v>
      </c>
    </row>
    <row r="171" spans="1:18" outlineLevel="1">
      <c r="A171" s="609" t="s">
        <v>45</v>
      </c>
      <c r="B171" s="610" t="s">
        <v>45</v>
      </c>
      <c r="C171" s="52">
        <v>0</v>
      </c>
      <c r="D171" s="611">
        <v>0</v>
      </c>
      <c r="E171" s="612">
        <v>0</v>
      </c>
      <c r="F171" s="612">
        <v>0</v>
      </c>
      <c r="G171" s="612">
        <v>0</v>
      </c>
      <c r="I171" s="613">
        <v>0</v>
      </c>
      <c r="J171" s="613">
        <v>0</v>
      </c>
      <c r="K171" s="613">
        <v>0</v>
      </c>
      <c r="L171" s="613">
        <v>0</v>
      </c>
      <c r="M171" s="613">
        <v>0</v>
      </c>
      <c r="N171" s="613">
        <v>0</v>
      </c>
      <c r="O171" s="613">
        <v>0</v>
      </c>
      <c r="P171" s="613">
        <v>0</v>
      </c>
      <c r="Q171" s="613">
        <v>0</v>
      </c>
      <c r="R171" s="613">
        <v>0</v>
      </c>
    </row>
    <row r="172" spans="1:18" s="341" customFormat="1" outlineLevel="1">
      <c r="A172" s="1"/>
      <c r="B172" s="345" t="s">
        <v>70</v>
      </c>
      <c r="C172" s="351">
        <v>-167581873.46917406</v>
      </c>
      <c r="D172" s="351">
        <v>-170101107.81067058</v>
      </c>
      <c r="E172" s="351">
        <v>2519234.3414965402</v>
      </c>
      <c r="F172" s="351">
        <v>0</v>
      </c>
      <c r="G172" s="351">
        <v>-167581873.46917406</v>
      </c>
      <c r="H172" s="162"/>
      <c r="I172" s="349"/>
      <c r="J172" s="349"/>
      <c r="K172" s="349"/>
      <c r="L172" s="349"/>
      <c r="M172" s="349"/>
      <c r="N172" s="349"/>
      <c r="O172" s="349"/>
      <c r="P172" s="349"/>
      <c r="Q172" s="162"/>
      <c r="R172" s="349"/>
    </row>
    <row r="173" spans="1:18" s="341" customFormat="1" outlineLevel="1">
      <c r="A173" s="1"/>
      <c r="B173" s="349"/>
      <c r="C173" s="349"/>
      <c r="D173" s="349"/>
      <c r="E173" s="349"/>
      <c r="F173" s="349"/>
      <c r="G173" s="349"/>
      <c r="H173" s="162"/>
      <c r="I173" s="349"/>
      <c r="J173" s="349"/>
      <c r="K173" s="349"/>
      <c r="L173" s="349"/>
      <c r="M173" s="349"/>
      <c r="N173" s="349"/>
      <c r="O173" s="349"/>
      <c r="P173" s="349"/>
      <c r="Q173" s="162"/>
      <c r="R173" s="349"/>
    </row>
    <row r="174" spans="1:18" s="353" customFormat="1">
      <c r="A174" s="350"/>
      <c r="B174" s="352" t="s">
        <v>1211</v>
      </c>
      <c r="C174" s="352">
        <v>-4296442105.6896582</v>
      </c>
      <c r="D174" s="352">
        <v>-4111059436.3846045</v>
      </c>
      <c r="E174" s="352">
        <v>-185382669.30505478</v>
      </c>
      <c r="F174" s="352">
        <v>0</v>
      </c>
      <c r="G174" s="352">
        <v>-4296442105.6896582</v>
      </c>
      <c r="H174" s="16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</row>
    <row r="176" spans="1:18">
      <c r="A176" s="607" t="s">
        <v>98</v>
      </c>
    </row>
    <row r="178" spans="1:18" outlineLevel="1">
      <c r="B178" s="172" t="s">
        <v>249</v>
      </c>
    </row>
    <row r="179" spans="1:18" outlineLevel="1">
      <c r="A179" s="609" t="s">
        <v>45</v>
      </c>
      <c r="B179" s="610" t="s">
        <v>45</v>
      </c>
      <c r="C179" s="52">
        <v>0</v>
      </c>
      <c r="D179" s="611">
        <v>0</v>
      </c>
      <c r="E179" s="612">
        <v>0</v>
      </c>
      <c r="F179" s="612">
        <v>0</v>
      </c>
      <c r="G179" s="612">
        <v>0</v>
      </c>
      <c r="I179" s="613">
        <v>0</v>
      </c>
      <c r="J179" s="613">
        <v>0</v>
      </c>
      <c r="K179" s="613">
        <v>0</v>
      </c>
      <c r="L179" s="613">
        <v>0</v>
      </c>
      <c r="M179" s="613">
        <v>0</v>
      </c>
      <c r="N179" s="613">
        <v>0</v>
      </c>
      <c r="O179" s="613">
        <v>0</v>
      </c>
      <c r="P179" s="613">
        <v>0</v>
      </c>
      <c r="Q179" s="613">
        <v>0</v>
      </c>
      <c r="R179" s="613">
        <v>0</v>
      </c>
    </row>
    <row r="180" spans="1:18" outlineLevel="1">
      <c r="A180" s="609" t="s">
        <v>45</v>
      </c>
      <c r="B180" s="610" t="s">
        <v>45</v>
      </c>
      <c r="C180" s="52">
        <v>0</v>
      </c>
      <c r="D180" s="611">
        <v>0</v>
      </c>
      <c r="E180" s="612">
        <v>0</v>
      </c>
      <c r="F180" s="612">
        <v>0</v>
      </c>
      <c r="G180" s="612">
        <v>0</v>
      </c>
      <c r="I180" s="613">
        <v>0</v>
      </c>
      <c r="J180" s="613">
        <v>0</v>
      </c>
      <c r="K180" s="613">
        <v>0</v>
      </c>
      <c r="L180" s="613">
        <v>0</v>
      </c>
      <c r="M180" s="613">
        <v>0</v>
      </c>
      <c r="N180" s="613">
        <v>0</v>
      </c>
      <c r="O180" s="613">
        <v>0</v>
      </c>
      <c r="P180" s="613">
        <v>0</v>
      </c>
      <c r="Q180" s="613">
        <v>0</v>
      </c>
      <c r="R180" s="613">
        <v>0</v>
      </c>
    </row>
    <row r="181" spans="1:18" outlineLevel="1">
      <c r="A181" s="609" t="s">
        <v>45</v>
      </c>
      <c r="B181" s="610" t="s">
        <v>45</v>
      </c>
      <c r="C181" s="52">
        <v>0</v>
      </c>
      <c r="D181" s="611">
        <v>0</v>
      </c>
      <c r="E181" s="612">
        <v>0</v>
      </c>
      <c r="F181" s="612">
        <v>0</v>
      </c>
      <c r="G181" s="612">
        <v>0</v>
      </c>
      <c r="I181" s="613">
        <v>0</v>
      </c>
      <c r="J181" s="613">
        <v>0</v>
      </c>
      <c r="K181" s="613">
        <v>0</v>
      </c>
      <c r="L181" s="613">
        <v>0</v>
      </c>
      <c r="M181" s="613">
        <v>0</v>
      </c>
      <c r="N181" s="613">
        <v>0</v>
      </c>
      <c r="O181" s="613">
        <v>0</v>
      </c>
      <c r="P181" s="613">
        <v>0</v>
      </c>
      <c r="Q181" s="613">
        <v>0</v>
      </c>
      <c r="R181" s="613">
        <v>0</v>
      </c>
    </row>
    <row r="182" spans="1:18" outlineLevel="1">
      <c r="A182" s="609" t="s">
        <v>45</v>
      </c>
      <c r="B182" s="610" t="s">
        <v>45</v>
      </c>
      <c r="C182" s="52">
        <v>0</v>
      </c>
      <c r="D182" s="611">
        <v>0</v>
      </c>
      <c r="E182" s="612">
        <v>0</v>
      </c>
      <c r="F182" s="612">
        <v>0</v>
      </c>
      <c r="G182" s="612">
        <v>0</v>
      </c>
      <c r="I182" s="613">
        <v>0</v>
      </c>
      <c r="J182" s="613">
        <v>0</v>
      </c>
      <c r="K182" s="613">
        <v>0</v>
      </c>
      <c r="L182" s="613">
        <v>0</v>
      </c>
      <c r="M182" s="613">
        <v>0</v>
      </c>
      <c r="N182" s="613">
        <v>0</v>
      </c>
      <c r="O182" s="613">
        <v>0</v>
      </c>
      <c r="P182" s="613">
        <v>0</v>
      </c>
      <c r="Q182" s="613">
        <v>0</v>
      </c>
      <c r="R182" s="613">
        <v>0</v>
      </c>
    </row>
    <row r="183" spans="1:18" outlineLevel="1">
      <c r="A183" s="609" t="s">
        <v>45</v>
      </c>
      <c r="B183" s="610" t="s">
        <v>45</v>
      </c>
      <c r="C183" s="52">
        <v>0</v>
      </c>
      <c r="D183" s="611">
        <v>0</v>
      </c>
      <c r="E183" s="612">
        <v>0</v>
      </c>
      <c r="F183" s="612">
        <v>0</v>
      </c>
      <c r="G183" s="612">
        <v>0</v>
      </c>
      <c r="I183" s="613">
        <v>0</v>
      </c>
      <c r="J183" s="613">
        <v>0</v>
      </c>
      <c r="K183" s="613">
        <v>0</v>
      </c>
      <c r="L183" s="613">
        <v>0</v>
      </c>
      <c r="M183" s="613">
        <v>0</v>
      </c>
      <c r="N183" s="613">
        <v>0</v>
      </c>
      <c r="O183" s="613">
        <v>0</v>
      </c>
      <c r="P183" s="613">
        <v>0</v>
      </c>
      <c r="Q183" s="613">
        <v>0</v>
      </c>
      <c r="R183" s="613">
        <v>0</v>
      </c>
    </row>
    <row r="184" spans="1:18" outlineLevel="1">
      <c r="A184" s="609" t="s">
        <v>45</v>
      </c>
      <c r="B184" s="610" t="s">
        <v>45</v>
      </c>
      <c r="C184" s="52">
        <v>0</v>
      </c>
      <c r="D184" s="611">
        <v>0</v>
      </c>
      <c r="E184" s="612">
        <v>0</v>
      </c>
      <c r="F184" s="612">
        <v>0</v>
      </c>
      <c r="G184" s="612">
        <v>0</v>
      </c>
      <c r="I184" s="613">
        <v>0</v>
      </c>
      <c r="J184" s="613">
        <v>0</v>
      </c>
      <c r="K184" s="613">
        <v>0</v>
      </c>
      <c r="L184" s="613">
        <v>0</v>
      </c>
      <c r="M184" s="613">
        <v>0</v>
      </c>
      <c r="N184" s="613">
        <v>0</v>
      </c>
      <c r="O184" s="613">
        <v>0</v>
      </c>
      <c r="P184" s="613">
        <v>0</v>
      </c>
      <c r="Q184" s="613">
        <v>0</v>
      </c>
      <c r="R184" s="613">
        <v>0</v>
      </c>
    </row>
    <row r="185" spans="1:18" s="341" customFormat="1" outlineLevel="1">
      <c r="A185" s="162"/>
      <c r="B185" s="345" t="s">
        <v>70</v>
      </c>
      <c r="C185" s="351">
        <v>0</v>
      </c>
      <c r="D185" s="351">
        <v>0</v>
      </c>
      <c r="E185" s="351">
        <v>0</v>
      </c>
      <c r="F185" s="351">
        <v>0</v>
      </c>
      <c r="G185" s="351">
        <v>0</v>
      </c>
      <c r="H185" s="162"/>
      <c r="I185" s="349"/>
      <c r="J185" s="349"/>
      <c r="K185" s="349"/>
      <c r="L185" s="349"/>
      <c r="M185" s="349"/>
      <c r="N185" s="349"/>
      <c r="O185" s="349"/>
      <c r="P185" s="349"/>
      <c r="Q185" s="162"/>
      <c r="R185" s="349"/>
    </row>
    <row r="186" spans="1:18" outlineLevel="1">
      <c r="A186" s="162"/>
    </row>
    <row r="187" spans="1:18" outlineLevel="1">
      <c r="A187" s="162"/>
      <c r="B187" s="345" t="s">
        <v>64</v>
      </c>
      <c r="K187" s="348"/>
    </row>
    <row r="188" spans="1:18" outlineLevel="1">
      <c r="A188" s="609" t="s">
        <v>1175</v>
      </c>
      <c r="B188" s="610" t="s">
        <v>1176</v>
      </c>
      <c r="C188" s="52">
        <v>137375215.94916266</v>
      </c>
      <c r="D188" s="611">
        <v>145303204.96710864</v>
      </c>
      <c r="E188" s="612">
        <v>-7927989.0179459751</v>
      </c>
      <c r="F188" s="612">
        <v>0</v>
      </c>
      <c r="G188" s="612">
        <v>137375215.94916266</v>
      </c>
      <c r="I188" s="613">
        <v>0</v>
      </c>
      <c r="J188" s="613">
        <v>0</v>
      </c>
      <c r="K188" s="613">
        <v>0</v>
      </c>
      <c r="L188" s="613">
        <v>0</v>
      </c>
      <c r="M188" s="613">
        <v>0</v>
      </c>
      <c r="N188" s="613">
        <v>0</v>
      </c>
      <c r="O188" s="613">
        <v>0</v>
      </c>
      <c r="P188" s="613">
        <v>0</v>
      </c>
      <c r="Q188" s="613">
        <v>0</v>
      </c>
      <c r="R188" s="613" t="s">
        <v>1177</v>
      </c>
    </row>
    <row r="189" spans="1:18" outlineLevel="1">
      <c r="A189" s="609" t="s">
        <v>45</v>
      </c>
      <c r="B189" s="610" t="s">
        <v>45</v>
      </c>
      <c r="C189" s="52">
        <v>0</v>
      </c>
      <c r="D189" s="611">
        <v>0</v>
      </c>
      <c r="E189" s="612">
        <v>0</v>
      </c>
      <c r="F189" s="612">
        <v>0</v>
      </c>
      <c r="G189" s="612">
        <v>0</v>
      </c>
      <c r="I189" s="613">
        <v>0</v>
      </c>
      <c r="J189" s="613">
        <v>0</v>
      </c>
      <c r="K189" s="613">
        <v>0</v>
      </c>
      <c r="L189" s="613">
        <v>0</v>
      </c>
      <c r="M189" s="613">
        <v>0</v>
      </c>
      <c r="N189" s="613">
        <v>0</v>
      </c>
      <c r="O189" s="613">
        <v>0</v>
      </c>
      <c r="P189" s="613">
        <v>0</v>
      </c>
      <c r="Q189" s="613">
        <v>0</v>
      </c>
      <c r="R189" s="613">
        <v>0</v>
      </c>
    </row>
    <row r="190" spans="1:18" outlineLevel="1">
      <c r="A190" s="609" t="s">
        <v>45</v>
      </c>
      <c r="B190" s="610" t="s">
        <v>45</v>
      </c>
      <c r="C190" s="52">
        <v>0</v>
      </c>
      <c r="D190" s="611">
        <v>0</v>
      </c>
      <c r="E190" s="612">
        <v>0</v>
      </c>
      <c r="F190" s="612">
        <v>0</v>
      </c>
      <c r="G190" s="612">
        <v>0</v>
      </c>
      <c r="I190" s="613">
        <v>0</v>
      </c>
      <c r="J190" s="613">
        <v>0</v>
      </c>
      <c r="K190" s="613">
        <v>0</v>
      </c>
      <c r="L190" s="613">
        <v>0</v>
      </c>
      <c r="M190" s="613">
        <v>0</v>
      </c>
      <c r="N190" s="613">
        <v>0</v>
      </c>
      <c r="O190" s="613">
        <v>0</v>
      </c>
      <c r="P190" s="613">
        <v>0</v>
      </c>
      <c r="Q190" s="613">
        <v>0</v>
      </c>
      <c r="R190" s="613">
        <v>0</v>
      </c>
    </row>
    <row r="191" spans="1:18" outlineLevel="1">
      <c r="A191" s="609" t="s">
        <v>45</v>
      </c>
      <c r="B191" s="610" t="s">
        <v>45</v>
      </c>
      <c r="C191" s="52">
        <v>0</v>
      </c>
      <c r="D191" s="611">
        <v>0</v>
      </c>
      <c r="E191" s="612">
        <v>0</v>
      </c>
      <c r="F191" s="612">
        <v>0</v>
      </c>
      <c r="G191" s="612">
        <v>0</v>
      </c>
      <c r="I191" s="613">
        <v>0</v>
      </c>
      <c r="J191" s="613">
        <v>0</v>
      </c>
      <c r="K191" s="613">
        <v>0</v>
      </c>
      <c r="L191" s="613">
        <v>0</v>
      </c>
      <c r="M191" s="613">
        <v>0</v>
      </c>
      <c r="N191" s="613">
        <v>0</v>
      </c>
      <c r="O191" s="613">
        <v>0</v>
      </c>
      <c r="P191" s="613">
        <v>0</v>
      </c>
      <c r="Q191" s="613">
        <v>0</v>
      </c>
      <c r="R191" s="613">
        <v>0</v>
      </c>
    </row>
    <row r="192" spans="1:18" outlineLevel="1">
      <c r="A192" s="609" t="s">
        <v>45</v>
      </c>
      <c r="B192" s="610" t="s">
        <v>45</v>
      </c>
      <c r="C192" s="52">
        <v>0</v>
      </c>
      <c r="D192" s="611">
        <v>0</v>
      </c>
      <c r="E192" s="612">
        <v>0</v>
      </c>
      <c r="F192" s="612">
        <v>0</v>
      </c>
      <c r="G192" s="612">
        <v>0</v>
      </c>
      <c r="I192" s="613">
        <v>0</v>
      </c>
      <c r="J192" s="613">
        <v>0</v>
      </c>
      <c r="K192" s="613">
        <v>0</v>
      </c>
      <c r="L192" s="613">
        <v>0</v>
      </c>
      <c r="M192" s="613">
        <v>0</v>
      </c>
      <c r="N192" s="613">
        <v>0</v>
      </c>
      <c r="O192" s="613">
        <v>0</v>
      </c>
      <c r="P192" s="613">
        <v>0</v>
      </c>
      <c r="Q192" s="613">
        <v>0</v>
      </c>
      <c r="R192" s="613">
        <v>0</v>
      </c>
    </row>
    <row r="193" spans="1:18" outlineLevel="1">
      <c r="A193" s="609" t="s">
        <v>45</v>
      </c>
      <c r="B193" s="610" t="s">
        <v>45</v>
      </c>
      <c r="C193" s="52">
        <v>0</v>
      </c>
      <c r="D193" s="611">
        <v>0</v>
      </c>
      <c r="E193" s="612">
        <v>0</v>
      </c>
      <c r="F193" s="612">
        <v>0</v>
      </c>
      <c r="G193" s="612">
        <v>0</v>
      </c>
      <c r="I193" s="613">
        <v>0</v>
      </c>
      <c r="J193" s="613">
        <v>0</v>
      </c>
      <c r="K193" s="613">
        <v>0</v>
      </c>
      <c r="L193" s="613">
        <v>0</v>
      </c>
      <c r="M193" s="613">
        <v>0</v>
      </c>
      <c r="N193" s="613">
        <v>0</v>
      </c>
      <c r="O193" s="613">
        <v>0</v>
      </c>
      <c r="P193" s="613">
        <v>0</v>
      </c>
      <c r="Q193" s="613">
        <v>0</v>
      </c>
      <c r="R193" s="613">
        <v>0</v>
      </c>
    </row>
    <row r="194" spans="1:18" outlineLevel="1">
      <c r="A194" s="609" t="s">
        <v>45</v>
      </c>
      <c r="B194" s="610" t="s">
        <v>45</v>
      </c>
      <c r="C194" s="52">
        <v>0</v>
      </c>
      <c r="D194" s="611">
        <v>0</v>
      </c>
      <c r="E194" s="612">
        <v>0</v>
      </c>
      <c r="F194" s="612">
        <v>0</v>
      </c>
      <c r="G194" s="612">
        <v>0</v>
      </c>
      <c r="I194" s="613">
        <v>0</v>
      </c>
      <c r="J194" s="613">
        <v>0</v>
      </c>
      <c r="K194" s="613">
        <v>0</v>
      </c>
      <c r="L194" s="613">
        <v>0</v>
      </c>
      <c r="M194" s="613">
        <v>0</v>
      </c>
      <c r="N194" s="613">
        <v>0</v>
      </c>
      <c r="O194" s="613">
        <v>0</v>
      </c>
      <c r="P194" s="613">
        <v>0</v>
      </c>
      <c r="Q194" s="613">
        <v>0</v>
      </c>
      <c r="R194" s="613">
        <v>0</v>
      </c>
    </row>
    <row r="195" spans="1:18" outlineLevel="1">
      <c r="A195" s="609" t="s">
        <v>45</v>
      </c>
      <c r="B195" s="610" t="s">
        <v>45</v>
      </c>
      <c r="C195" s="52">
        <v>0</v>
      </c>
      <c r="D195" s="611">
        <v>0</v>
      </c>
      <c r="E195" s="612">
        <v>0</v>
      </c>
      <c r="F195" s="612">
        <v>0</v>
      </c>
      <c r="G195" s="612">
        <v>0</v>
      </c>
      <c r="I195" s="613">
        <v>0</v>
      </c>
      <c r="J195" s="613">
        <v>0</v>
      </c>
      <c r="K195" s="613">
        <v>0</v>
      </c>
      <c r="L195" s="613">
        <v>0</v>
      </c>
      <c r="M195" s="613">
        <v>0</v>
      </c>
      <c r="N195" s="613">
        <v>0</v>
      </c>
      <c r="O195" s="613">
        <v>0</v>
      </c>
      <c r="P195" s="613">
        <v>0</v>
      </c>
      <c r="Q195" s="613">
        <v>0</v>
      </c>
      <c r="R195" s="613">
        <v>0</v>
      </c>
    </row>
    <row r="196" spans="1:18" outlineLevel="1">
      <c r="A196" s="609" t="s">
        <v>45</v>
      </c>
      <c r="B196" s="610" t="s">
        <v>45</v>
      </c>
      <c r="C196" s="52">
        <v>0</v>
      </c>
      <c r="D196" s="611">
        <v>0</v>
      </c>
      <c r="E196" s="612">
        <v>0</v>
      </c>
      <c r="F196" s="612">
        <v>0</v>
      </c>
      <c r="G196" s="612">
        <v>0</v>
      </c>
      <c r="I196" s="613">
        <v>0</v>
      </c>
      <c r="J196" s="613">
        <v>0</v>
      </c>
      <c r="K196" s="613">
        <v>0</v>
      </c>
      <c r="L196" s="613">
        <v>0</v>
      </c>
      <c r="M196" s="613">
        <v>0</v>
      </c>
      <c r="N196" s="613">
        <v>0</v>
      </c>
      <c r="O196" s="613">
        <v>0</v>
      </c>
      <c r="P196" s="613">
        <v>0</v>
      </c>
      <c r="Q196" s="613">
        <v>0</v>
      </c>
      <c r="R196" s="613">
        <v>0</v>
      </c>
    </row>
    <row r="197" spans="1:18" outlineLevel="1">
      <c r="A197" s="609" t="s">
        <v>45</v>
      </c>
      <c r="B197" s="610" t="s">
        <v>45</v>
      </c>
      <c r="C197" s="52">
        <v>0</v>
      </c>
      <c r="D197" s="611">
        <v>0</v>
      </c>
      <c r="E197" s="612">
        <v>0</v>
      </c>
      <c r="F197" s="612">
        <v>0</v>
      </c>
      <c r="G197" s="612">
        <v>0</v>
      </c>
      <c r="I197" s="613">
        <v>0</v>
      </c>
      <c r="J197" s="613">
        <v>0</v>
      </c>
      <c r="K197" s="613">
        <v>0</v>
      </c>
      <c r="L197" s="613">
        <v>0</v>
      </c>
      <c r="M197" s="613">
        <v>0</v>
      </c>
      <c r="N197" s="613">
        <v>0</v>
      </c>
      <c r="O197" s="613">
        <v>0</v>
      </c>
      <c r="P197" s="613">
        <v>0</v>
      </c>
      <c r="Q197" s="613">
        <v>0</v>
      </c>
      <c r="R197" s="613">
        <v>0</v>
      </c>
    </row>
    <row r="198" spans="1:18" outlineLevel="1">
      <c r="A198" s="609" t="s">
        <v>45</v>
      </c>
      <c r="B198" s="610" t="s">
        <v>45</v>
      </c>
      <c r="C198" s="52">
        <v>0</v>
      </c>
      <c r="D198" s="611">
        <v>0</v>
      </c>
      <c r="E198" s="612">
        <v>0</v>
      </c>
      <c r="F198" s="612">
        <v>0</v>
      </c>
      <c r="G198" s="612">
        <v>0</v>
      </c>
      <c r="I198" s="613">
        <v>0</v>
      </c>
      <c r="J198" s="613">
        <v>0</v>
      </c>
      <c r="K198" s="613">
        <v>0</v>
      </c>
      <c r="L198" s="613">
        <v>0</v>
      </c>
      <c r="M198" s="613">
        <v>0</v>
      </c>
      <c r="N198" s="613">
        <v>0</v>
      </c>
      <c r="O198" s="613">
        <v>0</v>
      </c>
      <c r="P198" s="613">
        <v>0</v>
      </c>
      <c r="Q198" s="613">
        <v>0</v>
      </c>
      <c r="R198" s="613">
        <v>0</v>
      </c>
    </row>
    <row r="199" spans="1:18" outlineLevel="1">
      <c r="A199" s="609" t="s">
        <v>45</v>
      </c>
      <c r="B199" s="610" t="s">
        <v>45</v>
      </c>
      <c r="C199" s="52">
        <v>0</v>
      </c>
      <c r="D199" s="611">
        <v>0</v>
      </c>
      <c r="E199" s="612">
        <v>0</v>
      </c>
      <c r="F199" s="612">
        <v>0</v>
      </c>
      <c r="G199" s="612">
        <v>0</v>
      </c>
      <c r="I199" s="613">
        <v>0</v>
      </c>
      <c r="J199" s="613">
        <v>0</v>
      </c>
      <c r="K199" s="613">
        <v>0</v>
      </c>
      <c r="L199" s="613">
        <v>0</v>
      </c>
      <c r="M199" s="613">
        <v>0</v>
      </c>
      <c r="N199" s="613">
        <v>0</v>
      </c>
      <c r="O199" s="613">
        <v>0</v>
      </c>
      <c r="P199" s="613">
        <v>0</v>
      </c>
      <c r="Q199" s="613">
        <v>0</v>
      </c>
      <c r="R199" s="613">
        <v>0</v>
      </c>
    </row>
    <row r="200" spans="1:18" outlineLevel="1">
      <c r="A200" s="609" t="s">
        <v>45</v>
      </c>
      <c r="B200" s="610" t="s">
        <v>45</v>
      </c>
      <c r="C200" s="52">
        <v>0</v>
      </c>
      <c r="D200" s="611">
        <v>0</v>
      </c>
      <c r="E200" s="612">
        <v>0</v>
      </c>
      <c r="F200" s="612">
        <v>0</v>
      </c>
      <c r="G200" s="612">
        <v>0</v>
      </c>
      <c r="I200" s="613">
        <v>0</v>
      </c>
      <c r="J200" s="613">
        <v>0</v>
      </c>
      <c r="K200" s="613">
        <v>0</v>
      </c>
      <c r="L200" s="613">
        <v>0</v>
      </c>
      <c r="M200" s="613">
        <v>0</v>
      </c>
      <c r="N200" s="613">
        <v>0</v>
      </c>
      <c r="O200" s="613">
        <v>0</v>
      </c>
      <c r="P200" s="613">
        <v>0</v>
      </c>
      <c r="Q200" s="613">
        <v>0</v>
      </c>
      <c r="R200" s="613">
        <v>0</v>
      </c>
    </row>
    <row r="201" spans="1:18" outlineLevel="1">
      <c r="A201" s="609" t="s">
        <v>45</v>
      </c>
      <c r="B201" s="610" t="s">
        <v>45</v>
      </c>
      <c r="C201" s="52">
        <v>0</v>
      </c>
      <c r="D201" s="611">
        <v>0</v>
      </c>
      <c r="E201" s="612">
        <v>0</v>
      </c>
      <c r="F201" s="612">
        <v>0</v>
      </c>
      <c r="G201" s="612">
        <v>0</v>
      </c>
      <c r="I201" s="613">
        <v>0</v>
      </c>
      <c r="J201" s="613">
        <v>0</v>
      </c>
      <c r="K201" s="613">
        <v>0</v>
      </c>
      <c r="L201" s="613">
        <v>0</v>
      </c>
      <c r="M201" s="613">
        <v>0</v>
      </c>
      <c r="N201" s="613">
        <v>0</v>
      </c>
      <c r="O201" s="613">
        <v>0</v>
      </c>
      <c r="P201" s="613">
        <v>0</v>
      </c>
      <c r="Q201" s="613">
        <v>0</v>
      </c>
      <c r="R201" s="613">
        <v>0</v>
      </c>
    </row>
    <row r="202" spans="1:18" outlineLevel="1">
      <c r="A202" s="609" t="s">
        <v>45</v>
      </c>
      <c r="B202" s="610" t="s">
        <v>45</v>
      </c>
      <c r="C202" s="52">
        <v>0</v>
      </c>
      <c r="D202" s="611">
        <v>0</v>
      </c>
      <c r="E202" s="612">
        <v>0</v>
      </c>
      <c r="F202" s="612">
        <v>0</v>
      </c>
      <c r="G202" s="612">
        <v>0</v>
      </c>
      <c r="I202" s="613">
        <v>0</v>
      </c>
      <c r="J202" s="613">
        <v>0</v>
      </c>
      <c r="K202" s="613">
        <v>0</v>
      </c>
      <c r="L202" s="613">
        <v>0</v>
      </c>
      <c r="M202" s="613">
        <v>0</v>
      </c>
      <c r="N202" s="613">
        <v>0</v>
      </c>
      <c r="O202" s="613">
        <v>0</v>
      </c>
      <c r="P202" s="613">
        <v>0</v>
      </c>
      <c r="Q202" s="613">
        <v>0</v>
      </c>
      <c r="R202" s="613">
        <v>0</v>
      </c>
    </row>
    <row r="203" spans="1:18" outlineLevel="1">
      <c r="A203" s="609" t="s">
        <v>45</v>
      </c>
      <c r="B203" s="610" t="s">
        <v>45</v>
      </c>
      <c r="C203" s="52">
        <v>0</v>
      </c>
      <c r="D203" s="611">
        <v>0</v>
      </c>
      <c r="E203" s="612">
        <v>0</v>
      </c>
      <c r="F203" s="612">
        <v>0</v>
      </c>
      <c r="G203" s="612">
        <v>0</v>
      </c>
      <c r="I203" s="613">
        <v>0</v>
      </c>
      <c r="J203" s="613">
        <v>0</v>
      </c>
      <c r="K203" s="613">
        <v>0</v>
      </c>
      <c r="L203" s="613">
        <v>0</v>
      </c>
      <c r="M203" s="613">
        <v>0</v>
      </c>
      <c r="N203" s="613">
        <v>0</v>
      </c>
      <c r="O203" s="613">
        <v>0</v>
      </c>
      <c r="P203" s="613">
        <v>0</v>
      </c>
      <c r="Q203" s="613">
        <v>0</v>
      </c>
      <c r="R203" s="613">
        <v>0</v>
      </c>
    </row>
    <row r="204" spans="1:18" s="341" customFormat="1" outlineLevel="1">
      <c r="A204" s="342"/>
      <c r="B204" s="345" t="s">
        <v>70</v>
      </c>
      <c r="C204" s="351">
        <v>246011331.59970474</v>
      </c>
      <c r="D204" s="351">
        <v>227005241.70228952</v>
      </c>
      <c r="E204" s="351">
        <v>19006089.897415221</v>
      </c>
      <c r="F204" s="351">
        <v>0</v>
      </c>
      <c r="G204" s="351">
        <v>246011331.59970474</v>
      </c>
      <c r="H204" s="162"/>
      <c r="I204" s="349"/>
      <c r="J204" s="349"/>
      <c r="K204" s="349"/>
      <c r="L204" s="349"/>
      <c r="M204" s="349"/>
      <c r="N204" s="349"/>
      <c r="O204" s="349"/>
      <c r="P204" s="349"/>
      <c r="Q204" s="162"/>
      <c r="R204" s="349"/>
    </row>
    <row r="206" spans="1:18" outlineLevel="1">
      <c r="B206" s="345" t="s">
        <v>65</v>
      </c>
    </row>
    <row r="207" spans="1:18" outlineLevel="1">
      <c r="A207" s="609">
        <v>182.01</v>
      </c>
      <c r="B207" s="610" t="s">
        <v>1178</v>
      </c>
      <c r="C207" s="52">
        <v>189792533.49183738</v>
      </c>
      <c r="D207" s="611">
        <v>236199000.10375002</v>
      </c>
      <c r="E207" s="612">
        <v>-46406466.611912653</v>
      </c>
      <c r="F207" s="612">
        <v>0</v>
      </c>
      <c r="G207" s="612">
        <v>189792533.49183738</v>
      </c>
      <c r="I207" s="613" t="s">
        <v>1272</v>
      </c>
      <c r="J207" s="613" t="s">
        <v>907</v>
      </c>
      <c r="K207" s="613" t="s">
        <v>1273</v>
      </c>
      <c r="L207" s="613" t="s">
        <v>1057</v>
      </c>
      <c r="M207" s="613">
        <v>0</v>
      </c>
      <c r="N207" s="613">
        <v>0</v>
      </c>
      <c r="O207" s="613">
        <v>0</v>
      </c>
      <c r="P207" s="613">
        <v>0</v>
      </c>
      <c r="Q207" s="613">
        <v>0</v>
      </c>
      <c r="R207" s="613">
        <v>0</v>
      </c>
    </row>
    <row r="208" spans="1:18" outlineLevel="1">
      <c r="A208" s="609">
        <v>182.02</v>
      </c>
      <c r="B208" s="614" t="s">
        <v>1179</v>
      </c>
      <c r="C208" s="52">
        <v>282930</v>
      </c>
      <c r="D208" s="611">
        <v>416052.45833333331</v>
      </c>
      <c r="E208" s="612">
        <v>-133122.45833333331</v>
      </c>
      <c r="F208" s="612">
        <v>0</v>
      </c>
      <c r="G208" s="612">
        <v>282930</v>
      </c>
      <c r="I208" s="613" t="s">
        <v>1274</v>
      </c>
      <c r="J208" s="613" t="s">
        <v>907</v>
      </c>
      <c r="K208" s="613" t="s">
        <v>1273</v>
      </c>
      <c r="L208" s="613" t="s">
        <v>1057</v>
      </c>
      <c r="M208" s="613">
        <v>0</v>
      </c>
      <c r="N208" s="613">
        <v>0</v>
      </c>
      <c r="O208" s="613">
        <v>0</v>
      </c>
      <c r="P208" s="613">
        <v>0</v>
      </c>
      <c r="Q208" s="613">
        <v>0</v>
      </c>
      <c r="R208" s="613">
        <v>0</v>
      </c>
    </row>
    <row r="209" spans="1:18" outlineLevel="1">
      <c r="A209" s="609">
        <v>182.03</v>
      </c>
      <c r="B209" s="614" t="s">
        <v>1180</v>
      </c>
      <c r="C209" s="52">
        <v>10680268.879542366</v>
      </c>
      <c r="D209" s="611">
        <v>0</v>
      </c>
      <c r="E209" s="612">
        <v>10680268.879542366</v>
      </c>
      <c r="F209" s="612">
        <v>0</v>
      </c>
      <c r="G209" s="612">
        <v>10680268.879542366</v>
      </c>
      <c r="I209" s="613">
        <v>0</v>
      </c>
      <c r="J209" s="613">
        <v>0</v>
      </c>
      <c r="K209" s="613">
        <v>0</v>
      </c>
      <c r="L209" s="613">
        <v>0</v>
      </c>
      <c r="M209" s="613">
        <v>0</v>
      </c>
      <c r="N209" s="613">
        <v>0</v>
      </c>
      <c r="O209" s="613">
        <v>0</v>
      </c>
      <c r="P209" s="613">
        <v>0</v>
      </c>
      <c r="Q209" s="613">
        <v>0</v>
      </c>
      <c r="R209" s="613" t="s">
        <v>1031</v>
      </c>
    </row>
    <row r="210" spans="1:18" outlineLevel="1">
      <c r="A210" s="609">
        <v>182.04</v>
      </c>
      <c r="B210" s="610" t="s">
        <v>1181</v>
      </c>
      <c r="C210" s="52">
        <v>70649961.959238604</v>
      </c>
      <c r="D210" s="611">
        <v>49226289.466249995</v>
      </c>
      <c r="E210" s="612">
        <v>21423672.492988609</v>
      </c>
      <c r="F210" s="612">
        <v>0</v>
      </c>
      <c r="G210" s="612">
        <v>70649961.959238604</v>
      </c>
      <c r="I210" s="613">
        <v>0</v>
      </c>
      <c r="J210" s="613">
        <v>0</v>
      </c>
      <c r="K210" s="613">
        <v>0</v>
      </c>
      <c r="L210" s="613">
        <v>0</v>
      </c>
      <c r="M210" s="613">
        <v>0</v>
      </c>
      <c r="N210" s="613">
        <v>0</v>
      </c>
      <c r="O210" s="613">
        <v>0</v>
      </c>
      <c r="P210" s="613">
        <v>0</v>
      </c>
      <c r="Q210" s="613">
        <v>0</v>
      </c>
      <c r="R210" s="613" t="s">
        <v>979</v>
      </c>
    </row>
    <row r="211" spans="1:18" outlineLevel="1">
      <c r="A211" s="609">
        <v>282</v>
      </c>
      <c r="B211" s="614" t="s">
        <v>1182</v>
      </c>
      <c r="C211" s="52">
        <v>-14543535.434509924</v>
      </c>
      <c r="D211" s="611">
        <v>-26788857.097916666</v>
      </c>
      <c r="E211" s="612">
        <v>12245321.663406743</v>
      </c>
      <c r="F211" s="612">
        <v>0</v>
      </c>
      <c r="G211" s="612">
        <v>-14543535.434509924</v>
      </c>
      <c r="I211" s="613">
        <v>0</v>
      </c>
      <c r="J211" s="613">
        <v>0</v>
      </c>
      <c r="K211" s="613">
        <v>0</v>
      </c>
      <c r="L211" s="613">
        <v>0</v>
      </c>
      <c r="M211" s="613">
        <v>0</v>
      </c>
      <c r="N211" s="613">
        <v>0</v>
      </c>
      <c r="O211" s="613">
        <v>0</v>
      </c>
      <c r="P211" s="613">
        <v>0</v>
      </c>
      <c r="Q211" s="613">
        <v>0</v>
      </c>
      <c r="R211" s="613" t="s">
        <v>903</v>
      </c>
    </row>
    <row r="212" spans="1:18" outlineLevel="1">
      <c r="A212" s="609">
        <v>282.01</v>
      </c>
      <c r="B212" s="610" t="s">
        <v>1183</v>
      </c>
      <c r="C212" s="52">
        <v>-6763562.7093036296</v>
      </c>
      <c r="D212" s="611">
        <v>0</v>
      </c>
      <c r="E212" s="612">
        <v>-6763562.7093036296</v>
      </c>
      <c r="F212" s="612">
        <v>0</v>
      </c>
      <c r="G212" s="612">
        <v>-6763562.7093036296</v>
      </c>
      <c r="I212" s="613" t="s">
        <v>1274</v>
      </c>
      <c r="J212" s="613" t="s">
        <v>907</v>
      </c>
      <c r="K212" s="613" t="s">
        <v>1273</v>
      </c>
      <c r="L212" s="613" t="s">
        <v>1057</v>
      </c>
      <c r="M212" s="613">
        <v>0</v>
      </c>
      <c r="N212" s="613">
        <v>0</v>
      </c>
      <c r="O212" s="613">
        <v>0</v>
      </c>
      <c r="P212" s="613">
        <v>0</v>
      </c>
      <c r="Q212" s="613">
        <v>0</v>
      </c>
      <c r="R212" s="613">
        <v>0</v>
      </c>
    </row>
    <row r="213" spans="1:18" outlineLevel="1">
      <c r="A213" s="609">
        <v>282.02</v>
      </c>
      <c r="B213" s="610" t="s">
        <v>1184</v>
      </c>
      <c r="C213" s="52">
        <v>-1387789259.3896718</v>
      </c>
      <c r="D213" s="611">
        <v>-1416895611.4878716</v>
      </c>
      <c r="E213" s="612">
        <v>29106352.098199833</v>
      </c>
      <c r="F213" s="612">
        <v>0</v>
      </c>
      <c r="G213" s="612">
        <v>-1387789259.3896718</v>
      </c>
      <c r="I213" s="613">
        <v>0</v>
      </c>
      <c r="J213" s="613">
        <v>0</v>
      </c>
      <c r="K213" s="613">
        <v>0</v>
      </c>
      <c r="L213" s="613">
        <v>0</v>
      </c>
      <c r="M213" s="613">
        <v>0</v>
      </c>
      <c r="N213" s="613">
        <v>0</v>
      </c>
      <c r="O213" s="613">
        <v>0</v>
      </c>
      <c r="P213" s="613">
        <v>0</v>
      </c>
      <c r="Q213" s="613">
        <v>0</v>
      </c>
      <c r="R213" s="613" t="s">
        <v>1039</v>
      </c>
    </row>
    <row r="214" spans="1:18" outlineLevel="1">
      <c r="A214" s="609">
        <v>235</v>
      </c>
      <c r="B214" s="610" t="s">
        <v>1185</v>
      </c>
      <c r="C214" s="52">
        <v>-25836611.384475</v>
      </c>
      <c r="D214" s="611">
        <v>-25971538.993999917</v>
      </c>
      <c r="E214" s="612">
        <v>134927.60952491686</v>
      </c>
      <c r="F214" s="612">
        <v>0</v>
      </c>
      <c r="G214" s="612">
        <v>-25836611.384475</v>
      </c>
      <c r="I214" s="613" t="s">
        <v>1277</v>
      </c>
      <c r="J214" s="613" t="s">
        <v>248</v>
      </c>
      <c r="K214" s="613">
        <v>0</v>
      </c>
      <c r="L214" s="613">
        <v>0</v>
      </c>
      <c r="M214" s="613" t="s">
        <v>1282</v>
      </c>
      <c r="N214" s="613">
        <v>0</v>
      </c>
      <c r="O214" s="613">
        <v>0</v>
      </c>
      <c r="P214" s="613">
        <v>0</v>
      </c>
      <c r="Q214" s="613">
        <v>0</v>
      </c>
      <c r="R214" s="613">
        <v>0</v>
      </c>
    </row>
    <row r="215" spans="1:18" outlineLevel="1">
      <c r="A215" s="609">
        <v>235.01</v>
      </c>
      <c r="B215" s="614" t="s">
        <v>1186</v>
      </c>
      <c r="C215" s="52">
        <v>-2995643.46</v>
      </c>
      <c r="D215" s="611">
        <v>-4716690.2983333329</v>
      </c>
      <c r="E215" s="612">
        <v>1721046.8383333329</v>
      </c>
      <c r="F215" s="612">
        <v>0</v>
      </c>
      <c r="G215" s="612">
        <v>-2995643.46</v>
      </c>
      <c r="I215" s="613" t="s">
        <v>1274</v>
      </c>
      <c r="J215" s="613" t="s">
        <v>907</v>
      </c>
      <c r="K215" s="613" t="s">
        <v>1273</v>
      </c>
      <c r="L215" s="613" t="s">
        <v>1057</v>
      </c>
      <c r="M215" s="616">
        <v>0</v>
      </c>
      <c r="N215" s="613">
        <v>0</v>
      </c>
      <c r="O215" s="613">
        <v>0</v>
      </c>
      <c r="P215" s="613">
        <v>0</v>
      </c>
      <c r="Q215" s="613">
        <v>0</v>
      </c>
      <c r="R215" s="613">
        <v>0</v>
      </c>
    </row>
    <row r="216" spans="1:18" outlineLevel="1">
      <c r="A216" s="609">
        <v>252</v>
      </c>
      <c r="B216" s="610" t="s">
        <v>1187</v>
      </c>
      <c r="C216" s="52">
        <v>-79258524.650000006</v>
      </c>
      <c r="D216" s="611">
        <v>-75535034.237916663</v>
      </c>
      <c r="E216" s="612">
        <v>-3723490.4120833389</v>
      </c>
      <c r="F216" s="612">
        <v>0</v>
      </c>
      <c r="G216" s="612">
        <v>-79258524.650000006</v>
      </c>
      <c r="I216" s="613" t="s">
        <v>1277</v>
      </c>
      <c r="J216" s="613" t="s">
        <v>248</v>
      </c>
      <c r="K216" s="613">
        <v>0</v>
      </c>
      <c r="L216" s="613">
        <v>0</v>
      </c>
      <c r="M216" s="613" t="s">
        <v>1283</v>
      </c>
      <c r="N216" s="613">
        <v>0</v>
      </c>
      <c r="O216" s="613">
        <v>0</v>
      </c>
      <c r="P216" s="613">
        <v>0</v>
      </c>
      <c r="Q216" s="613">
        <v>0</v>
      </c>
      <c r="R216" s="613">
        <v>0</v>
      </c>
    </row>
    <row r="217" spans="1:18" outlineLevel="1">
      <c r="A217" s="609">
        <v>253</v>
      </c>
      <c r="B217" s="610" t="s">
        <v>1188</v>
      </c>
      <c r="C217" s="52">
        <v>-2132461.9750080002</v>
      </c>
      <c r="D217" s="611">
        <v>-2733309.4483748754</v>
      </c>
      <c r="E217" s="612">
        <v>600847.47336687532</v>
      </c>
      <c r="F217" s="612">
        <v>0</v>
      </c>
      <c r="G217" s="612">
        <v>-2132461.9750080002</v>
      </c>
      <c r="I217" s="613">
        <v>0</v>
      </c>
      <c r="J217" s="613">
        <v>0</v>
      </c>
      <c r="K217" s="613">
        <v>0</v>
      </c>
      <c r="L217" s="613">
        <v>0</v>
      </c>
      <c r="M217" s="613">
        <v>0</v>
      </c>
      <c r="N217" s="613">
        <v>0</v>
      </c>
      <c r="O217" s="613">
        <v>0</v>
      </c>
      <c r="P217" s="613">
        <v>0</v>
      </c>
      <c r="Q217" s="613">
        <v>0</v>
      </c>
      <c r="R217" s="613" t="s">
        <v>964</v>
      </c>
    </row>
    <row r="218" spans="1:18" outlineLevel="1">
      <c r="A218" s="609">
        <v>114.01</v>
      </c>
      <c r="B218" s="610" t="s">
        <v>1189</v>
      </c>
      <c r="C218" s="52">
        <v>281543144.61000001</v>
      </c>
      <c r="D218" s="611">
        <v>281543144.61000001</v>
      </c>
      <c r="E218" s="612">
        <v>0</v>
      </c>
      <c r="F218" s="612">
        <v>0</v>
      </c>
      <c r="G218" s="612">
        <v>281543144.61000001</v>
      </c>
      <c r="I218" s="613">
        <v>0</v>
      </c>
      <c r="J218" s="613">
        <v>0</v>
      </c>
      <c r="K218" s="613">
        <v>0</v>
      </c>
      <c r="L218" s="613">
        <v>0</v>
      </c>
      <c r="M218" s="613">
        <v>0</v>
      </c>
      <c r="N218" s="613">
        <v>0</v>
      </c>
      <c r="O218" s="613">
        <v>0</v>
      </c>
      <c r="P218" s="613">
        <v>0</v>
      </c>
      <c r="Q218" s="613">
        <v>0</v>
      </c>
      <c r="R218" s="613" t="s">
        <v>903</v>
      </c>
    </row>
    <row r="219" spans="1:18" outlineLevel="1">
      <c r="A219" s="609">
        <v>114.02</v>
      </c>
      <c r="B219" s="610" t="s">
        <v>1190</v>
      </c>
      <c r="C219" s="52">
        <v>946172.25</v>
      </c>
      <c r="D219" s="611">
        <v>946172.25</v>
      </c>
      <c r="E219" s="612">
        <v>0</v>
      </c>
      <c r="F219" s="612">
        <v>0</v>
      </c>
      <c r="G219" s="612">
        <v>946172.25</v>
      </c>
      <c r="I219" s="613" t="s">
        <v>1274</v>
      </c>
      <c r="J219" s="613" t="s">
        <v>907</v>
      </c>
      <c r="K219" s="613" t="s">
        <v>1273</v>
      </c>
      <c r="L219" s="613" t="s">
        <v>1057</v>
      </c>
      <c r="M219" s="613">
        <v>0</v>
      </c>
      <c r="N219" s="613">
        <v>0</v>
      </c>
      <c r="O219" s="613">
        <v>0</v>
      </c>
      <c r="P219" s="613">
        <v>0</v>
      </c>
      <c r="Q219" s="613">
        <v>0</v>
      </c>
      <c r="R219" s="613">
        <v>0</v>
      </c>
    </row>
    <row r="220" spans="1:18" outlineLevel="1">
      <c r="A220" s="609">
        <v>114.03</v>
      </c>
      <c r="B220" s="610" t="s">
        <v>1191</v>
      </c>
      <c r="C220" s="52">
        <v>302358.00999999995</v>
      </c>
      <c r="D220" s="611">
        <v>302358.00999999995</v>
      </c>
      <c r="E220" s="612">
        <v>0</v>
      </c>
      <c r="F220" s="612">
        <v>0</v>
      </c>
      <c r="G220" s="612">
        <v>302358.00999999995</v>
      </c>
      <c r="I220" s="613">
        <v>0</v>
      </c>
      <c r="J220" s="613">
        <v>0</v>
      </c>
      <c r="K220" s="613">
        <v>0</v>
      </c>
      <c r="L220" s="613">
        <v>0</v>
      </c>
      <c r="M220" s="613">
        <v>0</v>
      </c>
      <c r="N220" s="613">
        <v>0</v>
      </c>
      <c r="O220" s="613">
        <v>0</v>
      </c>
      <c r="P220" s="613">
        <v>0</v>
      </c>
      <c r="Q220" s="613">
        <v>0</v>
      </c>
      <c r="R220" s="613" t="s">
        <v>1031</v>
      </c>
    </row>
    <row r="221" spans="1:18" outlineLevel="1">
      <c r="A221" s="609">
        <v>115.01</v>
      </c>
      <c r="B221" s="610" t="s">
        <v>1192</v>
      </c>
      <c r="C221" s="52">
        <v>-136832371.41</v>
      </c>
      <c r="D221" s="611">
        <v>-132625174.82999998</v>
      </c>
      <c r="E221" s="612">
        <v>-4207196.5800000215</v>
      </c>
      <c r="F221" s="612">
        <v>0</v>
      </c>
      <c r="G221" s="612">
        <v>-136832371.41</v>
      </c>
      <c r="I221" s="613">
        <v>0</v>
      </c>
      <c r="J221" s="613">
        <v>0</v>
      </c>
      <c r="K221" s="613">
        <v>0</v>
      </c>
      <c r="L221" s="613">
        <v>0</v>
      </c>
      <c r="M221" s="613">
        <v>0</v>
      </c>
      <c r="N221" s="613">
        <v>0</v>
      </c>
      <c r="O221" s="613">
        <v>0</v>
      </c>
      <c r="P221" s="613">
        <v>0</v>
      </c>
      <c r="Q221" s="613">
        <v>0</v>
      </c>
      <c r="R221" s="613" t="s">
        <v>903</v>
      </c>
    </row>
    <row r="222" spans="1:18" outlineLevel="1">
      <c r="A222" s="609">
        <v>115.02</v>
      </c>
      <c r="B222" s="610" t="s">
        <v>1193</v>
      </c>
      <c r="C222" s="52">
        <v>-951189</v>
      </c>
      <c r="D222" s="611">
        <v>-938289</v>
      </c>
      <c r="E222" s="612">
        <v>-12900</v>
      </c>
      <c r="F222" s="612">
        <v>0</v>
      </c>
      <c r="G222" s="612">
        <v>-951189</v>
      </c>
      <c r="I222" s="613" t="s">
        <v>1274</v>
      </c>
      <c r="J222" s="613" t="s">
        <v>907</v>
      </c>
      <c r="K222" s="613" t="s">
        <v>1273</v>
      </c>
      <c r="L222" s="613" t="s">
        <v>1057</v>
      </c>
      <c r="M222" s="613">
        <v>0</v>
      </c>
      <c r="N222" s="613">
        <v>0</v>
      </c>
      <c r="O222" s="613">
        <v>0</v>
      </c>
      <c r="P222" s="613">
        <v>0</v>
      </c>
      <c r="Q222" s="613">
        <v>0</v>
      </c>
      <c r="R222" s="613">
        <v>0</v>
      </c>
    </row>
    <row r="223" spans="1:18" outlineLevel="1">
      <c r="A223" s="609">
        <v>115.03</v>
      </c>
      <c r="B223" s="610" t="s">
        <v>1194</v>
      </c>
      <c r="C223" s="52">
        <v>-302358.00999999995</v>
      </c>
      <c r="D223" s="611">
        <v>-302358.00999999995</v>
      </c>
      <c r="E223" s="612">
        <v>0</v>
      </c>
      <c r="F223" s="612">
        <v>0</v>
      </c>
      <c r="G223" s="612">
        <v>-302358.00999999995</v>
      </c>
      <c r="I223" s="613">
        <v>0</v>
      </c>
      <c r="J223" s="613">
        <v>0</v>
      </c>
      <c r="K223" s="613">
        <v>0</v>
      </c>
      <c r="L223" s="613">
        <v>0</v>
      </c>
      <c r="M223" s="613">
        <v>0</v>
      </c>
      <c r="N223" s="613">
        <v>0</v>
      </c>
      <c r="O223" s="613">
        <v>0</v>
      </c>
      <c r="P223" s="613">
        <v>0</v>
      </c>
      <c r="Q223" s="613">
        <v>0</v>
      </c>
      <c r="R223" s="613" t="s">
        <v>1031</v>
      </c>
    </row>
    <row r="224" spans="1:18" outlineLevel="1">
      <c r="A224" s="609">
        <v>230</v>
      </c>
      <c r="B224" s="610" t="s">
        <v>1195</v>
      </c>
      <c r="C224" s="52">
        <v>-154752983.34</v>
      </c>
      <c r="D224" s="611">
        <v>-163864256.91541666</v>
      </c>
      <c r="E224" s="612">
        <v>9111273.5754166655</v>
      </c>
      <c r="F224" s="612">
        <v>0</v>
      </c>
      <c r="G224" s="612">
        <v>-154752983.34</v>
      </c>
      <c r="I224" s="613">
        <v>0</v>
      </c>
      <c r="J224" s="613">
        <v>0</v>
      </c>
      <c r="K224" s="613">
        <v>0</v>
      </c>
      <c r="L224" s="613">
        <v>0</v>
      </c>
      <c r="M224" s="613">
        <v>0</v>
      </c>
      <c r="N224" s="613">
        <v>0</v>
      </c>
      <c r="O224" s="613">
        <v>0</v>
      </c>
      <c r="P224" s="613">
        <v>0</v>
      </c>
      <c r="Q224" s="613">
        <v>0</v>
      </c>
      <c r="R224" s="613" t="s">
        <v>903</v>
      </c>
    </row>
    <row r="225" spans="1:18" outlineLevel="1">
      <c r="A225" s="609">
        <v>230.01</v>
      </c>
      <c r="B225" s="610" t="s">
        <v>1196</v>
      </c>
      <c r="C225" s="52">
        <v>-4532108.43</v>
      </c>
      <c r="D225" s="611">
        <v>-3867896.4391666669</v>
      </c>
      <c r="E225" s="612">
        <v>-664211.99083333276</v>
      </c>
      <c r="F225" s="612">
        <v>0</v>
      </c>
      <c r="G225" s="612">
        <v>-4532108.43</v>
      </c>
      <c r="I225" s="613" t="s">
        <v>1274</v>
      </c>
      <c r="J225" s="613" t="s">
        <v>907</v>
      </c>
      <c r="K225" s="613" t="s">
        <v>1273</v>
      </c>
      <c r="L225" s="613" t="s">
        <v>1057</v>
      </c>
      <c r="M225" s="613">
        <v>0</v>
      </c>
      <c r="N225" s="613">
        <v>0</v>
      </c>
      <c r="O225" s="613">
        <v>0</v>
      </c>
      <c r="P225" s="613">
        <v>0</v>
      </c>
      <c r="Q225" s="613">
        <v>0</v>
      </c>
      <c r="R225" s="613">
        <v>0</v>
      </c>
    </row>
    <row r="226" spans="1:18" outlineLevel="1">
      <c r="A226" s="609">
        <v>230.02</v>
      </c>
      <c r="B226" s="610" t="s">
        <v>1197</v>
      </c>
      <c r="C226" s="52">
        <v>-8852463.3499999996</v>
      </c>
      <c r="D226" s="611">
        <v>-9860880.4212499987</v>
      </c>
      <c r="E226" s="612">
        <v>1008417.0712499991</v>
      </c>
      <c r="F226" s="612">
        <v>0</v>
      </c>
      <c r="G226" s="612">
        <v>-8852463.3499999996</v>
      </c>
      <c r="I226" s="613">
        <v>0</v>
      </c>
      <c r="J226" s="613">
        <v>0</v>
      </c>
      <c r="K226" s="613">
        <v>0</v>
      </c>
      <c r="L226" s="613">
        <v>0</v>
      </c>
      <c r="M226" s="613">
        <v>0</v>
      </c>
      <c r="N226" s="613">
        <v>0</v>
      </c>
      <c r="O226" s="613">
        <v>0</v>
      </c>
      <c r="P226" s="613">
        <v>0</v>
      </c>
      <c r="Q226" s="613">
        <v>0</v>
      </c>
      <c r="R226" s="613" t="s">
        <v>1031</v>
      </c>
    </row>
    <row r="227" spans="1:18" outlineLevel="1">
      <c r="A227" s="609">
        <v>230.03</v>
      </c>
      <c r="B227" s="610" t="s">
        <v>1198</v>
      </c>
      <c r="C227" s="52">
        <v>-455842.46420599998</v>
      </c>
      <c r="D227" s="611">
        <v>-136754.51184191668</v>
      </c>
      <c r="E227" s="612">
        <v>-319087.95236408332</v>
      </c>
      <c r="F227" s="612">
        <v>0</v>
      </c>
      <c r="G227" s="612">
        <v>-455842.46420599998</v>
      </c>
      <c r="I227" s="613">
        <v>0</v>
      </c>
      <c r="J227" s="613">
        <v>0</v>
      </c>
      <c r="K227" s="613">
        <v>0</v>
      </c>
      <c r="L227" s="613">
        <v>0</v>
      </c>
      <c r="M227" s="613">
        <v>0</v>
      </c>
      <c r="N227" s="613">
        <v>0</v>
      </c>
      <c r="O227" s="613">
        <v>0</v>
      </c>
      <c r="P227" s="613">
        <v>0</v>
      </c>
      <c r="Q227" s="613">
        <v>0</v>
      </c>
      <c r="R227" s="613" t="s">
        <v>979</v>
      </c>
    </row>
    <row r="228" spans="1:18" outlineLevel="1">
      <c r="A228" s="609" t="s">
        <v>45</v>
      </c>
      <c r="B228" s="610" t="s">
        <v>45</v>
      </c>
      <c r="C228" s="52">
        <v>0</v>
      </c>
      <c r="D228" s="611">
        <v>0</v>
      </c>
      <c r="E228" s="612">
        <v>0</v>
      </c>
      <c r="F228" s="612">
        <v>0</v>
      </c>
      <c r="G228" s="612">
        <v>0</v>
      </c>
      <c r="I228" s="613">
        <v>0</v>
      </c>
      <c r="J228" s="613">
        <v>0</v>
      </c>
      <c r="K228" s="613">
        <v>0</v>
      </c>
      <c r="L228" s="613">
        <v>0</v>
      </c>
      <c r="M228" s="613">
        <v>0</v>
      </c>
      <c r="N228" s="613">
        <v>0</v>
      </c>
      <c r="O228" s="613">
        <v>0</v>
      </c>
      <c r="P228" s="613">
        <v>0</v>
      </c>
      <c r="Q228" s="613">
        <v>0</v>
      </c>
      <c r="R228" s="613">
        <v>0</v>
      </c>
    </row>
    <row r="229" spans="1:18" outlineLevel="1">
      <c r="A229" s="609" t="s">
        <v>45</v>
      </c>
      <c r="B229" s="610" t="s">
        <v>45</v>
      </c>
      <c r="C229" s="52">
        <v>0</v>
      </c>
      <c r="D229" s="611">
        <v>0</v>
      </c>
      <c r="E229" s="612">
        <v>0</v>
      </c>
      <c r="F229" s="612">
        <v>0</v>
      </c>
      <c r="G229" s="612">
        <v>0</v>
      </c>
      <c r="I229" s="613">
        <v>0</v>
      </c>
      <c r="J229" s="613">
        <v>0</v>
      </c>
      <c r="K229" s="613">
        <v>0</v>
      </c>
      <c r="L229" s="613">
        <v>0</v>
      </c>
      <c r="M229" s="613">
        <v>0</v>
      </c>
      <c r="N229" s="613">
        <v>0</v>
      </c>
      <c r="O229" s="613">
        <v>0</v>
      </c>
      <c r="P229" s="613">
        <v>0</v>
      </c>
      <c r="Q229" s="613">
        <v>0</v>
      </c>
      <c r="R229" s="613">
        <v>0</v>
      </c>
    </row>
    <row r="230" spans="1:18" outlineLevel="1">
      <c r="A230" s="609" t="s">
        <v>45</v>
      </c>
      <c r="B230" s="610" t="s">
        <v>45</v>
      </c>
      <c r="C230" s="52">
        <v>0</v>
      </c>
      <c r="D230" s="611">
        <v>0</v>
      </c>
      <c r="E230" s="612">
        <v>0</v>
      </c>
      <c r="F230" s="612">
        <v>0</v>
      </c>
      <c r="G230" s="612">
        <v>0</v>
      </c>
      <c r="I230" s="613">
        <v>0</v>
      </c>
      <c r="J230" s="613">
        <v>0</v>
      </c>
      <c r="K230" s="613">
        <v>0</v>
      </c>
      <c r="L230" s="613">
        <v>0</v>
      </c>
      <c r="M230" s="613">
        <v>0</v>
      </c>
      <c r="N230" s="613">
        <v>0</v>
      </c>
      <c r="O230" s="613">
        <v>0</v>
      </c>
      <c r="P230" s="613">
        <v>0</v>
      </c>
      <c r="Q230" s="613">
        <v>0</v>
      </c>
      <c r="R230" s="613">
        <v>0</v>
      </c>
    </row>
    <row r="231" spans="1:18" outlineLevel="1">
      <c r="A231" s="609" t="s">
        <v>45</v>
      </c>
      <c r="B231" s="610" t="s">
        <v>45</v>
      </c>
      <c r="C231" s="52">
        <v>0</v>
      </c>
      <c r="D231" s="611">
        <v>0</v>
      </c>
      <c r="E231" s="612">
        <v>0</v>
      </c>
      <c r="F231" s="612">
        <v>0</v>
      </c>
      <c r="G231" s="612">
        <v>0</v>
      </c>
      <c r="I231" s="613">
        <v>0</v>
      </c>
      <c r="J231" s="613">
        <v>0</v>
      </c>
      <c r="K231" s="613">
        <v>0</v>
      </c>
      <c r="L231" s="613">
        <v>0</v>
      </c>
      <c r="M231" s="613">
        <v>0</v>
      </c>
      <c r="N231" s="613">
        <v>0</v>
      </c>
      <c r="O231" s="613">
        <v>0</v>
      </c>
      <c r="P231" s="613">
        <v>0</v>
      </c>
      <c r="Q231" s="613">
        <v>0</v>
      </c>
      <c r="R231" s="613">
        <v>0</v>
      </c>
    </row>
    <row r="232" spans="1:18" outlineLevel="1">
      <c r="A232" s="609" t="s">
        <v>45</v>
      </c>
      <c r="B232" s="610" t="s">
        <v>45</v>
      </c>
      <c r="C232" s="52">
        <v>0</v>
      </c>
      <c r="D232" s="611">
        <v>0</v>
      </c>
      <c r="E232" s="612">
        <v>0</v>
      </c>
      <c r="F232" s="612">
        <v>0</v>
      </c>
      <c r="G232" s="612">
        <v>0</v>
      </c>
      <c r="I232" s="613">
        <v>0</v>
      </c>
      <c r="J232" s="613">
        <v>0</v>
      </c>
      <c r="K232" s="613">
        <v>0</v>
      </c>
      <c r="L232" s="613">
        <v>0</v>
      </c>
      <c r="M232" s="613">
        <v>0</v>
      </c>
      <c r="N232" s="613">
        <v>0</v>
      </c>
      <c r="O232" s="613">
        <v>0</v>
      </c>
      <c r="P232" s="613">
        <v>0</v>
      </c>
      <c r="Q232" s="613">
        <v>0</v>
      </c>
      <c r="R232" s="613">
        <v>0</v>
      </c>
    </row>
    <row r="233" spans="1:18" outlineLevel="1">
      <c r="A233" s="609" t="s">
        <v>45</v>
      </c>
      <c r="B233" s="610" t="s">
        <v>45</v>
      </c>
      <c r="C233" s="52">
        <v>0</v>
      </c>
      <c r="D233" s="611">
        <v>0</v>
      </c>
      <c r="E233" s="612">
        <v>0</v>
      </c>
      <c r="F233" s="612">
        <v>0</v>
      </c>
      <c r="G233" s="612">
        <v>0</v>
      </c>
      <c r="I233" s="613">
        <v>0</v>
      </c>
      <c r="J233" s="613">
        <v>0</v>
      </c>
      <c r="K233" s="613">
        <v>0</v>
      </c>
      <c r="L233" s="613">
        <v>0</v>
      </c>
      <c r="M233" s="613">
        <v>0</v>
      </c>
      <c r="N233" s="613">
        <v>0</v>
      </c>
      <c r="O233" s="613">
        <v>0</v>
      </c>
      <c r="P233" s="613">
        <v>0</v>
      </c>
      <c r="Q233" s="613">
        <v>0</v>
      </c>
      <c r="R233" s="613">
        <v>0</v>
      </c>
    </row>
    <row r="234" spans="1:18" outlineLevel="1">
      <c r="A234" s="609" t="s">
        <v>45</v>
      </c>
      <c r="B234" s="610" t="s">
        <v>45</v>
      </c>
      <c r="C234" s="52">
        <v>0</v>
      </c>
      <c r="D234" s="611">
        <v>0</v>
      </c>
      <c r="E234" s="612">
        <v>0</v>
      </c>
      <c r="F234" s="612">
        <v>0</v>
      </c>
      <c r="G234" s="612">
        <v>0</v>
      </c>
      <c r="I234" s="613">
        <v>0</v>
      </c>
      <c r="J234" s="613">
        <v>0</v>
      </c>
      <c r="K234" s="613">
        <v>0</v>
      </c>
      <c r="L234" s="613">
        <v>0</v>
      </c>
      <c r="M234" s="613">
        <v>0</v>
      </c>
      <c r="N234" s="613">
        <v>0</v>
      </c>
      <c r="O234" s="613">
        <v>0</v>
      </c>
      <c r="P234" s="613">
        <v>0</v>
      </c>
      <c r="Q234" s="613">
        <v>0</v>
      </c>
      <c r="R234" s="613">
        <v>0</v>
      </c>
    </row>
    <row r="235" spans="1:18" outlineLevel="1">
      <c r="A235" s="609" t="s">
        <v>45</v>
      </c>
      <c r="B235" s="610" t="s">
        <v>45</v>
      </c>
      <c r="C235" s="52">
        <v>0</v>
      </c>
      <c r="D235" s="611">
        <v>0</v>
      </c>
      <c r="E235" s="612">
        <v>0</v>
      </c>
      <c r="F235" s="612">
        <v>0</v>
      </c>
      <c r="G235" s="612">
        <v>0</v>
      </c>
      <c r="I235" s="613">
        <v>0</v>
      </c>
      <c r="J235" s="613">
        <v>0</v>
      </c>
      <c r="K235" s="613">
        <v>0</v>
      </c>
      <c r="L235" s="613">
        <v>0</v>
      </c>
      <c r="M235" s="613">
        <v>0</v>
      </c>
      <c r="N235" s="613">
        <v>0</v>
      </c>
      <c r="O235" s="613">
        <v>0</v>
      </c>
      <c r="P235" s="613">
        <v>0</v>
      </c>
      <c r="Q235" s="613">
        <v>0</v>
      </c>
      <c r="R235" s="613">
        <v>0</v>
      </c>
    </row>
    <row r="236" spans="1:18" outlineLevel="1">
      <c r="A236" s="609" t="s">
        <v>45</v>
      </c>
      <c r="B236" s="610" t="s">
        <v>45</v>
      </c>
      <c r="C236" s="52">
        <v>0</v>
      </c>
      <c r="D236" s="611">
        <v>0</v>
      </c>
      <c r="E236" s="612">
        <v>0</v>
      </c>
      <c r="F236" s="612">
        <v>0</v>
      </c>
      <c r="G236" s="612">
        <v>0</v>
      </c>
      <c r="I236" s="613">
        <v>0</v>
      </c>
      <c r="J236" s="613">
        <v>0</v>
      </c>
      <c r="K236" s="613">
        <v>0</v>
      </c>
      <c r="L236" s="613">
        <v>0</v>
      </c>
      <c r="M236" s="613">
        <v>0</v>
      </c>
      <c r="N236" s="613">
        <v>0</v>
      </c>
      <c r="O236" s="613">
        <v>0</v>
      </c>
      <c r="P236" s="613">
        <v>0</v>
      </c>
      <c r="Q236" s="613">
        <v>0</v>
      </c>
      <c r="R236" s="613">
        <v>0</v>
      </c>
    </row>
    <row r="237" spans="1:18" outlineLevel="1">
      <c r="A237" s="609" t="s">
        <v>45</v>
      </c>
      <c r="B237" s="610" t="s">
        <v>45</v>
      </c>
      <c r="C237" s="52">
        <v>0</v>
      </c>
      <c r="D237" s="611">
        <v>0</v>
      </c>
      <c r="E237" s="612">
        <v>0</v>
      </c>
      <c r="F237" s="612">
        <v>0</v>
      </c>
      <c r="G237" s="612">
        <v>0</v>
      </c>
      <c r="I237" s="613">
        <v>0</v>
      </c>
      <c r="J237" s="613">
        <v>0</v>
      </c>
      <c r="K237" s="613">
        <v>0</v>
      </c>
      <c r="L237" s="613">
        <v>0</v>
      </c>
      <c r="M237" s="613">
        <v>0</v>
      </c>
      <c r="N237" s="613">
        <v>0</v>
      </c>
      <c r="O237" s="613">
        <v>0</v>
      </c>
      <c r="P237" s="613">
        <v>0</v>
      </c>
      <c r="Q237" s="613">
        <v>0</v>
      </c>
      <c r="R237" s="613">
        <v>0</v>
      </c>
    </row>
    <row r="238" spans="1:18" outlineLevel="1">
      <c r="A238" s="609" t="s">
        <v>45</v>
      </c>
      <c r="B238" s="610" t="s">
        <v>45</v>
      </c>
      <c r="C238" s="52">
        <v>0</v>
      </c>
      <c r="D238" s="611">
        <v>0</v>
      </c>
      <c r="E238" s="612">
        <v>0</v>
      </c>
      <c r="F238" s="612">
        <v>0</v>
      </c>
      <c r="G238" s="612">
        <v>0</v>
      </c>
      <c r="I238" s="613">
        <v>0</v>
      </c>
      <c r="J238" s="613">
        <v>0</v>
      </c>
      <c r="K238" s="613">
        <v>0</v>
      </c>
      <c r="L238" s="613">
        <v>0</v>
      </c>
      <c r="M238" s="613">
        <v>0</v>
      </c>
      <c r="N238" s="613">
        <v>0</v>
      </c>
      <c r="O238" s="613">
        <v>0</v>
      </c>
      <c r="P238" s="613">
        <v>0</v>
      </c>
      <c r="Q238" s="613">
        <v>0</v>
      </c>
      <c r="R238" s="613">
        <v>0</v>
      </c>
    </row>
    <row r="239" spans="1:18" outlineLevel="1">
      <c r="A239" s="609" t="s">
        <v>45</v>
      </c>
      <c r="B239" s="610" t="s">
        <v>45</v>
      </c>
      <c r="C239" s="52">
        <v>0</v>
      </c>
      <c r="D239" s="611">
        <v>0</v>
      </c>
      <c r="E239" s="612">
        <v>0</v>
      </c>
      <c r="F239" s="612">
        <v>0</v>
      </c>
      <c r="G239" s="612">
        <v>0</v>
      </c>
      <c r="I239" s="613">
        <v>0</v>
      </c>
      <c r="J239" s="613">
        <v>0</v>
      </c>
      <c r="K239" s="613">
        <v>0</v>
      </c>
      <c r="L239" s="613">
        <v>0</v>
      </c>
      <c r="M239" s="613">
        <v>0</v>
      </c>
      <c r="N239" s="613">
        <v>0</v>
      </c>
      <c r="O239" s="613">
        <v>0</v>
      </c>
      <c r="P239" s="613">
        <v>0</v>
      </c>
      <c r="Q239" s="613">
        <v>0</v>
      </c>
      <c r="R239" s="613">
        <v>0</v>
      </c>
    </row>
    <row r="240" spans="1:18" outlineLevel="1">
      <c r="A240" s="609" t="s">
        <v>45</v>
      </c>
      <c r="B240" s="610" t="s">
        <v>45</v>
      </c>
      <c r="C240" s="52">
        <v>0</v>
      </c>
      <c r="D240" s="611">
        <v>0</v>
      </c>
      <c r="E240" s="612">
        <v>0</v>
      </c>
      <c r="F240" s="612">
        <v>0</v>
      </c>
      <c r="G240" s="612">
        <v>0</v>
      </c>
      <c r="I240" s="613">
        <v>0</v>
      </c>
      <c r="J240" s="613">
        <v>0</v>
      </c>
      <c r="K240" s="613">
        <v>0</v>
      </c>
      <c r="L240" s="613">
        <v>0</v>
      </c>
      <c r="M240" s="613">
        <v>0</v>
      </c>
      <c r="N240" s="613">
        <v>0</v>
      </c>
      <c r="O240" s="613">
        <v>0</v>
      </c>
      <c r="P240" s="613">
        <v>0</v>
      </c>
      <c r="Q240" s="613">
        <v>0</v>
      </c>
      <c r="R240" s="613">
        <v>0</v>
      </c>
    </row>
    <row r="241" spans="1:18" s="341" customFormat="1" outlineLevel="1">
      <c r="A241" s="162"/>
      <c r="B241" s="345" t="s">
        <v>70</v>
      </c>
      <c r="C241" s="351">
        <v>-1271801545.806556</v>
      </c>
      <c r="D241" s="351">
        <v>-1295603634.7937558</v>
      </c>
      <c r="E241" s="351">
        <v>23802088.987198945</v>
      </c>
      <c r="F241" s="351">
        <v>0</v>
      </c>
      <c r="G241" s="351">
        <v>-1271801545.806556</v>
      </c>
      <c r="H241" s="162"/>
      <c r="I241" s="349"/>
      <c r="J241" s="349"/>
      <c r="K241" s="349"/>
      <c r="L241" s="349"/>
      <c r="M241" s="349"/>
      <c r="N241" s="349"/>
      <c r="O241" s="349"/>
      <c r="P241" s="349"/>
      <c r="Q241" s="162"/>
      <c r="R241" s="349"/>
    </row>
    <row r="243" spans="1:18">
      <c r="B243" s="345" t="s">
        <v>1199</v>
      </c>
      <c r="C243" s="351">
        <v>-1134426329.8573933</v>
      </c>
      <c r="D243" s="351">
        <v>-1150300429.826647</v>
      </c>
      <c r="E243" s="351">
        <v>15874099.96925297</v>
      </c>
      <c r="F243" s="351">
        <v>0</v>
      </c>
      <c r="G243" s="351">
        <v>-1134426329.8573933</v>
      </c>
    </row>
    <row r="245" spans="1:18">
      <c r="A245" s="345" t="s">
        <v>19</v>
      </c>
      <c r="B245" s="345"/>
      <c r="C245" s="351">
        <v>5510161279.6752863</v>
      </c>
      <c r="D245" s="351">
        <v>5208778505.9438486</v>
      </c>
      <c r="E245" s="351">
        <v>301382773.7314347</v>
      </c>
      <c r="F245" s="351">
        <v>0</v>
      </c>
      <c r="G245" s="351">
        <v>5510161279.6752863</v>
      </c>
    </row>
    <row r="246" spans="1:18">
      <c r="C246" s="347"/>
      <c r="D246" s="347"/>
      <c r="E246" s="347"/>
      <c r="F246" s="347"/>
      <c r="G246" s="347"/>
    </row>
    <row r="247" spans="1:18">
      <c r="A247" s="607" t="s">
        <v>67</v>
      </c>
      <c r="D247" s="617"/>
      <c r="E247" s="617"/>
      <c r="F247" s="617"/>
      <c r="G247" s="617"/>
    </row>
    <row r="248" spans="1:18">
      <c r="A248" s="607"/>
    </row>
    <row r="249" spans="1:18">
      <c r="A249" s="607" t="s">
        <v>68</v>
      </c>
    </row>
    <row r="250" spans="1:18" outlineLevel="1"/>
    <row r="251" spans="1:18" outlineLevel="1">
      <c r="B251" s="172" t="s">
        <v>69</v>
      </c>
    </row>
    <row r="252" spans="1:18" outlineLevel="1">
      <c r="A252" s="609" t="s">
        <v>901</v>
      </c>
      <c r="B252" s="610" t="s">
        <v>902</v>
      </c>
      <c r="C252" s="52">
        <v>37089392.406405531</v>
      </c>
      <c r="D252" s="611">
        <v>79334191.840000004</v>
      </c>
      <c r="E252" s="612">
        <v>-42244799.433594473</v>
      </c>
      <c r="F252" s="612">
        <v>0</v>
      </c>
      <c r="G252" s="612">
        <v>37089392.406405531</v>
      </c>
      <c r="I252" s="613">
        <v>0</v>
      </c>
      <c r="J252" s="613">
        <v>0</v>
      </c>
      <c r="K252" s="613">
        <v>0</v>
      </c>
      <c r="L252" s="613">
        <v>0</v>
      </c>
      <c r="M252" s="613">
        <v>0</v>
      </c>
      <c r="N252" s="613">
        <v>0</v>
      </c>
      <c r="O252" s="613">
        <v>0</v>
      </c>
      <c r="P252" s="613">
        <v>0</v>
      </c>
      <c r="Q252" s="613">
        <v>0</v>
      </c>
      <c r="R252" s="613" t="s">
        <v>903</v>
      </c>
    </row>
    <row r="253" spans="1:18" outlineLevel="1">
      <c r="A253" s="609" t="s">
        <v>904</v>
      </c>
      <c r="B253" s="610" t="s">
        <v>905</v>
      </c>
      <c r="C253" s="52">
        <v>126925932.58329687</v>
      </c>
      <c r="D253" s="611">
        <v>124839938.44999999</v>
      </c>
      <c r="E253" s="612">
        <v>2085994.1332968771</v>
      </c>
      <c r="F253" s="612">
        <v>0</v>
      </c>
      <c r="G253" s="612">
        <v>126925932.58329687</v>
      </c>
      <c r="I253" s="613">
        <v>0</v>
      </c>
      <c r="J253" s="613">
        <v>0</v>
      </c>
      <c r="K253" s="613">
        <v>0</v>
      </c>
      <c r="L253" s="613">
        <v>0</v>
      </c>
      <c r="M253" s="613">
        <v>0</v>
      </c>
      <c r="N253" s="613">
        <v>0</v>
      </c>
      <c r="O253" s="613">
        <v>0</v>
      </c>
      <c r="P253" s="613">
        <v>0</v>
      </c>
      <c r="Q253" s="613">
        <v>0</v>
      </c>
      <c r="R253" s="613" t="s">
        <v>903</v>
      </c>
    </row>
    <row r="254" spans="1:18" outlineLevel="1">
      <c r="A254" s="609" t="s">
        <v>45</v>
      </c>
      <c r="B254" s="610" t="s">
        <v>45</v>
      </c>
      <c r="C254" s="52">
        <v>0</v>
      </c>
      <c r="D254" s="611">
        <v>0</v>
      </c>
      <c r="E254" s="611">
        <v>0</v>
      </c>
      <c r="F254" s="611">
        <v>0</v>
      </c>
      <c r="G254" s="612">
        <v>0</v>
      </c>
      <c r="I254" s="613">
        <v>0</v>
      </c>
      <c r="J254" s="613">
        <v>0</v>
      </c>
      <c r="K254" s="613">
        <v>0</v>
      </c>
      <c r="L254" s="613">
        <v>0</v>
      </c>
      <c r="M254" s="613">
        <v>0</v>
      </c>
      <c r="N254" s="613">
        <v>0</v>
      </c>
      <c r="O254" s="613">
        <v>0</v>
      </c>
      <c r="P254" s="613">
        <v>0</v>
      </c>
      <c r="Q254" s="613">
        <v>0</v>
      </c>
      <c r="R254" s="613">
        <v>0</v>
      </c>
    </row>
    <row r="255" spans="1:18" outlineLevel="1">
      <c r="A255" s="609" t="s">
        <v>45</v>
      </c>
      <c r="B255" s="610" t="s">
        <v>45</v>
      </c>
      <c r="C255" s="52">
        <v>0</v>
      </c>
      <c r="D255" s="611">
        <v>0</v>
      </c>
      <c r="E255" s="612">
        <v>0</v>
      </c>
      <c r="F255" s="612">
        <v>0</v>
      </c>
      <c r="G255" s="612">
        <v>0</v>
      </c>
      <c r="I255" s="613">
        <v>0</v>
      </c>
      <c r="J255" s="613">
        <v>0</v>
      </c>
      <c r="K255" s="613">
        <v>0</v>
      </c>
      <c r="L255" s="613">
        <v>0</v>
      </c>
      <c r="M255" s="613">
        <v>0</v>
      </c>
      <c r="N255" s="613">
        <v>0</v>
      </c>
      <c r="O255" s="613">
        <v>0</v>
      </c>
      <c r="P255" s="613">
        <v>0</v>
      </c>
      <c r="Q255" s="613">
        <v>0</v>
      </c>
      <c r="R255" s="613">
        <v>0</v>
      </c>
    </row>
    <row r="256" spans="1:18" outlineLevel="1">
      <c r="A256" s="609" t="s">
        <v>45</v>
      </c>
      <c r="B256" s="610" t="s">
        <v>45</v>
      </c>
      <c r="C256" s="52">
        <v>0</v>
      </c>
      <c r="D256" s="611">
        <v>0</v>
      </c>
      <c r="E256" s="612">
        <v>0</v>
      </c>
      <c r="F256" s="612">
        <v>0</v>
      </c>
      <c r="G256" s="612">
        <v>0</v>
      </c>
      <c r="I256" s="613">
        <v>0</v>
      </c>
      <c r="J256" s="613">
        <v>0</v>
      </c>
      <c r="K256" s="613">
        <v>0</v>
      </c>
      <c r="L256" s="613">
        <v>0</v>
      </c>
      <c r="M256" s="613">
        <v>0</v>
      </c>
      <c r="N256" s="613">
        <v>0</v>
      </c>
      <c r="O256" s="613">
        <v>0</v>
      </c>
      <c r="P256" s="613">
        <v>0</v>
      </c>
      <c r="Q256" s="613">
        <v>0</v>
      </c>
      <c r="R256" s="613">
        <v>0</v>
      </c>
    </row>
    <row r="257" spans="1:18" outlineLevel="1">
      <c r="A257" s="609" t="s">
        <v>45</v>
      </c>
      <c r="B257" s="610" t="s">
        <v>45</v>
      </c>
      <c r="C257" s="52">
        <v>0</v>
      </c>
      <c r="D257" s="611">
        <v>0</v>
      </c>
      <c r="E257" s="612">
        <v>0</v>
      </c>
      <c r="F257" s="612">
        <v>0</v>
      </c>
      <c r="G257" s="612">
        <v>0</v>
      </c>
      <c r="I257" s="613">
        <v>0</v>
      </c>
      <c r="J257" s="613">
        <v>0</v>
      </c>
      <c r="K257" s="613">
        <v>0</v>
      </c>
      <c r="L257" s="613">
        <v>0</v>
      </c>
      <c r="M257" s="613">
        <v>0</v>
      </c>
      <c r="N257" s="613">
        <v>0</v>
      </c>
      <c r="O257" s="613">
        <v>0</v>
      </c>
      <c r="P257" s="613">
        <v>0</v>
      </c>
      <c r="Q257" s="613">
        <v>0</v>
      </c>
      <c r="R257" s="613">
        <v>0</v>
      </c>
    </row>
    <row r="258" spans="1:18" outlineLevel="1">
      <c r="A258" s="609" t="s">
        <v>45</v>
      </c>
      <c r="B258" s="610" t="s">
        <v>45</v>
      </c>
      <c r="C258" s="52">
        <v>0</v>
      </c>
      <c r="D258" s="611">
        <v>0</v>
      </c>
      <c r="E258" s="612">
        <v>0</v>
      </c>
      <c r="F258" s="612">
        <v>0</v>
      </c>
      <c r="G258" s="612">
        <v>0</v>
      </c>
      <c r="I258" s="613">
        <v>0</v>
      </c>
      <c r="J258" s="613">
        <v>0</v>
      </c>
      <c r="K258" s="613">
        <v>0</v>
      </c>
      <c r="L258" s="613">
        <v>0</v>
      </c>
      <c r="M258" s="613">
        <v>0</v>
      </c>
      <c r="N258" s="613">
        <v>0</v>
      </c>
      <c r="O258" s="613">
        <v>0</v>
      </c>
      <c r="P258" s="613">
        <v>0</v>
      </c>
      <c r="Q258" s="613">
        <v>0</v>
      </c>
      <c r="R258" s="613">
        <v>0</v>
      </c>
    </row>
    <row r="259" spans="1:18" outlineLevel="1">
      <c r="A259" s="609" t="s">
        <v>45</v>
      </c>
      <c r="B259" s="610" t="s">
        <v>45</v>
      </c>
      <c r="C259" s="52">
        <v>0</v>
      </c>
      <c r="D259" s="611">
        <v>0</v>
      </c>
      <c r="E259" s="612">
        <v>0</v>
      </c>
      <c r="F259" s="612">
        <v>0</v>
      </c>
      <c r="G259" s="612">
        <v>0</v>
      </c>
      <c r="I259" s="613">
        <v>0</v>
      </c>
      <c r="J259" s="613">
        <v>0</v>
      </c>
      <c r="K259" s="613">
        <v>0</v>
      </c>
      <c r="L259" s="613">
        <v>0</v>
      </c>
      <c r="M259" s="613">
        <v>0</v>
      </c>
      <c r="N259" s="613">
        <v>0</v>
      </c>
      <c r="O259" s="613">
        <v>0</v>
      </c>
      <c r="P259" s="613">
        <v>0</v>
      </c>
      <c r="Q259" s="613">
        <v>0</v>
      </c>
      <c r="R259" s="613">
        <v>0</v>
      </c>
    </row>
    <row r="260" spans="1:18" outlineLevel="1">
      <c r="A260" s="609" t="s">
        <v>45</v>
      </c>
      <c r="B260" s="610" t="s">
        <v>45</v>
      </c>
      <c r="C260" s="52">
        <v>0</v>
      </c>
      <c r="D260" s="611">
        <v>0</v>
      </c>
      <c r="E260" s="612">
        <v>0</v>
      </c>
      <c r="F260" s="612">
        <v>0</v>
      </c>
      <c r="G260" s="612">
        <v>0</v>
      </c>
      <c r="I260" s="613">
        <v>0</v>
      </c>
      <c r="J260" s="613">
        <v>0</v>
      </c>
      <c r="K260" s="613">
        <v>0</v>
      </c>
      <c r="L260" s="613">
        <v>0</v>
      </c>
      <c r="M260" s="613">
        <v>0</v>
      </c>
      <c r="N260" s="613">
        <v>0</v>
      </c>
      <c r="O260" s="613">
        <v>0</v>
      </c>
      <c r="P260" s="613">
        <v>0</v>
      </c>
      <c r="Q260" s="613">
        <v>0</v>
      </c>
      <c r="R260" s="613">
        <v>0</v>
      </c>
    </row>
    <row r="261" spans="1:18" outlineLevel="1">
      <c r="B261" s="345" t="s">
        <v>70</v>
      </c>
      <c r="C261" s="351">
        <v>164015324.9897024</v>
      </c>
      <c r="D261" s="351">
        <v>204174130.28999999</v>
      </c>
      <c r="E261" s="351">
        <v>-40158805.300297596</v>
      </c>
      <c r="F261" s="351">
        <v>0</v>
      </c>
      <c r="G261" s="351">
        <v>164015324.9897024</v>
      </c>
      <c r="I261" s="349"/>
      <c r="J261" s="349"/>
      <c r="K261" s="349"/>
      <c r="L261" s="349"/>
      <c r="M261" s="349"/>
      <c r="N261" s="349"/>
      <c r="O261" s="349"/>
      <c r="P261" s="349"/>
      <c r="R261" s="349"/>
    </row>
    <row r="262" spans="1:18" outlineLevel="1"/>
    <row r="263" spans="1:18" outlineLevel="1">
      <c r="B263" s="172" t="s">
        <v>71</v>
      </c>
      <c r="D263" s="354"/>
    </row>
    <row r="264" spans="1:18" outlineLevel="1">
      <c r="A264" s="609">
        <v>555</v>
      </c>
      <c r="B264" s="610" t="s">
        <v>906</v>
      </c>
      <c r="C264" s="52">
        <v>499500693.5369041</v>
      </c>
      <c r="D264" s="611">
        <v>591842797.56999886</v>
      </c>
      <c r="E264" s="612">
        <v>-92342104.033094794</v>
      </c>
      <c r="F264" s="612">
        <v>0</v>
      </c>
      <c r="G264" s="612">
        <v>499500693.5369041</v>
      </c>
      <c r="I264" s="613" t="s">
        <v>1272</v>
      </c>
      <c r="J264" s="613" t="s">
        <v>907</v>
      </c>
      <c r="K264" s="613" t="s">
        <v>1273</v>
      </c>
      <c r="L264" s="613" t="s">
        <v>1057</v>
      </c>
      <c r="M264" s="613">
        <v>0</v>
      </c>
      <c r="N264" s="613">
        <v>0</v>
      </c>
      <c r="O264" s="613">
        <v>0</v>
      </c>
      <c r="P264" s="613">
        <v>0</v>
      </c>
      <c r="Q264" s="613">
        <v>0</v>
      </c>
      <c r="R264" s="613">
        <v>0</v>
      </c>
    </row>
    <row r="265" spans="1:18" outlineLevel="1">
      <c r="A265" s="609">
        <v>555.01</v>
      </c>
      <c r="B265" s="610" t="s">
        <v>908</v>
      </c>
      <c r="C265" s="52">
        <v>0</v>
      </c>
      <c r="D265" s="611">
        <v>-77453659.509999901</v>
      </c>
      <c r="E265" s="612">
        <v>77453659.510000005</v>
      </c>
      <c r="F265" s="612">
        <v>0</v>
      </c>
      <c r="G265" s="612">
        <v>1.0430812835693359E-7</v>
      </c>
      <c r="I265" s="613" t="s">
        <v>1272</v>
      </c>
      <c r="J265" s="613" t="s">
        <v>85</v>
      </c>
      <c r="K265" s="613">
        <v>0</v>
      </c>
      <c r="L265" s="613" t="s">
        <v>909</v>
      </c>
      <c r="M265" s="613">
        <v>0</v>
      </c>
      <c r="N265" s="613">
        <v>0</v>
      </c>
      <c r="O265" s="613">
        <v>0</v>
      </c>
      <c r="P265" s="613">
        <v>0</v>
      </c>
      <c r="Q265" s="613">
        <v>0</v>
      </c>
      <c r="R265" s="613">
        <v>0</v>
      </c>
    </row>
    <row r="266" spans="1:18" outlineLevel="1">
      <c r="A266" s="609" t="s">
        <v>45</v>
      </c>
      <c r="B266" s="610" t="s">
        <v>45</v>
      </c>
      <c r="C266" s="52">
        <v>0</v>
      </c>
      <c r="D266" s="611">
        <v>0</v>
      </c>
      <c r="E266" s="612">
        <v>0</v>
      </c>
      <c r="F266" s="612">
        <v>0</v>
      </c>
      <c r="G266" s="612">
        <v>0</v>
      </c>
      <c r="I266" s="613">
        <v>0</v>
      </c>
      <c r="J266" s="613">
        <v>0</v>
      </c>
      <c r="K266" s="613">
        <v>0</v>
      </c>
      <c r="L266" s="613">
        <v>0</v>
      </c>
      <c r="M266" s="613">
        <v>0</v>
      </c>
      <c r="N266" s="613">
        <v>0</v>
      </c>
      <c r="O266" s="613">
        <v>0</v>
      </c>
      <c r="P266" s="613">
        <v>0</v>
      </c>
      <c r="Q266" s="613">
        <v>0</v>
      </c>
      <c r="R266" s="613">
        <v>0</v>
      </c>
    </row>
    <row r="267" spans="1:18" outlineLevel="1">
      <c r="A267" s="609" t="s">
        <v>45</v>
      </c>
      <c r="B267" s="610" t="s">
        <v>45</v>
      </c>
      <c r="C267" s="52">
        <v>0</v>
      </c>
      <c r="D267" s="611">
        <v>0</v>
      </c>
      <c r="E267" s="612">
        <v>0</v>
      </c>
      <c r="F267" s="612">
        <v>0</v>
      </c>
      <c r="G267" s="612">
        <v>0</v>
      </c>
      <c r="I267" s="613">
        <v>0</v>
      </c>
      <c r="J267" s="613">
        <v>0</v>
      </c>
      <c r="K267" s="613">
        <v>0</v>
      </c>
      <c r="L267" s="613">
        <v>0</v>
      </c>
      <c r="M267" s="613">
        <v>0</v>
      </c>
      <c r="N267" s="613">
        <v>0</v>
      </c>
      <c r="O267" s="613">
        <v>0</v>
      </c>
      <c r="P267" s="613">
        <v>0</v>
      </c>
      <c r="Q267" s="613">
        <v>0</v>
      </c>
      <c r="R267" s="613">
        <v>0</v>
      </c>
    </row>
    <row r="268" spans="1:18" outlineLevel="1">
      <c r="A268" s="609" t="s">
        <v>45</v>
      </c>
      <c r="B268" s="610" t="s">
        <v>45</v>
      </c>
      <c r="C268" s="52">
        <v>0</v>
      </c>
      <c r="D268" s="611">
        <v>0</v>
      </c>
      <c r="E268" s="612">
        <v>0</v>
      </c>
      <c r="F268" s="612">
        <v>0</v>
      </c>
      <c r="G268" s="612">
        <v>0</v>
      </c>
      <c r="I268" s="613">
        <v>0</v>
      </c>
      <c r="J268" s="613">
        <v>0</v>
      </c>
      <c r="K268" s="613">
        <v>0</v>
      </c>
      <c r="L268" s="613">
        <v>0</v>
      </c>
      <c r="M268" s="613">
        <v>0</v>
      </c>
      <c r="N268" s="613">
        <v>0</v>
      </c>
      <c r="O268" s="613">
        <v>0</v>
      </c>
      <c r="P268" s="613">
        <v>0</v>
      </c>
      <c r="Q268" s="613">
        <v>0</v>
      </c>
      <c r="R268" s="613">
        <v>0</v>
      </c>
    </row>
    <row r="269" spans="1:18" outlineLevel="1">
      <c r="A269" s="609" t="s">
        <v>45</v>
      </c>
      <c r="B269" s="610" t="s">
        <v>45</v>
      </c>
      <c r="C269" s="52">
        <v>0</v>
      </c>
      <c r="D269" s="611">
        <v>0</v>
      </c>
      <c r="E269" s="612">
        <v>0</v>
      </c>
      <c r="F269" s="612">
        <v>0</v>
      </c>
      <c r="G269" s="612">
        <v>0</v>
      </c>
      <c r="I269" s="613">
        <v>0</v>
      </c>
      <c r="J269" s="613">
        <v>0</v>
      </c>
      <c r="K269" s="613">
        <v>0</v>
      </c>
      <c r="L269" s="613">
        <v>0</v>
      </c>
      <c r="M269" s="613">
        <v>0</v>
      </c>
      <c r="N269" s="613">
        <v>0</v>
      </c>
      <c r="O269" s="613">
        <v>0</v>
      </c>
      <c r="P269" s="613">
        <v>0</v>
      </c>
      <c r="Q269" s="613">
        <v>0</v>
      </c>
      <c r="R269" s="613">
        <v>0</v>
      </c>
    </row>
    <row r="270" spans="1:18" outlineLevel="1">
      <c r="B270" s="345" t="s">
        <v>70</v>
      </c>
      <c r="C270" s="351">
        <v>499500693.5369041</v>
      </c>
      <c r="D270" s="351">
        <v>514389138.05999899</v>
      </c>
      <c r="E270" s="351">
        <v>-14888444.523094788</v>
      </c>
      <c r="F270" s="351">
        <v>0</v>
      </c>
      <c r="G270" s="351">
        <v>499500693.53690422</v>
      </c>
      <c r="I270" s="349"/>
      <c r="J270" s="349"/>
      <c r="K270" s="349"/>
      <c r="L270" s="349"/>
      <c r="M270" s="349"/>
      <c r="N270" s="349"/>
      <c r="O270" s="349"/>
      <c r="P270" s="349"/>
      <c r="R270" s="349"/>
    </row>
    <row r="271" spans="1:18" outlineLevel="1"/>
    <row r="272" spans="1:18" outlineLevel="1">
      <c r="B272" s="172" t="s">
        <v>72</v>
      </c>
    </row>
    <row r="273" spans="1:18" outlineLevel="1">
      <c r="A273" s="609">
        <v>565</v>
      </c>
      <c r="B273" s="610" t="s">
        <v>910</v>
      </c>
      <c r="C273" s="52">
        <v>112486392.77130413</v>
      </c>
      <c r="D273" s="611">
        <v>115807777.5999999</v>
      </c>
      <c r="E273" s="612">
        <v>-3321384.8286957741</v>
      </c>
      <c r="F273" s="612">
        <v>0</v>
      </c>
      <c r="G273" s="612">
        <v>112486392.77130413</v>
      </c>
      <c r="I273" s="613">
        <v>0</v>
      </c>
      <c r="J273" s="613">
        <v>0</v>
      </c>
      <c r="K273" s="613">
        <v>0</v>
      </c>
      <c r="L273" s="613">
        <v>0</v>
      </c>
      <c r="M273" s="613">
        <v>0</v>
      </c>
      <c r="N273" s="613">
        <v>0</v>
      </c>
      <c r="O273" s="613">
        <v>0</v>
      </c>
      <c r="P273" s="613">
        <v>0</v>
      </c>
      <c r="Q273" s="613">
        <v>0</v>
      </c>
      <c r="R273" s="613" t="s">
        <v>903</v>
      </c>
    </row>
    <row r="274" spans="1:18" outlineLevel="1">
      <c r="A274" s="609" t="s">
        <v>45</v>
      </c>
      <c r="B274" s="610" t="s">
        <v>45</v>
      </c>
      <c r="C274" s="52">
        <v>0</v>
      </c>
      <c r="D274" s="611">
        <v>0</v>
      </c>
      <c r="E274" s="612">
        <v>0</v>
      </c>
      <c r="F274" s="612">
        <v>0</v>
      </c>
      <c r="G274" s="612">
        <v>0</v>
      </c>
      <c r="I274" s="613">
        <v>0</v>
      </c>
      <c r="J274" s="613">
        <v>0</v>
      </c>
      <c r="K274" s="613">
        <v>0</v>
      </c>
      <c r="L274" s="613">
        <v>0</v>
      </c>
      <c r="M274" s="613">
        <v>0</v>
      </c>
      <c r="N274" s="613">
        <v>0</v>
      </c>
      <c r="O274" s="613">
        <v>0</v>
      </c>
      <c r="P274" s="613">
        <v>0</v>
      </c>
      <c r="Q274" s="613">
        <v>0</v>
      </c>
      <c r="R274" s="613">
        <v>0</v>
      </c>
    </row>
    <row r="275" spans="1:18" outlineLevel="1">
      <c r="A275" s="609" t="s">
        <v>45</v>
      </c>
      <c r="B275" s="610" t="s">
        <v>45</v>
      </c>
      <c r="C275" s="52">
        <v>0</v>
      </c>
      <c r="D275" s="611">
        <v>0</v>
      </c>
      <c r="E275" s="612">
        <v>0</v>
      </c>
      <c r="F275" s="612">
        <v>0</v>
      </c>
      <c r="G275" s="612">
        <v>0</v>
      </c>
      <c r="I275" s="613">
        <v>0</v>
      </c>
      <c r="J275" s="613">
        <v>0</v>
      </c>
      <c r="K275" s="613">
        <v>0</v>
      </c>
      <c r="L275" s="613">
        <v>0</v>
      </c>
      <c r="M275" s="613">
        <v>0</v>
      </c>
      <c r="N275" s="613">
        <v>0</v>
      </c>
      <c r="O275" s="613">
        <v>0</v>
      </c>
      <c r="P275" s="613">
        <v>0</v>
      </c>
      <c r="Q275" s="613">
        <v>0</v>
      </c>
      <c r="R275" s="613">
        <v>0</v>
      </c>
    </row>
    <row r="276" spans="1:18" outlineLevel="1">
      <c r="B276" s="345" t="s">
        <v>70</v>
      </c>
      <c r="C276" s="351">
        <v>112486392.77130413</v>
      </c>
      <c r="D276" s="351">
        <v>115807777.5999999</v>
      </c>
      <c r="E276" s="351">
        <v>-3321384.8286957741</v>
      </c>
      <c r="F276" s="351">
        <v>0</v>
      </c>
      <c r="G276" s="351">
        <v>112486392.77130413</v>
      </c>
      <c r="I276" s="349"/>
      <c r="J276" s="349"/>
      <c r="K276" s="349"/>
      <c r="L276" s="349"/>
      <c r="M276" s="349"/>
      <c r="N276" s="349"/>
      <c r="O276" s="349"/>
      <c r="P276" s="349"/>
      <c r="R276" s="349"/>
    </row>
    <row r="277" spans="1:18" outlineLevel="1"/>
    <row r="278" spans="1:18" outlineLevel="1">
      <c r="B278" s="172" t="s">
        <v>73</v>
      </c>
    </row>
    <row r="279" spans="1:18" outlineLevel="1">
      <c r="A279" s="609">
        <v>500</v>
      </c>
      <c r="B279" s="610" t="s">
        <v>911</v>
      </c>
      <c r="C279" s="52">
        <v>46131976.739122048</v>
      </c>
      <c r="D279" s="611">
        <v>54000040.539999992</v>
      </c>
      <c r="E279" s="612">
        <v>-7868063.8008779464</v>
      </c>
      <c r="F279" s="612">
        <v>0</v>
      </c>
      <c r="G279" s="612">
        <v>46131976.739122048</v>
      </c>
      <c r="I279" s="613">
        <v>0</v>
      </c>
      <c r="J279" s="613">
        <v>0</v>
      </c>
      <c r="K279" s="613">
        <v>0</v>
      </c>
      <c r="L279" s="613">
        <v>0</v>
      </c>
      <c r="M279" s="613">
        <v>0</v>
      </c>
      <c r="N279" s="613">
        <v>0</v>
      </c>
      <c r="O279" s="613">
        <v>0</v>
      </c>
      <c r="P279" s="613">
        <v>0</v>
      </c>
      <c r="Q279" s="613">
        <v>0</v>
      </c>
      <c r="R279" s="613" t="s">
        <v>903</v>
      </c>
    </row>
    <row r="280" spans="1:18" outlineLevel="1">
      <c r="A280" s="609">
        <v>535</v>
      </c>
      <c r="B280" s="610" t="s">
        <v>912</v>
      </c>
      <c r="C280" s="52">
        <v>13180123.320669059</v>
      </c>
      <c r="D280" s="611">
        <v>15150977.669999991</v>
      </c>
      <c r="E280" s="612">
        <v>-1970854.3493309328</v>
      </c>
      <c r="F280" s="612">
        <v>0</v>
      </c>
      <c r="G280" s="612">
        <v>13180123.320669059</v>
      </c>
      <c r="I280" s="613">
        <v>0</v>
      </c>
      <c r="J280" s="613">
        <v>0</v>
      </c>
      <c r="K280" s="613">
        <v>0</v>
      </c>
      <c r="L280" s="613">
        <v>0</v>
      </c>
      <c r="M280" s="613">
        <v>0</v>
      </c>
      <c r="N280" s="613">
        <v>0</v>
      </c>
      <c r="O280" s="613">
        <v>0</v>
      </c>
      <c r="P280" s="613">
        <v>0</v>
      </c>
      <c r="Q280" s="613">
        <v>0</v>
      </c>
      <c r="R280" s="613" t="s">
        <v>903</v>
      </c>
    </row>
    <row r="281" spans="1:18" outlineLevel="1">
      <c r="A281" s="609">
        <v>545</v>
      </c>
      <c r="B281" s="610" t="s">
        <v>913</v>
      </c>
      <c r="C281" s="52">
        <v>49811507.166595645</v>
      </c>
      <c r="D281" s="611">
        <v>57907702.229999997</v>
      </c>
      <c r="E281" s="612">
        <v>-8096195.0634043524</v>
      </c>
      <c r="F281" s="612">
        <v>0</v>
      </c>
      <c r="G281" s="612">
        <v>49811507.166595645</v>
      </c>
      <c r="I281" s="613">
        <v>0</v>
      </c>
      <c r="J281" s="613">
        <v>0</v>
      </c>
      <c r="K281" s="613">
        <v>0</v>
      </c>
      <c r="L281" s="613">
        <v>0</v>
      </c>
      <c r="M281" s="613">
        <v>0</v>
      </c>
      <c r="N281" s="613">
        <v>0</v>
      </c>
      <c r="O281" s="613">
        <v>0</v>
      </c>
      <c r="P281" s="613">
        <v>0</v>
      </c>
      <c r="Q281" s="613">
        <v>0</v>
      </c>
      <c r="R281" s="613" t="s">
        <v>903</v>
      </c>
    </row>
    <row r="282" spans="1:18" outlineLevel="1">
      <c r="A282" s="609">
        <v>556</v>
      </c>
      <c r="B282" s="610" t="s">
        <v>914</v>
      </c>
      <c r="C282" s="52">
        <v>94684.941740726877</v>
      </c>
      <c r="D282" s="611">
        <v>109272.45</v>
      </c>
      <c r="E282" s="612">
        <v>-14587.508259273121</v>
      </c>
      <c r="F282" s="612">
        <v>0</v>
      </c>
      <c r="G282" s="612">
        <v>94684.941740726877</v>
      </c>
      <c r="I282" s="613">
        <v>0</v>
      </c>
      <c r="J282" s="613">
        <v>0</v>
      </c>
      <c r="K282" s="613">
        <v>0</v>
      </c>
      <c r="L282" s="613">
        <v>0</v>
      </c>
      <c r="M282" s="613">
        <v>0</v>
      </c>
      <c r="N282" s="613">
        <v>0</v>
      </c>
      <c r="O282" s="613">
        <v>0</v>
      </c>
      <c r="P282" s="613">
        <v>0</v>
      </c>
      <c r="Q282" s="613">
        <v>0</v>
      </c>
      <c r="R282" s="613" t="s">
        <v>903</v>
      </c>
    </row>
    <row r="283" spans="1:18" outlineLevel="1">
      <c r="A283" s="609" t="s">
        <v>45</v>
      </c>
      <c r="B283" s="610" t="s">
        <v>45</v>
      </c>
      <c r="C283" s="52">
        <v>0</v>
      </c>
      <c r="D283" s="611">
        <v>0</v>
      </c>
      <c r="E283" s="612">
        <v>0</v>
      </c>
      <c r="F283" s="612">
        <v>0</v>
      </c>
      <c r="G283" s="612">
        <v>0</v>
      </c>
      <c r="I283" s="613">
        <v>0</v>
      </c>
      <c r="J283" s="613">
        <v>0</v>
      </c>
      <c r="K283" s="613">
        <v>0</v>
      </c>
      <c r="L283" s="613">
        <v>0</v>
      </c>
      <c r="M283" s="613">
        <v>0</v>
      </c>
      <c r="N283" s="613">
        <v>0</v>
      </c>
      <c r="O283" s="613">
        <v>0</v>
      </c>
      <c r="P283" s="613">
        <v>0</v>
      </c>
      <c r="Q283" s="613">
        <v>0</v>
      </c>
      <c r="R283" s="613">
        <v>0</v>
      </c>
    </row>
    <row r="284" spans="1:18" outlineLevel="1">
      <c r="A284" s="609" t="s">
        <v>45</v>
      </c>
      <c r="B284" s="610" t="s">
        <v>45</v>
      </c>
      <c r="C284" s="52">
        <v>0</v>
      </c>
      <c r="D284" s="611">
        <v>0</v>
      </c>
      <c r="E284" s="612">
        <v>0</v>
      </c>
      <c r="F284" s="612">
        <v>0</v>
      </c>
      <c r="G284" s="612">
        <v>0</v>
      </c>
      <c r="I284" s="613">
        <v>0</v>
      </c>
      <c r="J284" s="613">
        <v>0</v>
      </c>
      <c r="K284" s="613">
        <v>0</v>
      </c>
      <c r="L284" s="613">
        <v>0</v>
      </c>
      <c r="M284" s="613">
        <v>0</v>
      </c>
      <c r="N284" s="613">
        <v>0</v>
      </c>
      <c r="O284" s="613">
        <v>0</v>
      </c>
      <c r="P284" s="613">
        <v>0</v>
      </c>
      <c r="Q284" s="613">
        <v>0</v>
      </c>
      <c r="R284" s="613">
        <v>0</v>
      </c>
    </row>
    <row r="285" spans="1:18" s="341" customFormat="1" outlineLevel="1">
      <c r="A285" s="342"/>
      <c r="B285" s="345" t="s">
        <v>70</v>
      </c>
      <c r="C285" s="351">
        <v>109218292.16812748</v>
      </c>
      <c r="D285" s="351">
        <v>127167992.88999997</v>
      </c>
      <c r="E285" s="351">
        <v>-17949700.721872505</v>
      </c>
      <c r="F285" s="351">
        <v>0</v>
      </c>
      <c r="G285" s="351">
        <v>109218292.16812748</v>
      </c>
      <c r="H285" s="162"/>
      <c r="I285" s="349"/>
      <c r="J285" s="349"/>
      <c r="K285" s="349"/>
      <c r="L285" s="349"/>
      <c r="M285" s="349"/>
      <c r="N285" s="349"/>
      <c r="O285" s="349"/>
      <c r="P285" s="349"/>
      <c r="Q285" s="162"/>
      <c r="R285" s="349"/>
    </row>
    <row r="286" spans="1:18" outlineLevel="1"/>
    <row r="287" spans="1:18" outlineLevel="1">
      <c r="B287" s="172" t="s">
        <v>74</v>
      </c>
    </row>
    <row r="288" spans="1:18" outlineLevel="1">
      <c r="A288" s="609">
        <v>565.01</v>
      </c>
      <c r="B288" s="610" t="s">
        <v>915</v>
      </c>
      <c r="C288" s="52">
        <v>19056918.888669107</v>
      </c>
      <c r="D288" s="611">
        <v>18773654.446233809</v>
      </c>
      <c r="E288" s="612">
        <v>283264.44243529852</v>
      </c>
      <c r="F288" s="612">
        <v>0</v>
      </c>
      <c r="G288" s="612">
        <v>19056918.888669107</v>
      </c>
      <c r="I288" s="613" t="s">
        <v>1274</v>
      </c>
      <c r="J288" s="613" t="s">
        <v>916</v>
      </c>
      <c r="K288" s="613" t="s">
        <v>1275</v>
      </c>
      <c r="L288" s="613" t="s">
        <v>1276</v>
      </c>
      <c r="M288" s="613">
        <v>0</v>
      </c>
      <c r="N288" s="613">
        <v>0</v>
      </c>
      <c r="O288" s="613">
        <v>0</v>
      </c>
      <c r="P288" s="613">
        <v>0</v>
      </c>
      <c r="Q288" s="613">
        <v>0</v>
      </c>
      <c r="R288" s="613">
        <v>0</v>
      </c>
    </row>
    <row r="289" spans="1:18" outlineLevel="1">
      <c r="A289" s="609">
        <v>565.02</v>
      </c>
      <c r="B289" s="610" t="s">
        <v>917</v>
      </c>
      <c r="C289" s="52">
        <v>2801718.1714950614</v>
      </c>
      <c r="D289" s="611">
        <v>2760073.0797388451</v>
      </c>
      <c r="E289" s="612">
        <v>41645.09175621609</v>
      </c>
      <c r="F289" s="612">
        <v>0</v>
      </c>
      <c r="G289" s="612">
        <v>2801718.1714950614</v>
      </c>
      <c r="I289" s="613" t="s">
        <v>1274</v>
      </c>
      <c r="J289" s="613" t="s">
        <v>907</v>
      </c>
      <c r="K289" s="613" t="s">
        <v>1273</v>
      </c>
      <c r="L289" s="613" t="s">
        <v>1057</v>
      </c>
      <c r="M289" s="613">
        <v>0</v>
      </c>
      <c r="N289" s="613">
        <v>0</v>
      </c>
      <c r="O289" s="613">
        <v>0</v>
      </c>
      <c r="P289" s="613">
        <v>0</v>
      </c>
      <c r="Q289" s="613">
        <v>0</v>
      </c>
      <c r="R289" s="613">
        <v>0</v>
      </c>
    </row>
    <row r="290" spans="1:18" outlineLevel="1">
      <c r="A290" s="609">
        <v>565.03</v>
      </c>
      <c r="B290" s="610" t="s">
        <v>918</v>
      </c>
      <c r="C290" s="52">
        <v>6423.5119633552431</v>
      </c>
      <c r="D290" s="611">
        <v>6328.0320725394113</v>
      </c>
      <c r="E290" s="612">
        <v>95.479890815831993</v>
      </c>
      <c r="F290" s="612">
        <v>0</v>
      </c>
      <c r="G290" s="612">
        <v>6423.5119633552431</v>
      </c>
      <c r="I290" s="613" t="s">
        <v>1274</v>
      </c>
      <c r="J290" s="613" t="s">
        <v>247</v>
      </c>
      <c r="K290" s="613" t="s">
        <v>919</v>
      </c>
      <c r="L290" s="613">
        <v>0</v>
      </c>
      <c r="M290" s="613">
        <v>0</v>
      </c>
      <c r="N290" s="613">
        <v>0</v>
      </c>
      <c r="O290" s="613">
        <v>0</v>
      </c>
      <c r="P290" s="613">
        <v>0</v>
      </c>
      <c r="Q290" s="613">
        <v>0</v>
      </c>
      <c r="R290" s="613">
        <v>0</v>
      </c>
    </row>
    <row r="291" spans="1:18" outlineLevel="1">
      <c r="A291" s="609">
        <v>565.04</v>
      </c>
      <c r="B291" s="610" t="s">
        <v>920</v>
      </c>
      <c r="C291" s="52">
        <v>2943194.9422494383</v>
      </c>
      <c r="D291" s="611">
        <v>2899446.921954805</v>
      </c>
      <c r="E291" s="612">
        <v>43748.020294633345</v>
      </c>
      <c r="F291" s="612">
        <v>0</v>
      </c>
      <c r="G291" s="612">
        <v>2943194.9422494383</v>
      </c>
      <c r="I291" s="613" t="s">
        <v>1274</v>
      </c>
      <c r="J291" s="613" t="s">
        <v>907</v>
      </c>
      <c r="K291" s="613" t="s">
        <v>1273</v>
      </c>
      <c r="L291" s="613" t="s">
        <v>1057</v>
      </c>
      <c r="M291" s="613">
        <v>0</v>
      </c>
      <c r="N291" s="613">
        <v>0</v>
      </c>
      <c r="O291" s="613">
        <v>0</v>
      </c>
      <c r="P291" s="613">
        <v>0</v>
      </c>
      <c r="Q291" s="613">
        <v>0</v>
      </c>
      <c r="R291" s="613">
        <v>0</v>
      </c>
    </row>
    <row r="292" spans="1:18" outlineLevel="1">
      <c r="A292" s="609" t="s">
        <v>45</v>
      </c>
      <c r="B292" s="610" t="s">
        <v>45</v>
      </c>
      <c r="C292" s="52">
        <v>0</v>
      </c>
      <c r="D292" s="611">
        <v>0</v>
      </c>
      <c r="E292" s="612">
        <v>0</v>
      </c>
      <c r="F292" s="612">
        <v>0</v>
      </c>
      <c r="G292" s="612">
        <v>0</v>
      </c>
      <c r="I292" s="613">
        <v>0</v>
      </c>
      <c r="J292" s="613">
        <v>0</v>
      </c>
      <c r="K292" s="613">
        <v>0</v>
      </c>
      <c r="L292" s="613">
        <v>0</v>
      </c>
      <c r="M292" s="613">
        <v>0</v>
      </c>
      <c r="N292" s="613">
        <v>0</v>
      </c>
      <c r="O292" s="613">
        <v>0</v>
      </c>
      <c r="P292" s="613">
        <v>0</v>
      </c>
      <c r="Q292" s="613">
        <v>0</v>
      </c>
      <c r="R292" s="613">
        <v>0</v>
      </c>
    </row>
    <row r="293" spans="1:18" outlineLevel="1">
      <c r="A293" s="609" t="s">
        <v>45</v>
      </c>
      <c r="B293" s="610" t="s">
        <v>45</v>
      </c>
      <c r="C293" s="52">
        <v>0</v>
      </c>
      <c r="D293" s="611">
        <v>0</v>
      </c>
      <c r="E293" s="612">
        <v>0</v>
      </c>
      <c r="F293" s="612">
        <v>0</v>
      </c>
      <c r="G293" s="612">
        <v>0</v>
      </c>
      <c r="I293" s="613">
        <v>0</v>
      </c>
      <c r="J293" s="613">
        <v>0</v>
      </c>
      <c r="K293" s="613">
        <v>0</v>
      </c>
      <c r="L293" s="613">
        <v>0</v>
      </c>
      <c r="M293" s="613">
        <v>0</v>
      </c>
      <c r="N293" s="613">
        <v>0</v>
      </c>
      <c r="O293" s="613">
        <v>0</v>
      </c>
      <c r="P293" s="613">
        <v>0</v>
      </c>
      <c r="Q293" s="613">
        <v>0</v>
      </c>
      <c r="R293" s="613">
        <v>0</v>
      </c>
    </row>
    <row r="294" spans="1:18" outlineLevel="1">
      <c r="A294" s="609" t="s">
        <v>45</v>
      </c>
      <c r="B294" s="610" t="s">
        <v>45</v>
      </c>
      <c r="C294" s="52">
        <v>0</v>
      </c>
      <c r="D294" s="611">
        <v>0</v>
      </c>
      <c r="E294" s="612">
        <v>0</v>
      </c>
      <c r="F294" s="612">
        <v>0</v>
      </c>
      <c r="G294" s="612">
        <v>0</v>
      </c>
      <c r="I294" s="613">
        <v>0</v>
      </c>
      <c r="J294" s="613">
        <v>0</v>
      </c>
      <c r="K294" s="613">
        <v>0</v>
      </c>
      <c r="L294" s="613">
        <v>0</v>
      </c>
      <c r="M294" s="613">
        <v>0</v>
      </c>
      <c r="N294" s="613">
        <v>0</v>
      </c>
      <c r="O294" s="613">
        <v>0</v>
      </c>
      <c r="P294" s="613">
        <v>0</v>
      </c>
      <c r="Q294" s="613">
        <v>0</v>
      </c>
      <c r="R294" s="613">
        <v>0</v>
      </c>
    </row>
    <row r="295" spans="1:18" outlineLevel="1">
      <c r="A295" s="609" t="s">
        <v>45</v>
      </c>
      <c r="B295" s="610" t="s">
        <v>45</v>
      </c>
      <c r="C295" s="52">
        <v>0</v>
      </c>
      <c r="D295" s="611">
        <v>0</v>
      </c>
      <c r="E295" s="612">
        <v>0</v>
      </c>
      <c r="F295" s="612">
        <v>0</v>
      </c>
      <c r="G295" s="612">
        <v>0</v>
      </c>
      <c r="I295" s="613">
        <v>0</v>
      </c>
      <c r="J295" s="613">
        <v>0</v>
      </c>
      <c r="K295" s="613">
        <v>0</v>
      </c>
      <c r="L295" s="613">
        <v>0</v>
      </c>
      <c r="M295" s="613">
        <v>0</v>
      </c>
      <c r="N295" s="613">
        <v>0</v>
      </c>
      <c r="O295" s="613">
        <v>0</v>
      </c>
      <c r="P295" s="613">
        <v>0</v>
      </c>
      <c r="Q295" s="613">
        <v>0</v>
      </c>
      <c r="R295" s="613">
        <v>0</v>
      </c>
    </row>
    <row r="296" spans="1:18" outlineLevel="1">
      <c r="A296" s="609" t="s">
        <v>45</v>
      </c>
      <c r="B296" s="610" t="s">
        <v>45</v>
      </c>
      <c r="C296" s="52">
        <v>0</v>
      </c>
      <c r="D296" s="611">
        <v>0</v>
      </c>
      <c r="E296" s="612">
        <v>0</v>
      </c>
      <c r="F296" s="612">
        <v>0</v>
      </c>
      <c r="G296" s="612">
        <v>0</v>
      </c>
      <c r="I296" s="613">
        <v>0</v>
      </c>
      <c r="J296" s="613">
        <v>0</v>
      </c>
      <c r="K296" s="613">
        <v>0</v>
      </c>
      <c r="L296" s="613">
        <v>0</v>
      </c>
      <c r="M296" s="613">
        <v>0</v>
      </c>
      <c r="N296" s="613">
        <v>0</v>
      </c>
      <c r="O296" s="613">
        <v>0</v>
      </c>
      <c r="P296" s="613">
        <v>0</v>
      </c>
      <c r="Q296" s="613">
        <v>0</v>
      </c>
      <c r="R296" s="613">
        <v>0</v>
      </c>
    </row>
    <row r="297" spans="1:18" outlineLevel="1">
      <c r="A297" s="609" t="s">
        <v>45</v>
      </c>
      <c r="B297" s="610" t="s">
        <v>45</v>
      </c>
      <c r="C297" s="52">
        <v>0</v>
      </c>
      <c r="D297" s="611">
        <v>0</v>
      </c>
      <c r="E297" s="612">
        <v>0</v>
      </c>
      <c r="F297" s="612">
        <v>0</v>
      </c>
      <c r="G297" s="612">
        <v>0</v>
      </c>
      <c r="I297" s="613">
        <v>0</v>
      </c>
      <c r="J297" s="613">
        <v>0</v>
      </c>
      <c r="K297" s="613">
        <v>0</v>
      </c>
      <c r="L297" s="613">
        <v>0</v>
      </c>
      <c r="M297" s="613">
        <v>0</v>
      </c>
      <c r="N297" s="613">
        <v>0</v>
      </c>
      <c r="O297" s="613">
        <v>0</v>
      </c>
      <c r="P297" s="613">
        <v>0</v>
      </c>
      <c r="Q297" s="613">
        <v>0</v>
      </c>
      <c r="R297" s="613">
        <v>0</v>
      </c>
    </row>
    <row r="298" spans="1:18" outlineLevel="1">
      <c r="A298" s="609" t="s">
        <v>45</v>
      </c>
      <c r="B298" s="610" t="s">
        <v>45</v>
      </c>
      <c r="C298" s="52">
        <v>0</v>
      </c>
      <c r="D298" s="611">
        <v>0</v>
      </c>
      <c r="E298" s="612">
        <v>0</v>
      </c>
      <c r="F298" s="612">
        <v>0</v>
      </c>
      <c r="G298" s="612">
        <v>0</v>
      </c>
      <c r="I298" s="613">
        <v>0</v>
      </c>
      <c r="J298" s="613">
        <v>0</v>
      </c>
      <c r="K298" s="613">
        <v>0</v>
      </c>
      <c r="L298" s="613">
        <v>0</v>
      </c>
      <c r="M298" s="613">
        <v>0</v>
      </c>
      <c r="N298" s="613">
        <v>0</v>
      </c>
      <c r="O298" s="613">
        <v>0</v>
      </c>
      <c r="P298" s="613">
        <v>0</v>
      </c>
      <c r="Q298" s="613">
        <v>0</v>
      </c>
      <c r="R298" s="613">
        <v>0</v>
      </c>
    </row>
    <row r="299" spans="1:18" outlineLevel="1">
      <c r="A299" s="609" t="s">
        <v>45</v>
      </c>
      <c r="B299" s="610" t="s">
        <v>45</v>
      </c>
      <c r="C299" s="52">
        <v>0</v>
      </c>
      <c r="D299" s="611">
        <v>0</v>
      </c>
      <c r="E299" s="612">
        <v>0</v>
      </c>
      <c r="F299" s="612">
        <v>0</v>
      </c>
      <c r="G299" s="612">
        <v>0</v>
      </c>
      <c r="I299" s="613">
        <v>0</v>
      </c>
      <c r="J299" s="613">
        <v>0</v>
      </c>
      <c r="K299" s="613">
        <v>0</v>
      </c>
      <c r="L299" s="613">
        <v>0</v>
      </c>
      <c r="M299" s="613">
        <v>0</v>
      </c>
      <c r="N299" s="613">
        <v>0</v>
      </c>
      <c r="O299" s="613">
        <v>0</v>
      </c>
      <c r="P299" s="613">
        <v>0</v>
      </c>
      <c r="Q299" s="613">
        <v>0</v>
      </c>
      <c r="R299" s="613">
        <v>0</v>
      </c>
    </row>
    <row r="300" spans="1:18" s="341" customFormat="1" outlineLevel="1">
      <c r="A300" s="342"/>
      <c r="B300" s="345" t="s">
        <v>70</v>
      </c>
      <c r="C300" s="351">
        <v>24808255.514376964</v>
      </c>
      <c r="D300" s="351">
        <v>24439502.479999997</v>
      </c>
      <c r="E300" s="351">
        <v>368753.0343769638</v>
      </c>
      <c r="F300" s="351">
        <v>0</v>
      </c>
      <c r="G300" s="351">
        <v>24808255.514376964</v>
      </c>
      <c r="H300" s="162"/>
      <c r="I300" s="349"/>
      <c r="J300" s="349"/>
      <c r="K300" s="349"/>
      <c r="L300" s="349"/>
      <c r="M300" s="349"/>
      <c r="N300" s="349"/>
      <c r="O300" s="349"/>
      <c r="P300" s="349"/>
      <c r="Q300" s="162"/>
      <c r="R300" s="349"/>
    </row>
    <row r="301" spans="1:18" outlineLevel="1"/>
    <row r="302" spans="1:18" outlineLevel="1">
      <c r="B302" s="345" t="s">
        <v>75</v>
      </c>
    </row>
    <row r="303" spans="1:18" outlineLevel="1">
      <c r="A303" s="609">
        <v>581</v>
      </c>
      <c r="B303" s="610" t="s">
        <v>921</v>
      </c>
      <c r="C303" s="52">
        <v>1756789.5206272467</v>
      </c>
      <c r="D303" s="611">
        <v>1710998.21</v>
      </c>
      <c r="E303" s="612">
        <v>45791.310627246647</v>
      </c>
      <c r="F303" s="612">
        <v>0</v>
      </c>
      <c r="G303" s="612">
        <v>1756789.5206272467</v>
      </c>
      <c r="I303" s="613">
        <v>0</v>
      </c>
      <c r="J303" s="613">
        <v>0</v>
      </c>
      <c r="K303" s="613">
        <v>0</v>
      </c>
      <c r="L303" s="613">
        <v>0</v>
      </c>
      <c r="M303" s="613">
        <v>0</v>
      </c>
      <c r="N303" s="613">
        <v>0</v>
      </c>
      <c r="O303" s="613">
        <v>0</v>
      </c>
      <c r="P303" s="613">
        <v>0</v>
      </c>
      <c r="Q303" s="613">
        <v>0</v>
      </c>
      <c r="R303" s="613" t="s">
        <v>922</v>
      </c>
    </row>
    <row r="304" spans="1:18" outlineLevel="1">
      <c r="A304" s="609">
        <v>582</v>
      </c>
      <c r="B304" s="610" t="s">
        <v>923</v>
      </c>
      <c r="C304" s="52">
        <v>1809514.8395264985</v>
      </c>
      <c r="D304" s="611">
        <v>1777553.1</v>
      </c>
      <c r="E304" s="612">
        <v>31961.739526498335</v>
      </c>
      <c r="F304" s="612">
        <v>0</v>
      </c>
      <c r="G304" s="612">
        <v>1809514.8395264985</v>
      </c>
      <c r="I304" s="613">
        <v>0</v>
      </c>
      <c r="J304" s="613">
        <v>0</v>
      </c>
      <c r="K304" s="613">
        <v>0</v>
      </c>
      <c r="L304" s="613">
        <v>0</v>
      </c>
      <c r="M304" s="613">
        <v>0</v>
      </c>
      <c r="N304" s="613">
        <v>0</v>
      </c>
      <c r="O304" s="613">
        <v>0</v>
      </c>
      <c r="P304" s="613">
        <v>0</v>
      </c>
      <c r="Q304" s="613">
        <v>0</v>
      </c>
      <c r="R304" s="613" t="s">
        <v>924</v>
      </c>
    </row>
    <row r="305" spans="1:18" outlineLevel="1">
      <c r="A305" s="609">
        <v>583</v>
      </c>
      <c r="B305" s="610" t="s">
        <v>925</v>
      </c>
      <c r="C305" s="52">
        <v>2676079.5362708503</v>
      </c>
      <c r="D305" s="611">
        <v>2571366.84</v>
      </c>
      <c r="E305" s="612">
        <v>104712.69627085044</v>
      </c>
      <c r="F305" s="612">
        <v>0</v>
      </c>
      <c r="G305" s="612">
        <v>2676079.5362708503</v>
      </c>
      <c r="I305" s="613">
        <v>0</v>
      </c>
      <c r="J305" s="613">
        <v>0</v>
      </c>
      <c r="K305" s="613">
        <v>0</v>
      </c>
      <c r="L305" s="613">
        <v>0</v>
      </c>
      <c r="M305" s="613">
        <v>0</v>
      </c>
      <c r="N305" s="613">
        <v>0</v>
      </c>
      <c r="O305" s="613">
        <v>0</v>
      </c>
      <c r="P305" s="613">
        <v>0</v>
      </c>
      <c r="Q305" s="613">
        <v>0</v>
      </c>
      <c r="R305" s="613" t="s">
        <v>926</v>
      </c>
    </row>
    <row r="306" spans="1:18" outlineLevel="1">
      <c r="A306" s="609">
        <v>584</v>
      </c>
      <c r="B306" s="610" t="s">
        <v>927</v>
      </c>
      <c r="C306" s="52">
        <v>4739504.3435808057</v>
      </c>
      <c r="D306" s="611">
        <v>4555493.0199999902</v>
      </c>
      <c r="E306" s="612">
        <v>184011.32358081578</v>
      </c>
      <c r="F306" s="612">
        <v>0</v>
      </c>
      <c r="G306" s="612">
        <v>4739504.3435808057</v>
      </c>
      <c r="I306" s="613">
        <v>0</v>
      </c>
      <c r="J306" s="613">
        <v>0</v>
      </c>
      <c r="K306" s="613">
        <v>0</v>
      </c>
      <c r="L306" s="613">
        <v>0</v>
      </c>
      <c r="M306" s="613">
        <v>0</v>
      </c>
      <c r="N306" s="613">
        <v>0</v>
      </c>
      <c r="O306" s="613">
        <v>0</v>
      </c>
      <c r="P306" s="613">
        <v>0</v>
      </c>
      <c r="Q306" s="613">
        <v>0</v>
      </c>
      <c r="R306" s="613" t="s">
        <v>928</v>
      </c>
    </row>
    <row r="307" spans="1:18" outlineLevel="1">
      <c r="A307" s="609">
        <v>585</v>
      </c>
      <c r="B307" s="610" t="s">
        <v>929</v>
      </c>
      <c r="C307" s="52">
        <v>145300.63335813151</v>
      </c>
      <c r="D307" s="611">
        <v>142211.94</v>
      </c>
      <c r="E307" s="612">
        <v>3088.6933581315152</v>
      </c>
      <c r="F307" s="612">
        <v>0</v>
      </c>
      <c r="G307" s="612">
        <v>145300.63335813151</v>
      </c>
      <c r="I307" s="613" t="s">
        <v>1277</v>
      </c>
      <c r="J307" s="613" t="s">
        <v>248</v>
      </c>
      <c r="K307" s="613">
        <v>0</v>
      </c>
      <c r="L307" s="613">
        <v>0</v>
      </c>
      <c r="M307" s="613" t="s">
        <v>930</v>
      </c>
      <c r="N307" s="613">
        <v>0</v>
      </c>
      <c r="O307" s="613">
        <v>0</v>
      </c>
      <c r="P307" s="613">
        <v>0</v>
      </c>
      <c r="Q307" s="613">
        <v>0</v>
      </c>
      <c r="R307" s="613">
        <v>0</v>
      </c>
    </row>
    <row r="308" spans="1:18" outlineLevel="1">
      <c r="A308" s="609">
        <v>586</v>
      </c>
      <c r="B308" s="610" t="s">
        <v>931</v>
      </c>
      <c r="C308" s="52">
        <v>1730550.5930792508</v>
      </c>
      <c r="D308" s="611">
        <v>1704988.24</v>
      </c>
      <c r="E308" s="612">
        <v>25562.353079250832</v>
      </c>
      <c r="F308" s="612">
        <v>0</v>
      </c>
      <c r="G308" s="612">
        <v>1730550.5930792508</v>
      </c>
      <c r="I308" s="613">
        <v>0</v>
      </c>
      <c r="J308" s="613">
        <v>0</v>
      </c>
      <c r="K308" s="613">
        <v>0</v>
      </c>
      <c r="L308" s="613">
        <v>0</v>
      </c>
      <c r="M308" s="613">
        <v>0</v>
      </c>
      <c r="N308" s="613">
        <v>0</v>
      </c>
      <c r="O308" s="613">
        <v>0</v>
      </c>
      <c r="P308" s="613">
        <v>0</v>
      </c>
      <c r="Q308" s="613">
        <v>0</v>
      </c>
      <c r="R308" s="613" t="s">
        <v>932</v>
      </c>
    </row>
    <row r="309" spans="1:18" outlineLevel="1">
      <c r="A309" s="609">
        <v>587</v>
      </c>
      <c r="B309" s="610" t="s">
        <v>933</v>
      </c>
      <c r="C309" s="52">
        <v>3412779.0851301313</v>
      </c>
      <c r="D309" s="611">
        <v>3314701.2800000003</v>
      </c>
      <c r="E309" s="612">
        <v>98077.805130131281</v>
      </c>
      <c r="F309" s="612">
        <v>0</v>
      </c>
      <c r="G309" s="612">
        <v>3412779.0851301313</v>
      </c>
      <c r="I309" s="613">
        <v>0</v>
      </c>
      <c r="J309" s="613">
        <v>0</v>
      </c>
      <c r="K309" s="613">
        <v>0</v>
      </c>
      <c r="L309" s="613">
        <v>0</v>
      </c>
      <c r="M309" s="613">
        <v>0</v>
      </c>
      <c r="N309" s="613">
        <v>0</v>
      </c>
      <c r="O309" s="613">
        <v>0</v>
      </c>
      <c r="P309" s="613">
        <v>0</v>
      </c>
      <c r="Q309" s="613">
        <v>0</v>
      </c>
      <c r="R309" s="613" t="s">
        <v>932</v>
      </c>
    </row>
    <row r="310" spans="1:18" outlineLevel="1">
      <c r="A310" s="609">
        <v>589</v>
      </c>
      <c r="B310" s="610" t="s">
        <v>934</v>
      </c>
      <c r="C310" s="52">
        <v>1318379.920159139</v>
      </c>
      <c r="D310" s="611">
        <v>1317138.67</v>
      </c>
      <c r="E310" s="612">
        <v>1241.2501591389348</v>
      </c>
      <c r="F310" s="612">
        <v>0</v>
      </c>
      <c r="G310" s="612">
        <v>1318379.920159139</v>
      </c>
      <c r="I310" s="613">
        <v>0</v>
      </c>
      <c r="J310" s="613">
        <v>0</v>
      </c>
      <c r="K310" s="613">
        <v>0</v>
      </c>
      <c r="L310" s="613">
        <v>0</v>
      </c>
      <c r="M310" s="613">
        <v>0</v>
      </c>
      <c r="N310" s="613">
        <v>0</v>
      </c>
      <c r="O310" s="613">
        <v>0</v>
      </c>
      <c r="P310" s="613">
        <v>0</v>
      </c>
      <c r="Q310" s="613">
        <v>0</v>
      </c>
      <c r="R310" s="613" t="s">
        <v>922</v>
      </c>
    </row>
    <row r="311" spans="1:18" outlineLevel="1">
      <c r="A311" s="609">
        <v>580</v>
      </c>
      <c r="B311" s="610" t="s">
        <v>935</v>
      </c>
      <c r="C311" s="52">
        <v>2736810.1071949545</v>
      </c>
      <c r="D311" s="611">
        <v>2675136.02999999</v>
      </c>
      <c r="E311" s="612">
        <v>61674.07719496428</v>
      </c>
      <c r="F311" s="612">
        <v>0</v>
      </c>
      <c r="G311" s="612">
        <v>2736810.1071949545</v>
      </c>
      <c r="I311" s="613">
        <v>0</v>
      </c>
      <c r="J311" s="613">
        <v>0</v>
      </c>
      <c r="K311" s="613">
        <v>0</v>
      </c>
      <c r="L311" s="613">
        <v>0</v>
      </c>
      <c r="M311" s="613">
        <v>0</v>
      </c>
      <c r="N311" s="613">
        <v>0</v>
      </c>
      <c r="O311" s="613">
        <v>0</v>
      </c>
      <c r="P311" s="613">
        <v>0</v>
      </c>
      <c r="Q311" s="613">
        <v>0</v>
      </c>
      <c r="R311" s="613" t="s">
        <v>936</v>
      </c>
    </row>
    <row r="312" spans="1:18" outlineLevel="1">
      <c r="A312" s="609">
        <v>588</v>
      </c>
      <c r="B312" s="610" t="s">
        <v>937</v>
      </c>
      <c r="C312" s="52">
        <v>12333410.01394878</v>
      </c>
      <c r="D312" s="611">
        <v>12068386.559999999</v>
      </c>
      <c r="E312" s="612">
        <v>265023.45394878095</v>
      </c>
      <c r="F312" s="612">
        <v>0</v>
      </c>
      <c r="G312" s="612">
        <v>12333410.01394878</v>
      </c>
      <c r="I312" s="613">
        <v>0</v>
      </c>
      <c r="J312" s="613">
        <v>0</v>
      </c>
      <c r="K312" s="613">
        <v>0</v>
      </c>
      <c r="L312" s="613">
        <v>0</v>
      </c>
      <c r="M312" s="613">
        <v>0</v>
      </c>
      <c r="N312" s="613">
        <v>0</v>
      </c>
      <c r="O312" s="613">
        <v>0</v>
      </c>
      <c r="P312" s="613">
        <v>0</v>
      </c>
      <c r="Q312" s="613">
        <v>0</v>
      </c>
      <c r="R312" s="613" t="s">
        <v>936</v>
      </c>
    </row>
    <row r="313" spans="1:18" outlineLevel="1">
      <c r="A313" s="609" t="s">
        <v>45</v>
      </c>
      <c r="B313" s="610" t="s">
        <v>45</v>
      </c>
      <c r="C313" s="52">
        <v>0</v>
      </c>
      <c r="D313" s="611">
        <v>0</v>
      </c>
      <c r="E313" s="612">
        <v>0</v>
      </c>
      <c r="F313" s="612">
        <v>0</v>
      </c>
      <c r="G313" s="612">
        <v>0</v>
      </c>
      <c r="I313" s="613">
        <v>0</v>
      </c>
      <c r="J313" s="613">
        <v>0</v>
      </c>
      <c r="K313" s="613">
        <v>0</v>
      </c>
      <c r="L313" s="613">
        <v>0</v>
      </c>
      <c r="M313" s="613">
        <v>0</v>
      </c>
      <c r="N313" s="613">
        <v>0</v>
      </c>
      <c r="O313" s="613">
        <v>0</v>
      </c>
      <c r="P313" s="613">
        <v>0</v>
      </c>
      <c r="Q313" s="613">
        <v>0</v>
      </c>
      <c r="R313" s="613">
        <v>0</v>
      </c>
    </row>
    <row r="314" spans="1:18" outlineLevel="1">
      <c r="A314" s="609" t="s">
        <v>45</v>
      </c>
      <c r="B314" s="610" t="s">
        <v>45</v>
      </c>
      <c r="C314" s="52">
        <v>0</v>
      </c>
      <c r="D314" s="611">
        <v>0</v>
      </c>
      <c r="E314" s="612">
        <v>0</v>
      </c>
      <c r="F314" s="612">
        <v>0</v>
      </c>
      <c r="G314" s="612">
        <v>0</v>
      </c>
      <c r="I314" s="613">
        <v>0</v>
      </c>
      <c r="J314" s="613">
        <v>0</v>
      </c>
      <c r="K314" s="613">
        <v>0</v>
      </c>
      <c r="L314" s="613">
        <v>0</v>
      </c>
      <c r="M314" s="613">
        <v>0</v>
      </c>
      <c r="N314" s="613">
        <v>0</v>
      </c>
      <c r="O314" s="613">
        <v>0</v>
      </c>
      <c r="P314" s="613">
        <v>0</v>
      </c>
      <c r="Q314" s="613">
        <v>0</v>
      </c>
      <c r="R314" s="613">
        <v>0</v>
      </c>
    </row>
    <row r="315" spans="1:18" outlineLevel="1">
      <c r="A315" s="609" t="s">
        <v>45</v>
      </c>
      <c r="B315" s="610" t="s">
        <v>45</v>
      </c>
      <c r="C315" s="52">
        <v>0</v>
      </c>
      <c r="D315" s="611">
        <v>0</v>
      </c>
      <c r="E315" s="612">
        <v>0</v>
      </c>
      <c r="F315" s="612">
        <v>0</v>
      </c>
      <c r="G315" s="612">
        <v>0</v>
      </c>
      <c r="I315" s="613">
        <v>0</v>
      </c>
      <c r="J315" s="613">
        <v>0</v>
      </c>
      <c r="K315" s="613">
        <v>0</v>
      </c>
      <c r="L315" s="613">
        <v>0</v>
      </c>
      <c r="M315" s="613">
        <v>0</v>
      </c>
      <c r="N315" s="613">
        <v>0</v>
      </c>
      <c r="O315" s="613">
        <v>0</v>
      </c>
      <c r="P315" s="613">
        <v>0</v>
      </c>
      <c r="Q315" s="613">
        <v>0</v>
      </c>
      <c r="R315" s="613">
        <v>0</v>
      </c>
    </row>
    <row r="316" spans="1:18" s="341" customFormat="1" outlineLevel="1">
      <c r="A316" s="342"/>
      <c r="B316" s="345" t="s">
        <v>70</v>
      </c>
      <c r="C316" s="351">
        <v>32659118.59287579</v>
      </c>
      <c r="D316" s="351">
        <v>31837973.889999978</v>
      </c>
      <c r="E316" s="351">
        <v>821144.70287580905</v>
      </c>
      <c r="F316" s="351">
        <v>0</v>
      </c>
      <c r="G316" s="351">
        <v>32659118.59287579</v>
      </c>
      <c r="H316" s="349"/>
      <c r="I316" s="349"/>
      <c r="J316" s="349"/>
      <c r="K316" s="349"/>
      <c r="L316" s="349"/>
      <c r="M316" s="349"/>
      <c r="N316" s="349"/>
      <c r="O316" s="349"/>
      <c r="P316" s="349"/>
      <c r="Q316" s="162"/>
      <c r="R316" s="349"/>
    </row>
    <row r="317" spans="1:18" outlineLevel="1">
      <c r="E317" s="347"/>
      <c r="F317" s="347"/>
    </row>
    <row r="318" spans="1:18" outlineLevel="1">
      <c r="B318" s="345" t="s">
        <v>76</v>
      </c>
    </row>
    <row r="319" spans="1:18" outlineLevel="1">
      <c r="A319" s="609">
        <v>901</v>
      </c>
      <c r="B319" s="610" t="s">
        <v>938</v>
      </c>
      <c r="C319" s="52">
        <v>134621.92638556895</v>
      </c>
      <c r="D319" s="611">
        <v>130876.3</v>
      </c>
      <c r="E319" s="612">
        <v>3745.6263855689463</v>
      </c>
      <c r="F319" s="612">
        <v>0</v>
      </c>
      <c r="G319" s="612">
        <v>134621.92638556895</v>
      </c>
      <c r="I319" s="613">
        <v>0</v>
      </c>
      <c r="J319" s="613">
        <v>0</v>
      </c>
      <c r="K319" s="613">
        <v>0</v>
      </c>
      <c r="L319" s="613">
        <v>0</v>
      </c>
      <c r="M319" s="613">
        <v>0</v>
      </c>
      <c r="N319" s="613">
        <v>0</v>
      </c>
      <c r="O319" s="613">
        <v>0</v>
      </c>
      <c r="P319" s="613">
        <v>0</v>
      </c>
      <c r="Q319" s="613">
        <v>0</v>
      </c>
      <c r="R319" s="613" t="s">
        <v>939</v>
      </c>
    </row>
    <row r="320" spans="1:18" outlineLevel="1">
      <c r="A320" s="609">
        <v>902</v>
      </c>
      <c r="B320" s="610" t="s">
        <v>940</v>
      </c>
      <c r="C320" s="52">
        <v>11371141.862653149</v>
      </c>
      <c r="D320" s="611">
        <v>11219365.02</v>
      </c>
      <c r="E320" s="612">
        <v>151776.84265314959</v>
      </c>
      <c r="F320" s="612">
        <v>0</v>
      </c>
      <c r="G320" s="612">
        <v>11371141.862653149</v>
      </c>
      <c r="I320" s="613" t="s">
        <v>1277</v>
      </c>
      <c r="J320" s="613" t="s">
        <v>248</v>
      </c>
      <c r="K320" s="613">
        <v>0</v>
      </c>
      <c r="L320" s="613">
        <v>0</v>
      </c>
      <c r="M320" s="613" t="s">
        <v>941</v>
      </c>
      <c r="N320" s="613">
        <v>0</v>
      </c>
      <c r="O320" s="613">
        <v>0</v>
      </c>
      <c r="P320" s="613">
        <v>0</v>
      </c>
      <c r="Q320" s="613">
        <v>0</v>
      </c>
      <c r="R320" s="613">
        <v>0</v>
      </c>
    </row>
    <row r="321" spans="1:18" outlineLevel="1">
      <c r="A321" s="609">
        <v>903</v>
      </c>
      <c r="B321" s="610" t="s">
        <v>942</v>
      </c>
      <c r="C321" s="52">
        <v>23622828.61329595</v>
      </c>
      <c r="D321" s="611">
        <v>23106863.919999998</v>
      </c>
      <c r="E321" s="612">
        <v>515964.69329595286</v>
      </c>
      <c r="F321" s="612">
        <v>0</v>
      </c>
      <c r="G321" s="612">
        <v>23622828.61329595</v>
      </c>
      <c r="I321" s="613" t="s">
        <v>1277</v>
      </c>
      <c r="J321" s="613" t="s">
        <v>248</v>
      </c>
      <c r="K321" s="613">
        <v>0</v>
      </c>
      <c r="L321" s="613">
        <v>0</v>
      </c>
      <c r="M321" s="613" t="s">
        <v>943</v>
      </c>
      <c r="N321" s="613">
        <v>0</v>
      </c>
      <c r="O321" s="613">
        <v>0</v>
      </c>
      <c r="P321" s="613">
        <v>0</v>
      </c>
      <c r="Q321" s="613">
        <v>0</v>
      </c>
      <c r="R321" s="613">
        <v>0</v>
      </c>
    </row>
    <row r="322" spans="1:18" outlineLevel="1">
      <c r="A322" s="609">
        <v>904</v>
      </c>
      <c r="B322" s="610" t="s">
        <v>77</v>
      </c>
      <c r="C322" s="52">
        <v>16989334.973663498</v>
      </c>
      <c r="D322" s="611">
        <v>18742755.939999998</v>
      </c>
      <c r="E322" s="612">
        <v>-1753420.9663364992</v>
      </c>
      <c r="F322" s="612">
        <v>1083076.969516</v>
      </c>
      <c r="G322" s="612">
        <v>18072411.943179499</v>
      </c>
      <c r="I322" s="613" t="s">
        <v>1277</v>
      </c>
      <c r="J322" s="613" t="s">
        <v>248</v>
      </c>
      <c r="K322" s="613">
        <v>0</v>
      </c>
      <c r="L322" s="613">
        <v>0</v>
      </c>
      <c r="M322" s="613" t="s">
        <v>944</v>
      </c>
      <c r="N322" s="613">
        <v>0</v>
      </c>
      <c r="O322" s="613">
        <v>0</v>
      </c>
      <c r="P322" s="613">
        <v>0</v>
      </c>
      <c r="Q322" s="613">
        <v>0</v>
      </c>
      <c r="R322" s="613">
        <v>0</v>
      </c>
    </row>
    <row r="323" spans="1:18" outlineLevel="1">
      <c r="A323" s="609">
        <v>905</v>
      </c>
      <c r="B323" s="610" t="s">
        <v>945</v>
      </c>
      <c r="C323" s="52">
        <v>0</v>
      </c>
      <c r="D323" s="611">
        <v>0</v>
      </c>
      <c r="E323" s="612">
        <v>0</v>
      </c>
      <c r="F323" s="612">
        <v>0</v>
      </c>
      <c r="G323" s="612">
        <v>0</v>
      </c>
      <c r="I323" s="613" t="s">
        <v>1277</v>
      </c>
      <c r="J323" s="613" t="s">
        <v>248</v>
      </c>
      <c r="K323" s="613">
        <v>0</v>
      </c>
      <c r="L323" s="613">
        <v>0</v>
      </c>
      <c r="M323" s="613" t="s">
        <v>946</v>
      </c>
      <c r="N323" s="613">
        <v>0</v>
      </c>
      <c r="O323" s="613">
        <v>0</v>
      </c>
      <c r="P323" s="613">
        <v>0</v>
      </c>
      <c r="Q323" s="613">
        <v>0</v>
      </c>
      <c r="R323" s="613">
        <v>0</v>
      </c>
    </row>
    <row r="324" spans="1:18" outlineLevel="1">
      <c r="A324" s="609" t="s">
        <v>45</v>
      </c>
      <c r="B324" s="610" t="s">
        <v>45</v>
      </c>
      <c r="C324" s="52">
        <v>0</v>
      </c>
      <c r="D324" s="611">
        <v>0</v>
      </c>
      <c r="E324" s="612">
        <v>0</v>
      </c>
      <c r="F324" s="612">
        <v>0</v>
      </c>
      <c r="G324" s="612">
        <v>0</v>
      </c>
      <c r="I324" s="613">
        <v>0</v>
      </c>
      <c r="J324" s="613">
        <v>0</v>
      </c>
      <c r="K324" s="613">
        <v>0</v>
      </c>
      <c r="L324" s="613">
        <v>0</v>
      </c>
      <c r="M324" s="613">
        <v>0</v>
      </c>
      <c r="N324" s="613">
        <v>0</v>
      </c>
      <c r="O324" s="613">
        <v>0</v>
      </c>
      <c r="P324" s="613">
        <v>0</v>
      </c>
      <c r="Q324" s="613">
        <v>0</v>
      </c>
      <c r="R324" s="613">
        <v>0</v>
      </c>
    </row>
    <row r="325" spans="1:18" outlineLevel="1">
      <c r="A325" s="609" t="s">
        <v>45</v>
      </c>
      <c r="B325" s="610" t="s">
        <v>45</v>
      </c>
      <c r="C325" s="52">
        <v>0</v>
      </c>
      <c r="D325" s="611">
        <v>0</v>
      </c>
      <c r="E325" s="612">
        <v>0</v>
      </c>
      <c r="F325" s="612">
        <v>0</v>
      </c>
      <c r="G325" s="612">
        <v>0</v>
      </c>
      <c r="I325" s="613">
        <v>0</v>
      </c>
      <c r="J325" s="613">
        <v>0</v>
      </c>
      <c r="K325" s="613">
        <v>0</v>
      </c>
      <c r="L325" s="613">
        <v>0</v>
      </c>
      <c r="M325" s="613">
        <v>0</v>
      </c>
      <c r="N325" s="613">
        <v>0</v>
      </c>
      <c r="O325" s="613">
        <v>0</v>
      </c>
      <c r="P325" s="613">
        <v>0</v>
      </c>
      <c r="Q325" s="613">
        <v>0</v>
      </c>
      <c r="R325" s="613">
        <v>0</v>
      </c>
    </row>
    <row r="326" spans="1:18" outlineLevel="1">
      <c r="A326" s="609" t="s">
        <v>45</v>
      </c>
      <c r="B326" s="610" t="s">
        <v>45</v>
      </c>
      <c r="C326" s="52">
        <v>0</v>
      </c>
      <c r="D326" s="611">
        <v>0</v>
      </c>
      <c r="E326" s="612">
        <v>0</v>
      </c>
      <c r="F326" s="612">
        <v>0</v>
      </c>
      <c r="G326" s="612">
        <v>0</v>
      </c>
      <c r="I326" s="613">
        <v>0</v>
      </c>
      <c r="J326" s="613">
        <v>0</v>
      </c>
      <c r="K326" s="613">
        <v>0</v>
      </c>
      <c r="L326" s="613">
        <v>0</v>
      </c>
      <c r="M326" s="613">
        <v>0</v>
      </c>
      <c r="N326" s="613">
        <v>0</v>
      </c>
      <c r="O326" s="613">
        <v>0</v>
      </c>
      <c r="P326" s="613">
        <v>0</v>
      </c>
      <c r="Q326" s="613">
        <v>0</v>
      </c>
      <c r="R326" s="613">
        <v>0</v>
      </c>
    </row>
    <row r="327" spans="1:18" s="341" customFormat="1" outlineLevel="1">
      <c r="A327" s="342">
        <v>0</v>
      </c>
      <c r="B327" s="345" t="s">
        <v>70</v>
      </c>
      <c r="C327" s="351">
        <v>52117927.375998169</v>
      </c>
      <c r="D327" s="351">
        <v>53199861.179999992</v>
      </c>
      <c r="E327" s="351">
        <v>-1081933.8040018277</v>
      </c>
      <c r="F327" s="351">
        <v>1083076.969516</v>
      </c>
      <c r="G327" s="351">
        <v>53201004.345514163</v>
      </c>
      <c r="H327" s="162"/>
      <c r="I327" s="349">
        <v>0</v>
      </c>
      <c r="J327" s="349">
        <v>0</v>
      </c>
      <c r="K327" s="349">
        <v>0</v>
      </c>
      <c r="L327" s="349">
        <v>0</v>
      </c>
      <c r="M327" s="349">
        <v>0</v>
      </c>
      <c r="N327" s="349">
        <v>0</v>
      </c>
      <c r="O327" s="349">
        <v>0</v>
      </c>
      <c r="P327" s="349">
        <v>0</v>
      </c>
      <c r="Q327" s="162">
        <v>0</v>
      </c>
      <c r="R327" s="349">
        <v>0</v>
      </c>
    </row>
    <row r="328" spans="1:18" s="341" customFormat="1" outlineLevel="1">
      <c r="A328" s="342"/>
      <c r="B328" s="349"/>
      <c r="C328" s="349"/>
      <c r="D328" s="162"/>
      <c r="E328" s="349"/>
      <c r="F328" s="349"/>
      <c r="G328" s="349"/>
      <c r="H328" s="162"/>
      <c r="I328" s="349"/>
      <c r="J328" s="349"/>
      <c r="K328" s="349"/>
      <c r="L328" s="349"/>
      <c r="M328" s="349"/>
      <c r="N328" s="349"/>
      <c r="O328" s="349"/>
      <c r="P328" s="349"/>
      <c r="Q328" s="162"/>
      <c r="R328" s="349"/>
    </row>
    <row r="329" spans="1:18" outlineLevel="1">
      <c r="B329" s="345" t="s">
        <v>78</v>
      </c>
    </row>
    <row r="330" spans="1:18" outlineLevel="1">
      <c r="A330" s="609">
        <v>908.01</v>
      </c>
      <c r="B330" s="610" t="s">
        <v>947</v>
      </c>
      <c r="C330" s="52">
        <v>181452.77413573861</v>
      </c>
      <c r="D330" s="611">
        <v>18278587.219999999</v>
      </c>
      <c r="E330" s="612">
        <v>-18097134.44586426</v>
      </c>
      <c r="F330" s="612">
        <v>0</v>
      </c>
      <c r="G330" s="612">
        <v>181452.77413573861</v>
      </c>
      <c r="I330" s="613" t="s">
        <v>1277</v>
      </c>
      <c r="J330" s="613" t="s">
        <v>248</v>
      </c>
      <c r="K330" s="613">
        <v>0</v>
      </c>
      <c r="L330" s="613">
        <v>0</v>
      </c>
      <c r="M330" s="613" t="s">
        <v>948</v>
      </c>
      <c r="N330" s="613">
        <v>0</v>
      </c>
      <c r="O330" s="613">
        <v>0</v>
      </c>
      <c r="P330" s="613">
        <v>0</v>
      </c>
      <c r="Q330" s="613">
        <v>0</v>
      </c>
      <c r="R330" s="613">
        <v>0</v>
      </c>
    </row>
    <row r="331" spans="1:18" outlineLevel="1">
      <c r="A331" s="609">
        <v>908.02</v>
      </c>
      <c r="B331" s="610" t="s">
        <v>949</v>
      </c>
      <c r="C331" s="52">
        <v>0</v>
      </c>
      <c r="D331" s="611">
        <v>97087902.950000003</v>
      </c>
      <c r="E331" s="612">
        <v>-97087902.950000003</v>
      </c>
      <c r="F331" s="612">
        <v>0</v>
      </c>
      <c r="G331" s="612">
        <v>0</v>
      </c>
      <c r="I331" s="613" t="s">
        <v>1272</v>
      </c>
      <c r="J331" s="613" t="s">
        <v>907</v>
      </c>
      <c r="K331" s="613" t="s">
        <v>1273</v>
      </c>
      <c r="L331" s="613" t="s">
        <v>1057</v>
      </c>
      <c r="M331" s="613">
        <v>0</v>
      </c>
      <c r="N331" s="613">
        <v>0</v>
      </c>
      <c r="O331" s="613">
        <v>0</v>
      </c>
      <c r="P331" s="613">
        <v>0</v>
      </c>
      <c r="Q331" s="613">
        <v>0</v>
      </c>
      <c r="R331" s="613">
        <v>0</v>
      </c>
    </row>
    <row r="332" spans="1:18" outlineLevel="1">
      <c r="A332" s="609">
        <v>909</v>
      </c>
      <c r="B332" s="610" t="s">
        <v>950</v>
      </c>
      <c r="C332" s="52">
        <v>3077574.695869219</v>
      </c>
      <c r="D332" s="611">
        <v>3055873.56</v>
      </c>
      <c r="E332" s="612">
        <v>21701.135869218775</v>
      </c>
      <c r="F332" s="612">
        <v>0</v>
      </c>
      <c r="G332" s="612">
        <v>3077574.695869219</v>
      </c>
      <c r="I332" s="613" t="s">
        <v>1277</v>
      </c>
      <c r="J332" s="613" t="s">
        <v>248</v>
      </c>
      <c r="K332" s="613">
        <v>0</v>
      </c>
      <c r="L332" s="613">
        <v>0</v>
      </c>
      <c r="M332" s="613" t="s">
        <v>946</v>
      </c>
      <c r="N332" s="613">
        <v>0</v>
      </c>
      <c r="O332" s="613">
        <v>0</v>
      </c>
      <c r="P332" s="613">
        <v>0</v>
      </c>
      <c r="Q332" s="613">
        <v>0</v>
      </c>
      <c r="R332" s="613">
        <v>0</v>
      </c>
    </row>
    <row r="333" spans="1:18" outlineLevel="1">
      <c r="A333" s="609">
        <v>910</v>
      </c>
      <c r="B333" s="610" t="s">
        <v>951</v>
      </c>
      <c r="C333" s="52">
        <v>892.81</v>
      </c>
      <c r="D333" s="611">
        <v>892.81</v>
      </c>
      <c r="E333" s="612">
        <v>0</v>
      </c>
      <c r="F333" s="612">
        <v>0</v>
      </c>
      <c r="G333" s="612">
        <v>892.81</v>
      </c>
      <c r="I333" s="613" t="s">
        <v>1277</v>
      </c>
      <c r="J333" s="613" t="s">
        <v>248</v>
      </c>
      <c r="K333" s="613">
        <v>0</v>
      </c>
      <c r="L333" s="613">
        <v>0</v>
      </c>
      <c r="M333" s="613" t="s">
        <v>946</v>
      </c>
      <c r="N333" s="613">
        <v>0</v>
      </c>
      <c r="O333" s="613">
        <v>0</v>
      </c>
      <c r="P333" s="613">
        <v>0</v>
      </c>
      <c r="Q333" s="613">
        <v>0</v>
      </c>
      <c r="R333" s="613">
        <v>0</v>
      </c>
    </row>
    <row r="334" spans="1:18" outlineLevel="1">
      <c r="A334" s="609">
        <v>911</v>
      </c>
      <c r="B334" s="610" t="s">
        <v>952</v>
      </c>
      <c r="C334" s="52">
        <v>0</v>
      </c>
      <c r="D334" s="611">
        <v>0</v>
      </c>
      <c r="E334" s="612">
        <v>0</v>
      </c>
      <c r="F334" s="612">
        <v>0</v>
      </c>
      <c r="G334" s="612">
        <v>0</v>
      </c>
      <c r="I334" s="613" t="s">
        <v>1277</v>
      </c>
      <c r="J334" s="613" t="s">
        <v>248</v>
      </c>
      <c r="K334" s="613">
        <v>0</v>
      </c>
      <c r="L334" s="613">
        <v>0</v>
      </c>
      <c r="M334" s="613" t="s">
        <v>930</v>
      </c>
      <c r="N334" s="613">
        <v>0</v>
      </c>
      <c r="O334" s="613">
        <v>0</v>
      </c>
      <c r="P334" s="613">
        <v>0</v>
      </c>
      <c r="Q334" s="613">
        <v>0</v>
      </c>
      <c r="R334" s="613">
        <v>0</v>
      </c>
    </row>
    <row r="335" spans="1:18" outlineLevel="1">
      <c r="A335" s="609">
        <v>912</v>
      </c>
      <c r="B335" s="610" t="s">
        <v>953</v>
      </c>
      <c r="C335" s="52">
        <v>823619.80694727926</v>
      </c>
      <c r="D335" s="611">
        <v>805567.46000000008</v>
      </c>
      <c r="E335" s="612">
        <v>18052.346947279173</v>
      </c>
      <c r="F335" s="612">
        <v>0</v>
      </c>
      <c r="G335" s="612">
        <v>823619.80694727926</v>
      </c>
      <c r="I335" s="613" t="s">
        <v>1277</v>
      </c>
      <c r="J335" s="613" t="s">
        <v>248</v>
      </c>
      <c r="K335" s="613">
        <v>0</v>
      </c>
      <c r="L335" s="613">
        <v>0</v>
      </c>
      <c r="M335" s="613" t="s">
        <v>946</v>
      </c>
      <c r="N335" s="613">
        <v>0</v>
      </c>
      <c r="O335" s="613">
        <v>0</v>
      </c>
      <c r="P335" s="613">
        <v>0</v>
      </c>
      <c r="Q335" s="613">
        <v>0</v>
      </c>
      <c r="R335" s="613">
        <v>0</v>
      </c>
    </row>
    <row r="336" spans="1:18" outlineLevel="1">
      <c r="A336" s="609">
        <v>913</v>
      </c>
      <c r="B336" s="610" t="s">
        <v>954</v>
      </c>
      <c r="C336" s="52">
        <v>0</v>
      </c>
      <c r="D336" s="611">
        <v>0</v>
      </c>
      <c r="E336" s="612">
        <v>0</v>
      </c>
      <c r="F336" s="612">
        <v>0</v>
      </c>
      <c r="G336" s="612">
        <v>0</v>
      </c>
      <c r="I336" s="613" t="s">
        <v>1277</v>
      </c>
      <c r="J336" s="613" t="s">
        <v>248</v>
      </c>
      <c r="K336" s="613">
        <v>0</v>
      </c>
      <c r="L336" s="613">
        <v>0</v>
      </c>
      <c r="M336" s="613" t="s">
        <v>946</v>
      </c>
      <c r="N336" s="613">
        <v>0</v>
      </c>
      <c r="O336" s="613">
        <v>0</v>
      </c>
      <c r="P336" s="613">
        <v>0</v>
      </c>
      <c r="Q336" s="613">
        <v>0</v>
      </c>
      <c r="R336" s="613">
        <v>0</v>
      </c>
    </row>
    <row r="337" spans="1:18" outlineLevel="1">
      <c r="A337" s="609">
        <v>916</v>
      </c>
      <c r="B337" s="610" t="s">
        <v>955</v>
      </c>
      <c r="C337" s="52">
        <v>0</v>
      </c>
      <c r="D337" s="611">
        <v>0</v>
      </c>
      <c r="E337" s="612">
        <v>0</v>
      </c>
      <c r="F337" s="612">
        <v>0</v>
      </c>
      <c r="G337" s="612">
        <v>0</v>
      </c>
      <c r="I337" s="613" t="s">
        <v>1277</v>
      </c>
      <c r="J337" s="613" t="s">
        <v>248</v>
      </c>
      <c r="K337" s="613">
        <v>0</v>
      </c>
      <c r="L337" s="613">
        <v>0</v>
      </c>
      <c r="M337" s="613" t="s">
        <v>946</v>
      </c>
      <c r="N337" s="613">
        <v>0</v>
      </c>
      <c r="O337" s="613">
        <v>0</v>
      </c>
      <c r="P337" s="613">
        <v>0</v>
      </c>
      <c r="Q337" s="613">
        <v>0</v>
      </c>
      <c r="R337" s="613">
        <v>0</v>
      </c>
    </row>
    <row r="338" spans="1:18" outlineLevel="1">
      <c r="A338" s="609" t="s">
        <v>45</v>
      </c>
      <c r="B338" s="610" t="s">
        <v>45</v>
      </c>
      <c r="C338" s="52">
        <v>0</v>
      </c>
      <c r="D338" s="611">
        <v>0</v>
      </c>
      <c r="E338" s="612">
        <v>0</v>
      </c>
      <c r="F338" s="612">
        <v>0</v>
      </c>
      <c r="G338" s="612">
        <v>0</v>
      </c>
      <c r="I338" s="613">
        <v>0</v>
      </c>
      <c r="J338" s="613">
        <v>0</v>
      </c>
      <c r="K338" s="613">
        <v>0</v>
      </c>
      <c r="L338" s="613">
        <v>0</v>
      </c>
      <c r="M338" s="613">
        <v>0</v>
      </c>
      <c r="N338" s="613">
        <v>0</v>
      </c>
      <c r="O338" s="613">
        <v>0</v>
      </c>
      <c r="P338" s="613">
        <v>0</v>
      </c>
      <c r="Q338" s="613">
        <v>0</v>
      </c>
      <c r="R338" s="613">
        <v>0</v>
      </c>
    </row>
    <row r="339" spans="1:18" s="341" customFormat="1" outlineLevel="1">
      <c r="A339" s="342"/>
      <c r="B339" s="345" t="s">
        <v>70</v>
      </c>
      <c r="C339" s="351">
        <v>4083540.0869522369</v>
      </c>
      <c r="D339" s="351">
        <v>119228824</v>
      </c>
      <c r="E339" s="351">
        <v>-115145283.91304776</v>
      </c>
      <c r="F339" s="351">
        <v>0</v>
      </c>
      <c r="G339" s="351">
        <v>4083540.0869522369</v>
      </c>
      <c r="H339" s="349"/>
      <c r="I339" s="349"/>
      <c r="J339" s="349"/>
      <c r="K339" s="349"/>
      <c r="L339" s="349"/>
      <c r="M339" s="349"/>
      <c r="N339" s="349"/>
      <c r="O339" s="349"/>
      <c r="P339" s="349"/>
      <c r="Q339" s="162"/>
      <c r="R339" s="349"/>
    </row>
    <row r="340" spans="1:18" outlineLevel="1"/>
    <row r="341" spans="1:18" outlineLevel="1">
      <c r="B341" s="345" t="s">
        <v>79</v>
      </c>
    </row>
    <row r="342" spans="1:18" outlineLevel="1">
      <c r="A342" s="609">
        <v>920</v>
      </c>
      <c r="B342" s="610" t="s">
        <v>956</v>
      </c>
      <c r="C342" s="52">
        <v>49509441.614050545</v>
      </c>
      <c r="D342" s="611">
        <v>48508494.030000001</v>
      </c>
      <c r="E342" s="612">
        <v>1000947.5840505472</v>
      </c>
      <c r="F342" s="612">
        <v>0</v>
      </c>
      <c r="G342" s="612">
        <v>49509441.614050545</v>
      </c>
      <c r="I342" s="613">
        <v>0</v>
      </c>
      <c r="J342" s="613">
        <v>0</v>
      </c>
      <c r="K342" s="613">
        <v>0</v>
      </c>
      <c r="L342" s="613">
        <v>0</v>
      </c>
      <c r="M342" s="613">
        <v>0</v>
      </c>
      <c r="N342" s="613">
        <v>0</v>
      </c>
      <c r="O342" s="613">
        <v>0</v>
      </c>
      <c r="P342" s="613">
        <v>0</v>
      </c>
      <c r="Q342" s="613">
        <v>0</v>
      </c>
      <c r="R342" s="613" t="s">
        <v>957</v>
      </c>
    </row>
    <row r="343" spans="1:18" outlineLevel="1">
      <c r="A343" s="609">
        <v>921</v>
      </c>
      <c r="B343" s="610" t="s">
        <v>958</v>
      </c>
      <c r="C343" s="52">
        <v>8619180.191495249</v>
      </c>
      <c r="D343" s="611">
        <v>8619227.6999999993</v>
      </c>
      <c r="E343" s="612">
        <v>-47.508504750951445</v>
      </c>
      <c r="F343" s="612">
        <v>0</v>
      </c>
      <c r="G343" s="612">
        <v>8619180.191495249</v>
      </c>
      <c r="I343" s="613">
        <v>0</v>
      </c>
      <c r="J343" s="613">
        <v>0</v>
      </c>
      <c r="K343" s="613">
        <v>0</v>
      </c>
      <c r="L343" s="613">
        <v>0</v>
      </c>
      <c r="M343" s="613">
        <v>0</v>
      </c>
      <c r="N343" s="613">
        <v>0</v>
      </c>
      <c r="O343" s="613">
        <v>0</v>
      </c>
      <c r="P343" s="613">
        <v>0</v>
      </c>
      <c r="Q343" s="613">
        <v>0</v>
      </c>
      <c r="R343" s="613" t="s">
        <v>957</v>
      </c>
    </row>
    <row r="344" spans="1:18" outlineLevel="1">
      <c r="A344" s="609">
        <v>922</v>
      </c>
      <c r="B344" s="610" t="s">
        <v>959</v>
      </c>
      <c r="C344" s="52">
        <v>-21557751.289999999</v>
      </c>
      <c r="D344" s="611">
        <v>-21557751.289999999</v>
      </c>
      <c r="E344" s="612">
        <v>0</v>
      </c>
      <c r="F344" s="612">
        <v>0</v>
      </c>
      <c r="G344" s="612">
        <v>-21557751.289999999</v>
      </c>
      <c r="I344" s="613">
        <v>0</v>
      </c>
      <c r="J344" s="613">
        <v>0</v>
      </c>
      <c r="K344" s="613">
        <v>0</v>
      </c>
      <c r="L344" s="613">
        <v>0</v>
      </c>
      <c r="M344" s="613">
        <v>0</v>
      </c>
      <c r="N344" s="613">
        <v>0</v>
      </c>
      <c r="O344" s="613">
        <v>0</v>
      </c>
      <c r="P344" s="613">
        <v>0</v>
      </c>
      <c r="Q344" s="613">
        <v>0</v>
      </c>
      <c r="R344" s="613" t="s">
        <v>957</v>
      </c>
    </row>
    <row r="345" spans="1:18" outlineLevel="1">
      <c r="A345" s="609">
        <v>923</v>
      </c>
      <c r="B345" s="610" t="s">
        <v>960</v>
      </c>
      <c r="C345" s="52">
        <v>11082001.521692986</v>
      </c>
      <c r="D345" s="611">
        <v>11081730.859999999</v>
      </c>
      <c r="E345" s="612">
        <v>270.66169298715243</v>
      </c>
      <c r="F345" s="612">
        <v>0</v>
      </c>
      <c r="G345" s="612">
        <v>11082001.521692986</v>
      </c>
      <c r="I345" s="613">
        <v>0</v>
      </c>
      <c r="J345" s="613">
        <v>0</v>
      </c>
      <c r="K345" s="613">
        <v>0</v>
      </c>
      <c r="L345" s="613">
        <v>0</v>
      </c>
      <c r="M345" s="613">
        <v>0</v>
      </c>
      <c r="N345" s="613">
        <v>0</v>
      </c>
      <c r="O345" s="613">
        <v>0</v>
      </c>
      <c r="P345" s="613">
        <v>0</v>
      </c>
      <c r="Q345" s="613">
        <v>0</v>
      </c>
      <c r="R345" s="613" t="s">
        <v>957</v>
      </c>
    </row>
    <row r="346" spans="1:18" outlineLevel="1">
      <c r="A346" s="609">
        <v>924</v>
      </c>
      <c r="B346" s="610" t="s">
        <v>961</v>
      </c>
      <c r="C346" s="52">
        <v>4733023.9572393717</v>
      </c>
      <c r="D346" s="611">
        <v>4710182.67</v>
      </c>
      <c r="E346" s="612">
        <v>22841.287239371348</v>
      </c>
      <c r="F346" s="612">
        <v>0</v>
      </c>
      <c r="G346" s="612">
        <v>4733023.9572393717</v>
      </c>
      <c r="I346" s="613">
        <v>0</v>
      </c>
      <c r="J346" s="613">
        <v>0</v>
      </c>
      <c r="K346" s="613">
        <v>0</v>
      </c>
      <c r="L346" s="613">
        <v>0</v>
      </c>
      <c r="M346" s="613">
        <v>0</v>
      </c>
      <c r="N346" s="613">
        <v>0</v>
      </c>
      <c r="O346" s="613">
        <v>0</v>
      </c>
      <c r="P346" s="613">
        <v>0</v>
      </c>
      <c r="Q346" s="613">
        <v>0</v>
      </c>
      <c r="R346" s="613" t="s">
        <v>962</v>
      </c>
    </row>
    <row r="347" spans="1:18" outlineLevel="1">
      <c r="A347" s="609">
        <v>925</v>
      </c>
      <c r="B347" s="610" t="s">
        <v>963</v>
      </c>
      <c r="C347" s="52">
        <v>5028611.9969101809</v>
      </c>
      <c r="D347" s="611">
        <v>4954570.34</v>
      </c>
      <c r="E347" s="612">
        <v>74041.65691018122</v>
      </c>
      <c r="F347" s="612">
        <v>0</v>
      </c>
      <c r="G347" s="612">
        <v>5028611.9969101809</v>
      </c>
      <c r="I347" s="613">
        <v>0</v>
      </c>
      <c r="J347" s="613">
        <v>0</v>
      </c>
      <c r="K347" s="613">
        <v>0</v>
      </c>
      <c r="L347" s="613">
        <v>0</v>
      </c>
      <c r="M347" s="613">
        <v>0</v>
      </c>
      <c r="N347" s="613">
        <v>0</v>
      </c>
      <c r="O347" s="613">
        <v>0</v>
      </c>
      <c r="P347" s="613">
        <v>0</v>
      </c>
      <c r="Q347" s="613">
        <v>0</v>
      </c>
      <c r="R347" s="613" t="s">
        <v>964</v>
      </c>
    </row>
    <row r="348" spans="1:18" outlineLevel="1">
      <c r="A348" s="609">
        <v>926</v>
      </c>
      <c r="B348" s="610" t="s">
        <v>965</v>
      </c>
      <c r="C348" s="52">
        <v>35454127.155340493</v>
      </c>
      <c r="D348" s="611">
        <v>32113126.609999999</v>
      </c>
      <c r="E348" s="612">
        <v>3341000.5453404919</v>
      </c>
      <c r="F348" s="612">
        <v>0</v>
      </c>
      <c r="G348" s="612">
        <v>35454127.155340493</v>
      </c>
      <c r="I348" s="613">
        <v>0</v>
      </c>
      <c r="J348" s="613">
        <v>0</v>
      </c>
      <c r="K348" s="613">
        <v>0</v>
      </c>
      <c r="L348" s="613">
        <v>0</v>
      </c>
      <c r="M348" s="613">
        <v>0</v>
      </c>
      <c r="N348" s="613">
        <v>0</v>
      </c>
      <c r="O348" s="613">
        <v>0</v>
      </c>
      <c r="P348" s="613">
        <v>0</v>
      </c>
      <c r="Q348" s="613">
        <v>0</v>
      </c>
      <c r="R348" s="613" t="s">
        <v>964</v>
      </c>
    </row>
    <row r="349" spans="1:18" outlineLevel="1">
      <c r="A349" s="609">
        <v>928</v>
      </c>
      <c r="B349" s="610" t="s">
        <v>80</v>
      </c>
      <c r="C349" s="52">
        <v>7666190.3341585975</v>
      </c>
      <c r="D349" s="611">
        <v>7360712.739999989</v>
      </c>
      <c r="E349" s="612">
        <v>305477.59415860812</v>
      </c>
      <c r="F349" s="612">
        <v>255472.80800000002</v>
      </c>
      <c r="G349" s="612">
        <v>7921663.1421585977</v>
      </c>
      <c r="I349" s="613">
        <v>0</v>
      </c>
      <c r="J349" s="613">
        <v>0</v>
      </c>
      <c r="K349" s="613">
        <v>0</v>
      </c>
      <c r="L349" s="613">
        <v>0</v>
      </c>
      <c r="M349" s="613">
        <v>0</v>
      </c>
      <c r="N349" s="613">
        <v>0</v>
      </c>
      <c r="O349" s="613">
        <v>0</v>
      </c>
      <c r="P349" s="613">
        <v>0</v>
      </c>
      <c r="Q349" s="613">
        <v>0</v>
      </c>
      <c r="R349" s="613" t="s">
        <v>966</v>
      </c>
    </row>
    <row r="350" spans="1:18" outlineLevel="1">
      <c r="A350" s="609">
        <v>930</v>
      </c>
      <c r="B350" s="610" t="s">
        <v>967</v>
      </c>
      <c r="C350" s="52">
        <v>5458093.0235263202</v>
      </c>
      <c r="D350" s="611">
        <v>5455682.1099999994</v>
      </c>
      <c r="E350" s="612">
        <v>2410.913526321046</v>
      </c>
      <c r="F350" s="612">
        <v>0</v>
      </c>
      <c r="G350" s="612">
        <v>5458093.0235263202</v>
      </c>
      <c r="I350" s="613">
        <v>0</v>
      </c>
      <c r="J350" s="613">
        <v>0</v>
      </c>
      <c r="K350" s="613">
        <v>0</v>
      </c>
      <c r="L350" s="613">
        <v>0</v>
      </c>
      <c r="M350" s="613">
        <v>0</v>
      </c>
      <c r="N350" s="613">
        <v>0</v>
      </c>
      <c r="O350" s="613">
        <v>0</v>
      </c>
      <c r="P350" s="613">
        <v>0</v>
      </c>
      <c r="Q350" s="613">
        <v>0</v>
      </c>
      <c r="R350" s="613" t="s">
        <v>957</v>
      </c>
    </row>
    <row r="351" spans="1:18" outlineLevel="1">
      <c r="A351" s="609">
        <v>931</v>
      </c>
      <c r="B351" s="610" t="s">
        <v>968</v>
      </c>
      <c r="C351" s="52">
        <v>5083694.1010779496</v>
      </c>
      <c r="D351" s="611">
        <v>6873199.3600000003</v>
      </c>
      <c r="E351" s="612">
        <v>-1789505.2589220502</v>
      </c>
      <c r="F351" s="612">
        <v>0</v>
      </c>
      <c r="G351" s="612">
        <v>5083694.1010779496</v>
      </c>
      <c r="I351" s="613">
        <v>0</v>
      </c>
      <c r="J351" s="613">
        <v>0</v>
      </c>
      <c r="K351" s="613">
        <v>0</v>
      </c>
      <c r="L351" s="613">
        <v>0</v>
      </c>
      <c r="M351" s="613">
        <v>0</v>
      </c>
      <c r="N351" s="613">
        <v>0</v>
      </c>
      <c r="O351" s="613">
        <v>0</v>
      </c>
      <c r="P351" s="613">
        <v>0</v>
      </c>
      <c r="Q351" s="613">
        <v>0</v>
      </c>
      <c r="R351" s="613" t="s">
        <v>957</v>
      </c>
    </row>
    <row r="352" spans="1:18" outlineLevel="1">
      <c r="A352" s="609" t="s">
        <v>45</v>
      </c>
      <c r="B352" s="610" t="s">
        <v>45</v>
      </c>
      <c r="C352" s="52">
        <v>0</v>
      </c>
      <c r="D352" s="611">
        <v>0</v>
      </c>
      <c r="E352" s="612">
        <v>0</v>
      </c>
      <c r="F352" s="612">
        <v>0</v>
      </c>
      <c r="G352" s="612">
        <v>0</v>
      </c>
      <c r="I352" s="613">
        <v>0</v>
      </c>
      <c r="J352" s="613">
        <v>0</v>
      </c>
      <c r="K352" s="613">
        <v>0</v>
      </c>
      <c r="L352" s="613">
        <v>0</v>
      </c>
      <c r="M352" s="613">
        <v>0</v>
      </c>
      <c r="N352" s="613">
        <v>0</v>
      </c>
      <c r="O352" s="613">
        <v>0</v>
      </c>
      <c r="P352" s="613">
        <v>0</v>
      </c>
      <c r="Q352" s="613">
        <v>0</v>
      </c>
      <c r="R352" s="613">
        <v>0</v>
      </c>
    </row>
    <row r="353" spans="1:18" outlineLevel="1">
      <c r="A353" s="609" t="s">
        <v>45</v>
      </c>
      <c r="B353" s="610" t="s">
        <v>45</v>
      </c>
      <c r="C353" s="52">
        <v>0</v>
      </c>
      <c r="D353" s="611">
        <v>0</v>
      </c>
      <c r="E353" s="612">
        <v>0</v>
      </c>
      <c r="F353" s="612">
        <v>0</v>
      </c>
      <c r="G353" s="612">
        <v>0</v>
      </c>
      <c r="I353" s="613">
        <v>0</v>
      </c>
      <c r="J353" s="613">
        <v>0</v>
      </c>
      <c r="K353" s="613">
        <v>0</v>
      </c>
      <c r="L353" s="613">
        <v>0</v>
      </c>
      <c r="M353" s="613">
        <v>0</v>
      </c>
      <c r="N353" s="613">
        <v>0</v>
      </c>
      <c r="O353" s="613">
        <v>0</v>
      </c>
      <c r="P353" s="613">
        <v>0</v>
      </c>
      <c r="Q353" s="613">
        <v>0</v>
      </c>
      <c r="R353" s="613">
        <v>0</v>
      </c>
    </row>
    <row r="354" spans="1:18" outlineLevel="1">
      <c r="A354" s="609" t="s">
        <v>45</v>
      </c>
      <c r="B354" s="610" t="s">
        <v>45</v>
      </c>
      <c r="C354" s="52">
        <v>0</v>
      </c>
      <c r="D354" s="611">
        <v>0</v>
      </c>
      <c r="E354" s="612">
        <v>0</v>
      </c>
      <c r="F354" s="612">
        <v>0</v>
      </c>
      <c r="G354" s="612">
        <v>0</v>
      </c>
      <c r="I354" s="613">
        <v>0</v>
      </c>
      <c r="J354" s="613">
        <v>0</v>
      </c>
      <c r="K354" s="613">
        <v>0</v>
      </c>
      <c r="L354" s="613">
        <v>0</v>
      </c>
      <c r="M354" s="613">
        <v>0</v>
      </c>
      <c r="N354" s="613">
        <v>0</v>
      </c>
      <c r="O354" s="613">
        <v>0</v>
      </c>
      <c r="P354" s="613">
        <v>0</v>
      </c>
      <c r="Q354" s="613">
        <v>0</v>
      </c>
      <c r="R354" s="613">
        <v>0</v>
      </c>
    </row>
    <row r="355" spans="1:18" outlineLevel="1">
      <c r="A355" s="609" t="s">
        <v>45</v>
      </c>
      <c r="B355" s="610" t="s">
        <v>45</v>
      </c>
      <c r="C355" s="52">
        <v>0</v>
      </c>
      <c r="D355" s="611">
        <v>0</v>
      </c>
      <c r="E355" s="612">
        <v>0</v>
      </c>
      <c r="F355" s="612">
        <v>0</v>
      </c>
      <c r="G355" s="612">
        <v>0</v>
      </c>
      <c r="I355" s="613">
        <v>0</v>
      </c>
      <c r="J355" s="613">
        <v>0</v>
      </c>
      <c r="K355" s="613">
        <v>0</v>
      </c>
      <c r="L355" s="613">
        <v>0</v>
      </c>
      <c r="M355" s="613">
        <v>0</v>
      </c>
      <c r="N355" s="613">
        <v>0</v>
      </c>
      <c r="O355" s="613">
        <v>0</v>
      </c>
      <c r="P355" s="613">
        <v>0</v>
      </c>
      <c r="Q355" s="613">
        <v>0</v>
      </c>
      <c r="R355" s="613">
        <v>0</v>
      </c>
    </row>
    <row r="356" spans="1:18" s="341" customFormat="1" outlineLevel="1">
      <c r="A356" s="342"/>
      <c r="B356" s="345" t="s">
        <v>70</v>
      </c>
      <c r="C356" s="351">
        <v>111076612.6054917</v>
      </c>
      <c r="D356" s="351">
        <v>108119175.13</v>
      </c>
      <c r="E356" s="351">
        <v>2957437.4754917067</v>
      </c>
      <c r="F356" s="351">
        <v>255472.80800000002</v>
      </c>
      <c r="G356" s="351">
        <v>111332085.4134917</v>
      </c>
      <c r="H356" s="349"/>
      <c r="I356" s="349"/>
      <c r="J356" s="349"/>
      <c r="K356" s="349"/>
      <c r="L356" s="349"/>
      <c r="M356" s="349"/>
      <c r="N356" s="349"/>
      <c r="O356" s="349"/>
      <c r="P356" s="349"/>
      <c r="Q356" s="162"/>
      <c r="R356" s="349"/>
    </row>
    <row r="357" spans="1:18" s="341" customFormat="1" outlineLevel="1">
      <c r="A357" s="342"/>
      <c r="B357" s="349"/>
      <c r="C357" s="349"/>
      <c r="D357" s="349"/>
      <c r="E357" s="349"/>
      <c r="F357" s="349"/>
      <c r="G357" s="349"/>
      <c r="H357" s="349"/>
      <c r="I357" s="349"/>
      <c r="J357" s="349"/>
      <c r="K357" s="349"/>
      <c r="L357" s="349"/>
      <c r="M357" s="349"/>
      <c r="N357" s="349"/>
      <c r="O357" s="349"/>
      <c r="P357" s="349"/>
      <c r="Q357" s="162"/>
      <c r="R357" s="349"/>
    </row>
    <row r="358" spans="1:18" s="341" customFormat="1" outlineLevel="1">
      <c r="A358" s="342"/>
      <c r="B358" s="345" t="s">
        <v>969</v>
      </c>
      <c r="C358" s="351">
        <v>1109966157.6417329</v>
      </c>
      <c r="D358" s="351">
        <v>1298364375.5199988</v>
      </c>
      <c r="E358" s="351">
        <v>-188398217.87826577</v>
      </c>
      <c r="F358" s="351">
        <v>1338549.777516</v>
      </c>
      <c r="G358" s="351">
        <v>1111304707.4192491</v>
      </c>
      <c r="H358" s="349"/>
      <c r="I358" s="349"/>
      <c r="J358" s="349"/>
      <c r="K358" s="349"/>
      <c r="L358" s="349"/>
      <c r="M358" s="349"/>
      <c r="N358" s="349"/>
      <c r="O358" s="349"/>
      <c r="P358" s="349"/>
      <c r="Q358" s="162"/>
      <c r="R358" s="349"/>
    </row>
    <row r="359" spans="1:18" outlineLevel="1">
      <c r="B359" s="345"/>
    </row>
    <row r="360" spans="1:18" outlineLevel="1">
      <c r="B360" s="345" t="s">
        <v>250</v>
      </c>
    </row>
    <row r="361" spans="1:18" outlineLevel="1">
      <c r="A361" s="609" t="s">
        <v>45</v>
      </c>
      <c r="B361" s="610" t="s">
        <v>45</v>
      </c>
      <c r="C361" s="52">
        <v>0</v>
      </c>
      <c r="D361" s="611">
        <v>0</v>
      </c>
      <c r="E361" s="612">
        <v>0</v>
      </c>
      <c r="F361" s="612">
        <v>0</v>
      </c>
      <c r="G361" s="612">
        <v>0</v>
      </c>
      <c r="I361" s="613">
        <v>0</v>
      </c>
      <c r="J361" s="613">
        <v>0</v>
      </c>
      <c r="K361" s="613">
        <v>0</v>
      </c>
      <c r="L361" s="613">
        <v>0</v>
      </c>
      <c r="M361" s="613">
        <v>0</v>
      </c>
      <c r="N361" s="613">
        <v>0</v>
      </c>
      <c r="O361" s="613">
        <v>0</v>
      </c>
      <c r="P361" s="613">
        <v>0</v>
      </c>
      <c r="Q361" s="613">
        <v>0</v>
      </c>
      <c r="R361" s="613">
        <v>0</v>
      </c>
    </row>
    <row r="362" spans="1:18" outlineLevel="1">
      <c r="A362" s="609" t="s">
        <v>45</v>
      </c>
      <c r="B362" s="610" t="s">
        <v>45</v>
      </c>
      <c r="C362" s="52">
        <v>0</v>
      </c>
      <c r="D362" s="611">
        <v>0</v>
      </c>
      <c r="E362" s="612">
        <v>0</v>
      </c>
      <c r="F362" s="612">
        <v>0</v>
      </c>
      <c r="G362" s="612">
        <v>0</v>
      </c>
      <c r="I362" s="613">
        <v>0</v>
      </c>
      <c r="J362" s="613">
        <v>0</v>
      </c>
      <c r="K362" s="613">
        <v>0</v>
      </c>
      <c r="L362" s="613">
        <v>0</v>
      </c>
      <c r="M362" s="613">
        <v>0</v>
      </c>
      <c r="N362" s="613">
        <v>0</v>
      </c>
      <c r="O362" s="613">
        <v>0</v>
      </c>
      <c r="P362" s="613">
        <v>0</v>
      </c>
      <c r="Q362" s="613">
        <v>0</v>
      </c>
      <c r="R362" s="613">
        <v>0</v>
      </c>
    </row>
    <row r="363" spans="1:18" outlineLevel="1">
      <c r="A363" s="609" t="s">
        <v>45</v>
      </c>
      <c r="B363" s="610" t="s">
        <v>45</v>
      </c>
      <c r="C363" s="52">
        <v>0</v>
      </c>
      <c r="D363" s="611">
        <v>0</v>
      </c>
      <c r="E363" s="612">
        <v>0</v>
      </c>
      <c r="F363" s="612">
        <v>0</v>
      </c>
      <c r="G363" s="612">
        <v>0</v>
      </c>
      <c r="I363" s="613">
        <v>0</v>
      </c>
      <c r="J363" s="613">
        <v>0</v>
      </c>
      <c r="K363" s="613">
        <v>0</v>
      </c>
      <c r="L363" s="613">
        <v>0</v>
      </c>
      <c r="M363" s="613">
        <v>0</v>
      </c>
      <c r="N363" s="613">
        <v>0</v>
      </c>
      <c r="O363" s="613">
        <v>0</v>
      </c>
      <c r="P363" s="613">
        <v>0</v>
      </c>
      <c r="Q363" s="613">
        <v>0</v>
      </c>
      <c r="R363" s="613">
        <v>0</v>
      </c>
    </row>
    <row r="364" spans="1:18" outlineLevel="1">
      <c r="A364" s="609" t="s">
        <v>45</v>
      </c>
      <c r="B364" s="610" t="s">
        <v>45</v>
      </c>
      <c r="C364" s="52">
        <v>0</v>
      </c>
      <c r="D364" s="611">
        <v>0</v>
      </c>
      <c r="E364" s="612">
        <v>0</v>
      </c>
      <c r="F364" s="612">
        <v>0</v>
      </c>
      <c r="G364" s="612">
        <v>0</v>
      </c>
      <c r="I364" s="613">
        <v>0</v>
      </c>
      <c r="J364" s="613">
        <v>0</v>
      </c>
      <c r="K364" s="613">
        <v>0</v>
      </c>
      <c r="L364" s="613">
        <v>0</v>
      </c>
      <c r="M364" s="613">
        <v>0</v>
      </c>
      <c r="N364" s="613">
        <v>0</v>
      </c>
      <c r="O364" s="613">
        <v>0</v>
      </c>
      <c r="P364" s="613">
        <v>0</v>
      </c>
      <c r="Q364" s="613">
        <v>0</v>
      </c>
      <c r="R364" s="613">
        <v>0</v>
      </c>
    </row>
    <row r="365" spans="1:18" outlineLevel="1">
      <c r="A365" s="609" t="s">
        <v>45</v>
      </c>
      <c r="B365" s="610" t="s">
        <v>45</v>
      </c>
      <c r="C365" s="52">
        <v>0</v>
      </c>
      <c r="D365" s="611">
        <v>0</v>
      </c>
      <c r="E365" s="612">
        <v>0</v>
      </c>
      <c r="F365" s="612">
        <v>0</v>
      </c>
      <c r="G365" s="612">
        <v>0</v>
      </c>
      <c r="I365" s="613">
        <v>0</v>
      </c>
      <c r="J365" s="613">
        <v>0</v>
      </c>
      <c r="K365" s="613">
        <v>0</v>
      </c>
      <c r="L365" s="613">
        <v>0</v>
      </c>
      <c r="M365" s="613">
        <v>0</v>
      </c>
      <c r="N365" s="613">
        <v>0</v>
      </c>
      <c r="O365" s="613">
        <v>0</v>
      </c>
      <c r="P365" s="613">
        <v>0</v>
      </c>
      <c r="Q365" s="613">
        <v>0</v>
      </c>
      <c r="R365" s="613">
        <v>0</v>
      </c>
    </row>
    <row r="366" spans="1:18" s="341" customFormat="1" outlineLevel="1">
      <c r="A366" s="342"/>
      <c r="B366" s="345" t="s">
        <v>70</v>
      </c>
      <c r="C366" s="351">
        <v>0</v>
      </c>
      <c r="D366" s="351">
        <v>0</v>
      </c>
      <c r="E366" s="351">
        <v>0</v>
      </c>
      <c r="F366" s="351">
        <v>0</v>
      </c>
      <c r="G366" s="351">
        <v>0</v>
      </c>
      <c r="H366" s="349"/>
      <c r="I366" s="349"/>
      <c r="J366" s="349"/>
      <c r="K366" s="349"/>
      <c r="L366" s="349"/>
      <c r="M366" s="349"/>
      <c r="N366" s="349"/>
      <c r="O366" s="349"/>
      <c r="P366" s="349"/>
      <c r="Q366" s="162"/>
      <c r="R366" s="349"/>
    </row>
    <row r="367" spans="1:18" outlineLevel="1"/>
    <row r="368" spans="1:18" outlineLevel="1">
      <c r="B368" s="345" t="s">
        <v>250</v>
      </c>
    </row>
    <row r="369" spans="1:18" outlineLevel="1">
      <c r="A369" s="609" t="s">
        <v>45</v>
      </c>
      <c r="B369" s="610" t="s">
        <v>45</v>
      </c>
      <c r="C369" s="52">
        <v>0</v>
      </c>
      <c r="D369" s="611">
        <v>0</v>
      </c>
      <c r="E369" s="612">
        <v>0</v>
      </c>
      <c r="F369" s="612">
        <v>0</v>
      </c>
      <c r="G369" s="612">
        <v>0</v>
      </c>
      <c r="I369" s="613">
        <v>0</v>
      </c>
      <c r="J369" s="613">
        <v>0</v>
      </c>
      <c r="K369" s="613">
        <v>0</v>
      </c>
      <c r="L369" s="613">
        <v>0</v>
      </c>
      <c r="M369" s="613">
        <v>0</v>
      </c>
      <c r="N369" s="613">
        <v>0</v>
      </c>
      <c r="O369" s="613">
        <v>0</v>
      </c>
      <c r="P369" s="613">
        <v>0</v>
      </c>
      <c r="Q369" s="613">
        <v>0</v>
      </c>
      <c r="R369" s="613">
        <v>0</v>
      </c>
    </row>
    <row r="370" spans="1:18" outlineLevel="1">
      <c r="A370" s="609" t="s">
        <v>45</v>
      </c>
      <c r="B370" s="610" t="s">
        <v>45</v>
      </c>
      <c r="C370" s="52">
        <v>0</v>
      </c>
      <c r="D370" s="611">
        <v>0</v>
      </c>
      <c r="E370" s="612">
        <v>0</v>
      </c>
      <c r="F370" s="612">
        <v>0</v>
      </c>
      <c r="G370" s="612">
        <v>0</v>
      </c>
      <c r="I370" s="613">
        <v>0</v>
      </c>
      <c r="J370" s="613">
        <v>0</v>
      </c>
      <c r="K370" s="613">
        <v>0</v>
      </c>
      <c r="L370" s="613">
        <v>0</v>
      </c>
      <c r="M370" s="613">
        <v>0</v>
      </c>
      <c r="N370" s="613">
        <v>0</v>
      </c>
      <c r="O370" s="613">
        <v>0</v>
      </c>
      <c r="P370" s="613">
        <v>0</v>
      </c>
      <c r="Q370" s="613">
        <v>0</v>
      </c>
      <c r="R370" s="613">
        <v>0</v>
      </c>
    </row>
    <row r="371" spans="1:18" s="341" customFormat="1" outlineLevel="1">
      <c r="A371" s="342"/>
      <c r="B371" s="345" t="s">
        <v>70</v>
      </c>
      <c r="C371" s="351">
        <v>0</v>
      </c>
      <c r="D371" s="351">
        <v>0</v>
      </c>
      <c r="E371" s="351">
        <v>0</v>
      </c>
      <c r="F371" s="351">
        <v>0</v>
      </c>
      <c r="G371" s="351">
        <v>0</v>
      </c>
      <c r="H371" s="349"/>
      <c r="I371" s="349"/>
      <c r="J371" s="349"/>
      <c r="K371" s="349"/>
      <c r="L371" s="349"/>
      <c r="M371" s="349"/>
      <c r="N371" s="349"/>
      <c r="O371" s="349"/>
      <c r="P371" s="349"/>
      <c r="Q371" s="162"/>
      <c r="R371" s="349"/>
    </row>
    <row r="372" spans="1:18" outlineLevel="1"/>
    <row r="373" spans="1:18" outlineLevel="1">
      <c r="B373" s="345" t="s">
        <v>250</v>
      </c>
    </row>
    <row r="374" spans="1:18" outlineLevel="1">
      <c r="A374" s="609" t="s">
        <v>45</v>
      </c>
      <c r="B374" s="610" t="s">
        <v>45</v>
      </c>
      <c r="C374" s="52">
        <v>0</v>
      </c>
      <c r="D374" s="611">
        <v>0</v>
      </c>
      <c r="E374" s="612">
        <v>0</v>
      </c>
      <c r="F374" s="612">
        <v>0</v>
      </c>
      <c r="G374" s="612">
        <v>0</v>
      </c>
      <c r="I374" s="613">
        <v>0</v>
      </c>
      <c r="J374" s="613">
        <v>0</v>
      </c>
      <c r="K374" s="613">
        <v>0</v>
      </c>
      <c r="L374" s="613">
        <v>0</v>
      </c>
      <c r="M374" s="613">
        <v>0</v>
      </c>
      <c r="N374" s="613">
        <v>0</v>
      </c>
      <c r="O374" s="613">
        <v>0</v>
      </c>
      <c r="P374" s="613">
        <v>0</v>
      </c>
      <c r="Q374" s="613">
        <v>0</v>
      </c>
      <c r="R374" s="613">
        <v>0</v>
      </c>
    </row>
    <row r="375" spans="1:18" outlineLevel="1">
      <c r="A375" s="609" t="s">
        <v>45</v>
      </c>
      <c r="B375" s="610" t="s">
        <v>45</v>
      </c>
      <c r="C375" s="52">
        <v>0</v>
      </c>
      <c r="D375" s="611">
        <v>0</v>
      </c>
      <c r="E375" s="612">
        <v>0</v>
      </c>
      <c r="F375" s="612">
        <v>0</v>
      </c>
      <c r="G375" s="612">
        <v>0</v>
      </c>
      <c r="I375" s="613">
        <v>0</v>
      </c>
      <c r="J375" s="613">
        <v>0</v>
      </c>
      <c r="K375" s="613">
        <v>0</v>
      </c>
      <c r="L375" s="613">
        <v>0</v>
      </c>
      <c r="M375" s="613">
        <v>0</v>
      </c>
      <c r="N375" s="613">
        <v>0</v>
      </c>
      <c r="O375" s="613">
        <v>0</v>
      </c>
      <c r="P375" s="613">
        <v>0</v>
      </c>
      <c r="Q375" s="613">
        <v>0</v>
      </c>
      <c r="R375" s="613">
        <v>0</v>
      </c>
    </row>
    <row r="376" spans="1:18" outlineLevel="1">
      <c r="A376" s="609" t="s">
        <v>45</v>
      </c>
      <c r="B376" s="610" t="s">
        <v>45</v>
      </c>
      <c r="C376" s="52">
        <v>0</v>
      </c>
      <c r="D376" s="611">
        <v>0</v>
      </c>
      <c r="E376" s="612">
        <v>0</v>
      </c>
      <c r="F376" s="612">
        <v>0</v>
      </c>
      <c r="G376" s="612">
        <v>0</v>
      </c>
      <c r="I376" s="613">
        <v>0</v>
      </c>
      <c r="J376" s="613">
        <v>0</v>
      </c>
      <c r="K376" s="613">
        <v>0</v>
      </c>
      <c r="L376" s="613">
        <v>0</v>
      </c>
      <c r="M376" s="613">
        <v>0</v>
      </c>
      <c r="N376" s="613">
        <v>0</v>
      </c>
      <c r="O376" s="613">
        <v>0</v>
      </c>
      <c r="P376" s="613">
        <v>0</v>
      </c>
      <c r="Q376" s="613">
        <v>0</v>
      </c>
      <c r="R376" s="613">
        <v>0</v>
      </c>
    </row>
    <row r="377" spans="1:18" outlineLevel="1">
      <c r="A377" s="609" t="s">
        <v>45</v>
      </c>
      <c r="B377" s="610" t="s">
        <v>45</v>
      </c>
      <c r="C377" s="52">
        <v>0</v>
      </c>
      <c r="D377" s="611">
        <v>0</v>
      </c>
      <c r="E377" s="612">
        <v>0</v>
      </c>
      <c r="F377" s="612">
        <v>0</v>
      </c>
      <c r="G377" s="612">
        <v>0</v>
      </c>
      <c r="I377" s="613">
        <v>0</v>
      </c>
      <c r="J377" s="613">
        <v>0</v>
      </c>
      <c r="K377" s="613">
        <v>0</v>
      </c>
      <c r="L377" s="613">
        <v>0</v>
      </c>
      <c r="M377" s="613">
        <v>0</v>
      </c>
      <c r="N377" s="613">
        <v>0</v>
      </c>
      <c r="O377" s="613">
        <v>0</v>
      </c>
      <c r="P377" s="613">
        <v>0</v>
      </c>
      <c r="Q377" s="613">
        <v>0</v>
      </c>
      <c r="R377" s="613">
        <v>0</v>
      </c>
    </row>
    <row r="378" spans="1:18" outlineLevel="1">
      <c r="A378" s="609" t="s">
        <v>45</v>
      </c>
      <c r="B378" s="610" t="s">
        <v>45</v>
      </c>
      <c r="C378" s="52">
        <v>0</v>
      </c>
      <c r="D378" s="611">
        <v>0</v>
      </c>
      <c r="E378" s="612">
        <v>0</v>
      </c>
      <c r="F378" s="612">
        <v>0</v>
      </c>
      <c r="G378" s="612">
        <v>0</v>
      </c>
      <c r="I378" s="613">
        <v>0</v>
      </c>
      <c r="J378" s="613">
        <v>0</v>
      </c>
      <c r="K378" s="613">
        <v>0</v>
      </c>
      <c r="L378" s="613">
        <v>0</v>
      </c>
      <c r="M378" s="613">
        <v>0</v>
      </c>
      <c r="N378" s="613">
        <v>0</v>
      </c>
      <c r="O378" s="613">
        <v>0</v>
      </c>
      <c r="P378" s="613">
        <v>0</v>
      </c>
      <c r="Q378" s="613">
        <v>0</v>
      </c>
      <c r="R378" s="613">
        <v>0</v>
      </c>
    </row>
    <row r="379" spans="1:18" s="341" customFormat="1" outlineLevel="1">
      <c r="A379" s="342"/>
      <c r="B379" s="345" t="s">
        <v>70</v>
      </c>
      <c r="C379" s="351">
        <v>0</v>
      </c>
      <c r="D379" s="351">
        <v>0</v>
      </c>
      <c r="E379" s="351">
        <v>0</v>
      </c>
      <c r="F379" s="351">
        <v>0</v>
      </c>
      <c r="G379" s="351">
        <v>0</v>
      </c>
      <c r="H379" s="349"/>
      <c r="I379" s="349"/>
      <c r="J379" s="349"/>
      <c r="K379" s="349"/>
      <c r="L379" s="349"/>
      <c r="M379" s="349"/>
      <c r="N379" s="349"/>
      <c r="O379" s="349"/>
      <c r="P379" s="349"/>
      <c r="Q379" s="162"/>
      <c r="R379" s="349"/>
    </row>
    <row r="380" spans="1:18" outlineLevel="1"/>
    <row r="381" spans="1:18" outlineLevel="1">
      <c r="B381" s="345" t="s">
        <v>81</v>
      </c>
    </row>
    <row r="382" spans="1:18" outlineLevel="1">
      <c r="A382" s="609">
        <v>591</v>
      </c>
      <c r="B382" s="614" t="s">
        <v>970</v>
      </c>
      <c r="C382" s="52">
        <v>-4.9500000000000401</v>
      </c>
      <c r="D382" s="611">
        <v>-4.9500000000000401</v>
      </c>
      <c r="E382" s="612">
        <v>0</v>
      </c>
      <c r="F382" s="612">
        <v>0</v>
      </c>
      <c r="G382" s="612">
        <v>-4.9500000000000401</v>
      </c>
      <c r="I382" s="613">
        <v>0</v>
      </c>
      <c r="J382" s="613">
        <v>0</v>
      </c>
      <c r="K382" s="613">
        <v>0</v>
      </c>
      <c r="L382" s="613">
        <v>0</v>
      </c>
      <c r="M382" s="613">
        <v>0</v>
      </c>
      <c r="N382" s="613">
        <v>0</v>
      </c>
      <c r="O382" s="613">
        <v>0</v>
      </c>
      <c r="P382" s="613">
        <v>0</v>
      </c>
      <c r="Q382" s="613">
        <v>0</v>
      </c>
      <c r="R382" s="616" t="s">
        <v>971</v>
      </c>
    </row>
    <row r="383" spans="1:18" outlineLevel="1">
      <c r="A383" s="609">
        <v>592</v>
      </c>
      <c r="B383" s="610" t="s">
        <v>972</v>
      </c>
      <c r="C383" s="52">
        <v>1517580.5299129421</v>
      </c>
      <c r="D383" s="611">
        <v>1486798.51</v>
      </c>
      <c r="E383" s="612">
        <v>30782.019912942091</v>
      </c>
      <c r="F383" s="612">
        <v>0</v>
      </c>
      <c r="G383" s="612">
        <v>1517580.5299129421</v>
      </c>
      <c r="I383" s="613">
        <v>0</v>
      </c>
      <c r="J383" s="613">
        <v>0</v>
      </c>
      <c r="K383" s="613">
        <v>0</v>
      </c>
      <c r="L383" s="613">
        <v>0</v>
      </c>
      <c r="M383" s="613">
        <v>0</v>
      </c>
      <c r="N383" s="613">
        <v>0</v>
      </c>
      <c r="O383" s="613">
        <v>0</v>
      </c>
      <c r="P383" s="613">
        <v>0</v>
      </c>
      <c r="Q383" s="613">
        <v>0</v>
      </c>
      <c r="R383" s="613" t="s">
        <v>924</v>
      </c>
    </row>
    <row r="384" spans="1:18" outlineLevel="1">
      <c r="A384" s="609">
        <v>593</v>
      </c>
      <c r="B384" s="610" t="s">
        <v>925</v>
      </c>
      <c r="C384" s="52">
        <v>35807045.891251087</v>
      </c>
      <c r="D384" s="611">
        <v>34730225.140000001</v>
      </c>
      <c r="E384" s="612">
        <v>1076820.7512510852</v>
      </c>
      <c r="F384" s="612">
        <v>0</v>
      </c>
      <c r="G384" s="612">
        <v>35807045.891251087</v>
      </c>
      <c r="I384" s="613">
        <v>0</v>
      </c>
      <c r="J384" s="613">
        <v>0</v>
      </c>
      <c r="K384" s="613">
        <v>0</v>
      </c>
      <c r="L384" s="613">
        <v>0</v>
      </c>
      <c r="M384" s="613">
        <v>0</v>
      </c>
      <c r="N384" s="613">
        <v>0</v>
      </c>
      <c r="O384" s="613">
        <v>0</v>
      </c>
      <c r="P384" s="613">
        <v>0</v>
      </c>
      <c r="Q384" s="613">
        <v>0</v>
      </c>
      <c r="R384" s="613" t="s">
        <v>926</v>
      </c>
    </row>
    <row r="385" spans="1:18" outlineLevel="1">
      <c r="A385" s="609">
        <v>594</v>
      </c>
      <c r="B385" s="610" t="s">
        <v>927</v>
      </c>
      <c r="C385" s="52">
        <v>12335802.999784056</v>
      </c>
      <c r="D385" s="611">
        <v>12006810.93</v>
      </c>
      <c r="E385" s="612">
        <v>328992.06978405674</v>
      </c>
      <c r="F385" s="612">
        <v>0</v>
      </c>
      <c r="G385" s="612">
        <v>12335802.999784056</v>
      </c>
      <c r="I385" s="613">
        <v>0</v>
      </c>
      <c r="J385" s="613">
        <v>0</v>
      </c>
      <c r="K385" s="613">
        <v>0</v>
      </c>
      <c r="L385" s="613">
        <v>0</v>
      </c>
      <c r="M385" s="613">
        <v>0</v>
      </c>
      <c r="N385" s="613">
        <v>0</v>
      </c>
      <c r="O385" s="613">
        <v>0</v>
      </c>
      <c r="P385" s="613">
        <v>0</v>
      </c>
      <c r="Q385" s="613">
        <v>0</v>
      </c>
      <c r="R385" s="613" t="s">
        <v>928</v>
      </c>
    </row>
    <row r="386" spans="1:18" outlineLevel="1">
      <c r="A386" s="609">
        <v>595</v>
      </c>
      <c r="B386" s="610" t="s">
        <v>973</v>
      </c>
      <c r="C386" s="52">
        <v>174095.19128056592</v>
      </c>
      <c r="D386" s="611">
        <v>171037.47</v>
      </c>
      <c r="E386" s="612">
        <v>3057.7212805659074</v>
      </c>
      <c r="F386" s="612">
        <v>0</v>
      </c>
      <c r="G386" s="612">
        <v>174095.19128056592</v>
      </c>
      <c r="I386" s="613">
        <v>0</v>
      </c>
      <c r="J386" s="613">
        <v>0</v>
      </c>
      <c r="K386" s="613">
        <v>0</v>
      </c>
      <c r="L386" s="613">
        <v>0</v>
      </c>
      <c r="M386" s="613">
        <v>0</v>
      </c>
      <c r="N386" s="613">
        <v>0</v>
      </c>
      <c r="O386" s="613">
        <v>0</v>
      </c>
      <c r="P386" s="613">
        <v>0</v>
      </c>
      <c r="Q386" s="613">
        <v>0</v>
      </c>
      <c r="R386" s="613" t="s">
        <v>974</v>
      </c>
    </row>
    <row r="387" spans="1:18" outlineLevel="1">
      <c r="A387" s="609">
        <v>596</v>
      </c>
      <c r="B387" s="610" t="s">
        <v>929</v>
      </c>
      <c r="C387" s="52">
        <v>2000850.553615283</v>
      </c>
      <c r="D387" s="611">
        <v>1958091.5599999989</v>
      </c>
      <c r="E387" s="612">
        <v>42758.993615283987</v>
      </c>
      <c r="F387" s="612">
        <v>0</v>
      </c>
      <c r="G387" s="612">
        <v>2000850.553615283</v>
      </c>
      <c r="I387" s="613" t="s">
        <v>1277</v>
      </c>
      <c r="J387" s="613" t="s">
        <v>248</v>
      </c>
      <c r="K387" s="613">
        <v>0</v>
      </c>
      <c r="L387" s="613">
        <v>0</v>
      </c>
      <c r="M387" s="613" t="s">
        <v>930</v>
      </c>
      <c r="N387" s="613">
        <v>0</v>
      </c>
      <c r="O387" s="613">
        <v>0</v>
      </c>
      <c r="P387" s="613">
        <v>0</v>
      </c>
      <c r="Q387" s="613">
        <v>0</v>
      </c>
      <c r="R387" s="613">
        <v>0</v>
      </c>
    </row>
    <row r="388" spans="1:18" outlineLevel="1">
      <c r="A388" s="609">
        <v>597</v>
      </c>
      <c r="B388" s="610" t="s">
        <v>975</v>
      </c>
      <c r="C388" s="52">
        <v>532950.46671577066</v>
      </c>
      <c r="D388" s="611">
        <v>519036.87999999896</v>
      </c>
      <c r="E388" s="612">
        <v>13913.586715771649</v>
      </c>
      <c r="F388" s="612">
        <v>0</v>
      </c>
      <c r="G388" s="612">
        <v>532950.46671577066</v>
      </c>
      <c r="I388" s="613">
        <v>0</v>
      </c>
      <c r="J388" s="613">
        <v>0</v>
      </c>
      <c r="K388" s="613">
        <v>0</v>
      </c>
      <c r="L388" s="613">
        <v>0</v>
      </c>
      <c r="M388" s="613">
        <v>0</v>
      </c>
      <c r="N388" s="613">
        <v>0</v>
      </c>
      <c r="O388" s="613">
        <v>0</v>
      </c>
      <c r="P388" s="613">
        <v>0</v>
      </c>
      <c r="Q388" s="613">
        <v>0</v>
      </c>
      <c r="R388" s="613" t="s">
        <v>932</v>
      </c>
    </row>
    <row r="389" spans="1:18" outlineLevel="1">
      <c r="A389" s="609">
        <v>590</v>
      </c>
      <c r="B389" s="610" t="s">
        <v>976</v>
      </c>
      <c r="C389" s="52">
        <v>541367.62414587464</v>
      </c>
      <c r="D389" s="611">
        <v>541269.58000000007</v>
      </c>
      <c r="E389" s="612">
        <v>98.044145874565515</v>
      </c>
      <c r="F389" s="612">
        <v>0</v>
      </c>
      <c r="G389" s="612">
        <v>541367.62414587464</v>
      </c>
      <c r="I389" s="613">
        <v>0</v>
      </c>
      <c r="J389" s="613">
        <v>0</v>
      </c>
      <c r="K389" s="613">
        <v>0</v>
      </c>
      <c r="L389" s="613">
        <v>0</v>
      </c>
      <c r="M389" s="613">
        <v>0</v>
      </c>
      <c r="N389" s="613">
        <v>0</v>
      </c>
      <c r="O389" s="613">
        <v>0</v>
      </c>
      <c r="P389" s="613">
        <v>0</v>
      </c>
      <c r="Q389" s="613">
        <v>0</v>
      </c>
      <c r="R389" s="613" t="s">
        <v>977</v>
      </c>
    </row>
    <row r="390" spans="1:18" outlineLevel="1">
      <c r="A390" s="609" t="s">
        <v>45</v>
      </c>
      <c r="B390" s="610" t="s">
        <v>45</v>
      </c>
      <c r="C390" s="52">
        <v>0</v>
      </c>
      <c r="D390" s="611">
        <v>0</v>
      </c>
      <c r="E390" s="612">
        <v>0</v>
      </c>
      <c r="F390" s="612">
        <v>0</v>
      </c>
      <c r="G390" s="612">
        <v>0</v>
      </c>
      <c r="I390" s="613">
        <v>0</v>
      </c>
      <c r="J390" s="613">
        <v>0</v>
      </c>
      <c r="K390" s="613">
        <v>0</v>
      </c>
      <c r="L390" s="613">
        <v>0</v>
      </c>
      <c r="M390" s="613">
        <v>0</v>
      </c>
      <c r="N390" s="613">
        <v>0</v>
      </c>
      <c r="O390" s="613">
        <v>0</v>
      </c>
      <c r="P390" s="613">
        <v>0</v>
      </c>
      <c r="Q390" s="613">
        <v>0</v>
      </c>
      <c r="R390" s="613">
        <v>0</v>
      </c>
    </row>
    <row r="391" spans="1:18" outlineLevel="1">
      <c r="A391" s="609" t="s">
        <v>45</v>
      </c>
      <c r="B391" s="610" t="s">
        <v>45</v>
      </c>
      <c r="C391" s="52">
        <v>0</v>
      </c>
      <c r="D391" s="611">
        <v>0</v>
      </c>
      <c r="E391" s="612">
        <v>0</v>
      </c>
      <c r="F391" s="612">
        <v>0</v>
      </c>
      <c r="G391" s="612">
        <v>0</v>
      </c>
      <c r="I391" s="613">
        <v>0</v>
      </c>
      <c r="J391" s="613">
        <v>0</v>
      </c>
      <c r="K391" s="613">
        <v>0</v>
      </c>
      <c r="L391" s="613">
        <v>0</v>
      </c>
      <c r="M391" s="613">
        <v>0</v>
      </c>
      <c r="N391" s="613">
        <v>0</v>
      </c>
      <c r="O391" s="613">
        <v>0</v>
      </c>
      <c r="P391" s="613">
        <v>0</v>
      </c>
      <c r="Q391" s="613">
        <v>0</v>
      </c>
      <c r="R391" s="613">
        <v>0</v>
      </c>
    </row>
    <row r="392" spans="1:18" outlineLevel="1">
      <c r="A392" s="609" t="s">
        <v>45</v>
      </c>
      <c r="B392" s="610" t="s">
        <v>45</v>
      </c>
      <c r="C392" s="52">
        <v>0</v>
      </c>
      <c r="D392" s="611">
        <v>0</v>
      </c>
      <c r="E392" s="612">
        <v>0</v>
      </c>
      <c r="F392" s="612">
        <v>0</v>
      </c>
      <c r="G392" s="612">
        <v>0</v>
      </c>
      <c r="I392" s="613">
        <v>0</v>
      </c>
      <c r="J392" s="613">
        <v>0</v>
      </c>
      <c r="K392" s="613">
        <v>0</v>
      </c>
      <c r="L392" s="613">
        <v>0</v>
      </c>
      <c r="M392" s="613">
        <v>0</v>
      </c>
      <c r="N392" s="613">
        <v>0</v>
      </c>
      <c r="O392" s="613">
        <v>0</v>
      </c>
      <c r="P392" s="613">
        <v>0</v>
      </c>
      <c r="Q392" s="613">
        <v>0</v>
      </c>
      <c r="R392" s="613">
        <v>0</v>
      </c>
    </row>
    <row r="393" spans="1:18" s="341" customFormat="1" outlineLevel="1">
      <c r="A393" s="342"/>
      <c r="B393" s="345" t="s">
        <v>70</v>
      </c>
      <c r="C393" s="351">
        <v>52909688.306705572</v>
      </c>
      <c r="D393" s="351">
        <v>51413265.120000005</v>
      </c>
      <c r="E393" s="351">
        <v>1496423.1867055802</v>
      </c>
      <c r="F393" s="351">
        <v>0</v>
      </c>
      <c r="G393" s="351">
        <v>52909688.306705572</v>
      </c>
      <c r="H393" s="349"/>
      <c r="I393" s="349"/>
      <c r="J393" s="349"/>
      <c r="K393" s="349"/>
      <c r="L393" s="349"/>
      <c r="M393" s="349"/>
      <c r="N393" s="349"/>
      <c r="O393" s="349"/>
      <c r="P393" s="349"/>
      <c r="Q393" s="162"/>
      <c r="R393" s="349"/>
    </row>
    <row r="394" spans="1:18" outlineLevel="1"/>
    <row r="395" spans="1:18" outlineLevel="1">
      <c r="B395" s="345" t="s">
        <v>82</v>
      </c>
    </row>
    <row r="396" spans="1:18" outlineLevel="1">
      <c r="A396" s="609">
        <v>935</v>
      </c>
      <c r="B396" s="610" t="s">
        <v>978</v>
      </c>
      <c r="C396" s="52">
        <v>16720545.192083759</v>
      </c>
      <c r="D396" s="611">
        <v>16706235.829999998</v>
      </c>
      <c r="E396" s="612">
        <v>14309.362083761505</v>
      </c>
      <c r="F396" s="612">
        <v>0</v>
      </c>
      <c r="G396" s="612">
        <v>16720545.192083759</v>
      </c>
      <c r="I396" s="613">
        <v>0</v>
      </c>
      <c r="J396" s="613">
        <v>0</v>
      </c>
      <c r="K396" s="613">
        <v>0</v>
      </c>
      <c r="L396" s="613">
        <v>0</v>
      </c>
      <c r="M396" s="613">
        <v>0</v>
      </c>
      <c r="N396" s="613">
        <v>0</v>
      </c>
      <c r="O396" s="613">
        <v>0</v>
      </c>
      <c r="P396" s="613">
        <v>0</v>
      </c>
      <c r="Q396" s="613">
        <v>0</v>
      </c>
      <c r="R396" s="613" t="s">
        <v>979</v>
      </c>
    </row>
    <row r="397" spans="1:18" outlineLevel="1">
      <c r="A397" s="609" t="s">
        <v>45</v>
      </c>
      <c r="B397" s="610" t="s">
        <v>45</v>
      </c>
      <c r="C397" s="52">
        <v>0</v>
      </c>
      <c r="D397" s="611">
        <v>0</v>
      </c>
      <c r="E397" s="612">
        <v>0</v>
      </c>
      <c r="F397" s="612">
        <v>0</v>
      </c>
      <c r="G397" s="612">
        <v>0</v>
      </c>
      <c r="I397" s="613">
        <v>0</v>
      </c>
      <c r="J397" s="613">
        <v>0</v>
      </c>
      <c r="K397" s="613">
        <v>0</v>
      </c>
      <c r="L397" s="613">
        <v>0</v>
      </c>
      <c r="M397" s="613">
        <v>0</v>
      </c>
      <c r="N397" s="613">
        <v>0</v>
      </c>
      <c r="O397" s="613">
        <v>0</v>
      </c>
      <c r="P397" s="613">
        <v>0</v>
      </c>
      <c r="Q397" s="613">
        <v>0</v>
      </c>
      <c r="R397" s="613">
        <v>0</v>
      </c>
    </row>
    <row r="398" spans="1:18" outlineLevel="1">
      <c r="A398" s="609" t="s">
        <v>45</v>
      </c>
      <c r="B398" s="610" t="s">
        <v>45</v>
      </c>
      <c r="C398" s="52">
        <v>0</v>
      </c>
      <c r="D398" s="611">
        <v>0</v>
      </c>
      <c r="E398" s="612">
        <v>0</v>
      </c>
      <c r="F398" s="612">
        <v>0</v>
      </c>
      <c r="G398" s="612">
        <v>0</v>
      </c>
      <c r="I398" s="613">
        <v>0</v>
      </c>
      <c r="J398" s="613">
        <v>0</v>
      </c>
      <c r="K398" s="613">
        <v>0</v>
      </c>
      <c r="L398" s="613">
        <v>0</v>
      </c>
      <c r="M398" s="613">
        <v>0</v>
      </c>
      <c r="N398" s="613">
        <v>0</v>
      </c>
      <c r="O398" s="613">
        <v>0</v>
      </c>
      <c r="P398" s="613">
        <v>0</v>
      </c>
      <c r="Q398" s="613">
        <v>0</v>
      </c>
      <c r="R398" s="613">
        <v>0</v>
      </c>
    </row>
    <row r="399" spans="1:18" outlineLevel="1">
      <c r="A399" s="609" t="s">
        <v>45</v>
      </c>
      <c r="B399" s="610" t="s">
        <v>45</v>
      </c>
      <c r="C399" s="52">
        <v>0</v>
      </c>
      <c r="D399" s="611">
        <v>0</v>
      </c>
      <c r="E399" s="612">
        <v>0</v>
      </c>
      <c r="F399" s="612">
        <v>0</v>
      </c>
      <c r="G399" s="612">
        <v>0</v>
      </c>
      <c r="I399" s="613">
        <v>0</v>
      </c>
      <c r="J399" s="613">
        <v>0</v>
      </c>
      <c r="K399" s="613">
        <v>0</v>
      </c>
      <c r="L399" s="613">
        <v>0</v>
      </c>
      <c r="M399" s="613">
        <v>0</v>
      </c>
      <c r="N399" s="613">
        <v>0</v>
      </c>
      <c r="O399" s="613">
        <v>0</v>
      </c>
      <c r="P399" s="613">
        <v>0</v>
      </c>
      <c r="Q399" s="613">
        <v>0</v>
      </c>
      <c r="R399" s="613">
        <v>0</v>
      </c>
    </row>
    <row r="400" spans="1:18" outlineLevel="1">
      <c r="A400" s="609" t="s">
        <v>45</v>
      </c>
      <c r="B400" s="610" t="s">
        <v>45</v>
      </c>
      <c r="C400" s="52">
        <v>0</v>
      </c>
      <c r="D400" s="611">
        <v>0</v>
      </c>
      <c r="E400" s="612">
        <v>0</v>
      </c>
      <c r="F400" s="612">
        <v>0</v>
      </c>
      <c r="G400" s="612">
        <v>0</v>
      </c>
      <c r="I400" s="613">
        <v>0</v>
      </c>
      <c r="J400" s="613">
        <v>0</v>
      </c>
      <c r="K400" s="613">
        <v>0</v>
      </c>
      <c r="L400" s="613">
        <v>0</v>
      </c>
      <c r="M400" s="613">
        <v>0</v>
      </c>
      <c r="N400" s="613">
        <v>0</v>
      </c>
      <c r="O400" s="613">
        <v>0</v>
      </c>
      <c r="P400" s="613">
        <v>0</v>
      </c>
      <c r="Q400" s="613">
        <v>0</v>
      </c>
      <c r="R400" s="613">
        <v>0</v>
      </c>
    </row>
    <row r="401" spans="1:18" outlineLevel="1">
      <c r="A401" s="609" t="s">
        <v>45</v>
      </c>
      <c r="B401" s="610" t="s">
        <v>45</v>
      </c>
      <c r="C401" s="52">
        <v>0</v>
      </c>
      <c r="D401" s="611">
        <v>0</v>
      </c>
      <c r="E401" s="612">
        <v>0</v>
      </c>
      <c r="F401" s="612">
        <v>0</v>
      </c>
      <c r="G401" s="612">
        <v>0</v>
      </c>
      <c r="I401" s="613">
        <v>0</v>
      </c>
      <c r="J401" s="613">
        <v>0</v>
      </c>
      <c r="K401" s="613">
        <v>0</v>
      </c>
      <c r="L401" s="613">
        <v>0</v>
      </c>
      <c r="M401" s="613">
        <v>0</v>
      </c>
      <c r="N401" s="613">
        <v>0</v>
      </c>
      <c r="O401" s="613">
        <v>0</v>
      </c>
      <c r="P401" s="613">
        <v>0</v>
      </c>
      <c r="Q401" s="613">
        <v>0</v>
      </c>
      <c r="R401" s="613">
        <v>0</v>
      </c>
    </row>
    <row r="402" spans="1:18" outlineLevel="1">
      <c r="A402" s="609" t="s">
        <v>45</v>
      </c>
      <c r="B402" s="610" t="s">
        <v>45</v>
      </c>
      <c r="C402" s="52">
        <v>0</v>
      </c>
      <c r="D402" s="611">
        <v>0</v>
      </c>
      <c r="E402" s="612">
        <v>0</v>
      </c>
      <c r="F402" s="612">
        <v>0</v>
      </c>
      <c r="G402" s="612">
        <v>0</v>
      </c>
      <c r="I402" s="613">
        <v>0</v>
      </c>
      <c r="J402" s="613">
        <v>0</v>
      </c>
      <c r="K402" s="613">
        <v>0</v>
      </c>
      <c r="L402" s="613">
        <v>0</v>
      </c>
      <c r="M402" s="613">
        <v>0</v>
      </c>
      <c r="N402" s="613">
        <v>0</v>
      </c>
      <c r="O402" s="613">
        <v>0</v>
      </c>
      <c r="P402" s="613">
        <v>0</v>
      </c>
      <c r="Q402" s="613">
        <v>0</v>
      </c>
      <c r="R402" s="613">
        <v>0</v>
      </c>
    </row>
    <row r="403" spans="1:18" outlineLevel="1">
      <c r="A403" s="609" t="s">
        <v>45</v>
      </c>
      <c r="B403" s="610" t="s">
        <v>45</v>
      </c>
      <c r="C403" s="52">
        <v>0</v>
      </c>
      <c r="D403" s="611">
        <v>0</v>
      </c>
      <c r="E403" s="612">
        <v>0</v>
      </c>
      <c r="F403" s="612">
        <v>0</v>
      </c>
      <c r="G403" s="612">
        <v>0</v>
      </c>
      <c r="I403" s="613">
        <v>0</v>
      </c>
      <c r="J403" s="613">
        <v>0</v>
      </c>
      <c r="K403" s="613">
        <v>0</v>
      </c>
      <c r="L403" s="613">
        <v>0</v>
      </c>
      <c r="M403" s="613">
        <v>0</v>
      </c>
      <c r="N403" s="613">
        <v>0</v>
      </c>
      <c r="O403" s="613">
        <v>0</v>
      </c>
      <c r="P403" s="613">
        <v>0</v>
      </c>
      <c r="Q403" s="613">
        <v>0</v>
      </c>
      <c r="R403" s="613">
        <v>0</v>
      </c>
    </row>
    <row r="404" spans="1:18" s="341" customFormat="1" outlineLevel="1">
      <c r="A404" s="342"/>
      <c r="B404" s="345" t="s">
        <v>70</v>
      </c>
      <c r="C404" s="351">
        <v>16720545.192083759</v>
      </c>
      <c r="D404" s="351">
        <v>16706235.829999998</v>
      </c>
      <c r="E404" s="351">
        <v>14309.362083761505</v>
      </c>
      <c r="F404" s="351">
        <v>0</v>
      </c>
      <c r="G404" s="351">
        <v>16720545.192083759</v>
      </c>
      <c r="H404" s="349"/>
      <c r="I404" s="349"/>
      <c r="J404" s="349"/>
      <c r="K404" s="349"/>
      <c r="L404" s="349"/>
      <c r="M404" s="349"/>
      <c r="N404" s="349"/>
      <c r="O404" s="349"/>
      <c r="P404" s="349"/>
      <c r="Q404" s="162"/>
      <c r="R404" s="349"/>
    </row>
    <row r="405" spans="1:18" outlineLevel="1"/>
    <row r="406" spans="1:18" s="341" customFormat="1" outlineLevel="1">
      <c r="A406" s="342"/>
      <c r="B406" s="345" t="s">
        <v>980</v>
      </c>
      <c r="C406" s="351">
        <v>69630233.498789325</v>
      </c>
      <c r="D406" s="351">
        <v>68119500.950000003</v>
      </c>
      <c r="E406" s="351">
        <v>1510732.5487893417</v>
      </c>
      <c r="F406" s="351">
        <v>0</v>
      </c>
      <c r="G406" s="351">
        <v>69630233.498789325</v>
      </c>
      <c r="H406" s="349"/>
      <c r="I406" s="349"/>
      <c r="J406" s="349"/>
      <c r="K406" s="349"/>
      <c r="L406" s="349"/>
      <c r="M406" s="349"/>
      <c r="N406" s="349"/>
      <c r="O406" s="349"/>
      <c r="P406" s="349"/>
      <c r="Q406" s="162"/>
      <c r="R406" s="349"/>
    </row>
    <row r="407" spans="1:18" outlineLevel="1"/>
    <row r="408" spans="1:18" outlineLevel="1">
      <c r="B408" s="345"/>
      <c r="G408" s="347"/>
    </row>
    <row r="409" spans="1:18">
      <c r="B409" s="345" t="s">
        <v>981</v>
      </c>
      <c r="C409" s="351">
        <v>1179596391.1405225</v>
      </c>
      <c r="D409" s="351">
        <v>1366483876.4699988</v>
      </c>
      <c r="E409" s="351">
        <v>-186887485.32947642</v>
      </c>
      <c r="F409" s="351">
        <v>1338549.777516</v>
      </c>
      <c r="G409" s="351">
        <v>1180934940.9180384</v>
      </c>
      <c r="I409" s="352"/>
    </row>
    <row r="410" spans="1:18">
      <c r="C410" s="347"/>
      <c r="E410" s="347"/>
      <c r="F410" s="347"/>
      <c r="G410" s="347"/>
    </row>
    <row r="411" spans="1:18">
      <c r="A411" s="607" t="s">
        <v>251</v>
      </c>
    </row>
    <row r="412" spans="1:18" outlineLevel="1"/>
    <row r="413" spans="1:18" outlineLevel="1">
      <c r="B413" s="172" t="s">
        <v>252</v>
      </c>
    </row>
    <row r="414" spans="1:18" outlineLevel="1">
      <c r="A414" s="609" t="s">
        <v>1212</v>
      </c>
      <c r="B414" s="610" t="s">
        <v>1213</v>
      </c>
      <c r="C414" s="52">
        <v>28389225.455022946</v>
      </c>
      <c r="D414" s="611">
        <v>27437936.928455126</v>
      </c>
      <c r="E414" s="612">
        <v>951288.52656782232</v>
      </c>
      <c r="F414" s="612">
        <v>0</v>
      </c>
      <c r="G414" s="612">
        <v>28389225.455022946</v>
      </c>
      <c r="I414" s="613">
        <v>0</v>
      </c>
      <c r="J414" s="613">
        <v>0</v>
      </c>
      <c r="K414" s="613">
        <v>0</v>
      </c>
      <c r="L414" s="613">
        <v>0</v>
      </c>
      <c r="M414" s="613">
        <v>0</v>
      </c>
      <c r="N414" s="613">
        <v>0</v>
      </c>
      <c r="O414" s="613">
        <v>0</v>
      </c>
      <c r="P414" s="613">
        <v>0</v>
      </c>
      <c r="Q414" s="613">
        <v>0</v>
      </c>
      <c r="R414" s="613" t="s">
        <v>903</v>
      </c>
    </row>
    <row r="415" spans="1:18" outlineLevel="1">
      <c r="A415" s="609" t="s">
        <v>45</v>
      </c>
      <c r="B415" s="610" t="s">
        <v>45</v>
      </c>
      <c r="C415" s="52">
        <v>0</v>
      </c>
      <c r="D415" s="611">
        <v>0</v>
      </c>
      <c r="E415" s="612">
        <v>0</v>
      </c>
      <c r="F415" s="612">
        <v>0</v>
      </c>
      <c r="G415" s="612">
        <v>0</v>
      </c>
      <c r="I415" s="613">
        <v>0</v>
      </c>
      <c r="J415" s="613">
        <v>0</v>
      </c>
      <c r="K415" s="613">
        <v>0</v>
      </c>
      <c r="L415" s="613">
        <v>0</v>
      </c>
      <c r="M415" s="613">
        <v>0</v>
      </c>
      <c r="N415" s="613">
        <v>0</v>
      </c>
      <c r="O415" s="613">
        <v>0</v>
      </c>
      <c r="P415" s="613">
        <v>0</v>
      </c>
      <c r="Q415" s="613">
        <v>0</v>
      </c>
      <c r="R415" s="613">
        <v>0</v>
      </c>
    </row>
    <row r="416" spans="1:18" outlineLevel="1">
      <c r="A416" s="609" t="s">
        <v>45</v>
      </c>
      <c r="B416" s="610" t="s">
        <v>45</v>
      </c>
      <c r="C416" s="52">
        <v>0</v>
      </c>
      <c r="D416" s="611">
        <v>0</v>
      </c>
      <c r="E416" s="612">
        <v>0</v>
      </c>
      <c r="F416" s="612">
        <v>0</v>
      </c>
      <c r="G416" s="612">
        <v>0</v>
      </c>
      <c r="I416" s="613">
        <v>0</v>
      </c>
      <c r="J416" s="613">
        <v>0</v>
      </c>
      <c r="K416" s="613">
        <v>0</v>
      </c>
      <c r="L416" s="613">
        <v>0</v>
      </c>
      <c r="M416" s="613">
        <v>0</v>
      </c>
      <c r="N416" s="613">
        <v>0</v>
      </c>
      <c r="O416" s="613">
        <v>0</v>
      </c>
      <c r="P416" s="613">
        <v>0</v>
      </c>
      <c r="Q416" s="613">
        <v>0</v>
      </c>
      <c r="R416" s="613">
        <v>0</v>
      </c>
    </row>
    <row r="417" spans="1:18" outlineLevel="1">
      <c r="A417" s="609" t="s">
        <v>45</v>
      </c>
      <c r="B417" s="610" t="s">
        <v>45</v>
      </c>
      <c r="C417" s="52">
        <v>0</v>
      </c>
      <c r="D417" s="611">
        <v>0</v>
      </c>
      <c r="E417" s="612">
        <v>0</v>
      </c>
      <c r="F417" s="612">
        <v>0</v>
      </c>
      <c r="G417" s="612">
        <v>0</v>
      </c>
      <c r="I417" s="613">
        <v>0</v>
      </c>
      <c r="J417" s="613">
        <v>0</v>
      </c>
      <c r="K417" s="613">
        <v>0</v>
      </c>
      <c r="L417" s="613">
        <v>0</v>
      </c>
      <c r="M417" s="613">
        <v>0</v>
      </c>
      <c r="N417" s="613">
        <v>0</v>
      </c>
      <c r="O417" s="613">
        <v>0</v>
      </c>
      <c r="P417" s="613">
        <v>0</v>
      </c>
      <c r="Q417" s="613">
        <v>0</v>
      </c>
      <c r="R417" s="613">
        <v>0</v>
      </c>
    </row>
    <row r="418" spans="1:18" outlineLevel="1">
      <c r="A418" s="609" t="s">
        <v>45</v>
      </c>
      <c r="B418" s="610" t="s">
        <v>45</v>
      </c>
      <c r="C418" s="52">
        <v>0</v>
      </c>
      <c r="D418" s="611">
        <v>0</v>
      </c>
      <c r="E418" s="612">
        <v>0</v>
      </c>
      <c r="F418" s="612">
        <v>0</v>
      </c>
      <c r="G418" s="612">
        <v>0</v>
      </c>
      <c r="I418" s="613">
        <v>0</v>
      </c>
      <c r="J418" s="613">
        <v>0</v>
      </c>
      <c r="K418" s="613">
        <v>0</v>
      </c>
      <c r="L418" s="613">
        <v>0</v>
      </c>
      <c r="M418" s="613">
        <v>0</v>
      </c>
      <c r="N418" s="613">
        <v>0</v>
      </c>
      <c r="O418" s="613">
        <v>0</v>
      </c>
      <c r="P418" s="613">
        <v>0</v>
      </c>
      <c r="Q418" s="613">
        <v>0</v>
      </c>
      <c r="R418" s="613">
        <v>0</v>
      </c>
    </row>
    <row r="419" spans="1:18" outlineLevel="1">
      <c r="A419" s="609" t="s">
        <v>45</v>
      </c>
      <c r="B419" s="610" t="s">
        <v>45</v>
      </c>
      <c r="C419" s="52">
        <v>0</v>
      </c>
      <c r="D419" s="611">
        <v>0</v>
      </c>
      <c r="E419" s="612">
        <v>0</v>
      </c>
      <c r="F419" s="612">
        <v>0</v>
      </c>
      <c r="G419" s="612">
        <v>0</v>
      </c>
      <c r="I419" s="613">
        <v>0</v>
      </c>
      <c r="J419" s="613">
        <v>0</v>
      </c>
      <c r="K419" s="613">
        <v>0</v>
      </c>
      <c r="L419" s="613">
        <v>0</v>
      </c>
      <c r="M419" s="613">
        <v>0</v>
      </c>
      <c r="N419" s="613">
        <v>0</v>
      </c>
      <c r="O419" s="613">
        <v>0</v>
      </c>
      <c r="P419" s="613">
        <v>0</v>
      </c>
      <c r="Q419" s="613">
        <v>0</v>
      </c>
      <c r="R419" s="613">
        <v>0</v>
      </c>
    </row>
    <row r="420" spans="1:18" outlineLevel="1">
      <c r="A420" s="609" t="s">
        <v>45</v>
      </c>
      <c r="B420" s="610" t="s">
        <v>45</v>
      </c>
      <c r="C420" s="52">
        <v>0</v>
      </c>
      <c r="D420" s="611">
        <v>0</v>
      </c>
      <c r="E420" s="612">
        <v>0</v>
      </c>
      <c r="F420" s="612">
        <v>0</v>
      </c>
      <c r="G420" s="612">
        <v>0</v>
      </c>
      <c r="I420" s="613">
        <v>0</v>
      </c>
      <c r="J420" s="613">
        <v>0</v>
      </c>
      <c r="K420" s="613">
        <v>0</v>
      </c>
      <c r="L420" s="613">
        <v>0</v>
      </c>
      <c r="M420" s="613">
        <v>0</v>
      </c>
      <c r="N420" s="613">
        <v>0</v>
      </c>
      <c r="O420" s="613">
        <v>0</v>
      </c>
      <c r="P420" s="613">
        <v>0</v>
      </c>
      <c r="Q420" s="613">
        <v>0</v>
      </c>
      <c r="R420" s="613">
        <v>0</v>
      </c>
    </row>
    <row r="421" spans="1:18" outlineLevel="1">
      <c r="A421" s="609" t="s">
        <v>45</v>
      </c>
      <c r="B421" s="610" t="s">
        <v>45</v>
      </c>
      <c r="C421" s="52">
        <v>0</v>
      </c>
      <c r="D421" s="611">
        <v>0</v>
      </c>
      <c r="E421" s="612">
        <v>0</v>
      </c>
      <c r="F421" s="612">
        <v>0</v>
      </c>
      <c r="G421" s="612">
        <v>0</v>
      </c>
      <c r="I421" s="613">
        <v>0</v>
      </c>
      <c r="J421" s="613">
        <v>0</v>
      </c>
      <c r="K421" s="613">
        <v>0</v>
      </c>
      <c r="L421" s="613">
        <v>0</v>
      </c>
      <c r="M421" s="613">
        <v>0</v>
      </c>
      <c r="N421" s="613">
        <v>0</v>
      </c>
      <c r="O421" s="613">
        <v>0</v>
      </c>
      <c r="P421" s="613">
        <v>0</v>
      </c>
      <c r="Q421" s="613">
        <v>0</v>
      </c>
      <c r="R421" s="613">
        <v>0</v>
      </c>
    </row>
    <row r="422" spans="1:18" outlineLevel="1">
      <c r="A422" s="609" t="s">
        <v>45</v>
      </c>
      <c r="B422" s="610" t="s">
        <v>45</v>
      </c>
      <c r="C422" s="52">
        <v>0</v>
      </c>
      <c r="D422" s="611">
        <v>0</v>
      </c>
      <c r="E422" s="612">
        <v>0</v>
      </c>
      <c r="F422" s="612">
        <v>0</v>
      </c>
      <c r="G422" s="612">
        <v>0</v>
      </c>
      <c r="I422" s="613">
        <v>0</v>
      </c>
      <c r="J422" s="613">
        <v>0</v>
      </c>
      <c r="K422" s="613">
        <v>0</v>
      </c>
      <c r="L422" s="613">
        <v>0</v>
      </c>
      <c r="M422" s="613">
        <v>0</v>
      </c>
      <c r="N422" s="613">
        <v>0</v>
      </c>
      <c r="O422" s="613">
        <v>0</v>
      </c>
      <c r="P422" s="613">
        <v>0</v>
      </c>
      <c r="Q422" s="613">
        <v>0</v>
      </c>
      <c r="R422" s="613">
        <v>0</v>
      </c>
    </row>
    <row r="423" spans="1:18" outlineLevel="1">
      <c r="B423" s="345" t="s">
        <v>70</v>
      </c>
      <c r="C423" s="351">
        <v>28389225.455022946</v>
      </c>
      <c r="D423" s="351">
        <v>27437936.928455126</v>
      </c>
      <c r="E423" s="351">
        <v>951288.52656782232</v>
      </c>
      <c r="F423" s="351">
        <v>0</v>
      </c>
      <c r="G423" s="351">
        <v>28389225.455022946</v>
      </c>
      <c r="I423" s="349"/>
      <c r="J423" s="349"/>
      <c r="K423" s="349"/>
      <c r="L423" s="349"/>
      <c r="M423" s="349"/>
      <c r="N423" s="349"/>
      <c r="O423" s="349"/>
      <c r="P423" s="349"/>
      <c r="R423" s="349"/>
    </row>
    <row r="424" spans="1:18" outlineLevel="1"/>
    <row r="425" spans="1:18" outlineLevel="1">
      <c r="B425" s="172" t="s">
        <v>253</v>
      </c>
    </row>
    <row r="426" spans="1:18" outlineLevel="1">
      <c r="A426" s="609" t="s">
        <v>45</v>
      </c>
      <c r="B426" s="610" t="s">
        <v>45</v>
      </c>
      <c r="C426" s="52">
        <v>0</v>
      </c>
      <c r="D426" s="611">
        <v>0</v>
      </c>
      <c r="E426" s="612">
        <v>0</v>
      </c>
      <c r="F426" s="612">
        <v>0</v>
      </c>
      <c r="G426" s="612">
        <v>0</v>
      </c>
      <c r="I426" s="613">
        <v>0</v>
      </c>
      <c r="J426" s="613">
        <v>0</v>
      </c>
      <c r="K426" s="613">
        <v>0</v>
      </c>
      <c r="L426" s="613">
        <v>0</v>
      </c>
      <c r="M426" s="613">
        <v>0</v>
      </c>
      <c r="N426" s="613">
        <v>0</v>
      </c>
      <c r="O426" s="613">
        <v>0</v>
      </c>
      <c r="P426" s="613">
        <v>0</v>
      </c>
      <c r="Q426" s="613">
        <v>0</v>
      </c>
      <c r="R426" s="613">
        <v>0</v>
      </c>
    </row>
    <row r="427" spans="1:18" outlineLevel="1">
      <c r="A427" s="609" t="s">
        <v>45</v>
      </c>
      <c r="B427" s="610" t="s">
        <v>45</v>
      </c>
      <c r="C427" s="52">
        <v>0</v>
      </c>
      <c r="D427" s="611">
        <v>0</v>
      </c>
      <c r="E427" s="612">
        <v>0</v>
      </c>
      <c r="F427" s="612">
        <v>0</v>
      </c>
      <c r="G427" s="612">
        <v>0</v>
      </c>
      <c r="I427" s="613">
        <v>0</v>
      </c>
      <c r="J427" s="613">
        <v>0</v>
      </c>
      <c r="K427" s="613">
        <v>0</v>
      </c>
      <c r="L427" s="613">
        <v>0</v>
      </c>
      <c r="M427" s="613">
        <v>0</v>
      </c>
      <c r="N427" s="613">
        <v>0</v>
      </c>
      <c r="O427" s="613">
        <v>0</v>
      </c>
      <c r="P427" s="613">
        <v>0</v>
      </c>
      <c r="Q427" s="613">
        <v>0</v>
      </c>
      <c r="R427" s="613">
        <v>0</v>
      </c>
    </row>
    <row r="428" spans="1:18" outlineLevel="1">
      <c r="A428" s="609" t="s">
        <v>45</v>
      </c>
      <c r="B428" s="610" t="s">
        <v>45</v>
      </c>
      <c r="C428" s="52">
        <v>0</v>
      </c>
      <c r="D428" s="611">
        <v>0</v>
      </c>
      <c r="E428" s="612">
        <v>0</v>
      </c>
      <c r="F428" s="612">
        <v>0</v>
      </c>
      <c r="G428" s="612">
        <v>0</v>
      </c>
      <c r="I428" s="613">
        <v>0</v>
      </c>
      <c r="J428" s="613">
        <v>0</v>
      </c>
      <c r="K428" s="613">
        <v>0</v>
      </c>
      <c r="L428" s="613">
        <v>0</v>
      </c>
      <c r="M428" s="613">
        <v>0</v>
      </c>
      <c r="N428" s="613">
        <v>0</v>
      </c>
      <c r="O428" s="613">
        <v>0</v>
      </c>
      <c r="P428" s="613">
        <v>0</v>
      </c>
      <c r="Q428" s="613">
        <v>0</v>
      </c>
      <c r="R428" s="613">
        <v>0</v>
      </c>
    </row>
    <row r="429" spans="1:18" outlineLevel="1">
      <c r="A429" s="609" t="s">
        <v>45</v>
      </c>
      <c r="B429" s="610" t="s">
        <v>45</v>
      </c>
      <c r="C429" s="52">
        <v>0</v>
      </c>
      <c r="D429" s="611">
        <v>0</v>
      </c>
      <c r="E429" s="612">
        <v>0</v>
      </c>
      <c r="F429" s="612">
        <v>0</v>
      </c>
      <c r="G429" s="612">
        <v>0</v>
      </c>
      <c r="I429" s="613">
        <v>0</v>
      </c>
      <c r="J429" s="613">
        <v>0</v>
      </c>
      <c r="K429" s="613">
        <v>0</v>
      </c>
      <c r="L429" s="613">
        <v>0</v>
      </c>
      <c r="M429" s="613">
        <v>0</v>
      </c>
      <c r="N429" s="613">
        <v>0</v>
      </c>
      <c r="O429" s="613">
        <v>0</v>
      </c>
      <c r="P429" s="613">
        <v>0</v>
      </c>
      <c r="Q429" s="613">
        <v>0</v>
      </c>
      <c r="R429" s="613">
        <v>0</v>
      </c>
    </row>
    <row r="430" spans="1:18" outlineLevel="1">
      <c r="B430" s="345" t="s">
        <v>70</v>
      </c>
      <c r="C430" s="351">
        <v>0</v>
      </c>
      <c r="D430" s="351">
        <v>0</v>
      </c>
      <c r="E430" s="351">
        <v>0</v>
      </c>
      <c r="F430" s="351">
        <v>0</v>
      </c>
      <c r="G430" s="351">
        <v>0</v>
      </c>
      <c r="I430" s="349"/>
      <c r="J430" s="349"/>
      <c r="K430" s="349"/>
      <c r="L430" s="349"/>
      <c r="M430" s="349"/>
      <c r="N430" s="349"/>
      <c r="O430" s="349"/>
      <c r="P430" s="349"/>
      <c r="R430" s="349"/>
    </row>
    <row r="431" spans="1:18" outlineLevel="1"/>
    <row r="432" spans="1:18" outlineLevel="1">
      <c r="B432" s="172" t="s">
        <v>253</v>
      </c>
    </row>
    <row r="433" spans="1:18" outlineLevel="1">
      <c r="A433" s="609" t="s">
        <v>45</v>
      </c>
      <c r="B433" s="610" t="s">
        <v>45</v>
      </c>
      <c r="C433" s="52">
        <v>0</v>
      </c>
      <c r="D433" s="611">
        <v>0</v>
      </c>
      <c r="E433" s="612">
        <v>0</v>
      </c>
      <c r="F433" s="612">
        <v>0</v>
      </c>
      <c r="G433" s="612">
        <v>0</v>
      </c>
      <c r="I433" s="613">
        <v>0</v>
      </c>
      <c r="J433" s="613">
        <v>0</v>
      </c>
      <c r="K433" s="613">
        <v>0</v>
      </c>
      <c r="L433" s="613">
        <v>0</v>
      </c>
      <c r="M433" s="613">
        <v>0</v>
      </c>
      <c r="N433" s="613">
        <v>0</v>
      </c>
      <c r="O433" s="613">
        <v>0</v>
      </c>
      <c r="P433" s="613">
        <v>0</v>
      </c>
      <c r="Q433" s="613">
        <v>0</v>
      </c>
      <c r="R433" s="613">
        <v>0</v>
      </c>
    </row>
    <row r="434" spans="1:18" outlineLevel="1">
      <c r="A434" s="609" t="s">
        <v>45</v>
      </c>
      <c r="B434" s="610" t="s">
        <v>45</v>
      </c>
      <c r="C434" s="52">
        <v>0</v>
      </c>
      <c r="D434" s="611">
        <v>0</v>
      </c>
      <c r="E434" s="612">
        <v>0</v>
      </c>
      <c r="F434" s="612">
        <v>0</v>
      </c>
      <c r="G434" s="612">
        <v>0</v>
      </c>
      <c r="I434" s="613">
        <v>0</v>
      </c>
      <c r="J434" s="613">
        <v>0</v>
      </c>
      <c r="K434" s="613">
        <v>0</v>
      </c>
      <c r="L434" s="613">
        <v>0</v>
      </c>
      <c r="M434" s="613">
        <v>0</v>
      </c>
      <c r="N434" s="613">
        <v>0</v>
      </c>
      <c r="O434" s="613">
        <v>0</v>
      </c>
      <c r="P434" s="613">
        <v>0</v>
      </c>
      <c r="Q434" s="613">
        <v>0</v>
      </c>
      <c r="R434" s="613">
        <v>0</v>
      </c>
    </row>
    <row r="435" spans="1:18" outlineLevel="1">
      <c r="A435" s="609" t="s">
        <v>45</v>
      </c>
      <c r="B435" s="610" t="s">
        <v>45</v>
      </c>
      <c r="C435" s="52">
        <v>0</v>
      </c>
      <c r="D435" s="611">
        <v>0</v>
      </c>
      <c r="E435" s="612">
        <v>0</v>
      </c>
      <c r="F435" s="612">
        <v>0</v>
      </c>
      <c r="G435" s="612">
        <v>0</v>
      </c>
      <c r="I435" s="613">
        <v>0</v>
      </c>
      <c r="J435" s="613">
        <v>0</v>
      </c>
      <c r="K435" s="613">
        <v>0</v>
      </c>
      <c r="L435" s="613">
        <v>0</v>
      </c>
      <c r="M435" s="613">
        <v>0</v>
      </c>
      <c r="N435" s="613">
        <v>0</v>
      </c>
      <c r="O435" s="613">
        <v>0</v>
      </c>
      <c r="P435" s="613">
        <v>0</v>
      </c>
      <c r="Q435" s="613">
        <v>0</v>
      </c>
      <c r="R435" s="613">
        <v>0</v>
      </c>
    </row>
    <row r="436" spans="1:18" outlineLevel="1">
      <c r="B436" s="345" t="s">
        <v>70</v>
      </c>
      <c r="C436" s="351">
        <v>0</v>
      </c>
      <c r="D436" s="351">
        <v>0</v>
      </c>
      <c r="E436" s="351">
        <v>0</v>
      </c>
      <c r="F436" s="351">
        <v>0</v>
      </c>
      <c r="G436" s="351">
        <v>0</v>
      </c>
      <c r="I436" s="349"/>
      <c r="J436" s="349"/>
      <c r="K436" s="349"/>
      <c r="L436" s="349"/>
      <c r="M436" s="349"/>
      <c r="N436" s="349"/>
      <c r="O436" s="349"/>
      <c r="P436" s="349"/>
      <c r="R436" s="349"/>
    </row>
    <row r="437" spans="1:18" outlineLevel="1"/>
    <row r="438" spans="1:18" outlineLevel="1">
      <c r="B438" s="172" t="s">
        <v>253</v>
      </c>
    </row>
    <row r="439" spans="1:18" outlineLevel="1">
      <c r="A439" s="609" t="s">
        <v>45</v>
      </c>
      <c r="B439" s="610" t="s">
        <v>45</v>
      </c>
      <c r="C439" s="52">
        <v>0</v>
      </c>
      <c r="D439" s="611">
        <v>0</v>
      </c>
      <c r="E439" s="612">
        <v>0</v>
      </c>
      <c r="F439" s="612">
        <v>0</v>
      </c>
      <c r="G439" s="612">
        <v>0</v>
      </c>
      <c r="I439" s="613">
        <v>0</v>
      </c>
      <c r="J439" s="613">
        <v>0</v>
      </c>
      <c r="K439" s="613">
        <v>0</v>
      </c>
      <c r="L439" s="613">
        <v>0</v>
      </c>
      <c r="M439" s="613">
        <v>0</v>
      </c>
      <c r="N439" s="613">
        <v>0</v>
      </c>
      <c r="O439" s="613">
        <v>0</v>
      </c>
      <c r="P439" s="613">
        <v>0</v>
      </c>
      <c r="Q439" s="613">
        <v>0</v>
      </c>
      <c r="R439" s="613">
        <v>0</v>
      </c>
    </row>
    <row r="440" spans="1:18" outlineLevel="1">
      <c r="A440" s="609" t="s">
        <v>45</v>
      </c>
      <c r="B440" s="610" t="s">
        <v>45</v>
      </c>
      <c r="C440" s="52">
        <v>0</v>
      </c>
      <c r="D440" s="611">
        <v>0</v>
      </c>
      <c r="E440" s="612">
        <v>0</v>
      </c>
      <c r="F440" s="612">
        <v>0</v>
      </c>
      <c r="G440" s="612">
        <v>0</v>
      </c>
      <c r="I440" s="613">
        <v>0</v>
      </c>
      <c r="J440" s="613">
        <v>0</v>
      </c>
      <c r="K440" s="613">
        <v>0</v>
      </c>
      <c r="L440" s="613">
        <v>0</v>
      </c>
      <c r="M440" s="613">
        <v>0</v>
      </c>
      <c r="N440" s="613">
        <v>0</v>
      </c>
      <c r="O440" s="613">
        <v>0</v>
      </c>
      <c r="P440" s="613">
        <v>0</v>
      </c>
      <c r="Q440" s="613">
        <v>0</v>
      </c>
      <c r="R440" s="613">
        <v>0</v>
      </c>
    </row>
    <row r="441" spans="1:18" outlineLevel="1">
      <c r="A441" s="609" t="s">
        <v>45</v>
      </c>
      <c r="B441" s="610" t="s">
        <v>45</v>
      </c>
      <c r="C441" s="52">
        <v>0</v>
      </c>
      <c r="D441" s="611">
        <v>0</v>
      </c>
      <c r="E441" s="612">
        <v>0</v>
      </c>
      <c r="F441" s="612">
        <v>0</v>
      </c>
      <c r="G441" s="612">
        <v>0</v>
      </c>
      <c r="I441" s="613">
        <v>0</v>
      </c>
      <c r="J441" s="613">
        <v>0</v>
      </c>
      <c r="K441" s="613">
        <v>0</v>
      </c>
      <c r="L441" s="613">
        <v>0</v>
      </c>
      <c r="M441" s="613">
        <v>0</v>
      </c>
      <c r="N441" s="613">
        <v>0</v>
      </c>
      <c r="O441" s="613">
        <v>0</v>
      </c>
      <c r="P441" s="613">
        <v>0</v>
      </c>
      <c r="Q441" s="613">
        <v>0</v>
      </c>
      <c r="R441" s="613">
        <v>0</v>
      </c>
    </row>
    <row r="442" spans="1:18" s="341" customFormat="1" outlineLevel="1">
      <c r="A442" s="342"/>
      <c r="B442" s="345" t="s">
        <v>70</v>
      </c>
      <c r="C442" s="351">
        <v>0</v>
      </c>
      <c r="D442" s="351">
        <v>0</v>
      </c>
      <c r="E442" s="351">
        <v>0</v>
      </c>
      <c r="F442" s="351">
        <v>0</v>
      </c>
      <c r="G442" s="351">
        <v>0</v>
      </c>
      <c r="H442" s="162"/>
      <c r="I442" s="349"/>
      <c r="J442" s="349"/>
      <c r="K442" s="349"/>
      <c r="L442" s="349"/>
      <c r="M442" s="349"/>
      <c r="N442" s="349"/>
      <c r="O442" s="349"/>
      <c r="P442" s="349"/>
      <c r="Q442" s="162"/>
      <c r="R442" s="349"/>
    </row>
    <row r="443" spans="1:18" outlineLevel="1"/>
    <row r="444" spans="1:18" outlineLevel="1">
      <c r="B444" s="345" t="s">
        <v>254</v>
      </c>
    </row>
    <row r="445" spans="1:18" outlineLevel="1">
      <c r="A445" s="609" t="s">
        <v>1214</v>
      </c>
      <c r="B445" s="610" t="s">
        <v>1215</v>
      </c>
      <c r="C445" s="52">
        <v>9524371.1429421082</v>
      </c>
      <c r="D445" s="611">
        <v>9188775.2244181</v>
      </c>
      <c r="E445" s="612">
        <v>335595.91852400824</v>
      </c>
      <c r="F445" s="612">
        <v>0</v>
      </c>
      <c r="G445" s="612">
        <v>9524371.1429421082</v>
      </c>
      <c r="I445" s="613">
        <v>0</v>
      </c>
      <c r="J445" s="613">
        <v>0</v>
      </c>
      <c r="K445" s="613">
        <v>0</v>
      </c>
      <c r="L445" s="613">
        <v>0</v>
      </c>
      <c r="M445" s="613">
        <v>0</v>
      </c>
      <c r="N445" s="613">
        <v>0</v>
      </c>
      <c r="O445" s="613">
        <v>0</v>
      </c>
      <c r="P445" s="613">
        <v>0</v>
      </c>
      <c r="Q445" s="613">
        <v>0</v>
      </c>
      <c r="R445" s="613" t="s">
        <v>1028</v>
      </c>
    </row>
    <row r="446" spans="1:18" outlineLevel="1">
      <c r="A446" s="609" t="s">
        <v>45</v>
      </c>
      <c r="B446" s="610" t="s">
        <v>45</v>
      </c>
      <c r="C446" s="52">
        <v>0</v>
      </c>
      <c r="D446" s="611">
        <v>0</v>
      </c>
      <c r="E446" s="612">
        <v>0</v>
      </c>
      <c r="F446" s="612">
        <v>0</v>
      </c>
      <c r="G446" s="612">
        <v>0</v>
      </c>
      <c r="I446" s="613">
        <v>0</v>
      </c>
      <c r="J446" s="613">
        <v>0</v>
      </c>
      <c r="K446" s="613">
        <v>0</v>
      </c>
      <c r="L446" s="613">
        <v>0</v>
      </c>
      <c r="M446" s="613">
        <v>0</v>
      </c>
      <c r="N446" s="613">
        <v>0</v>
      </c>
      <c r="O446" s="613">
        <v>0</v>
      </c>
      <c r="P446" s="613">
        <v>0</v>
      </c>
      <c r="Q446" s="613">
        <v>0</v>
      </c>
      <c r="R446" s="613">
        <v>0</v>
      </c>
    </row>
    <row r="447" spans="1:18" outlineLevel="1">
      <c r="A447" s="609" t="s">
        <v>45</v>
      </c>
      <c r="B447" s="610" t="s">
        <v>45</v>
      </c>
      <c r="C447" s="52">
        <v>0</v>
      </c>
      <c r="D447" s="611">
        <v>0</v>
      </c>
      <c r="E447" s="612">
        <v>0</v>
      </c>
      <c r="F447" s="612">
        <v>0</v>
      </c>
      <c r="G447" s="612">
        <v>0</v>
      </c>
      <c r="I447" s="613">
        <v>0</v>
      </c>
      <c r="J447" s="613">
        <v>0</v>
      </c>
      <c r="K447" s="613">
        <v>0</v>
      </c>
      <c r="L447" s="613">
        <v>0</v>
      </c>
      <c r="M447" s="613">
        <v>0</v>
      </c>
      <c r="N447" s="613">
        <v>0</v>
      </c>
      <c r="O447" s="613">
        <v>0</v>
      </c>
      <c r="P447" s="613">
        <v>0</v>
      </c>
      <c r="Q447" s="613">
        <v>0</v>
      </c>
      <c r="R447" s="613">
        <v>0</v>
      </c>
    </row>
    <row r="448" spans="1:18" outlineLevel="1">
      <c r="A448" s="609" t="s">
        <v>45</v>
      </c>
      <c r="B448" s="610" t="s">
        <v>45</v>
      </c>
      <c r="C448" s="52">
        <v>0</v>
      </c>
      <c r="D448" s="611">
        <v>0</v>
      </c>
      <c r="E448" s="612">
        <v>0</v>
      </c>
      <c r="F448" s="612">
        <v>0</v>
      </c>
      <c r="G448" s="612">
        <v>0</v>
      </c>
      <c r="I448" s="613">
        <v>0</v>
      </c>
      <c r="J448" s="613">
        <v>0</v>
      </c>
      <c r="K448" s="613">
        <v>0</v>
      </c>
      <c r="L448" s="613">
        <v>0</v>
      </c>
      <c r="M448" s="613">
        <v>0</v>
      </c>
      <c r="N448" s="613">
        <v>0</v>
      </c>
      <c r="O448" s="613">
        <v>0</v>
      </c>
      <c r="P448" s="613">
        <v>0</v>
      </c>
      <c r="Q448" s="613">
        <v>0</v>
      </c>
      <c r="R448" s="613">
        <v>0</v>
      </c>
    </row>
    <row r="449" spans="1:18" outlineLevel="1">
      <c r="A449" s="609" t="s">
        <v>45</v>
      </c>
      <c r="B449" s="610" t="s">
        <v>45</v>
      </c>
      <c r="C449" s="52">
        <v>0</v>
      </c>
      <c r="D449" s="611">
        <v>0</v>
      </c>
      <c r="E449" s="612">
        <v>0</v>
      </c>
      <c r="F449" s="612">
        <v>0</v>
      </c>
      <c r="G449" s="612">
        <v>0</v>
      </c>
      <c r="I449" s="613">
        <v>0</v>
      </c>
      <c r="J449" s="613">
        <v>0</v>
      </c>
      <c r="K449" s="613">
        <v>0</v>
      </c>
      <c r="L449" s="613">
        <v>0</v>
      </c>
      <c r="M449" s="613">
        <v>0</v>
      </c>
      <c r="N449" s="613">
        <v>0</v>
      </c>
      <c r="O449" s="613">
        <v>0</v>
      </c>
      <c r="P449" s="613">
        <v>0</v>
      </c>
      <c r="Q449" s="613">
        <v>0</v>
      </c>
      <c r="R449" s="613">
        <v>0</v>
      </c>
    </row>
    <row r="450" spans="1:18" outlineLevel="1">
      <c r="A450" s="609" t="s">
        <v>45</v>
      </c>
      <c r="B450" s="610" t="s">
        <v>45</v>
      </c>
      <c r="C450" s="52">
        <v>0</v>
      </c>
      <c r="D450" s="611">
        <v>0</v>
      </c>
      <c r="E450" s="612">
        <v>0</v>
      </c>
      <c r="F450" s="612">
        <v>0</v>
      </c>
      <c r="G450" s="612">
        <v>0</v>
      </c>
      <c r="I450" s="613">
        <v>0</v>
      </c>
      <c r="J450" s="613">
        <v>0</v>
      </c>
      <c r="K450" s="613">
        <v>0</v>
      </c>
      <c r="L450" s="613">
        <v>0</v>
      </c>
      <c r="M450" s="613">
        <v>0</v>
      </c>
      <c r="N450" s="613">
        <v>0</v>
      </c>
      <c r="O450" s="613">
        <v>0</v>
      </c>
      <c r="P450" s="613">
        <v>0</v>
      </c>
      <c r="Q450" s="613">
        <v>0</v>
      </c>
      <c r="R450" s="613">
        <v>0</v>
      </c>
    </row>
    <row r="451" spans="1:18" outlineLevel="1">
      <c r="A451" s="609" t="s">
        <v>45</v>
      </c>
      <c r="B451" s="610" t="s">
        <v>45</v>
      </c>
      <c r="C451" s="52">
        <v>0</v>
      </c>
      <c r="D451" s="611">
        <v>0</v>
      </c>
      <c r="E451" s="612">
        <v>0</v>
      </c>
      <c r="F451" s="612">
        <v>0</v>
      </c>
      <c r="G451" s="612">
        <v>0</v>
      </c>
      <c r="I451" s="613">
        <v>0</v>
      </c>
      <c r="J451" s="613">
        <v>0</v>
      </c>
      <c r="K451" s="613">
        <v>0</v>
      </c>
      <c r="L451" s="613">
        <v>0</v>
      </c>
      <c r="M451" s="613">
        <v>0</v>
      </c>
      <c r="N451" s="613">
        <v>0</v>
      </c>
      <c r="O451" s="613">
        <v>0</v>
      </c>
      <c r="P451" s="613">
        <v>0</v>
      </c>
      <c r="Q451" s="613">
        <v>0</v>
      </c>
      <c r="R451" s="613">
        <v>0</v>
      </c>
    </row>
    <row r="452" spans="1:18" outlineLevel="1">
      <c r="A452" s="609" t="s">
        <v>45</v>
      </c>
      <c r="B452" s="610" t="s">
        <v>45</v>
      </c>
      <c r="C452" s="52">
        <v>0</v>
      </c>
      <c r="D452" s="611">
        <v>0</v>
      </c>
      <c r="E452" s="612">
        <v>0</v>
      </c>
      <c r="F452" s="612">
        <v>0</v>
      </c>
      <c r="G452" s="612">
        <v>0</v>
      </c>
      <c r="I452" s="613">
        <v>0</v>
      </c>
      <c r="J452" s="613">
        <v>0</v>
      </c>
      <c r="K452" s="613">
        <v>0</v>
      </c>
      <c r="L452" s="613">
        <v>0</v>
      </c>
      <c r="M452" s="613">
        <v>0</v>
      </c>
      <c r="N452" s="613">
        <v>0</v>
      </c>
      <c r="O452" s="613">
        <v>0</v>
      </c>
      <c r="P452" s="613">
        <v>0</v>
      </c>
      <c r="Q452" s="613">
        <v>0</v>
      </c>
      <c r="R452" s="613">
        <v>0</v>
      </c>
    </row>
    <row r="453" spans="1:18" outlineLevel="1">
      <c r="A453" s="609" t="s">
        <v>45</v>
      </c>
      <c r="B453" s="610" t="s">
        <v>45</v>
      </c>
      <c r="C453" s="52">
        <v>0</v>
      </c>
      <c r="D453" s="611">
        <v>0</v>
      </c>
      <c r="E453" s="612">
        <v>0</v>
      </c>
      <c r="F453" s="612">
        <v>0</v>
      </c>
      <c r="G453" s="612">
        <v>0</v>
      </c>
      <c r="I453" s="613">
        <v>0</v>
      </c>
      <c r="J453" s="613">
        <v>0</v>
      </c>
      <c r="K453" s="613">
        <v>0</v>
      </c>
      <c r="L453" s="613">
        <v>0</v>
      </c>
      <c r="M453" s="613">
        <v>0</v>
      </c>
      <c r="N453" s="613">
        <v>0</v>
      </c>
      <c r="O453" s="613">
        <v>0</v>
      </c>
      <c r="P453" s="613">
        <v>0</v>
      </c>
      <c r="Q453" s="613">
        <v>0</v>
      </c>
      <c r="R453" s="613">
        <v>0</v>
      </c>
    </row>
    <row r="454" spans="1:18" outlineLevel="1">
      <c r="A454" s="609" t="s">
        <v>45</v>
      </c>
      <c r="B454" s="610" t="s">
        <v>45</v>
      </c>
      <c r="C454" s="52">
        <v>0</v>
      </c>
      <c r="D454" s="611">
        <v>0</v>
      </c>
      <c r="E454" s="612">
        <v>0</v>
      </c>
      <c r="F454" s="612">
        <v>0</v>
      </c>
      <c r="G454" s="612">
        <v>0</v>
      </c>
      <c r="I454" s="613">
        <v>0</v>
      </c>
      <c r="J454" s="613">
        <v>0</v>
      </c>
      <c r="K454" s="613">
        <v>0</v>
      </c>
      <c r="L454" s="613">
        <v>0</v>
      </c>
      <c r="M454" s="613">
        <v>0</v>
      </c>
      <c r="N454" s="613">
        <v>0</v>
      </c>
      <c r="O454" s="613">
        <v>0</v>
      </c>
      <c r="P454" s="613">
        <v>0</v>
      </c>
      <c r="Q454" s="613">
        <v>0</v>
      </c>
      <c r="R454" s="613">
        <v>0</v>
      </c>
    </row>
    <row r="455" spans="1:18" outlineLevel="1">
      <c r="A455" s="609" t="s">
        <v>45</v>
      </c>
      <c r="B455" s="610" t="s">
        <v>45</v>
      </c>
      <c r="C455" s="52">
        <v>0</v>
      </c>
      <c r="D455" s="611">
        <v>0</v>
      </c>
      <c r="E455" s="612">
        <v>0</v>
      </c>
      <c r="F455" s="612">
        <v>0</v>
      </c>
      <c r="G455" s="612">
        <v>0</v>
      </c>
      <c r="I455" s="613">
        <v>0</v>
      </c>
      <c r="J455" s="613">
        <v>0</v>
      </c>
      <c r="K455" s="613">
        <v>0</v>
      </c>
      <c r="L455" s="613">
        <v>0</v>
      </c>
      <c r="M455" s="613">
        <v>0</v>
      </c>
      <c r="N455" s="613">
        <v>0</v>
      </c>
      <c r="O455" s="613">
        <v>0</v>
      </c>
      <c r="P455" s="613">
        <v>0</v>
      </c>
      <c r="Q455" s="613">
        <v>0</v>
      </c>
      <c r="R455" s="613">
        <v>0</v>
      </c>
    </row>
    <row r="456" spans="1:18" s="341" customFormat="1" outlineLevel="1">
      <c r="A456" s="342"/>
      <c r="B456" s="345" t="s">
        <v>70</v>
      </c>
      <c r="C456" s="351">
        <v>9524371.1429421082</v>
      </c>
      <c r="D456" s="351">
        <v>9188775.2244181</v>
      </c>
      <c r="E456" s="351">
        <v>335595.91852400824</v>
      </c>
      <c r="F456" s="351">
        <v>0</v>
      </c>
      <c r="G456" s="351">
        <v>9524371.1429421082</v>
      </c>
      <c r="H456" s="162"/>
      <c r="I456" s="349"/>
      <c r="J456" s="349"/>
      <c r="K456" s="349"/>
      <c r="L456" s="349"/>
      <c r="M456" s="349"/>
      <c r="N456" s="349"/>
      <c r="O456" s="349"/>
      <c r="P456" s="349"/>
      <c r="Q456" s="162"/>
      <c r="R456" s="349"/>
    </row>
    <row r="457" spans="1:18" outlineLevel="1"/>
    <row r="458" spans="1:18" outlineLevel="1">
      <c r="B458" s="345" t="s">
        <v>255</v>
      </c>
    </row>
    <row r="459" spans="1:18" outlineLevel="1">
      <c r="A459" s="609" t="s">
        <v>1216</v>
      </c>
      <c r="B459" s="610" t="s">
        <v>1217</v>
      </c>
      <c r="C459" s="52">
        <v>28292537.446778752</v>
      </c>
      <c r="D459" s="611">
        <v>27417316.113969147</v>
      </c>
      <c r="E459" s="612">
        <v>875221.3328096047</v>
      </c>
      <c r="F459" s="612">
        <v>0</v>
      </c>
      <c r="G459" s="612">
        <v>28292537.446778752</v>
      </c>
      <c r="I459" s="613">
        <v>0</v>
      </c>
      <c r="J459" s="613">
        <v>0</v>
      </c>
      <c r="K459" s="613">
        <v>0</v>
      </c>
      <c r="L459" s="613">
        <v>0</v>
      </c>
      <c r="M459" s="613">
        <v>0</v>
      </c>
      <c r="N459" s="613">
        <v>0</v>
      </c>
      <c r="O459" s="613">
        <v>0</v>
      </c>
      <c r="P459" s="613">
        <v>0</v>
      </c>
      <c r="Q459" s="613">
        <v>0</v>
      </c>
      <c r="R459" s="613" t="s">
        <v>1031</v>
      </c>
    </row>
    <row r="460" spans="1:18" outlineLevel="1">
      <c r="A460" s="609" t="s">
        <v>45</v>
      </c>
      <c r="B460" s="610" t="s">
        <v>45</v>
      </c>
      <c r="C460" s="52">
        <v>0</v>
      </c>
      <c r="D460" s="611">
        <v>0</v>
      </c>
      <c r="E460" s="612">
        <v>0</v>
      </c>
      <c r="F460" s="612">
        <v>0</v>
      </c>
      <c r="G460" s="612">
        <v>0</v>
      </c>
      <c r="I460" s="613">
        <v>0</v>
      </c>
      <c r="J460" s="613">
        <v>0</v>
      </c>
      <c r="K460" s="613">
        <v>0</v>
      </c>
      <c r="L460" s="613">
        <v>0</v>
      </c>
      <c r="M460" s="613">
        <v>0</v>
      </c>
      <c r="N460" s="613">
        <v>0</v>
      </c>
      <c r="O460" s="613">
        <v>0</v>
      </c>
      <c r="P460" s="613">
        <v>0</v>
      </c>
      <c r="Q460" s="613">
        <v>0</v>
      </c>
      <c r="R460" s="613">
        <v>0</v>
      </c>
    </row>
    <row r="461" spans="1:18" outlineLevel="1">
      <c r="A461" s="609" t="s">
        <v>45</v>
      </c>
      <c r="B461" s="610" t="s">
        <v>45</v>
      </c>
      <c r="C461" s="52">
        <v>0</v>
      </c>
      <c r="D461" s="611">
        <v>0</v>
      </c>
      <c r="E461" s="612">
        <v>0</v>
      </c>
      <c r="F461" s="612">
        <v>0</v>
      </c>
      <c r="G461" s="612">
        <v>0</v>
      </c>
      <c r="I461" s="613">
        <v>0</v>
      </c>
      <c r="J461" s="613">
        <v>0</v>
      </c>
      <c r="K461" s="613">
        <v>0</v>
      </c>
      <c r="L461" s="613">
        <v>0</v>
      </c>
      <c r="M461" s="613">
        <v>0</v>
      </c>
      <c r="N461" s="613">
        <v>0</v>
      </c>
      <c r="O461" s="613">
        <v>0</v>
      </c>
      <c r="P461" s="613">
        <v>0</v>
      </c>
      <c r="Q461" s="613">
        <v>0</v>
      </c>
      <c r="R461" s="613">
        <v>0</v>
      </c>
    </row>
    <row r="462" spans="1:18" outlineLevel="1">
      <c r="A462" s="609" t="s">
        <v>45</v>
      </c>
      <c r="B462" s="610" t="s">
        <v>45</v>
      </c>
      <c r="C462" s="52">
        <v>0</v>
      </c>
      <c r="D462" s="611">
        <v>0</v>
      </c>
      <c r="E462" s="612">
        <v>0</v>
      </c>
      <c r="F462" s="612">
        <v>0</v>
      </c>
      <c r="G462" s="612">
        <v>0</v>
      </c>
      <c r="I462" s="613">
        <v>0</v>
      </c>
      <c r="J462" s="613">
        <v>0</v>
      </c>
      <c r="K462" s="613">
        <v>0</v>
      </c>
      <c r="L462" s="613">
        <v>0</v>
      </c>
      <c r="M462" s="613">
        <v>0</v>
      </c>
      <c r="N462" s="613">
        <v>0</v>
      </c>
      <c r="O462" s="613">
        <v>0</v>
      </c>
      <c r="P462" s="613">
        <v>0</v>
      </c>
      <c r="Q462" s="613">
        <v>0</v>
      </c>
      <c r="R462" s="613">
        <v>0</v>
      </c>
    </row>
    <row r="463" spans="1:18" outlineLevel="1">
      <c r="A463" s="609" t="s">
        <v>45</v>
      </c>
      <c r="B463" s="610" t="s">
        <v>45</v>
      </c>
      <c r="C463" s="52">
        <v>0</v>
      </c>
      <c r="D463" s="611">
        <v>0</v>
      </c>
      <c r="E463" s="612">
        <v>0</v>
      </c>
      <c r="F463" s="612">
        <v>0</v>
      </c>
      <c r="G463" s="612">
        <v>0</v>
      </c>
      <c r="I463" s="613">
        <v>0</v>
      </c>
      <c r="J463" s="613">
        <v>0</v>
      </c>
      <c r="K463" s="613">
        <v>0</v>
      </c>
      <c r="L463" s="613">
        <v>0</v>
      </c>
      <c r="M463" s="613">
        <v>0</v>
      </c>
      <c r="N463" s="613">
        <v>0</v>
      </c>
      <c r="O463" s="613">
        <v>0</v>
      </c>
      <c r="P463" s="613">
        <v>0</v>
      </c>
      <c r="Q463" s="613">
        <v>0</v>
      </c>
      <c r="R463" s="613">
        <v>0</v>
      </c>
    </row>
    <row r="464" spans="1:18" outlineLevel="1">
      <c r="A464" s="609" t="s">
        <v>45</v>
      </c>
      <c r="B464" s="610" t="s">
        <v>45</v>
      </c>
      <c r="C464" s="52">
        <v>0</v>
      </c>
      <c r="D464" s="611">
        <v>0</v>
      </c>
      <c r="E464" s="612">
        <v>0</v>
      </c>
      <c r="F464" s="612">
        <v>0</v>
      </c>
      <c r="G464" s="612">
        <v>0</v>
      </c>
      <c r="I464" s="613">
        <v>0</v>
      </c>
      <c r="J464" s="613">
        <v>0</v>
      </c>
      <c r="K464" s="613">
        <v>0</v>
      </c>
      <c r="L464" s="613">
        <v>0</v>
      </c>
      <c r="M464" s="613">
        <v>0</v>
      </c>
      <c r="N464" s="613">
        <v>0</v>
      </c>
      <c r="O464" s="613">
        <v>0</v>
      </c>
      <c r="P464" s="613">
        <v>0</v>
      </c>
      <c r="Q464" s="613">
        <v>0</v>
      </c>
      <c r="R464" s="613">
        <v>0</v>
      </c>
    </row>
    <row r="465" spans="1:18" outlineLevel="1">
      <c r="A465" s="609" t="s">
        <v>45</v>
      </c>
      <c r="B465" s="610" t="s">
        <v>45</v>
      </c>
      <c r="C465" s="52">
        <v>0</v>
      </c>
      <c r="D465" s="611">
        <v>0</v>
      </c>
      <c r="E465" s="612">
        <v>0</v>
      </c>
      <c r="F465" s="612">
        <v>0</v>
      </c>
      <c r="G465" s="612">
        <v>0</v>
      </c>
      <c r="I465" s="613">
        <v>0</v>
      </c>
      <c r="J465" s="613">
        <v>0</v>
      </c>
      <c r="K465" s="613">
        <v>0</v>
      </c>
      <c r="L465" s="613">
        <v>0</v>
      </c>
      <c r="M465" s="613">
        <v>0</v>
      </c>
      <c r="N465" s="613">
        <v>0</v>
      </c>
      <c r="O465" s="613">
        <v>0</v>
      </c>
      <c r="P465" s="613">
        <v>0</v>
      </c>
      <c r="Q465" s="613">
        <v>0</v>
      </c>
      <c r="R465" s="613">
        <v>0</v>
      </c>
    </row>
    <row r="466" spans="1:18" outlineLevel="1">
      <c r="A466" s="609" t="s">
        <v>45</v>
      </c>
      <c r="B466" s="610" t="s">
        <v>45</v>
      </c>
      <c r="C466" s="52">
        <v>0</v>
      </c>
      <c r="D466" s="611">
        <v>0</v>
      </c>
      <c r="E466" s="612">
        <v>0</v>
      </c>
      <c r="F466" s="612">
        <v>0</v>
      </c>
      <c r="G466" s="612">
        <v>0</v>
      </c>
      <c r="I466" s="613">
        <v>0</v>
      </c>
      <c r="J466" s="613">
        <v>0</v>
      </c>
      <c r="K466" s="613">
        <v>0</v>
      </c>
      <c r="L466" s="613">
        <v>0</v>
      </c>
      <c r="M466" s="613">
        <v>0</v>
      </c>
      <c r="N466" s="613">
        <v>0</v>
      </c>
      <c r="O466" s="613">
        <v>0</v>
      </c>
      <c r="P466" s="613">
        <v>0</v>
      </c>
      <c r="Q466" s="613">
        <v>0</v>
      </c>
      <c r="R466" s="613">
        <v>0</v>
      </c>
    </row>
    <row r="467" spans="1:18" outlineLevel="1">
      <c r="A467" s="609" t="s">
        <v>45</v>
      </c>
      <c r="B467" s="610" t="s">
        <v>45</v>
      </c>
      <c r="C467" s="52">
        <v>0</v>
      </c>
      <c r="D467" s="611">
        <v>0</v>
      </c>
      <c r="E467" s="612">
        <v>0</v>
      </c>
      <c r="F467" s="612">
        <v>0</v>
      </c>
      <c r="G467" s="612">
        <v>0</v>
      </c>
      <c r="I467" s="613">
        <v>0</v>
      </c>
      <c r="J467" s="613">
        <v>0</v>
      </c>
      <c r="K467" s="613">
        <v>0</v>
      </c>
      <c r="L467" s="613">
        <v>0</v>
      </c>
      <c r="M467" s="613">
        <v>0</v>
      </c>
      <c r="N467" s="613">
        <v>0</v>
      </c>
      <c r="O467" s="613">
        <v>0</v>
      </c>
      <c r="P467" s="613">
        <v>0</v>
      </c>
      <c r="Q467" s="613">
        <v>0</v>
      </c>
      <c r="R467" s="613">
        <v>0</v>
      </c>
    </row>
    <row r="468" spans="1:18" outlineLevel="1">
      <c r="A468" s="609" t="s">
        <v>45</v>
      </c>
      <c r="B468" s="610" t="s">
        <v>45</v>
      </c>
      <c r="C468" s="52">
        <v>0</v>
      </c>
      <c r="D468" s="611">
        <v>0</v>
      </c>
      <c r="E468" s="612">
        <v>0</v>
      </c>
      <c r="F468" s="612">
        <v>0</v>
      </c>
      <c r="G468" s="612">
        <v>0</v>
      </c>
      <c r="I468" s="613">
        <v>0</v>
      </c>
      <c r="J468" s="613">
        <v>0</v>
      </c>
      <c r="K468" s="613">
        <v>0</v>
      </c>
      <c r="L468" s="613">
        <v>0</v>
      </c>
      <c r="M468" s="613">
        <v>0</v>
      </c>
      <c r="N468" s="613">
        <v>0</v>
      </c>
      <c r="O468" s="613">
        <v>0</v>
      </c>
      <c r="P468" s="613">
        <v>0</v>
      </c>
      <c r="Q468" s="613">
        <v>0</v>
      </c>
      <c r="R468" s="613">
        <v>0</v>
      </c>
    </row>
    <row r="469" spans="1:18" s="341" customFormat="1" outlineLevel="1">
      <c r="A469" s="342"/>
      <c r="B469" s="345" t="s">
        <v>70</v>
      </c>
      <c r="C469" s="351">
        <v>28292537.446778752</v>
      </c>
      <c r="D469" s="351">
        <v>27417316.113969147</v>
      </c>
      <c r="E469" s="351">
        <v>875221.3328096047</v>
      </c>
      <c r="F469" s="351">
        <v>0</v>
      </c>
      <c r="G469" s="351">
        <v>28292537.446778752</v>
      </c>
      <c r="H469" s="349"/>
      <c r="I469" s="349"/>
      <c r="J469" s="349"/>
      <c r="K469" s="349"/>
      <c r="L469" s="349"/>
      <c r="M469" s="349"/>
      <c r="N469" s="349"/>
      <c r="O469" s="349"/>
      <c r="P469" s="349"/>
      <c r="Q469" s="162"/>
      <c r="R469" s="349"/>
    </row>
    <row r="470" spans="1:18" outlineLevel="1"/>
    <row r="471" spans="1:18" outlineLevel="1">
      <c r="B471" s="345" t="s">
        <v>256</v>
      </c>
    </row>
    <row r="472" spans="1:18" outlineLevel="1">
      <c r="A472" s="609" t="s">
        <v>1218</v>
      </c>
      <c r="B472" s="610" t="s">
        <v>1219</v>
      </c>
      <c r="C472" s="52">
        <v>11005573.481128439</v>
      </c>
      <c r="D472" s="611">
        <v>10657780.915169371</v>
      </c>
      <c r="E472" s="612">
        <v>347792.56595906802</v>
      </c>
      <c r="F472" s="612">
        <v>0</v>
      </c>
      <c r="G472" s="612">
        <v>11005573.481128439</v>
      </c>
      <c r="I472" s="613">
        <v>0</v>
      </c>
      <c r="J472" s="613">
        <v>0</v>
      </c>
      <c r="K472" s="613">
        <v>0</v>
      </c>
      <c r="L472" s="613">
        <v>0</v>
      </c>
      <c r="M472" s="613">
        <v>0</v>
      </c>
      <c r="N472" s="613">
        <v>0</v>
      </c>
      <c r="O472" s="613">
        <v>0</v>
      </c>
      <c r="P472" s="613">
        <v>0</v>
      </c>
      <c r="Q472" s="613">
        <v>0</v>
      </c>
      <c r="R472" s="613" t="s">
        <v>1284</v>
      </c>
    </row>
    <row r="473" spans="1:18" outlineLevel="1">
      <c r="A473" s="609" t="s">
        <v>45</v>
      </c>
      <c r="B473" s="610" t="s">
        <v>45</v>
      </c>
      <c r="C473" s="52">
        <v>0</v>
      </c>
      <c r="D473" s="611">
        <v>0</v>
      </c>
      <c r="E473" s="612">
        <v>0</v>
      </c>
      <c r="F473" s="612">
        <v>0</v>
      </c>
      <c r="G473" s="612">
        <v>0</v>
      </c>
      <c r="I473" s="613">
        <v>0</v>
      </c>
      <c r="J473" s="613">
        <v>0</v>
      </c>
      <c r="K473" s="613">
        <v>0</v>
      </c>
      <c r="L473" s="613">
        <v>0</v>
      </c>
      <c r="M473" s="613">
        <v>0</v>
      </c>
      <c r="N473" s="613">
        <v>0</v>
      </c>
      <c r="O473" s="613">
        <v>0</v>
      </c>
      <c r="P473" s="613">
        <v>0</v>
      </c>
      <c r="Q473" s="613">
        <v>0</v>
      </c>
      <c r="R473" s="613">
        <v>0</v>
      </c>
    </row>
    <row r="474" spans="1:18" outlineLevel="1">
      <c r="A474" s="609" t="s">
        <v>45</v>
      </c>
      <c r="B474" s="610" t="s">
        <v>45</v>
      </c>
      <c r="C474" s="52">
        <v>0</v>
      </c>
      <c r="D474" s="611">
        <v>0</v>
      </c>
      <c r="E474" s="612">
        <v>0</v>
      </c>
      <c r="F474" s="612">
        <v>0</v>
      </c>
      <c r="G474" s="612">
        <v>0</v>
      </c>
      <c r="I474" s="613">
        <v>0</v>
      </c>
      <c r="J474" s="613">
        <v>0</v>
      </c>
      <c r="K474" s="613">
        <v>0</v>
      </c>
      <c r="L474" s="613">
        <v>0</v>
      </c>
      <c r="M474" s="613">
        <v>0</v>
      </c>
      <c r="N474" s="613">
        <v>0</v>
      </c>
      <c r="O474" s="613">
        <v>0</v>
      </c>
      <c r="P474" s="613">
        <v>0</v>
      </c>
      <c r="Q474" s="613">
        <v>0</v>
      </c>
      <c r="R474" s="613">
        <v>0</v>
      </c>
    </row>
    <row r="475" spans="1:18" outlineLevel="1">
      <c r="A475" s="609" t="s">
        <v>45</v>
      </c>
      <c r="B475" s="610" t="s">
        <v>45</v>
      </c>
      <c r="C475" s="52">
        <v>0</v>
      </c>
      <c r="D475" s="611">
        <v>0</v>
      </c>
      <c r="E475" s="612">
        <v>0</v>
      </c>
      <c r="F475" s="612">
        <v>0</v>
      </c>
      <c r="G475" s="612">
        <v>0</v>
      </c>
      <c r="I475" s="613">
        <v>0</v>
      </c>
      <c r="J475" s="613">
        <v>0</v>
      </c>
      <c r="K475" s="613">
        <v>0</v>
      </c>
      <c r="L475" s="613">
        <v>0</v>
      </c>
      <c r="M475" s="613">
        <v>0</v>
      </c>
      <c r="N475" s="613">
        <v>0</v>
      </c>
      <c r="O475" s="613">
        <v>0</v>
      </c>
      <c r="P475" s="613">
        <v>0</v>
      </c>
      <c r="Q475" s="613">
        <v>0</v>
      </c>
      <c r="R475" s="613">
        <v>0</v>
      </c>
    </row>
    <row r="476" spans="1:18" outlineLevel="1">
      <c r="A476" s="609" t="s">
        <v>45</v>
      </c>
      <c r="B476" s="610" t="s">
        <v>45</v>
      </c>
      <c r="C476" s="52">
        <v>0</v>
      </c>
      <c r="D476" s="611">
        <v>0</v>
      </c>
      <c r="E476" s="612">
        <v>0</v>
      </c>
      <c r="F476" s="612">
        <v>0</v>
      </c>
      <c r="G476" s="612">
        <v>0</v>
      </c>
      <c r="I476" s="613">
        <v>0</v>
      </c>
      <c r="J476" s="613">
        <v>0</v>
      </c>
      <c r="K476" s="613">
        <v>0</v>
      </c>
      <c r="L476" s="613">
        <v>0</v>
      </c>
      <c r="M476" s="613">
        <v>0</v>
      </c>
      <c r="N476" s="613">
        <v>0</v>
      </c>
      <c r="O476" s="613">
        <v>0</v>
      </c>
      <c r="P476" s="613">
        <v>0</v>
      </c>
      <c r="Q476" s="613">
        <v>0</v>
      </c>
      <c r="R476" s="613">
        <v>0</v>
      </c>
    </row>
    <row r="477" spans="1:18" outlineLevel="1">
      <c r="A477" s="609" t="s">
        <v>45</v>
      </c>
      <c r="B477" s="610" t="s">
        <v>45</v>
      </c>
      <c r="C477" s="52">
        <v>0</v>
      </c>
      <c r="D477" s="611">
        <v>0</v>
      </c>
      <c r="E477" s="612">
        <v>0</v>
      </c>
      <c r="F477" s="612">
        <v>0</v>
      </c>
      <c r="G477" s="612">
        <v>0</v>
      </c>
      <c r="I477" s="613">
        <v>0</v>
      </c>
      <c r="J477" s="613">
        <v>0</v>
      </c>
      <c r="K477" s="613">
        <v>0</v>
      </c>
      <c r="L477" s="613">
        <v>0</v>
      </c>
      <c r="M477" s="613">
        <v>0</v>
      </c>
      <c r="N477" s="613">
        <v>0</v>
      </c>
      <c r="O477" s="613">
        <v>0</v>
      </c>
      <c r="P477" s="613">
        <v>0</v>
      </c>
      <c r="Q477" s="613">
        <v>0</v>
      </c>
      <c r="R477" s="613">
        <v>0</v>
      </c>
    </row>
    <row r="478" spans="1:18" outlineLevel="1">
      <c r="A478" s="609" t="s">
        <v>45</v>
      </c>
      <c r="B478" s="610" t="s">
        <v>45</v>
      </c>
      <c r="C478" s="52">
        <v>0</v>
      </c>
      <c r="D478" s="611">
        <v>0</v>
      </c>
      <c r="E478" s="612">
        <v>0</v>
      </c>
      <c r="F478" s="612">
        <v>0</v>
      </c>
      <c r="G478" s="612">
        <v>0</v>
      </c>
      <c r="I478" s="613">
        <v>0</v>
      </c>
      <c r="J478" s="613">
        <v>0</v>
      </c>
      <c r="K478" s="613">
        <v>0</v>
      </c>
      <c r="L478" s="613">
        <v>0</v>
      </c>
      <c r="M478" s="613">
        <v>0</v>
      </c>
      <c r="N478" s="613">
        <v>0</v>
      </c>
      <c r="O478" s="613">
        <v>0</v>
      </c>
      <c r="P478" s="613">
        <v>0</v>
      </c>
      <c r="Q478" s="613">
        <v>0</v>
      </c>
      <c r="R478" s="613">
        <v>0</v>
      </c>
    </row>
    <row r="479" spans="1:18" s="341" customFormat="1" outlineLevel="1">
      <c r="A479" s="342"/>
      <c r="B479" s="345" t="s">
        <v>70</v>
      </c>
      <c r="C479" s="351">
        <v>11005573.481128439</v>
      </c>
      <c r="D479" s="351">
        <v>10657780.915169371</v>
      </c>
      <c r="E479" s="351">
        <v>347792.56595906802</v>
      </c>
      <c r="F479" s="351">
        <v>0</v>
      </c>
      <c r="G479" s="351">
        <v>11005573.481128439</v>
      </c>
      <c r="H479" s="162"/>
      <c r="I479" s="349"/>
      <c r="J479" s="349"/>
      <c r="K479" s="349"/>
      <c r="L479" s="349"/>
      <c r="M479" s="349"/>
      <c r="N479" s="349"/>
      <c r="O479" s="349"/>
      <c r="P479" s="349"/>
      <c r="Q479" s="162"/>
      <c r="R479" s="349"/>
    </row>
    <row r="480" spans="1:18" s="341" customFormat="1" outlineLevel="1">
      <c r="A480" s="342"/>
      <c r="B480" s="349"/>
      <c r="C480" s="349"/>
      <c r="D480" s="162"/>
      <c r="E480" s="349"/>
      <c r="F480" s="349"/>
      <c r="G480" s="349"/>
      <c r="H480" s="162"/>
      <c r="I480" s="349"/>
      <c r="J480" s="349"/>
      <c r="K480" s="349"/>
      <c r="L480" s="349"/>
      <c r="M480" s="349"/>
      <c r="N480" s="349"/>
      <c r="O480" s="349"/>
      <c r="P480" s="349"/>
      <c r="Q480" s="162"/>
      <c r="R480" s="349"/>
    </row>
    <row r="481" spans="1:18" outlineLevel="1">
      <c r="B481" s="345" t="s">
        <v>257</v>
      </c>
    </row>
    <row r="482" spans="1:18" outlineLevel="1">
      <c r="A482" s="609" t="s">
        <v>1220</v>
      </c>
      <c r="B482" s="610" t="s">
        <v>1221</v>
      </c>
      <c r="C482" s="52">
        <v>1376273.7558263356</v>
      </c>
      <c r="D482" s="611">
        <v>1325772.7039111818</v>
      </c>
      <c r="E482" s="612">
        <v>50501.051915153861</v>
      </c>
      <c r="F482" s="612">
        <v>0</v>
      </c>
      <c r="G482" s="612">
        <v>1376273.7558263356</v>
      </c>
      <c r="I482" s="613" t="s">
        <v>1277</v>
      </c>
      <c r="J482" s="613" t="s">
        <v>248</v>
      </c>
      <c r="K482" s="613">
        <v>0</v>
      </c>
      <c r="L482" s="613">
        <v>0</v>
      </c>
      <c r="M482" s="613" t="s">
        <v>946</v>
      </c>
      <c r="N482" s="613">
        <v>0</v>
      </c>
      <c r="O482" s="613">
        <v>0</v>
      </c>
      <c r="P482" s="613">
        <v>0</v>
      </c>
      <c r="Q482" s="613">
        <v>0</v>
      </c>
      <c r="R482" s="613">
        <v>0</v>
      </c>
    </row>
    <row r="483" spans="1:18" outlineLevel="1">
      <c r="A483" s="609" t="s">
        <v>45</v>
      </c>
      <c r="B483" s="610" t="s">
        <v>45</v>
      </c>
      <c r="C483" s="52">
        <v>0</v>
      </c>
      <c r="D483" s="611">
        <v>0</v>
      </c>
      <c r="E483" s="612">
        <v>0</v>
      </c>
      <c r="F483" s="612">
        <v>0</v>
      </c>
      <c r="G483" s="612">
        <v>0</v>
      </c>
      <c r="I483" s="613">
        <v>0</v>
      </c>
      <c r="J483" s="613">
        <v>0</v>
      </c>
      <c r="K483" s="613">
        <v>0</v>
      </c>
      <c r="L483" s="613">
        <v>0</v>
      </c>
      <c r="M483" s="613">
        <v>0</v>
      </c>
      <c r="N483" s="613">
        <v>0</v>
      </c>
      <c r="O483" s="613">
        <v>0</v>
      </c>
      <c r="P483" s="613">
        <v>0</v>
      </c>
      <c r="Q483" s="613">
        <v>0</v>
      </c>
      <c r="R483" s="613">
        <v>0</v>
      </c>
    </row>
    <row r="484" spans="1:18" outlineLevel="1">
      <c r="A484" s="609" t="s">
        <v>45</v>
      </c>
      <c r="B484" s="610" t="s">
        <v>45</v>
      </c>
      <c r="C484" s="52">
        <v>0</v>
      </c>
      <c r="D484" s="611">
        <v>0</v>
      </c>
      <c r="E484" s="612">
        <v>0</v>
      </c>
      <c r="F484" s="612">
        <v>0</v>
      </c>
      <c r="G484" s="612">
        <v>0</v>
      </c>
      <c r="I484" s="613">
        <v>0</v>
      </c>
      <c r="J484" s="613">
        <v>0</v>
      </c>
      <c r="K484" s="613">
        <v>0</v>
      </c>
      <c r="L484" s="613">
        <v>0</v>
      </c>
      <c r="M484" s="613">
        <v>0</v>
      </c>
      <c r="N484" s="613">
        <v>0</v>
      </c>
      <c r="O484" s="613">
        <v>0</v>
      </c>
      <c r="P484" s="613">
        <v>0</v>
      </c>
      <c r="Q484" s="613">
        <v>0</v>
      </c>
      <c r="R484" s="613">
        <v>0</v>
      </c>
    </row>
    <row r="485" spans="1:18" outlineLevel="1">
      <c r="A485" s="609" t="s">
        <v>45</v>
      </c>
      <c r="B485" s="610" t="s">
        <v>45</v>
      </c>
      <c r="C485" s="52">
        <v>0</v>
      </c>
      <c r="D485" s="611">
        <v>0</v>
      </c>
      <c r="E485" s="612">
        <v>0</v>
      </c>
      <c r="F485" s="612">
        <v>0</v>
      </c>
      <c r="G485" s="612">
        <v>0</v>
      </c>
      <c r="I485" s="613">
        <v>0</v>
      </c>
      <c r="J485" s="613">
        <v>0</v>
      </c>
      <c r="K485" s="613">
        <v>0</v>
      </c>
      <c r="L485" s="613">
        <v>0</v>
      </c>
      <c r="M485" s="613">
        <v>0</v>
      </c>
      <c r="N485" s="613">
        <v>0</v>
      </c>
      <c r="O485" s="613">
        <v>0</v>
      </c>
      <c r="P485" s="613">
        <v>0</v>
      </c>
      <c r="Q485" s="613">
        <v>0</v>
      </c>
      <c r="R485" s="613">
        <v>0</v>
      </c>
    </row>
    <row r="486" spans="1:18" outlineLevel="1">
      <c r="A486" s="609" t="s">
        <v>45</v>
      </c>
      <c r="B486" s="610" t="s">
        <v>45</v>
      </c>
      <c r="C486" s="52">
        <v>0</v>
      </c>
      <c r="D486" s="611">
        <v>0</v>
      </c>
      <c r="E486" s="612">
        <v>0</v>
      </c>
      <c r="F486" s="612">
        <v>0</v>
      </c>
      <c r="G486" s="612">
        <v>0</v>
      </c>
      <c r="I486" s="613">
        <v>0</v>
      </c>
      <c r="J486" s="613">
        <v>0</v>
      </c>
      <c r="K486" s="613">
        <v>0</v>
      </c>
      <c r="L486" s="613">
        <v>0</v>
      </c>
      <c r="M486" s="613">
        <v>0</v>
      </c>
      <c r="N486" s="613">
        <v>0</v>
      </c>
      <c r="O486" s="613">
        <v>0</v>
      </c>
      <c r="P486" s="613">
        <v>0</v>
      </c>
      <c r="Q486" s="613">
        <v>0</v>
      </c>
      <c r="R486" s="613">
        <v>0</v>
      </c>
    </row>
    <row r="487" spans="1:18" s="341" customFormat="1" outlineLevel="1">
      <c r="A487" s="342"/>
      <c r="B487" s="345" t="s">
        <v>70</v>
      </c>
      <c r="C487" s="351">
        <v>1376273.7558263356</v>
      </c>
      <c r="D487" s="351">
        <v>1325772.7039111818</v>
      </c>
      <c r="E487" s="351">
        <v>50501.051915153861</v>
      </c>
      <c r="F487" s="351">
        <v>0</v>
      </c>
      <c r="G487" s="351">
        <v>1376273.7558263356</v>
      </c>
      <c r="H487" s="349"/>
      <c r="I487" s="349"/>
      <c r="J487" s="349"/>
      <c r="K487" s="349"/>
      <c r="L487" s="349"/>
      <c r="M487" s="349"/>
      <c r="N487" s="349"/>
      <c r="O487" s="349"/>
      <c r="P487" s="349"/>
      <c r="Q487" s="162"/>
      <c r="R487" s="349"/>
    </row>
    <row r="488" spans="1:18" outlineLevel="1"/>
    <row r="489" spans="1:18" s="341" customFormat="1" outlineLevel="1">
      <c r="A489" s="342"/>
      <c r="B489" s="345" t="s">
        <v>258</v>
      </c>
      <c r="C489" s="351">
        <v>71391654.277390912</v>
      </c>
      <c r="D489" s="351">
        <v>70235935.683551297</v>
      </c>
      <c r="E489" s="351">
        <v>1155718.5938396051</v>
      </c>
      <c r="F489" s="351">
        <v>0</v>
      </c>
      <c r="G489" s="351">
        <v>71391654.277390912</v>
      </c>
      <c r="H489" s="349"/>
      <c r="I489" s="349"/>
      <c r="J489" s="349"/>
      <c r="K489" s="349"/>
      <c r="L489" s="349"/>
      <c r="M489" s="349"/>
      <c r="N489" s="349"/>
      <c r="O489" s="349"/>
      <c r="P489" s="349"/>
      <c r="Q489" s="162"/>
      <c r="R489" s="349"/>
    </row>
    <row r="490" spans="1:18" outlineLevel="1">
      <c r="B490" s="345"/>
    </row>
    <row r="491" spans="1:18" outlineLevel="1">
      <c r="B491" s="345" t="s">
        <v>259</v>
      </c>
    </row>
    <row r="492" spans="1:18" outlineLevel="1">
      <c r="A492" s="609" t="s">
        <v>45</v>
      </c>
      <c r="B492" s="610" t="s">
        <v>45</v>
      </c>
      <c r="C492" s="52">
        <v>0</v>
      </c>
      <c r="D492" s="611">
        <v>0</v>
      </c>
      <c r="E492" s="612">
        <v>0</v>
      </c>
      <c r="F492" s="612">
        <v>0</v>
      </c>
      <c r="G492" s="612">
        <v>0</v>
      </c>
      <c r="I492" s="613">
        <v>0</v>
      </c>
      <c r="J492" s="613">
        <v>0</v>
      </c>
      <c r="K492" s="613">
        <v>0</v>
      </c>
      <c r="L492" s="613">
        <v>0</v>
      </c>
      <c r="M492" s="613">
        <v>0</v>
      </c>
      <c r="N492" s="613">
        <v>0</v>
      </c>
      <c r="O492" s="613">
        <v>0</v>
      </c>
      <c r="P492" s="613">
        <v>0</v>
      </c>
      <c r="Q492" s="613">
        <v>0</v>
      </c>
      <c r="R492" s="613">
        <v>0</v>
      </c>
    </row>
    <row r="493" spans="1:18" outlineLevel="1">
      <c r="A493" s="609" t="s">
        <v>45</v>
      </c>
      <c r="B493" s="610" t="s">
        <v>45</v>
      </c>
      <c r="C493" s="52">
        <v>0</v>
      </c>
      <c r="D493" s="611">
        <v>0</v>
      </c>
      <c r="E493" s="612">
        <v>0</v>
      </c>
      <c r="F493" s="612">
        <v>0</v>
      </c>
      <c r="G493" s="612">
        <v>0</v>
      </c>
      <c r="I493" s="613">
        <v>0</v>
      </c>
      <c r="J493" s="613">
        <v>0</v>
      </c>
      <c r="K493" s="613">
        <v>0</v>
      </c>
      <c r="L493" s="613">
        <v>0</v>
      </c>
      <c r="M493" s="613">
        <v>0</v>
      </c>
      <c r="N493" s="613">
        <v>0</v>
      </c>
      <c r="O493" s="613">
        <v>0</v>
      </c>
      <c r="P493" s="613">
        <v>0</v>
      </c>
      <c r="Q493" s="613">
        <v>0</v>
      </c>
      <c r="R493" s="613">
        <v>0</v>
      </c>
    </row>
    <row r="494" spans="1:18" outlineLevel="1">
      <c r="A494" s="609" t="s">
        <v>45</v>
      </c>
      <c r="B494" s="610" t="s">
        <v>45</v>
      </c>
      <c r="C494" s="52">
        <v>0</v>
      </c>
      <c r="D494" s="611">
        <v>0</v>
      </c>
      <c r="E494" s="612">
        <v>0</v>
      </c>
      <c r="F494" s="612">
        <v>0</v>
      </c>
      <c r="G494" s="612">
        <v>0</v>
      </c>
      <c r="I494" s="613">
        <v>0</v>
      </c>
      <c r="J494" s="613">
        <v>0</v>
      </c>
      <c r="K494" s="613">
        <v>0</v>
      </c>
      <c r="L494" s="613">
        <v>0</v>
      </c>
      <c r="M494" s="613">
        <v>0</v>
      </c>
      <c r="N494" s="613">
        <v>0</v>
      </c>
      <c r="O494" s="613">
        <v>0</v>
      </c>
      <c r="P494" s="613">
        <v>0</v>
      </c>
      <c r="Q494" s="613">
        <v>0</v>
      </c>
      <c r="R494" s="613">
        <v>0</v>
      </c>
    </row>
    <row r="495" spans="1:18" outlineLevel="1">
      <c r="A495" s="609" t="s">
        <v>45</v>
      </c>
      <c r="B495" s="610" t="s">
        <v>45</v>
      </c>
      <c r="C495" s="52">
        <v>0</v>
      </c>
      <c r="D495" s="611">
        <v>0</v>
      </c>
      <c r="E495" s="612">
        <v>0</v>
      </c>
      <c r="F495" s="612">
        <v>0</v>
      </c>
      <c r="G495" s="612">
        <v>0</v>
      </c>
      <c r="I495" s="613">
        <v>0</v>
      </c>
      <c r="J495" s="613">
        <v>0</v>
      </c>
      <c r="K495" s="613">
        <v>0</v>
      </c>
      <c r="L495" s="613">
        <v>0</v>
      </c>
      <c r="M495" s="613">
        <v>0</v>
      </c>
      <c r="N495" s="613">
        <v>0</v>
      </c>
      <c r="O495" s="613">
        <v>0</v>
      </c>
      <c r="P495" s="613">
        <v>0</v>
      </c>
      <c r="Q495" s="613">
        <v>0</v>
      </c>
      <c r="R495" s="613">
        <v>0</v>
      </c>
    </row>
    <row r="496" spans="1:18" outlineLevel="1">
      <c r="A496" s="609" t="s">
        <v>45</v>
      </c>
      <c r="B496" s="610" t="s">
        <v>45</v>
      </c>
      <c r="C496" s="52">
        <v>0</v>
      </c>
      <c r="D496" s="611">
        <v>0</v>
      </c>
      <c r="E496" s="612">
        <v>0</v>
      </c>
      <c r="F496" s="612">
        <v>0</v>
      </c>
      <c r="G496" s="612">
        <v>0</v>
      </c>
      <c r="I496" s="613">
        <v>0</v>
      </c>
      <c r="J496" s="613">
        <v>0</v>
      </c>
      <c r="K496" s="613">
        <v>0</v>
      </c>
      <c r="L496" s="613">
        <v>0</v>
      </c>
      <c r="M496" s="613">
        <v>0</v>
      </c>
      <c r="N496" s="613">
        <v>0</v>
      </c>
      <c r="O496" s="613">
        <v>0</v>
      </c>
      <c r="P496" s="613">
        <v>0</v>
      </c>
      <c r="Q496" s="613">
        <v>0</v>
      </c>
      <c r="R496" s="613">
        <v>0</v>
      </c>
    </row>
    <row r="497" spans="1:18" s="341" customFormat="1" outlineLevel="1">
      <c r="A497" s="342"/>
      <c r="B497" s="345" t="s">
        <v>70</v>
      </c>
      <c r="C497" s="351">
        <v>0</v>
      </c>
      <c r="D497" s="351">
        <v>0</v>
      </c>
      <c r="E497" s="351">
        <v>0</v>
      </c>
      <c r="F497" s="351">
        <v>0</v>
      </c>
      <c r="G497" s="351">
        <v>0</v>
      </c>
      <c r="H497" s="349"/>
      <c r="I497" s="349"/>
      <c r="J497" s="349"/>
      <c r="K497" s="349"/>
      <c r="L497" s="349"/>
      <c r="M497" s="349"/>
      <c r="N497" s="349"/>
      <c r="O497" s="349"/>
      <c r="P497" s="349"/>
      <c r="Q497" s="162"/>
      <c r="R497" s="349"/>
    </row>
    <row r="498" spans="1:18" outlineLevel="1"/>
    <row r="499" spans="1:18" outlineLevel="1">
      <c r="B499" s="345" t="s">
        <v>260</v>
      </c>
    </row>
    <row r="500" spans="1:18" outlineLevel="1">
      <c r="A500" s="609" t="s">
        <v>45</v>
      </c>
      <c r="B500" s="610" t="s">
        <v>45</v>
      </c>
      <c r="C500" s="52">
        <v>0</v>
      </c>
      <c r="D500" s="611">
        <v>0</v>
      </c>
      <c r="E500" s="612">
        <v>0</v>
      </c>
      <c r="F500" s="612">
        <v>0</v>
      </c>
      <c r="G500" s="612">
        <v>0</v>
      </c>
      <c r="I500" s="613">
        <v>0</v>
      </c>
      <c r="J500" s="613">
        <v>0</v>
      </c>
      <c r="K500" s="613">
        <v>0</v>
      </c>
      <c r="L500" s="613">
        <v>0</v>
      </c>
      <c r="M500" s="613">
        <v>0</v>
      </c>
      <c r="N500" s="613">
        <v>0</v>
      </c>
      <c r="O500" s="613">
        <v>0</v>
      </c>
      <c r="P500" s="613">
        <v>0</v>
      </c>
      <c r="Q500" s="613">
        <v>0</v>
      </c>
      <c r="R500" s="613">
        <v>0</v>
      </c>
    </row>
    <row r="501" spans="1:18" outlineLevel="1">
      <c r="A501" s="609" t="s">
        <v>45</v>
      </c>
      <c r="B501" s="610" t="s">
        <v>45</v>
      </c>
      <c r="C501" s="52">
        <v>0</v>
      </c>
      <c r="D501" s="611">
        <v>0</v>
      </c>
      <c r="E501" s="612">
        <v>0</v>
      </c>
      <c r="F501" s="612">
        <v>0</v>
      </c>
      <c r="G501" s="612">
        <v>0</v>
      </c>
      <c r="I501" s="613">
        <v>0</v>
      </c>
      <c r="J501" s="613">
        <v>0</v>
      </c>
      <c r="K501" s="613">
        <v>0</v>
      </c>
      <c r="L501" s="613">
        <v>0</v>
      </c>
      <c r="M501" s="613">
        <v>0</v>
      </c>
      <c r="N501" s="613">
        <v>0</v>
      </c>
      <c r="O501" s="613">
        <v>0</v>
      </c>
      <c r="P501" s="613">
        <v>0</v>
      </c>
      <c r="Q501" s="613">
        <v>0</v>
      </c>
      <c r="R501" s="613">
        <v>0</v>
      </c>
    </row>
    <row r="502" spans="1:18" s="341" customFormat="1" outlineLevel="1">
      <c r="A502" s="342"/>
      <c r="B502" s="345" t="s">
        <v>70</v>
      </c>
      <c r="C502" s="351">
        <v>0</v>
      </c>
      <c r="D502" s="351">
        <v>0</v>
      </c>
      <c r="E502" s="351">
        <v>0</v>
      </c>
      <c r="F502" s="351">
        <v>0</v>
      </c>
      <c r="G502" s="351">
        <v>0</v>
      </c>
      <c r="H502" s="349"/>
      <c r="I502" s="349"/>
      <c r="J502" s="349"/>
      <c r="K502" s="349"/>
      <c r="L502" s="349"/>
      <c r="M502" s="349"/>
      <c r="N502" s="349"/>
      <c r="O502" s="349"/>
      <c r="P502" s="349"/>
      <c r="Q502" s="162"/>
      <c r="R502" s="349"/>
    </row>
    <row r="503" spans="1:18" outlineLevel="1"/>
    <row r="504" spans="1:18" outlineLevel="1">
      <c r="B504" s="345" t="s">
        <v>261</v>
      </c>
    </row>
    <row r="505" spans="1:18" outlineLevel="1">
      <c r="A505" s="609" t="s">
        <v>45</v>
      </c>
      <c r="B505" s="610" t="s">
        <v>45</v>
      </c>
      <c r="C505" s="52">
        <v>0</v>
      </c>
      <c r="D505" s="611">
        <v>0</v>
      </c>
      <c r="E505" s="612">
        <v>0</v>
      </c>
      <c r="F505" s="612">
        <v>0</v>
      </c>
      <c r="G505" s="612">
        <v>0</v>
      </c>
      <c r="I505" s="613">
        <v>0</v>
      </c>
      <c r="J505" s="613">
        <v>0</v>
      </c>
      <c r="K505" s="613">
        <v>0</v>
      </c>
      <c r="L505" s="613">
        <v>0</v>
      </c>
      <c r="M505" s="613">
        <v>0</v>
      </c>
      <c r="N505" s="613">
        <v>0</v>
      </c>
      <c r="O505" s="613">
        <v>0</v>
      </c>
      <c r="P505" s="613">
        <v>0</v>
      </c>
      <c r="Q505" s="613">
        <v>0</v>
      </c>
      <c r="R505" s="613">
        <v>0</v>
      </c>
    </row>
    <row r="506" spans="1:18" outlineLevel="1">
      <c r="A506" s="609" t="s">
        <v>45</v>
      </c>
      <c r="B506" s="610" t="s">
        <v>45</v>
      </c>
      <c r="C506" s="52">
        <v>0</v>
      </c>
      <c r="D506" s="611">
        <v>0</v>
      </c>
      <c r="E506" s="612">
        <v>0</v>
      </c>
      <c r="F506" s="612">
        <v>0</v>
      </c>
      <c r="G506" s="612">
        <v>0</v>
      </c>
      <c r="I506" s="613">
        <v>0</v>
      </c>
      <c r="J506" s="613">
        <v>0</v>
      </c>
      <c r="K506" s="613">
        <v>0</v>
      </c>
      <c r="L506" s="613">
        <v>0</v>
      </c>
      <c r="M506" s="613">
        <v>0</v>
      </c>
      <c r="N506" s="613">
        <v>0</v>
      </c>
      <c r="O506" s="613">
        <v>0</v>
      </c>
      <c r="P506" s="613">
        <v>0</v>
      </c>
      <c r="Q506" s="613">
        <v>0</v>
      </c>
      <c r="R506" s="613">
        <v>0</v>
      </c>
    </row>
    <row r="507" spans="1:18" outlineLevel="1">
      <c r="A507" s="609" t="s">
        <v>45</v>
      </c>
      <c r="B507" s="610" t="s">
        <v>45</v>
      </c>
      <c r="C507" s="52">
        <v>0</v>
      </c>
      <c r="D507" s="611">
        <v>0</v>
      </c>
      <c r="E507" s="612">
        <v>0</v>
      </c>
      <c r="F507" s="612">
        <v>0</v>
      </c>
      <c r="G507" s="612">
        <v>0</v>
      </c>
      <c r="I507" s="613">
        <v>0</v>
      </c>
      <c r="J507" s="613">
        <v>0</v>
      </c>
      <c r="K507" s="613">
        <v>0</v>
      </c>
      <c r="L507" s="613">
        <v>0</v>
      </c>
      <c r="M507" s="613">
        <v>0</v>
      </c>
      <c r="N507" s="613">
        <v>0</v>
      </c>
      <c r="O507" s="613">
        <v>0</v>
      </c>
      <c r="P507" s="613">
        <v>0</v>
      </c>
      <c r="Q507" s="613">
        <v>0</v>
      </c>
      <c r="R507" s="613">
        <v>0</v>
      </c>
    </row>
    <row r="508" spans="1:18" outlineLevel="1">
      <c r="A508" s="609" t="s">
        <v>45</v>
      </c>
      <c r="B508" s="610" t="s">
        <v>45</v>
      </c>
      <c r="C508" s="52">
        <v>0</v>
      </c>
      <c r="D508" s="611">
        <v>0</v>
      </c>
      <c r="E508" s="612">
        <v>0</v>
      </c>
      <c r="F508" s="612">
        <v>0</v>
      </c>
      <c r="G508" s="612">
        <v>0</v>
      </c>
      <c r="I508" s="613">
        <v>0</v>
      </c>
      <c r="J508" s="613">
        <v>0</v>
      </c>
      <c r="K508" s="613">
        <v>0</v>
      </c>
      <c r="L508" s="613">
        <v>0</v>
      </c>
      <c r="M508" s="613">
        <v>0</v>
      </c>
      <c r="N508" s="613">
        <v>0</v>
      </c>
      <c r="O508" s="613">
        <v>0</v>
      </c>
      <c r="P508" s="613">
        <v>0</v>
      </c>
      <c r="Q508" s="613">
        <v>0</v>
      </c>
      <c r="R508" s="613">
        <v>0</v>
      </c>
    </row>
    <row r="509" spans="1:18" outlineLevel="1">
      <c r="A509" s="609" t="s">
        <v>45</v>
      </c>
      <c r="B509" s="610" t="s">
        <v>45</v>
      </c>
      <c r="C509" s="52">
        <v>0</v>
      </c>
      <c r="D509" s="611">
        <v>0</v>
      </c>
      <c r="E509" s="612">
        <v>0</v>
      </c>
      <c r="F509" s="612">
        <v>0</v>
      </c>
      <c r="G509" s="612">
        <v>0</v>
      </c>
      <c r="I509" s="613">
        <v>0</v>
      </c>
      <c r="J509" s="613">
        <v>0</v>
      </c>
      <c r="K509" s="613">
        <v>0</v>
      </c>
      <c r="L509" s="613">
        <v>0</v>
      </c>
      <c r="M509" s="613">
        <v>0</v>
      </c>
      <c r="N509" s="613">
        <v>0</v>
      </c>
      <c r="O509" s="613">
        <v>0</v>
      </c>
      <c r="P509" s="613">
        <v>0</v>
      </c>
      <c r="Q509" s="613">
        <v>0</v>
      </c>
      <c r="R509" s="613">
        <v>0</v>
      </c>
    </row>
    <row r="510" spans="1:18" s="341" customFormat="1" outlineLevel="1">
      <c r="A510" s="342"/>
      <c r="B510" s="345" t="s">
        <v>70</v>
      </c>
      <c r="C510" s="351">
        <v>0</v>
      </c>
      <c r="D510" s="351">
        <v>0</v>
      </c>
      <c r="E510" s="351">
        <v>0</v>
      </c>
      <c r="F510" s="351">
        <v>0</v>
      </c>
      <c r="G510" s="351">
        <v>0</v>
      </c>
      <c r="H510" s="349"/>
      <c r="I510" s="349"/>
      <c r="J510" s="349"/>
      <c r="K510" s="349"/>
      <c r="L510" s="349"/>
      <c r="M510" s="349"/>
      <c r="N510" s="349"/>
      <c r="O510" s="349"/>
      <c r="P510" s="349"/>
      <c r="Q510" s="162"/>
      <c r="R510" s="349"/>
    </row>
    <row r="511" spans="1:18" outlineLevel="1"/>
    <row r="512" spans="1:18" outlineLevel="1">
      <c r="B512" s="345" t="s">
        <v>262</v>
      </c>
    </row>
    <row r="513" spans="1:18" outlineLevel="1">
      <c r="A513" s="609" t="s">
        <v>45</v>
      </c>
      <c r="B513" s="610" t="s">
        <v>45</v>
      </c>
      <c r="C513" s="52">
        <v>0</v>
      </c>
      <c r="D513" s="611">
        <v>0</v>
      </c>
      <c r="E513" s="612">
        <v>0</v>
      </c>
      <c r="F513" s="612">
        <v>0</v>
      </c>
      <c r="G513" s="612">
        <v>0</v>
      </c>
      <c r="I513" s="613">
        <v>0</v>
      </c>
      <c r="J513" s="613">
        <v>0</v>
      </c>
      <c r="K513" s="613">
        <v>0</v>
      </c>
      <c r="L513" s="613">
        <v>0</v>
      </c>
      <c r="M513" s="613">
        <v>0</v>
      </c>
      <c r="N513" s="613">
        <v>0</v>
      </c>
      <c r="O513" s="613">
        <v>0</v>
      </c>
      <c r="P513" s="613">
        <v>0</v>
      </c>
      <c r="Q513" s="613">
        <v>0</v>
      </c>
      <c r="R513" s="613">
        <v>0</v>
      </c>
    </row>
    <row r="514" spans="1:18" outlineLevel="1">
      <c r="A514" s="609" t="s">
        <v>45</v>
      </c>
      <c r="B514" s="610" t="s">
        <v>45</v>
      </c>
      <c r="C514" s="52">
        <v>0</v>
      </c>
      <c r="D514" s="611">
        <v>0</v>
      </c>
      <c r="E514" s="612">
        <v>0</v>
      </c>
      <c r="F514" s="612">
        <v>0</v>
      </c>
      <c r="G514" s="612">
        <v>0</v>
      </c>
      <c r="I514" s="613">
        <v>0</v>
      </c>
      <c r="J514" s="613">
        <v>0</v>
      </c>
      <c r="K514" s="613">
        <v>0</v>
      </c>
      <c r="L514" s="613">
        <v>0</v>
      </c>
      <c r="M514" s="613">
        <v>0</v>
      </c>
      <c r="N514" s="613">
        <v>0</v>
      </c>
      <c r="O514" s="613">
        <v>0</v>
      </c>
      <c r="P514" s="613">
        <v>0</v>
      </c>
      <c r="Q514" s="613">
        <v>0</v>
      </c>
      <c r="R514" s="613">
        <v>0</v>
      </c>
    </row>
    <row r="515" spans="1:18" outlineLevel="1">
      <c r="A515" s="609" t="s">
        <v>45</v>
      </c>
      <c r="B515" s="610" t="s">
        <v>45</v>
      </c>
      <c r="C515" s="52">
        <v>0</v>
      </c>
      <c r="D515" s="611">
        <v>0</v>
      </c>
      <c r="E515" s="612">
        <v>0</v>
      </c>
      <c r="F515" s="612">
        <v>0</v>
      </c>
      <c r="G515" s="612">
        <v>0</v>
      </c>
      <c r="I515" s="613">
        <v>0</v>
      </c>
      <c r="J515" s="613">
        <v>0</v>
      </c>
      <c r="K515" s="613">
        <v>0</v>
      </c>
      <c r="L515" s="613">
        <v>0</v>
      </c>
      <c r="M515" s="613">
        <v>0</v>
      </c>
      <c r="N515" s="613">
        <v>0</v>
      </c>
      <c r="O515" s="613">
        <v>0</v>
      </c>
      <c r="P515" s="613">
        <v>0</v>
      </c>
      <c r="Q515" s="613">
        <v>0</v>
      </c>
      <c r="R515" s="613">
        <v>0</v>
      </c>
    </row>
    <row r="516" spans="1:18" outlineLevel="1">
      <c r="A516" s="609" t="s">
        <v>45</v>
      </c>
      <c r="B516" s="610" t="s">
        <v>45</v>
      </c>
      <c r="C516" s="52">
        <v>0</v>
      </c>
      <c r="D516" s="611">
        <v>0</v>
      </c>
      <c r="E516" s="612">
        <v>0</v>
      </c>
      <c r="F516" s="612">
        <v>0</v>
      </c>
      <c r="G516" s="612">
        <v>0</v>
      </c>
      <c r="I516" s="613">
        <v>0</v>
      </c>
      <c r="J516" s="613">
        <v>0</v>
      </c>
      <c r="K516" s="613">
        <v>0</v>
      </c>
      <c r="L516" s="613">
        <v>0</v>
      </c>
      <c r="M516" s="613">
        <v>0</v>
      </c>
      <c r="N516" s="613">
        <v>0</v>
      </c>
      <c r="O516" s="613">
        <v>0</v>
      </c>
      <c r="P516" s="613">
        <v>0</v>
      </c>
      <c r="Q516" s="613">
        <v>0</v>
      </c>
      <c r="R516" s="613">
        <v>0</v>
      </c>
    </row>
    <row r="517" spans="1:18" outlineLevel="1">
      <c r="A517" s="609" t="s">
        <v>45</v>
      </c>
      <c r="B517" s="610" t="s">
        <v>45</v>
      </c>
      <c r="C517" s="52">
        <v>0</v>
      </c>
      <c r="D517" s="611">
        <v>0</v>
      </c>
      <c r="E517" s="612">
        <v>0</v>
      </c>
      <c r="F517" s="612">
        <v>0</v>
      </c>
      <c r="G517" s="612">
        <v>0</v>
      </c>
      <c r="I517" s="613">
        <v>0</v>
      </c>
      <c r="J517" s="613">
        <v>0</v>
      </c>
      <c r="K517" s="613">
        <v>0</v>
      </c>
      <c r="L517" s="613">
        <v>0</v>
      </c>
      <c r="M517" s="613">
        <v>0</v>
      </c>
      <c r="N517" s="613">
        <v>0</v>
      </c>
      <c r="O517" s="613">
        <v>0</v>
      </c>
      <c r="P517" s="613">
        <v>0</v>
      </c>
      <c r="Q517" s="613">
        <v>0</v>
      </c>
      <c r="R517" s="613">
        <v>0</v>
      </c>
    </row>
    <row r="518" spans="1:18" outlineLevel="1">
      <c r="A518" s="609" t="s">
        <v>45</v>
      </c>
      <c r="B518" s="610" t="s">
        <v>45</v>
      </c>
      <c r="C518" s="52">
        <v>0</v>
      </c>
      <c r="D518" s="611">
        <v>0</v>
      </c>
      <c r="E518" s="612">
        <v>0</v>
      </c>
      <c r="F518" s="612">
        <v>0</v>
      </c>
      <c r="G518" s="612">
        <v>0</v>
      </c>
      <c r="I518" s="613">
        <v>0</v>
      </c>
      <c r="J518" s="613">
        <v>0</v>
      </c>
      <c r="K518" s="613">
        <v>0</v>
      </c>
      <c r="L518" s="613">
        <v>0</v>
      </c>
      <c r="M518" s="613">
        <v>0</v>
      </c>
      <c r="N518" s="613">
        <v>0</v>
      </c>
      <c r="O518" s="613">
        <v>0</v>
      </c>
      <c r="P518" s="613">
        <v>0</v>
      </c>
      <c r="Q518" s="613">
        <v>0</v>
      </c>
      <c r="R518" s="613">
        <v>0</v>
      </c>
    </row>
    <row r="519" spans="1:18" outlineLevel="1">
      <c r="A519" s="609" t="s">
        <v>45</v>
      </c>
      <c r="B519" s="610" t="s">
        <v>45</v>
      </c>
      <c r="C519" s="52">
        <v>0</v>
      </c>
      <c r="D519" s="611">
        <v>0</v>
      </c>
      <c r="E519" s="612">
        <v>0</v>
      </c>
      <c r="F519" s="612">
        <v>0</v>
      </c>
      <c r="G519" s="612">
        <v>0</v>
      </c>
      <c r="I519" s="613">
        <v>0</v>
      </c>
      <c r="J519" s="613">
        <v>0</v>
      </c>
      <c r="K519" s="613">
        <v>0</v>
      </c>
      <c r="L519" s="613">
        <v>0</v>
      </c>
      <c r="M519" s="613">
        <v>0</v>
      </c>
      <c r="N519" s="613">
        <v>0</v>
      </c>
      <c r="O519" s="613">
        <v>0</v>
      </c>
      <c r="P519" s="613">
        <v>0</v>
      </c>
      <c r="Q519" s="613">
        <v>0</v>
      </c>
      <c r="R519" s="613">
        <v>0</v>
      </c>
    </row>
    <row r="520" spans="1:18" outlineLevel="1">
      <c r="A520" s="609" t="s">
        <v>45</v>
      </c>
      <c r="B520" s="610" t="s">
        <v>45</v>
      </c>
      <c r="C520" s="52">
        <v>0</v>
      </c>
      <c r="D520" s="611">
        <v>0</v>
      </c>
      <c r="E520" s="612">
        <v>0</v>
      </c>
      <c r="F520" s="612">
        <v>0</v>
      </c>
      <c r="G520" s="612">
        <v>0</v>
      </c>
      <c r="I520" s="613">
        <v>0</v>
      </c>
      <c r="J520" s="613">
        <v>0</v>
      </c>
      <c r="K520" s="613">
        <v>0</v>
      </c>
      <c r="L520" s="613">
        <v>0</v>
      </c>
      <c r="M520" s="613">
        <v>0</v>
      </c>
      <c r="N520" s="613">
        <v>0</v>
      </c>
      <c r="O520" s="613">
        <v>0</v>
      </c>
      <c r="P520" s="613">
        <v>0</v>
      </c>
      <c r="Q520" s="613">
        <v>0</v>
      </c>
      <c r="R520" s="613">
        <v>0</v>
      </c>
    </row>
    <row r="521" spans="1:18" s="341" customFormat="1" outlineLevel="1">
      <c r="A521" s="342"/>
      <c r="B521" s="345" t="s">
        <v>70</v>
      </c>
      <c r="C521" s="351">
        <v>0</v>
      </c>
      <c r="D521" s="351">
        <v>0</v>
      </c>
      <c r="E521" s="351">
        <v>0</v>
      </c>
      <c r="F521" s="351">
        <v>0</v>
      </c>
      <c r="G521" s="351">
        <v>0</v>
      </c>
      <c r="H521" s="349"/>
      <c r="I521" s="349"/>
      <c r="J521" s="349"/>
      <c r="K521" s="349"/>
      <c r="L521" s="349"/>
      <c r="M521" s="349"/>
      <c r="N521" s="349"/>
      <c r="O521" s="349"/>
      <c r="P521" s="349"/>
      <c r="Q521" s="162"/>
      <c r="R521" s="349"/>
    </row>
    <row r="522" spans="1:18" outlineLevel="1"/>
    <row r="523" spans="1:18" outlineLevel="1">
      <c r="B523" s="345" t="s">
        <v>263</v>
      </c>
    </row>
    <row r="524" spans="1:18" outlineLevel="1">
      <c r="A524" s="609" t="s">
        <v>1222</v>
      </c>
      <c r="B524" s="610" t="s">
        <v>1223</v>
      </c>
      <c r="C524" s="52">
        <v>29215057.33172036</v>
      </c>
      <c r="D524" s="611">
        <v>28115834.299467236</v>
      </c>
      <c r="E524" s="612">
        <v>1099223.0322531238</v>
      </c>
      <c r="F524" s="612">
        <v>0</v>
      </c>
      <c r="G524" s="612">
        <v>29215057.33172036</v>
      </c>
      <c r="I524" s="613">
        <v>0</v>
      </c>
      <c r="J524" s="613">
        <v>0</v>
      </c>
      <c r="K524" s="613">
        <v>0</v>
      </c>
      <c r="L524" s="613">
        <v>0</v>
      </c>
      <c r="M524" s="613">
        <v>0</v>
      </c>
      <c r="N524" s="613">
        <v>0</v>
      </c>
      <c r="O524" s="613">
        <v>0</v>
      </c>
      <c r="P524" s="613">
        <v>0</v>
      </c>
      <c r="Q524" s="613">
        <v>0</v>
      </c>
      <c r="R524" s="613" t="s">
        <v>1039</v>
      </c>
    </row>
    <row r="525" spans="1:18" outlineLevel="1">
      <c r="A525" s="609" t="s">
        <v>1224</v>
      </c>
      <c r="B525" s="610" t="s">
        <v>1225</v>
      </c>
      <c r="C525" s="52">
        <v>501708.48065521597</v>
      </c>
      <c r="D525" s="611">
        <v>482719.13067690859</v>
      </c>
      <c r="E525" s="612">
        <v>18989.349978307378</v>
      </c>
      <c r="F525" s="612">
        <v>0</v>
      </c>
      <c r="G525" s="612">
        <v>501708.48065521597</v>
      </c>
      <c r="I525" s="613" t="s">
        <v>1277</v>
      </c>
      <c r="J525" s="613" t="s">
        <v>248</v>
      </c>
      <c r="K525" s="613">
        <v>0</v>
      </c>
      <c r="L525" s="613">
        <v>0</v>
      </c>
      <c r="M525" s="613" t="s">
        <v>930</v>
      </c>
      <c r="N525" s="613">
        <v>0</v>
      </c>
      <c r="O525" s="613">
        <v>0</v>
      </c>
      <c r="P525" s="613">
        <v>0</v>
      </c>
      <c r="Q525" s="613">
        <v>0</v>
      </c>
      <c r="R525" s="613">
        <v>0</v>
      </c>
    </row>
    <row r="526" spans="1:18" s="341" customFormat="1" outlineLevel="1">
      <c r="A526" s="342"/>
      <c r="B526" s="345" t="s">
        <v>70</v>
      </c>
      <c r="C526" s="351">
        <v>29716765.812375575</v>
      </c>
      <c r="D526" s="351">
        <v>28598553.430144146</v>
      </c>
      <c r="E526" s="351">
        <v>1118212.3822314311</v>
      </c>
      <c r="F526" s="351">
        <v>0</v>
      </c>
      <c r="G526" s="351">
        <v>29716765.812375575</v>
      </c>
      <c r="H526" s="349"/>
      <c r="I526" s="349"/>
      <c r="J526" s="349"/>
      <c r="K526" s="349"/>
      <c r="L526" s="349"/>
      <c r="M526" s="349"/>
      <c r="N526" s="349"/>
      <c r="O526" s="349"/>
      <c r="P526" s="349"/>
      <c r="Q526" s="162"/>
      <c r="R526" s="349"/>
    </row>
    <row r="527" spans="1:18" outlineLevel="1"/>
    <row r="528" spans="1:18" s="341" customFormat="1" outlineLevel="1">
      <c r="A528" s="342"/>
      <c r="B528" s="345" t="s">
        <v>1226</v>
      </c>
      <c r="C528" s="351">
        <v>29716765.812375575</v>
      </c>
      <c r="D528" s="351">
        <v>28598553.430144146</v>
      </c>
      <c r="E528" s="351">
        <v>1118212.3822314311</v>
      </c>
      <c r="F528" s="351">
        <v>0</v>
      </c>
      <c r="G528" s="351">
        <v>29716765.812375575</v>
      </c>
      <c r="H528" s="349"/>
      <c r="I528" s="349"/>
      <c r="J528" s="349"/>
      <c r="K528" s="349"/>
      <c r="L528" s="349"/>
      <c r="M528" s="349"/>
      <c r="N528" s="349"/>
      <c r="O528" s="349"/>
      <c r="P528" s="349"/>
      <c r="Q528" s="162"/>
      <c r="R528" s="349"/>
    </row>
    <row r="529" spans="1:18" outlineLevel="1"/>
    <row r="530" spans="1:18" outlineLevel="1">
      <c r="B530" s="345"/>
    </row>
    <row r="531" spans="1:18">
      <c r="B531" s="345" t="s">
        <v>1227</v>
      </c>
      <c r="C531" s="351">
        <v>108304747.09407416</v>
      </c>
      <c r="D531" s="351">
        <v>104626135.31606707</v>
      </c>
      <c r="E531" s="351">
        <v>3678611.7780070882</v>
      </c>
      <c r="F531" s="351">
        <v>0</v>
      </c>
      <c r="G531" s="351">
        <v>108304747.09407416</v>
      </c>
      <c r="I531" s="352"/>
    </row>
    <row r="532" spans="1:18">
      <c r="G532" s="347"/>
    </row>
    <row r="534" spans="1:18">
      <c r="A534" s="607" t="s">
        <v>27</v>
      </c>
    </row>
    <row r="535" spans="1:18" outlineLevel="1">
      <c r="A535" s="609">
        <v>403.01</v>
      </c>
      <c r="B535" s="610" t="s">
        <v>982</v>
      </c>
      <c r="C535" s="52">
        <v>42369879.411666438</v>
      </c>
      <c r="D535" s="611">
        <v>44708149.270000011</v>
      </c>
      <c r="E535" s="612">
        <v>-2338269.8583335713</v>
      </c>
      <c r="F535" s="612">
        <v>0</v>
      </c>
      <c r="G535" s="612">
        <v>42369879.411666438</v>
      </c>
      <c r="I535" s="613">
        <v>0</v>
      </c>
      <c r="J535" s="613">
        <v>0</v>
      </c>
      <c r="K535" s="613">
        <v>0</v>
      </c>
      <c r="L535" s="613">
        <v>0</v>
      </c>
      <c r="M535" s="613">
        <v>0</v>
      </c>
      <c r="N535" s="613">
        <v>0</v>
      </c>
      <c r="O535" s="613">
        <v>0</v>
      </c>
      <c r="P535" s="613">
        <v>0</v>
      </c>
      <c r="Q535" s="613">
        <v>0</v>
      </c>
      <c r="R535" s="613" t="s">
        <v>903</v>
      </c>
    </row>
    <row r="536" spans="1:18" outlineLevel="1">
      <c r="A536" s="609">
        <v>403.02</v>
      </c>
      <c r="B536" s="610" t="s">
        <v>983</v>
      </c>
      <c r="C536" s="52">
        <v>19269085.490000002</v>
      </c>
      <c r="D536" s="611">
        <v>19178478.530000001</v>
      </c>
      <c r="E536" s="612">
        <v>90606.960000000021</v>
      </c>
      <c r="F536" s="612">
        <v>0</v>
      </c>
      <c r="G536" s="612">
        <v>19269085.490000002</v>
      </c>
      <c r="I536" s="613">
        <v>0</v>
      </c>
      <c r="J536" s="613">
        <v>0</v>
      </c>
      <c r="K536" s="613">
        <v>0</v>
      </c>
      <c r="L536" s="613">
        <v>0</v>
      </c>
      <c r="M536" s="613">
        <v>0</v>
      </c>
      <c r="N536" s="613">
        <v>0</v>
      </c>
      <c r="O536" s="613">
        <v>0</v>
      </c>
      <c r="P536" s="613">
        <v>0</v>
      </c>
      <c r="Q536" s="613">
        <v>0</v>
      </c>
      <c r="R536" s="613" t="s">
        <v>903</v>
      </c>
    </row>
    <row r="537" spans="1:18" outlineLevel="1">
      <c r="A537" s="609">
        <v>403.03</v>
      </c>
      <c r="B537" s="610" t="s">
        <v>984</v>
      </c>
      <c r="C537" s="52">
        <v>74989413.669999972</v>
      </c>
      <c r="D537" s="611">
        <v>75056441.829999968</v>
      </c>
      <c r="E537" s="612">
        <v>-67028.159999999974</v>
      </c>
      <c r="F537" s="612">
        <v>0</v>
      </c>
      <c r="G537" s="612">
        <v>74989413.669999972</v>
      </c>
      <c r="I537" s="613">
        <v>0</v>
      </c>
      <c r="J537" s="613">
        <v>0</v>
      </c>
      <c r="K537" s="613">
        <v>0</v>
      </c>
      <c r="L537" s="613">
        <v>0</v>
      </c>
      <c r="M537" s="613">
        <v>0</v>
      </c>
      <c r="N537" s="613">
        <v>0</v>
      </c>
      <c r="O537" s="613">
        <v>0</v>
      </c>
      <c r="P537" s="613">
        <v>0</v>
      </c>
      <c r="Q537" s="613">
        <v>0</v>
      </c>
      <c r="R537" s="613" t="s">
        <v>903</v>
      </c>
    </row>
    <row r="538" spans="1:18" outlineLevel="1">
      <c r="A538" s="609" t="s">
        <v>985</v>
      </c>
      <c r="B538" s="610" t="s">
        <v>986</v>
      </c>
      <c r="C538" s="52">
        <v>29024260.061311252</v>
      </c>
      <c r="D538" s="611">
        <v>27586882.989999995</v>
      </c>
      <c r="E538" s="612">
        <v>1437377.0713112568</v>
      </c>
      <c r="F538" s="612">
        <v>0</v>
      </c>
      <c r="G538" s="612">
        <v>29024260.061311252</v>
      </c>
      <c r="I538" s="613" t="s">
        <v>1274</v>
      </c>
      <c r="J538" s="613" t="s">
        <v>916</v>
      </c>
      <c r="K538" s="613" t="s">
        <v>1275</v>
      </c>
      <c r="L538" s="613" t="s">
        <v>1276</v>
      </c>
      <c r="M538" s="613">
        <v>0</v>
      </c>
      <c r="N538" s="613">
        <v>0</v>
      </c>
      <c r="O538" s="613">
        <v>0</v>
      </c>
      <c r="P538" s="613">
        <v>0</v>
      </c>
      <c r="Q538" s="613">
        <v>0</v>
      </c>
      <c r="R538" s="613">
        <v>0</v>
      </c>
    </row>
    <row r="539" spans="1:18" outlineLevel="1">
      <c r="A539" s="609" t="s">
        <v>987</v>
      </c>
      <c r="B539" s="610" t="s">
        <v>988</v>
      </c>
      <c r="C539" s="52">
        <v>3536313.4800000051</v>
      </c>
      <c r="D539" s="611">
        <v>3533027.1800000053</v>
      </c>
      <c r="E539" s="612">
        <v>3286.3000000000206</v>
      </c>
      <c r="F539" s="612">
        <v>0</v>
      </c>
      <c r="G539" s="612">
        <v>3536313.4800000051</v>
      </c>
      <c r="I539" s="613" t="s">
        <v>1274</v>
      </c>
      <c r="J539" s="613" t="s">
        <v>907</v>
      </c>
      <c r="K539" s="613" t="s">
        <v>1273</v>
      </c>
      <c r="L539" s="613" t="s">
        <v>1057</v>
      </c>
      <c r="M539" s="613">
        <v>0</v>
      </c>
      <c r="N539" s="613">
        <v>0</v>
      </c>
      <c r="O539" s="613">
        <v>0</v>
      </c>
      <c r="P539" s="613">
        <v>0</v>
      </c>
      <c r="Q539" s="613">
        <v>0</v>
      </c>
      <c r="R539" s="613">
        <v>0</v>
      </c>
    </row>
    <row r="540" spans="1:18" outlineLevel="1">
      <c r="A540" s="609" t="s">
        <v>989</v>
      </c>
      <c r="B540" s="610" t="s">
        <v>990</v>
      </c>
      <c r="C540" s="52">
        <v>9969.1200000000008</v>
      </c>
      <c r="D540" s="611">
        <v>9969</v>
      </c>
      <c r="E540" s="612">
        <v>0.11999999999999998</v>
      </c>
      <c r="F540" s="612">
        <v>0</v>
      </c>
      <c r="G540" s="612">
        <v>9969.1200000000008</v>
      </c>
      <c r="I540" s="613" t="s">
        <v>1274</v>
      </c>
      <c r="J540" s="613" t="s">
        <v>247</v>
      </c>
      <c r="K540" s="613" t="s">
        <v>919</v>
      </c>
      <c r="L540" s="613">
        <v>0</v>
      </c>
      <c r="M540" s="613">
        <v>0</v>
      </c>
      <c r="N540" s="613">
        <v>0</v>
      </c>
      <c r="O540" s="613">
        <v>0</v>
      </c>
      <c r="P540" s="613">
        <v>0</v>
      </c>
      <c r="Q540" s="613">
        <v>0</v>
      </c>
      <c r="R540" s="613">
        <v>0</v>
      </c>
    </row>
    <row r="541" spans="1:18" outlineLevel="1">
      <c r="A541" s="609" t="s">
        <v>991</v>
      </c>
      <c r="B541" s="610" t="s">
        <v>992</v>
      </c>
      <c r="C541" s="52">
        <v>3010267.3200000003</v>
      </c>
      <c r="D541" s="611">
        <v>3007183.5700000003</v>
      </c>
      <c r="E541" s="612">
        <v>3083.7500000000023</v>
      </c>
      <c r="F541" s="612">
        <v>0</v>
      </c>
      <c r="G541" s="612">
        <v>3010267.3200000003</v>
      </c>
      <c r="I541" s="613" t="s">
        <v>1274</v>
      </c>
      <c r="J541" s="613" t="s">
        <v>907</v>
      </c>
      <c r="K541" s="613" t="s">
        <v>1273</v>
      </c>
      <c r="L541" s="613" t="s">
        <v>1057</v>
      </c>
      <c r="M541" s="613">
        <v>0</v>
      </c>
      <c r="N541" s="613">
        <v>0</v>
      </c>
      <c r="O541" s="613">
        <v>0</v>
      </c>
      <c r="P541" s="613">
        <v>0</v>
      </c>
      <c r="Q541" s="613">
        <v>0</v>
      </c>
      <c r="R541" s="613">
        <v>0</v>
      </c>
    </row>
    <row r="542" spans="1:18" outlineLevel="1">
      <c r="A542" s="609" t="s">
        <v>993</v>
      </c>
      <c r="B542" s="610" t="s">
        <v>994</v>
      </c>
      <c r="C542" s="52">
        <v>71582.14</v>
      </c>
      <c r="D542" s="611">
        <v>71582.5</v>
      </c>
      <c r="E542" s="612">
        <v>-0.36</v>
      </c>
      <c r="F542" s="612">
        <v>0</v>
      </c>
      <c r="G542" s="612">
        <v>71582.14</v>
      </c>
      <c r="I542" s="613">
        <v>0</v>
      </c>
      <c r="J542" s="613">
        <v>0</v>
      </c>
      <c r="K542" s="613">
        <v>0</v>
      </c>
      <c r="L542" s="613">
        <v>0</v>
      </c>
      <c r="M542" s="613">
        <v>0</v>
      </c>
      <c r="N542" s="613">
        <v>0</v>
      </c>
      <c r="O542" s="613">
        <v>0</v>
      </c>
      <c r="P542" s="613">
        <v>0</v>
      </c>
      <c r="Q542" s="613">
        <v>0</v>
      </c>
      <c r="R542" s="613" t="s">
        <v>995</v>
      </c>
    </row>
    <row r="543" spans="1:18" outlineLevel="1">
      <c r="A543" s="609" t="s">
        <v>996</v>
      </c>
      <c r="B543" s="610" t="s">
        <v>997</v>
      </c>
      <c r="C543" s="52">
        <v>142607.19</v>
      </c>
      <c r="D543" s="611">
        <v>142298.85</v>
      </c>
      <c r="E543" s="612">
        <v>308.33999999999997</v>
      </c>
      <c r="F543" s="612">
        <v>0</v>
      </c>
      <c r="G543" s="612">
        <v>142607.19</v>
      </c>
      <c r="I543" s="613">
        <v>0</v>
      </c>
      <c r="J543" s="613">
        <v>0</v>
      </c>
      <c r="K543" s="613">
        <v>0</v>
      </c>
      <c r="L543" s="613">
        <v>0</v>
      </c>
      <c r="M543" s="613">
        <v>0</v>
      </c>
      <c r="N543" s="613">
        <v>0</v>
      </c>
      <c r="O543" s="613">
        <v>0</v>
      </c>
      <c r="P543" s="613">
        <v>0</v>
      </c>
      <c r="Q543" s="613">
        <v>0</v>
      </c>
      <c r="R543" s="613" t="s">
        <v>971</v>
      </c>
    </row>
    <row r="544" spans="1:18" outlineLevel="1">
      <c r="A544" s="609" t="s">
        <v>998</v>
      </c>
      <c r="B544" s="614" t="s">
        <v>999</v>
      </c>
      <c r="C544" s="52">
        <v>9552274.1199999992</v>
      </c>
      <c r="D544" s="611">
        <v>9332292.6799999997</v>
      </c>
      <c r="E544" s="612">
        <v>219981.44</v>
      </c>
      <c r="F544" s="612">
        <v>0</v>
      </c>
      <c r="G544" s="612">
        <v>9552274.1199999992</v>
      </c>
      <c r="I544" s="613">
        <v>0</v>
      </c>
      <c r="J544" s="613">
        <v>0</v>
      </c>
      <c r="K544" s="613">
        <v>0</v>
      </c>
      <c r="L544" s="613">
        <v>0</v>
      </c>
      <c r="M544" s="613">
        <v>0</v>
      </c>
      <c r="N544" s="613">
        <v>0</v>
      </c>
      <c r="O544" s="613">
        <v>0</v>
      </c>
      <c r="P544" s="613">
        <v>0</v>
      </c>
      <c r="Q544" s="613">
        <v>0</v>
      </c>
      <c r="R544" s="613" t="s">
        <v>924</v>
      </c>
    </row>
    <row r="545" spans="1:18" outlineLevel="1">
      <c r="A545" s="609" t="s">
        <v>1000</v>
      </c>
      <c r="B545" s="610" t="s">
        <v>1001</v>
      </c>
      <c r="C545" s="52">
        <v>54950.929999999986</v>
      </c>
      <c r="D545" s="611">
        <v>54400.429999999986</v>
      </c>
      <c r="E545" s="612">
        <v>550.5</v>
      </c>
      <c r="F545" s="612">
        <v>0</v>
      </c>
      <c r="G545" s="612">
        <v>54950.929999999986</v>
      </c>
      <c r="I545" s="613" t="s">
        <v>1277</v>
      </c>
      <c r="J545" s="613" t="s">
        <v>247</v>
      </c>
      <c r="K545" s="613" t="s">
        <v>1002</v>
      </c>
      <c r="L545" s="613">
        <v>0</v>
      </c>
      <c r="M545" s="613">
        <v>0</v>
      </c>
      <c r="N545" s="613">
        <v>0</v>
      </c>
      <c r="O545" s="613">
        <v>0</v>
      </c>
      <c r="P545" s="613">
        <v>0</v>
      </c>
      <c r="Q545" s="613">
        <v>0</v>
      </c>
      <c r="R545" s="613">
        <v>0</v>
      </c>
    </row>
    <row r="546" spans="1:18" outlineLevel="1">
      <c r="A546" s="609" t="s">
        <v>1003</v>
      </c>
      <c r="B546" s="610" t="s">
        <v>1004</v>
      </c>
      <c r="C546" s="52">
        <v>12015090.43</v>
      </c>
      <c r="D546" s="611">
        <v>11656475.33</v>
      </c>
      <c r="E546" s="612">
        <v>358615.1</v>
      </c>
      <c r="F546" s="612">
        <v>0</v>
      </c>
      <c r="G546" s="612">
        <v>12015090.43</v>
      </c>
      <c r="I546" s="613" t="s">
        <v>1277</v>
      </c>
      <c r="J546" s="613" t="s">
        <v>247</v>
      </c>
      <c r="K546" s="613" t="s">
        <v>1005</v>
      </c>
      <c r="L546" s="613">
        <v>0</v>
      </c>
      <c r="M546" s="613">
        <v>0</v>
      </c>
      <c r="N546" s="613">
        <v>0</v>
      </c>
      <c r="O546" s="613">
        <v>0</v>
      </c>
      <c r="P546" s="613">
        <v>0</v>
      </c>
      <c r="Q546" s="613">
        <v>0</v>
      </c>
      <c r="R546" s="613">
        <v>0</v>
      </c>
    </row>
    <row r="547" spans="1:18" outlineLevel="1">
      <c r="A547" s="609" t="s">
        <v>1006</v>
      </c>
      <c r="B547" s="610" t="s">
        <v>1007</v>
      </c>
      <c r="C547" s="52">
        <v>17443235.939999998</v>
      </c>
      <c r="D547" s="611">
        <v>16982715.789999999</v>
      </c>
      <c r="E547" s="612">
        <v>460520.15</v>
      </c>
      <c r="F547" s="612">
        <v>0</v>
      </c>
      <c r="G547" s="612">
        <v>17443235.939999998</v>
      </c>
      <c r="I547" s="613" t="s">
        <v>1277</v>
      </c>
      <c r="J547" s="613" t="s">
        <v>247</v>
      </c>
      <c r="K547" s="613" t="s">
        <v>1005</v>
      </c>
      <c r="L547" s="613">
        <v>0</v>
      </c>
      <c r="M547" s="613">
        <v>0</v>
      </c>
      <c r="N547" s="613">
        <v>0</v>
      </c>
      <c r="O547" s="613">
        <v>0</v>
      </c>
      <c r="P547" s="613">
        <v>0</v>
      </c>
      <c r="Q547" s="613">
        <v>0</v>
      </c>
      <c r="R547" s="613">
        <v>0</v>
      </c>
    </row>
    <row r="548" spans="1:18" outlineLevel="1">
      <c r="A548" s="609" t="s">
        <v>1008</v>
      </c>
      <c r="B548" s="610" t="s">
        <v>1009</v>
      </c>
      <c r="C548" s="52">
        <v>13080710</v>
      </c>
      <c r="D548" s="611">
        <v>12751434.51</v>
      </c>
      <c r="E548" s="612">
        <v>329275.49</v>
      </c>
      <c r="F548" s="612">
        <v>0</v>
      </c>
      <c r="G548" s="612">
        <v>13080710</v>
      </c>
      <c r="I548" s="613" t="s">
        <v>1277</v>
      </c>
      <c r="J548" s="613" t="s">
        <v>247</v>
      </c>
      <c r="K548" s="613" t="s">
        <v>1010</v>
      </c>
      <c r="L548" s="613">
        <v>0</v>
      </c>
      <c r="M548" s="613">
        <v>0</v>
      </c>
      <c r="N548" s="613">
        <v>0</v>
      </c>
      <c r="O548" s="613">
        <v>0</v>
      </c>
      <c r="P548" s="613">
        <v>0</v>
      </c>
      <c r="Q548" s="613">
        <v>0</v>
      </c>
      <c r="R548" s="613">
        <v>0</v>
      </c>
    </row>
    <row r="549" spans="1:18" outlineLevel="1">
      <c r="A549" s="609" t="s">
        <v>1011</v>
      </c>
      <c r="B549" s="610" t="s">
        <v>1012</v>
      </c>
      <c r="C549" s="52">
        <v>39491386.72138118</v>
      </c>
      <c r="D549" s="611">
        <v>37180396.609999999</v>
      </c>
      <c r="E549" s="612">
        <v>2310990.1113811824</v>
      </c>
      <c r="F549" s="612">
        <v>0</v>
      </c>
      <c r="G549" s="612">
        <v>39491386.72138118</v>
      </c>
      <c r="I549" s="613" t="s">
        <v>1277</v>
      </c>
      <c r="J549" s="613" t="s">
        <v>247</v>
      </c>
      <c r="K549" s="613" t="s">
        <v>1010</v>
      </c>
      <c r="L549" s="613">
        <v>0</v>
      </c>
      <c r="M549" s="613">
        <v>0</v>
      </c>
      <c r="N549" s="613">
        <v>0</v>
      </c>
      <c r="O549" s="613">
        <v>0</v>
      </c>
      <c r="P549" s="613">
        <v>0</v>
      </c>
      <c r="Q549" s="613">
        <v>0</v>
      </c>
      <c r="R549" s="613">
        <v>0</v>
      </c>
    </row>
    <row r="550" spans="1:18" outlineLevel="1">
      <c r="A550" s="609" t="s">
        <v>1013</v>
      </c>
      <c r="B550" s="610" t="s">
        <v>1014</v>
      </c>
      <c r="C550" s="52">
        <v>20242879.390000001</v>
      </c>
      <c r="D550" s="611">
        <v>19948592.310000002</v>
      </c>
      <c r="E550" s="612">
        <v>294287.08</v>
      </c>
      <c r="F550" s="612">
        <v>0</v>
      </c>
      <c r="G550" s="612">
        <v>20242879.390000001</v>
      </c>
      <c r="I550" s="613">
        <v>0</v>
      </c>
      <c r="J550" s="613">
        <v>0</v>
      </c>
      <c r="K550" s="613">
        <v>0</v>
      </c>
      <c r="L550" s="613">
        <v>0</v>
      </c>
      <c r="M550" s="613">
        <v>0</v>
      </c>
      <c r="N550" s="613">
        <v>0</v>
      </c>
      <c r="O550" s="613">
        <v>0</v>
      </c>
      <c r="P550" s="613">
        <v>0</v>
      </c>
      <c r="Q550" s="613">
        <v>0</v>
      </c>
      <c r="R550" s="613" t="s">
        <v>974</v>
      </c>
    </row>
    <row r="551" spans="1:18" outlineLevel="1">
      <c r="A551" s="609" t="s">
        <v>1015</v>
      </c>
      <c r="B551" s="610" t="s">
        <v>1016</v>
      </c>
      <c r="C551" s="52">
        <v>5946476.4000000004</v>
      </c>
      <c r="D551" s="611">
        <v>5892634.3500000006</v>
      </c>
      <c r="E551" s="612">
        <v>53842.05</v>
      </c>
      <c r="F551" s="612">
        <v>0</v>
      </c>
      <c r="G551" s="612">
        <v>5946476.4000000004</v>
      </c>
      <c r="I551" s="613">
        <v>0</v>
      </c>
      <c r="J551" s="613">
        <v>0</v>
      </c>
      <c r="K551" s="613">
        <v>0</v>
      </c>
      <c r="L551" s="613">
        <v>0</v>
      </c>
      <c r="M551" s="613">
        <v>0</v>
      </c>
      <c r="N551" s="613">
        <v>0</v>
      </c>
      <c r="O551" s="613">
        <v>0</v>
      </c>
      <c r="P551" s="613">
        <v>0</v>
      </c>
      <c r="Q551" s="613">
        <v>0</v>
      </c>
      <c r="R551" s="613" t="s">
        <v>1017</v>
      </c>
    </row>
    <row r="552" spans="1:18" outlineLevel="1">
      <c r="A552" s="609" t="s">
        <v>1018</v>
      </c>
      <c r="B552" s="610" t="s">
        <v>1019</v>
      </c>
      <c r="C552" s="52">
        <v>17715531.738320235</v>
      </c>
      <c r="D552" s="611">
        <v>13659072.120000001</v>
      </c>
      <c r="E552" s="612">
        <v>4056459.6183202327</v>
      </c>
      <c r="F552" s="612">
        <v>0</v>
      </c>
      <c r="G552" s="612">
        <v>17715531.738320235</v>
      </c>
      <c r="I552" s="613" t="s">
        <v>1277</v>
      </c>
      <c r="J552" s="613" t="s">
        <v>248</v>
      </c>
      <c r="K552" s="613">
        <v>0</v>
      </c>
      <c r="L552" s="613">
        <v>0</v>
      </c>
      <c r="M552" s="613" t="s">
        <v>1020</v>
      </c>
      <c r="N552" s="613">
        <v>0</v>
      </c>
      <c r="O552" s="613">
        <v>0</v>
      </c>
      <c r="P552" s="613">
        <v>0</v>
      </c>
      <c r="Q552" s="613">
        <v>0</v>
      </c>
      <c r="R552" s="613">
        <v>0</v>
      </c>
    </row>
    <row r="553" spans="1:18" outlineLevel="1">
      <c r="A553" s="609" t="s">
        <v>1021</v>
      </c>
      <c r="B553" s="610" t="s">
        <v>1022</v>
      </c>
      <c r="C553" s="52">
        <v>2670044.1300000004</v>
      </c>
      <c r="D553" s="611">
        <v>2630967.8200000003</v>
      </c>
      <c r="E553" s="612">
        <v>39076.31</v>
      </c>
      <c r="F553" s="612">
        <v>0</v>
      </c>
      <c r="G553" s="612">
        <v>2670044.1300000004</v>
      </c>
      <c r="I553" s="613" t="s">
        <v>1277</v>
      </c>
      <c r="J553" s="613" t="s">
        <v>248</v>
      </c>
      <c r="K553" s="613">
        <v>0</v>
      </c>
      <c r="L553" s="613">
        <v>0</v>
      </c>
      <c r="M553" s="613" t="s">
        <v>930</v>
      </c>
      <c r="N553" s="613">
        <v>0</v>
      </c>
      <c r="O553" s="613">
        <v>0</v>
      </c>
      <c r="P553" s="613">
        <v>0</v>
      </c>
      <c r="Q553" s="613">
        <v>0</v>
      </c>
      <c r="R553" s="613">
        <v>0</v>
      </c>
    </row>
    <row r="554" spans="1:18" outlineLevel="1">
      <c r="A554" s="609">
        <v>403.06</v>
      </c>
      <c r="B554" s="610" t="s">
        <v>1023</v>
      </c>
      <c r="C554" s="52">
        <v>31544118.98686849</v>
      </c>
      <c r="D554" s="611">
        <v>30535202.688140035</v>
      </c>
      <c r="E554" s="612">
        <v>1008916.2987284553</v>
      </c>
      <c r="F554" s="612">
        <v>0</v>
      </c>
      <c r="G554" s="612">
        <v>31544118.98686849</v>
      </c>
      <c r="I554" s="613">
        <v>0</v>
      </c>
      <c r="J554" s="613">
        <v>0</v>
      </c>
      <c r="K554" s="613">
        <v>0</v>
      </c>
      <c r="L554" s="613">
        <v>0</v>
      </c>
      <c r="M554" s="613">
        <v>0</v>
      </c>
      <c r="N554" s="613">
        <v>0</v>
      </c>
      <c r="O554" s="613">
        <v>0</v>
      </c>
      <c r="P554" s="613">
        <v>0</v>
      </c>
      <c r="Q554" s="613">
        <v>0</v>
      </c>
      <c r="R554" s="613" t="s">
        <v>979</v>
      </c>
    </row>
    <row r="555" spans="1:18" outlineLevel="1">
      <c r="A555" s="609" t="s">
        <v>1024</v>
      </c>
      <c r="B555" s="614" t="s">
        <v>1025</v>
      </c>
      <c r="C555" s="52">
        <v>7651253.0900000008</v>
      </c>
      <c r="D555" s="611">
        <v>7558969.2500000009</v>
      </c>
      <c r="E555" s="612">
        <v>92283.839999999997</v>
      </c>
      <c r="F555" s="612">
        <v>0</v>
      </c>
      <c r="G555" s="612">
        <v>7651253.0900000008</v>
      </c>
      <c r="I555" s="613">
        <v>0</v>
      </c>
      <c r="J555" s="613">
        <v>0</v>
      </c>
      <c r="K555" s="613">
        <v>0</v>
      </c>
      <c r="L555" s="613">
        <v>0</v>
      </c>
      <c r="M555" s="613">
        <v>0</v>
      </c>
      <c r="N555" s="613">
        <v>0</v>
      </c>
      <c r="O555" s="613">
        <v>0</v>
      </c>
      <c r="P555" s="613">
        <v>0</v>
      </c>
      <c r="Q555" s="613">
        <v>0</v>
      </c>
      <c r="R555" s="613" t="s">
        <v>903</v>
      </c>
    </row>
    <row r="556" spans="1:18" outlineLevel="1">
      <c r="A556" s="609" t="s">
        <v>1026</v>
      </c>
      <c r="B556" s="614" t="s">
        <v>1027</v>
      </c>
      <c r="C556" s="52">
        <v>88906.44</v>
      </c>
      <c r="D556" s="611">
        <v>83377.600000000006</v>
      </c>
      <c r="E556" s="612">
        <v>5528.84</v>
      </c>
      <c r="F556" s="612">
        <v>0</v>
      </c>
      <c r="G556" s="612">
        <v>88906.44</v>
      </c>
      <c r="I556" s="613">
        <v>0</v>
      </c>
      <c r="J556" s="613">
        <v>0</v>
      </c>
      <c r="K556" s="613">
        <v>0</v>
      </c>
      <c r="L556" s="613">
        <v>0</v>
      </c>
      <c r="M556" s="613">
        <v>0</v>
      </c>
      <c r="N556" s="613">
        <v>0</v>
      </c>
      <c r="O556" s="613">
        <v>0</v>
      </c>
      <c r="P556" s="613">
        <v>0</v>
      </c>
      <c r="Q556" s="613">
        <v>0</v>
      </c>
      <c r="R556" s="613" t="s">
        <v>1028</v>
      </c>
    </row>
    <row r="557" spans="1:18" outlineLevel="1">
      <c r="A557" s="609" t="s">
        <v>1029</v>
      </c>
      <c r="B557" s="610" t="s">
        <v>1030</v>
      </c>
      <c r="C557" s="52">
        <v>52744.2</v>
      </c>
      <c r="D557" s="611">
        <v>64714.350000000006</v>
      </c>
      <c r="E557" s="612">
        <v>-11970.150000000005</v>
      </c>
      <c r="F557" s="612">
        <v>0</v>
      </c>
      <c r="G557" s="612">
        <v>52744.2</v>
      </c>
      <c r="I557" s="613">
        <v>0</v>
      </c>
      <c r="J557" s="613">
        <v>0</v>
      </c>
      <c r="K557" s="613">
        <v>0</v>
      </c>
      <c r="L557" s="613">
        <v>0</v>
      </c>
      <c r="M557" s="613">
        <v>0</v>
      </c>
      <c r="N557" s="613">
        <v>0</v>
      </c>
      <c r="O557" s="613">
        <v>0</v>
      </c>
      <c r="P557" s="613">
        <v>0</v>
      </c>
      <c r="Q557" s="613">
        <v>0</v>
      </c>
      <c r="R557" s="613" t="s">
        <v>1031</v>
      </c>
    </row>
    <row r="558" spans="1:18" outlineLevel="1">
      <c r="A558" s="609" t="s">
        <v>1032</v>
      </c>
      <c r="B558" s="610" t="s">
        <v>1033</v>
      </c>
      <c r="C558" s="52">
        <v>15331.973602</v>
      </c>
      <c r="D558" s="611">
        <v>0</v>
      </c>
      <c r="E558" s="612">
        <v>15331.973602</v>
      </c>
      <c r="F558" s="612">
        <v>0</v>
      </c>
      <c r="G558" s="612">
        <v>15331.973602</v>
      </c>
      <c r="I558" s="613">
        <v>0</v>
      </c>
      <c r="J558" s="613">
        <v>0</v>
      </c>
      <c r="K558" s="613">
        <v>0</v>
      </c>
      <c r="L558" s="613">
        <v>0</v>
      </c>
      <c r="M558" s="613">
        <v>0</v>
      </c>
      <c r="N558" s="613">
        <v>0</v>
      </c>
      <c r="O558" s="613">
        <v>0</v>
      </c>
      <c r="P558" s="613">
        <v>0</v>
      </c>
      <c r="Q558" s="613">
        <v>0</v>
      </c>
      <c r="R558" s="613" t="s">
        <v>979</v>
      </c>
    </row>
    <row r="559" spans="1:18" outlineLevel="1">
      <c r="A559" s="609">
        <v>403.08</v>
      </c>
      <c r="B559" s="610" t="s">
        <v>1034</v>
      </c>
      <c r="C559" s="52">
        <v>0</v>
      </c>
      <c r="D559" s="611">
        <v>0</v>
      </c>
      <c r="E559" s="612">
        <v>0</v>
      </c>
      <c r="F559" s="612">
        <v>0</v>
      </c>
      <c r="G559" s="612">
        <v>0</v>
      </c>
      <c r="I559" s="613">
        <v>0</v>
      </c>
      <c r="J559" s="613">
        <v>0</v>
      </c>
      <c r="K559" s="613">
        <v>0</v>
      </c>
      <c r="L559" s="613">
        <v>0</v>
      </c>
      <c r="M559" s="613">
        <v>0</v>
      </c>
      <c r="N559" s="613">
        <v>0</v>
      </c>
      <c r="O559" s="613">
        <v>0</v>
      </c>
      <c r="P559" s="613">
        <v>0</v>
      </c>
      <c r="Q559" s="613">
        <v>0</v>
      </c>
      <c r="R559" s="613" t="s">
        <v>1031</v>
      </c>
    </row>
    <row r="560" spans="1:18" outlineLevel="1">
      <c r="A560" s="609">
        <v>404</v>
      </c>
      <c r="B560" s="610" t="s">
        <v>1035</v>
      </c>
      <c r="C560" s="52">
        <v>1210780.8199999998</v>
      </c>
      <c r="D560" s="611">
        <v>1210780.8199999998</v>
      </c>
      <c r="E560" s="612">
        <v>0</v>
      </c>
      <c r="F560" s="612">
        <v>0</v>
      </c>
      <c r="G560" s="612">
        <v>1210780.8199999998</v>
      </c>
      <c r="I560" s="613">
        <v>0</v>
      </c>
      <c r="J560" s="613">
        <v>0</v>
      </c>
      <c r="K560" s="613">
        <v>0</v>
      </c>
      <c r="L560" s="613">
        <v>0</v>
      </c>
      <c r="M560" s="613">
        <v>0</v>
      </c>
      <c r="N560" s="613">
        <v>0</v>
      </c>
      <c r="O560" s="613">
        <v>0</v>
      </c>
      <c r="P560" s="613">
        <v>0</v>
      </c>
      <c r="Q560" s="613">
        <v>0</v>
      </c>
      <c r="R560" s="613" t="s">
        <v>903</v>
      </c>
    </row>
    <row r="561" spans="1:18" outlineLevel="1">
      <c r="A561" s="609">
        <v>404.01</v>
      </c>
      <c r="B561" s="610" t="s">
        <v>1036</v>
      </c>
      <c r="C561" s="52">
        <v>0</v>
      </c>
      <c r="D561" s="611">
        <v>0</v>
      </c>
      <c r="E561" s="612">
        <v>0</v>
      </c>
      <c r="F561" s="612">
        <v>0</v>
      </c>
      <c r="G561" s="612">
        <v>0</v>
      </c>
      <c r="I561" s="613" t="s">
        <v>1274</v>
      </c>
      <c r="J561" s="613" t="s">
        <v>907</v>
      </c>
      <c r="K561" s="613" t="s">
        <v>1273</v>
      </c>
      <c r="L561" s="613" t="s">
        <v>1057</v>
      </c>
      <c r="M561" s="613">
        <v>0</v>
      </c>
      <c r="N561" s="613">
        <v>0</v>
      </c>
      <c r="O561" s="613">
        <v>0</v>
      </c>
      <c r="P561" s="613">
        <v>0</v>
      </c>
      <c r="Q561" s="613">
        <v>0</v>
      </c>
      <c r="R561" s="613">
        <v>0</v>
      </c>
    </row>
    <row r="562" spans="1:18" outlineLevel="1">
      <c r="A562" s="609">
        <v>404.02</v>
      </c>
      <c r="B562" s="610" t="s">
        <v>1037</v>
      </c>
      <c r="C562" s="52">
        <v>80907204.711206168</v>
      </c>
      <c r="D562" s="611">
        <v>58868097.469999999</v>
      </c>
      <c r="E562" s="612">
        <v>22039107.241206165</v>
      </c>
      <c r="F562" s="612">
        <v>0</v>
      </c>
      <c r="G562" s="612">
        <v>80907204.711206168</v>
      </c>
      <c r="I562" s="613">
        <v>0</v>
      </c>
      <c r="J562" s="613">
        <v>0</v>
      </c>
      <c r="K562" s="613">
        <v>0</v>
      </c>
      <c r="L562" s="613">
        <v>0</v>
      </c>
      <c r="M562" s="613">
        <v>0</v>
      </c>
      <c r="N562" s="613">
        <v>0</v>
      </c>
      <c r="O562" s="613">
        <v>0</v>
      </c>
      <c r="P562" s="613">
        <v>0</v>
      </c>
      <c r="Q562" s="613">
        <v>0</v>
      </c>
      <c r="R562" s="613" t="s">
        <v>979</v>
      </c>
    </row>
    <row r="563" spans="1:18" outlineLevel="1">
      <c r="A563" s="609">
        <v>405</v>
      </c>
      <c r="B563" s="610" t="s">
        <v>1038</v>
      </c>
      <c r="C563" s="52">
        <v>2500924.8299999996</v>
      </c>
      <c r="D563" s="611">
        <v>2500924.8299999996</v>
      </c>
      <c r="E563" s="612">
        <v>0</v>
      </c>
      <c r="F563" s="612">
        <v>0</v>
      </c>
      <c r="G563" s="612">
        <v>2500924.8299999996</v>
      </c>
      <c r="I563" s="613">
        <v>0</v>
      </c>
      <c r="J563" s="613">
        <v>0</v>
      </c>
      <c r="K563" s="613">
        <v>0</v>
      </c>
      <c r="L563" s="613">
        <v>0</v>
      </c>
      <c r="M563" s="613">
        <v>0</v>
      </c>
      <c r="N563" s="613">
        <v>0</v>
      </c>
      <c r="O563" s="613">
        <v>0</v>
      </c>
      <c r="P563" s="613">
        <v>0</v>
      </c>
      <c r="Q563" s="613">
        <v>0</v>
      </c>
      <c r="R563" s="613" t="s">
        <v>1039</v>
      </c>
    </row>
    <row r="564" spans="1:18" outlineLevel="1">
      <c r="A564" s="609">
        <v>406</v>
      </c>
      <c r="B564" s="610" t="s">
        <v>1040</v>
      </c>
      <c r="C564" s="52">
        <v>25800</v>
      </c>
      <c r="D564" s="611">
        <v>25800</v>
      </c>
      <c r="E564" s="612">
        <v>0</v>
      </c>
      <c r="F564" s="612">
        <v>0</v>
      </c>
      <c r="G564" s="612">
        <v>25800</v>
      </c>
      <c r="I564" s="613" t="s">
        <v>1274</v>
      </c>
      <c r="J564" s="613" t="s">
        <v>907</v>
      </c>
      <c r="K564" s="613" t="s">
        <v>1273</v>
      </c>
      <c r="L564" s="613" t="s">
        <v>1057</v>
      </c>
      <c r="M564" s="613">
        <v>0</v>
      </c>
      <c r="N564" s="613">
        <v>0</v>
      </c>
      <c r="O564" s="613">
        <v>0</v>
      </c>
      <c r="P564" s="613">
        <v>0</v>
      </c>
      <c r="Q564" s="613">
        <v>0</v>
      </c>
      <c r="R564" s="613">
        <v>0</v>
      </c>
    </row>
    <row r="565" spans="1:18" outlineLevel="1">
      <c r="A565" s="609">
        <v>406.01</v>
      </c>
      <c r="B565" s="610" t="s">
        <v>1041</v>
      </c>
      <c r="C565" s="52">
        <v>0</v>
      </c>
      <c r="D565" s="611">
        <v>0</v>
      </c>
      <c r="E565" s="612">
        <v>0</v>
      </c>
      <c r="F565" s="612">
        <v>0</v>
      </c>
      <c r="G565" s="612">
        <v>0</v>
      </c>
      <c r="I565" s="613">
        <v>0</v>
      </c>
      <c r="J565" s="613">
        <v>0</v>
      </c>
      <c r="K565" s="613">
        <v>0</v>
      </c>
      <c r="L565" s="613">
        <v>0</v>
      </c>
      <c r="M565" s="613">
        <v>0</v>
      </c>
      <c r="N565" s="613">
        <v>0</v>
      </c>
      <c r="O565" s="613">
        <v>0</v>
      </c>
      <c r="P565" s="613">
        <v>0</v>
      </c>
      <c r="Q565" s="613">
        <v>0</v>
      </c>
      <c r="R565" s="613" t="s">
        <v>1031</v>
      </c>
    </row>
    <row r="566" spans="1:18" outlineLevel="1">
      <c r="A566" s="609">
        <v>406.02</v>
      </c>
      <c r="B566" s="610" t="s">
        <v>1042</v>
      </c>
      <c r="C566" s="52">
        <v>715282.68</v>
      </c>
      <c r="D566" s="611">
        <v>715282.68</v>
      </c>
      <c r="E566" s="612">
        <v>0</v>
      </c>
      <c r="F566" s="612">
        <v>0</v>
      </c>
      <c r="G566" s="612">
        <v>715282.68</v>
      </c>
      <c r="I566" s="613" t="s">
        <v>1272</v>
      </c>
      <c r="J566" s="613" t="s">
        <v>907</v>
      </c>
      <c r="K566" s="613" t="s">
        <v>1273</v>
      </c>
      <c r="L566" s="613" t="s">
        <v>1057</v>
      </c>
      <c r="M566" s="613">
        <v>0</v>
      </c>
      <c r="N566" s="613">
        <v>0</v>
      </c>
      <c r="O566" s="613">
        <v>0</v>
      </c>
      <c r="P566" s="613">
        <v>0</v>
      </c>
      <c r="Q566" s="613">
        <v>0</v>
      </c>
      <c r="R566" s="613">
        <v>0</v>
      </c>
    </row>
    <row r="567" spans="1:18" outlineLevel="1">
      <c r="A567" s="609">
        <v>406.03</v>
      </c>
      <c r="B567" s="610" t="s">
        <v>1043</v>
      </c>
      <c r="C567" s="52">
        <v>8414393.160000002</v>
      </c>
      <c r="D567" s="611">
        <v>8414393.160000002</v>
      </c>
      <c r="E567" s="612">
        <v>0</v>
      </c>
      <c r="F567" s="612">
        <v>0</v>
      </c>
      <c r="G567" s="612">
        <v>8414393.160000002</v>
      </c>
      <c r="I567" s="613">
        <v>0</v>
      </c>
      <c r="J567" s="613">
        <v>0</v>
      </c>
      <c r="K567" s="613">
        <v>0</v>
      </c>
      <c r="L567" s="613">
        <v>0</v>
      </c>
      <c r="M567" s="613">
        <v>0</v>
      </c>
      <c r="N567" s="613">
        <v>0</v>
      </c>
      <c r="O567" s="613">
        <v>0</v>
      </c>
      <c r="P567" s="613">
        <v>0</v>
      </c>
      <c r="Q567" s="613">
        <v>0</v>
      </c>
      <c r="R567" s="613" t="s">
        <v>903</v>
      </c>
    </row>
    <row r="568" spans="1:18" outlineLevel="1">
      <c r="A568" s="609">
        <v>407</v>
      </c>
      <c r="B568" s="610" t="s">
        <v>1044</v>
      </c>
      <c r="C568" s="52">
        <v>10322245.039999999</v>
      </c>
      <c r="D568" s="611">
        <v>10322245.039999999</v>
      </c>
      <c r="E568" s="612">
        <v>0</v>
      </c>
      <c r="F568" s="612">
        <v>0</v>
      </c>
      <c r="G568" s="612">
        <v>10322245.039999999</v>
      </c>
      <c r="I568" s="613">
        <v>0</v>
      </c>
      <c r="J568" s="613">
        <v>0</v>
      </c>
      <c r="K568" s="613">
        <v>0</v>
      </c>
      <c r="L568" s="613">
        <v>0</v>
      </c>
      <c r="M568" s="613">
        <v>0</v>
      </c>
      <c r="N568" s="613">
        <v>0</v>
      </c>
      <c r="O568" s="613">
        <v>0</v>
      </c>
      <c r="P568" s="613">
        <v>0</v>
      </c>
      <c r="Q568" s="613">
        <v>0</v>
      </c>
      <c r="R568" s="613" t="s">
        <v>903</v>
      </c>
    </row>
    <row r="569" spans="1:18" outlineLevel="1">
      <c r="A569" s="609">
        <v>407.01</v>
      </c>
      <c r="B569" s="610" t="s">
        <v>1045</v>
      </c>
      <c r="C569" s="52">
        <v>32828154.283406239</v>
      </c>
      <c r="D569" s="611">
        <v>25322916</v>
      </c>
      <c r="E569" s="612">
        <v>7505238.283406239</v>
      </c>
      <c r="F569" s="612">
        <v>0</v>
      </c>
      <c r="G569" s="612">
        <v>32828154.283406239</v>
      </c>
      <c r="I569" s="613">
        <v>0</v>
      </c>
      <c r="J569" s="613">
        <v>0</v>
      </c>
      <c r="K569" s="613">
        <v>0</v>
      </c>
      <c r="L569" s="613">
        <v>0</v>
      </c>
      <c r="M569" s="613">
        <v>0</v>
      </c>
      <c r="N569" s="613">
        <v>0</v>
      </c>
      <c r="O569" s="613">
        <v>0</v>
      </c>
      <c r="P569" s="613">
        <v>0</v>
      </c>
      <c r="Q569" s="613">
        <v>0</v>
      </c>
      <c r="R569" s="613" t="s">
        <v>1046</v>
      </c>
    </row>
    <row r="570" spans="1:18" outlineLevel="1">
      <c r="A570" s="609">
        <v>407.02</v>
      </c>
      <c r="B570" s="610" t="s">
        <v>1047</v>
      </c>
      <c r="C570" s="52">
        <v>18511525.820330832</v>
      </c>
      <c r="D570" s="611">
        <v>-20864791.359999996</v>
      </c>
      <c r="E570" s="612">
        <v>39376317.180330828</v>
      </c>
      <c r="F570" s="612">
        <v>0</v>
      </c>
      <c r="G570" s="612">
        <v>18511525.820330832</v>
      </c>
      <c r="I570" s="613">
        <v>0</v>
      </c>
      <c r="J570" s="613">
        <v>0</v>
      </c>
      <c r="K570" s="613">
        <v>0</v>
      </c>
      <c r="L570" s="613">
        <v>0</v>
      </c>
      <c r="M570" s="613">
        <v>0</v>
      </c>
      <c r="N570" s="613">
        <v>0</v>
      </c>
      <c r="O570" s="613">
        <v>0</v>
      </c>
      <c r="P570" s="613">
        <v>0</v>
      </c>
      <c r="Q570" s="613">
        <v>0</v>
      </c>
      <c r="R570" s="613" t="s">
        <v>903</v>
      </c>
    </row>
    <row r="571" spans="1:18" outlineLevel="1">
      <c r="A571" s="609">
        <v>411</v>
      </c>
      <c r="B571" s="610" t="s">
        <v>1048</v>
      </c>
      <c r="C571" s="52">
        <v>3537694.08</v>
      </c>
      <c r="D571" s="611">
        <v>3557679.1</v>
      </c>
      <c r="E571" s="612">
        <v>-19985.020000000019</v>
      </c>
      <c r="F571" s="612">
        <v>0</v>
      </c>
      <c r="G571" s="612">
        <v>3537694.08</v>
      </c>
      <c r="I571" s="613">
        <v>0</v>
      </c>
      <c r="J571" s="613">
        <v>0</v>
      </c>
      <c r="K571" s="613">
        <v>0</v>
      </c>
      <c r="L571" s="613">
        <v>0</v>
      </c>
      <c r="M571" s="613">
        <v>0</v>
      </c>
      <c r="N571" s="613">
        <v>0</v>
      </c>
      <c r="O571" s="613">
        <v>0</v>
      </c>
      <c r="P571" s="613">
        <v>0</v>
      </c>
      <c r="Q571" s="613">
        <v>0</v>
      </c>
      <c r="R571" s="613" t="s">
        <v>903</v>
      </c>
    </row>
    <row r="572" spans="1:18" outlineLevel="1">
      <c r="A572" s="609">
        <v>411.01</v>
      </c>
      <c r="B572" s="610" t="s">
        <v>1049</v>
      </c>
      <c r="C572" s="52">
        <v>-4297707.3533333335</v>
      </c>
      <c r="D572" s="611">
        <v>-763743.36</v>
      </c>
      <c r="E572" s="612">
        <v>-3533963.9933333336</v>
      </c>
      <c r="F572" s="612">
        <v>0</v>
      </c>
      <c r="G572" s="612">
        <v>-4297707.3533333335</v>
      </c>
      <c r="I572" s="613">
        <v>0</v>
      </c>
      <c r="J572" s="613">
        <v>0</v>
      </c>
      <c r="K572" s="613">
        <v>0</v>
      </c>
      <c r="L572" s="613">
        <v>0</v>
      </c>
      <c r="M572" s="613">
        <v>0</v>
      </c>
      <c r="N572" s="613">
        <v>0</v>
      </c>
      <c r="O572" s="613">
        <v>0</v>
      </c>
      <c r="P572" s="613">
        <v>0</v>
      </c>
      <c r="Q572" s="613">
        <v>0</v>
      </c>
      <c r="R572" s="613" t="s">
        <v>1039</v>
      </c>
    </row>
    <row r="573" spans="1:18" outlineLevel="1">
      <c r="A573" s="609">
        <v>411.02</v>
      </c>
      <c r="B573" s="610" t="s">
        <v>1050</v>
      </c>
      <c r="C573" s="52">
        <v>-4419.1099999999997</v>
      </c>
      <c r="D573" s="611">
        <v>-4419.1099999999997</v>
      </c>
      <c r="E573" s="612">
        <v>0</v>
      </c>
      <c r="F573" s="612">
        <v>0</v>
      </c>
      <c r="G573" s="612">
        <v>-4419.1099999999997</v>
      </c>
      <c r="I573" s="613">
        <v>0</v>
      </c>
      <c r="J573" s="613">
        <v>0</v>
      </c>
      <c r="K573" s="613">
        <v>0</v>
      </c>
      <c r="L573" s="613">
        <v>0</v>
      </c>
      <c r="M573" s="613">
        <v>0</v>
      </c>
      <c r="N573" s="613">
        <v>0</v>
      </c>
      <c r="O573" s="613">
        <v>0</v>
      </c>
      <c r="P573" s="613">
        <v>0</v>
      </c>
      <c r="Q573" s="613">
        <v>0</v>
      </c>
      <c r="R573" s="613" t="s">
        <v>1039</v>
      </c>
    </row>
    <row r="574" spans="1:18" outlineLevel="1">
      <c r="A574" s="609">
        <v>421</v>
      </c>
      <c r="B574" s="610" t="s">
        <v>1228</v>
      </c>
      <c r="C574" s="52">
        <v>0</v>
      </c>
      <c r="D574" s="611">
        <v>-41661500.859999999</v>
      </c>
      <c r="E574" s="612">
        <v>41661500.859999999</v>
      </c>
      <c r="F574" s="612">
        <v>0</v>
      </c>
      <c r="G574" s="612">
        <v>0</v>
      </c>
      <c r="I574" s="613">
        <v>0</v>
      </c>
      <c r="J574" s="613">
        <v>0</v>
      </c>
      <c r="K574" s="613">
        <v>0</v>
      </c>
      <c r="L574" s="613">
        <v>0</v>
      </c>
      <c r="M574" s="613">
        <v>0</v>
      </c>
      <c r="N574" s="613">
        <v>0</v>
      </c>
      <c r="O574" s="613">
        <v>0</v>
      </c>
      <c r="P574" s="613">
        <v>0</v>
      </c>
      <c r="Q574" s="613">
        <v>0</v>
      </c>
      <c r="R574" s="613" t="s">
        <v>1031</v>
      </c>
    </row>
    <row r="575" spans="1:18" outlineLevel="1">
      <c r="A575" s="609" t="s">
        <v>45</v>
      </c>
      <c r="B575" s="610" t="s">
        <v>45</v>
      </c>
      <c r="C575" s="52">
        <v>0</v>
      </c>
      <c r="D575" s="611">
        <v>0</v>
      </c>
      <c r="E575" s="612">
        <v>0</v>
      </c>
      <c r="F575" s="612">
        <v>0</v>
      </c>
      <c r="G575" s="612">
        <v>0</v>
      </c>
      <c r="I575" s="613">
        <v>0</v>
      </c>
      <c r="J575" s="613">
        <v>0</v>
      </c>
      <c r="K575" s="613">
        <v>0</v>
      </c>
      <c r="L575" s="613">
        <v>0</v>
      </c>
      <c r="M575" s="613">
        <v>0</v>
      </c>
      <c r="N575" s="613">
        <v>0</v>
      </c>
      <c r="O575" s="613">
        <v>0</v>
      </c>
      <c r="P575" s="613">
        <v>0</v>
      </c>
      <c r="Q575" s="613">
        <v>0</v>
      </c>
      <c r="R575" s="613">
        <v>0</v>
      </c>
    </row>
    <row r="576" spans="1:18" outlineLevel="1">
      <c r="A576" s="609" t="s">
        <v>45</v>
      </c>
      <c r="B576" s="610" t="s">
        <v>45</v>
      </c>
      <c r="C576" s="52">
        <v>0</v>
      </c>
      <c r="D576" s="611">
        <v>0</v>
      </c>
      <c r="E576" s="612">
        <v>0</v>
      </c>
      <c r="F576" s="612">
        <v>0</v>
      </c>
      <c r="G576" s="612">
        <v>0</v>
      </c>
      <c r="I576" s="613">
        <v>0</v>
      </c>
      <c r="J576" s="613">
        <v>0</v>
      </c>
      <c r="K576" s="613">
        <v>0</v>
      </c>
      <c r="L576" s="613">
        <v>0</v>
      </c>
      <c r="M576" s="613">
        <v>0</v>
      </c>
      <c r="N576" s="613">
        <v>0</v>
      </c>
      <c r="O576" s="613">
        <v>0</v>
      </c>
      <c r="P576" s="613">
        <v>0</v>
      </c>
      <c r="Q576" s="613">
        <v>0</v>
      </c>
      <c r="R576" s="613">
        <v>0</v>
      </c>
    </row>
    <row r="577" spans="1:18" outlineLevel="1">
      <c r="A577" s="609" t="s">
        <v>45</v>
      </c>
      <c r="B577" s="610" t="s">
        <v>45</v>
      </c>
      <c r="C577" s="52">
        <v>0</v>
      </c>
      <c r="D577" s="611">
        <v>0</v>
      </c>
      <c r="E577" s="612">
        <v>0</v>
      </c>
      <c r="F577" s="612">
        <v>0</v>
      </c>
      <c r="G577" s="612">
        <v>0</v>
      </c>
      <c r="I577" s="613">
        <v>0</v>
      </c>
      <c r="J577" s="613">
        <v>0</v>
      </c>
      <c r="K577" s="613">
        <v>0</v>
      </c>
      <c r="L577" s="613">
        <v>0</v>
      </c>
      <c r="M577" s="613">
        <v>0</v>
      </c>
      <c r="N577" s="613">
        <v>0</v>
      </c>
      <c r="O577" s="613">
        <v>0</v>
      </c>
      <c r="P577" s="613">
        <v>0</v>
      </c>
      <c r="Q577" s="613">
        <v>0</v>
      </c>
      <c r="R577" s="613">
        <v>0</v>
      </c>
    </row>
    <row r="578" spans="1:18" outlineLevel="1">
      <c r="A578" s="609" t="s">
        <v>45</v>
      </c>
      <c r="B578" s="610" t="s">
        <v>45</v>
      </c>
      <c r="C578" s="52">
        <v>0</v>
      </c>
      <c r="D578" s="611">
        <v>0</v>
      </c>
      <c r="E578" s="612">
        <v>0</v>
      </c>
      <c r="F578" s="612">
        <v>0</v>
      </c>
      <c r="G578" s="612">
        <v>0</v>
      </c>
      <c r="I578" s="613">
        <v>0</v>
      </c>
      <c r="J578" s="613">
        <v>0</v>
      </c>
      <c r="K578" s="613">
        <v>0</v>
      </c>
      <c r="L578" s="613">
        <v>0</v>
      </c>
      <c r="M578" s="613">
        <v>0</v>
      </c>
      <c r="N578" s="613">
        <v>0</v>
      </c>
      <c r="O578" s="613">
        <v>0</v>
      </c>
      <c r="P578" s="613">
        <v>0</v>
      </c>
      <c r="Q578" s="613">
        <v>0</v>
      </c>
      <c r="R578" s="613">
        <v>0</v>
      </c>
    </row>
    <row r="579" spans="1:18" outlineLevel="1">
      <c r="A579" s="609" t="s">
        <v>45</v>
      </c>
      <c r="B579" s="610" t="s">
        <v>45</v>
      </c>
      <c r="C579" s="52">
        <v>0</v>
      </c>
      <c r="D579" s="611">
        <v>0</v>
      </c>
      <c r="E579" s="612">
        <v>0</v>
      </c>
      <c r="F579" s="612">
        <v>0</v>
      </c>
      <c r="G579" s="612">
        <v>0</v>
      </c>
      <c r="I579" s="613">
        <v>0</v>
      </c>
      <c r="J579" s="613">
        <v>0</v>
      </c>
      <c r="K579" s="613">
        <v>0</v>
      </c>
      <c r="L579" s="613">
        <v>0</v>
      </c>
      <c r="M579" s="613">
        <v>0</v>
      </c>
      <c r="N579" s="613">
        <v>0</v>
      </c>
      <c r="O579" s="613">
        <v>0</v>
      </c>
      <c r="P579" s="613">
        <v>0</v>
      </c>
      <c r="Q579" s="613">
        <v>0</v>
      </c>
      <c r="R579" s="613">
        <v>0</v>
      </c>
    </row>
    <row r="580" spans="1:18" outlineLevel="1">
      <c r="A580" s="609" t="s">
        <v>45</v>
      </c>
      <c r="B580" s="610" t="s">
        <v>45</v>
      </c>
      <c r="C580" s="52">
        <v>0</v>
      </c>
      <c r="D580" s="611">
        <v>0</v>
      </c>
      <c r="E580" s="612">
        <v>0</v>
      </c>
      <c r="F580" s="612">
        <v>0</v>
      </c>
      <c r="G580" s="612">
        <v>0</v>
      </c>
      <c r="I580" s="613">
        <v>0</v>
      </c>
      <c r="J580" s="613">
        <v>0</v>
      </c>
      <c r="K580" s="613">
        <v>0</v>
      </c>
      <c r="L580" s="613">
        <v>0</v>
      </c>
      <c r="M580" s="613">
        <v>0</v>
      </c>
      <c r="N580" s="613">
        <v>0</v>
      </c>
      <c r="O580" s="613">
        <v>0</v>
      </c>
      <c r="P580" s="613">
        <v>0</v>
      </c>
      <c r="Q580" s="613">
        <v>0</v>
      </c>
      <c r="R580" s="613">
        <v>0</v>
      </c>
    </row>
    <row r="581" spans="1:18" outlineLevel="1">
      <c r="A581" s="609" t="s">
        <v>45</v>
      </c>
      <c r="B581" s="610" t="s">
        <v>45</v>
      </c>
      <c r="C581" s="52">
        <v>0</v>
      </c>
      <c r="D581" s="611">
        <v>0</v>
      </c>
      <c r="E581" s="612">
        <v>0</v>
      </c>
      <c r="F581" s="612">
        <v>0</v>
      </c>
      <c r="G581" s="612">
        <v>0</v>
      </c>
      <c r="I581" s="613">
        <v>0</v>
      </c>
      <c r="J581" s="613">
        <v>0</v>
      </c>
      <c r="K581" s="613">
        <v>0</v>
      </c>
      <c r="L581" s="613">
        <v>0</v>
      </c>
      <c r="M581" s="613">
        <v>0</v>
      </c>
      <c r="N581" s="613">
        <v>0</v>
      </c>
      <c r="O581" s="613">
        <v>0</v>
      </c>
      <c r="P581" s="613">
        <v>0</v>
      </c>
      <c r="Q581" s="613">
        <v>0</v>
      </c>
      <c r="R581" s="613">
        <v>0</v>
      </c>
    </row>
    <row r="582" spans="1:18" outlineLevel="1">
      <c r="A582" s="609" t="s">
        <v>45</v>
      </c>
      <c r="B582" s="610" t="s">
        <v>45</v>
      </c>
      <c r="C582" s="52">
        <v>0</v>
      </c>
      <c r="D582" s="611">
        <v>0</v>
      </c>
      <c r="E582" s="612">
        <v>0</v>
      </c>
      <c r="F582" s="612">
        <v>0</v>
      </c>
      <c r="G582" s="612">
        <v>0</v>
      </c>
      <c r="I582" s="613">
        <v>0</v>
      </c>
      <c r="J582" s="613">
        <v>0</v>
      </c>
      <c r="K582" s="613">
        <v>0</v>
      </c>
      <c r="L582" s="613">
        <v>0</v>
      </c>
      <c r="M582" s="613">
        <v>0</v>
      </c>
      <c r="N582" s="613">
        <v>0</v>
      </c>
      <c r="O582" s="613">
        <v>0</v>
      </c>
      <c r="P582" s="613">
        <v>0</v>
      </c>
      <c r="Q582" s="613">
        <v>0</v>
      </c>
      <c r="R582" s="613">
        <v>0</v>
      </c>
    </row>
    <row r="583" spans="1:18" outlineLevel="1">
      <c r="A583" s="609" t="s">
        <v>45</v>
      </c>
      <c r="B583" s="610" t="s">
        <v>45</v>
      </c>
      <c r="C583" s="52">
        <v>0</v>
      </c>
      <c r="D583" s="611">
        <v>0</v>
      </c>
      <c r="E583" s="612">
        <v>0</v>
      </c>
      <c r="F583" s="612">
        <v>0</v>
      </c>
      <c r="G583" s="612">
        <v>0</v>
      </c>
      <c r="I583" s="613">
        <v>0</v>
      </c>
      <c r="J583" s="613">
        <v>0</v>
      </c>
      <c r="K583" s="613">
        <v>0</v>
      </c>
      <c r="L583" s="613">
        <v>0</v>
      </c>
      <c r="M583" s="613">
        <v>0</v>
      </c>
      <c r="N583" s="613">
        <v>0</v>
      </c>
      <c r="O583" s="613">
        <v>0</v>
      </c>
      <c r="P583" s="613">
        <v>0</v>
      </c>
      <c r="Q583" s="613">
        <v>0</v>
      </c>
      <c r="R583" s="613">
        <v>0</v>
      </c>
    </row>
    <row r="584" spans="1:18">
      <c r="B584" s="345" t="s">
        <v>1051</v>
      </c>
      <c r="C584" s="351">
        <v>504660191.33475941</v>
      </c>
      <c r="D584" s="351">
        <v>389268923.96814013</v>
      </c>
      <c r="E584" s="351">
        <v>115391267.36661945</v>
      </c>
      <c r="F584" s="351">
        <v>0</v>
      </c>
      <c r="G584" s="351">
        <v>504660191.33475941</v>
      </c>
      <c r="H584" s="347"/>
    </row>
    <row r="585" spans="1:18">
      <c r="B585" s="352"/>
      <c r="C585" s="352"/>
      <c r="E585" s="352"/>
      <c r="F585" s="352"/>
      <c r="G585" s="352"/>
    </row>
    <row r="586" spans="1:18">
      <c r="A586" s="607" t="s">
        <v>83</v>
      </c>
    </row>
    <row r="587" spans="1:18" outlineLevel="1">
      <c r="A587" s="609">
        <v>236</v>
      </c>
      <c r="B587" s="610" t="s">
        <v>1052</v>
      </c>
      <c r="C587" s="52">
        <v>2</v>
      </c>
      <c r="D587" s="611">
        <v>59265945.07</v>
      </c>
      <c r="E587" s="612">
        <v>-59265943.07</v>
      </c>
      <c r="F587" s="612">
        <v>0</v>
      </c>
      <c r="G587" s="612">
        <v>2</v>
      </c>
      <c r="I587" s="613">
        <v>0</v>
      </c>
      <c r="J587" s="613">
        <v>0</v>
      </c>
      <c r="K587" s="613">
        <v>0</v>
      </c>
      <c r="L587" s="613">
        <v>0</v>
      </c>
      <c r="M587" s="613">
        <v>0</v>
      </c>
      <c r="N587" s="613">
        <v>0</v>
      </c>
      <c r="O587" s="613">
        <v>0</v>
      </c>
      <c r="P587" s="613">
        <v>0</v>
      </c>
      <c r="Q587" s="613">
        <v>0</v>
      </c>
      <c r="R587" s="613" t="s">
        <v>962</v>
      </c>
    </row>
    <row r="588" spans="1:18" outlineLevel="1">
      <c r="A588" s="609">
        <v>236.01</v>
      </c>
      <c r="B588" s="610" t="s">
        <v>1053</v>
      </c>
      <c r="C588" s="52">
        <v>7434887.1786304051</v>
      </c>
      <c r="D588" s="611">
        <v>7259623.1200000001</v>
      </c>
      <c r="E588" s="612">
        <v>175264.05863040531</v>
      </c>
      <c r="F588" s="612">
        <v>0</v>
      </c>
      <c r="G588" s="612">
        <v>7434887.1786304051</v>
      </c>
      <c r="I588" s="613">
        <v>0</v>
      </c>
      <c r="J588" s="613">
        <v>0</v>
      </c>
      <c r="K588" s="613">
        <v>0</v>
      </c>
      <c r="L588" s="613">
        <v>0</v>
      </c>
      <c r="M588" s="613">
        <v>0</v>
      </c>
      <c r="N588" s="613">
        <v>0</v>
      </c>
      <c r="O588" s="613">
        <v>0</v>
      </c>
      <c r="P588" s="613">
        <v>0</v>
      </c>
      <c r="Q588" s="613">
        <v>0</v>
      </c>
      <c r="R588" s="613" t="s">
        <v>964</v>
      </c>
    </row>
    <row r="589" spans="1:18" outlineLevel="1">
      <c r="A589" s="609">
        <v>236.02</v>
      </c>
      <c r="B589" s="610" t="s">
        <v>84</v>
      </c>
      <c r="C589" s="52">
        <v>78420655.274811447</v>
      </c>
      <c r="D589" s="611">
        <v>84567938.340000004</v>
      </c>
      <c r="E589" s="612">
        <v>-6147283.0651885513</v>
      </c>
      <c r="F589" s="612">
        <v>4905844.3320240006</v>
      </c>
      <c r="G589" s="612">
        <v>83326499.606835455</v>
      </c>
      <c r="I589" s="613">
        <v>0</v>
      </c>
      <c r="J589" s="613">
        <v>0</v>
      </c>
      <c r="K589" s="613">
        <v>0</v>
      </c>
      <c r="L589" s="613">
        <v>0</v>
      </c>
      <c r="M589" s="613">
        <v>0</v>
      </c>
      <c r="N589" s="613">
        <v>0</v>
      </c>
      <c r="O589" s="613">
        <v>0</v>
      </c>
      <c r="P589" s="613">
        <v>0</v>
      </c>
      <c r="Q589" s="613">
        <v>0</v>
      </c>
      <c r="R589" s="613" t="s">
        <v>1054</v>
      </c>
    </row>
    <row r="590" spans="1:18" outlineLevel="1">
      <c r="A590" s="609">
        <v>236.03</v>
      </c>
      <c r="B590" s="610" t="s">
        <v>1055</v>
      </c>
      <c r="C590" s="52">
        <v>0</v>
      </c>
      <c r="D590" s="611">
        <v>82000442.209999993</v>
      </c>
      <c r="E590" s="612">
        <v>-82000442.209999993</v>
      </c>
      <c r="F590" s="612">
        <v>0</v>
      </c>
      <c r="G590" s="612">
        <v>0</v>
      </c>
      <c r="I590" s="613">
        <v>0</v>
      </c>
      <c r="J590" s="613">
        <v>0</v>
      </c>
      <c r="K590" s="613">
        <v>0</v>
      </c>
      <c r="L590" s="613">
        <v>0</v>
      </c>
      <c r="M590" s="613">
        <v>0</v>
      </c>
      <c r="N590" s="613">
        <v>0</v>
      </c>
      <c r="O590" s="613">
        <v>0</v>
      </c>
      <c r="P590" s="613">
        <v>0</v>
      </c>
      <c r="Q590" s="613">
        <v>0</v>
      </c>
      <c r="R590" s="613" t="s">
        <v>1054</v>
      </c>
    </row>
    <row r="591" spans="1:18" outlineLevel="1">
      <c r="A591" s="609">
        <v>236.04</v>
      </c>
      <c r="B591" s="610" t="s">
        <v>1056</v>
      </c>
      <c r="C591" s="52">
        <v>766379.13641918916</v>
      </c>
      <c r="D591" s="611">
        <v>1346484.56</v>
      </c>
      <c r="E591" s="612">
        <v>-580105.42358081089</v>
      </c>
      <c r="F591" s="612">
        <v>0</v>
      </c>
      <c r="G591" s="612">
        <v>766379.13641918916</v>
      </c>
      <c r="I591" s="613" t="s">
        <v>1272</v>
      </c>
      <c r="J591" s="613" t="s">
        <v>85</v>
      </c>
      <c r="K591" s="613">
        <v>0</v>
      </c>
      <c r="L591" s="613" t="s">
        <v>1057</v>
      </c>
      <c r="M591" s="613">
        <v>0</v>
      </c>
      <c r="N591" s="613">
        <v>0</v>
      </c>
      <c r="O591" s="613">
        <v>0</v>
      </c>
      <c r="P591" s="613">
        <v>0</v>
      </c>
      <c r="Q591" s="613">
        <v>0</v>
      </c>
      <c r="R591" s="613">
        <v>0</v>
      </c>
    </row>
    <row r="592" spans="1:18" outlineLevel="1">
      <c r="A592" s="609" t="s">
        <v>45</v>
      </c>
      <c r="B592" s="610" t="s">
        <v>45</v>
      </c>
      <c r="C592" s="52">
        <v>0</v>
      </c>
      <c r="D592" s="611">
        <v>0</v>
      </c>
      <c r="E592" s="612">
        <v>0</v>
      </c>
      <c r="F592" s="612">
        <v>0</v>
      </c>
      <c r="G592" s="612">
        <v>0</v>
      </c>
      <c r="I592" s="613">
        <v>0</v>
      </c>
      <c r="J592" s="613">
        <v>0</v>
      </c>
      <c r="K592" s="613">
        <v>0</v>
      </c>
      <c r="L592" s="613">
        <v>0</v>
      </c>
      <c r="M592" s="613">
        <v>0</v>
      </c>
      <c r="N592" s="613">
        <v>0</v>
      </c>
      <c r="O592" s="613">
        <v>0</v>
      </c>
      <c r="P592" s="613">
        <v>0</v>
      </c>
      <c r="Q592" s="613">
        <v>0</v>
      </c>
      <c r="R592" s="613">
        <v>0</v>
      </c>
    </row>
    <row r="593" spans="1:18" outlineLevel="1">
      <c r="A593" s="609" t="s">
        <v>45</v>
      </c>
      <c r="B593" s="610" t="s">
        <v>45</v>
      </c>
      <c r="C593" s="52">
        <v>0</v>
      </c>
      <c r="D593" s="611">
        <v>0</v>
      </c>
      <c r="E593" s="612">
        <v>0</v>
      </c>
      <c r="F593" s="612">
        <v>0</v>
      </c>
      <c r="G593" s="612">
        <v>0</v>
      </c>
      <c r="I593" s="613">
        <v>0</v>
      </c>
      <c r="J593" s="613">
        <v>0</v>
      </c>
      <c r="K593" s="613">
        <v>0</v>
      </c>
      <c r="L593" s="613">
        <v>0</v>
      </c>
      <c r="M593" s="613">
        <v>0</v>
      </c>
      <c r="N593" s="613">
        <v>0</v>
      </c>
      <c r="O593" s="613">
        <v>0</v>
      </c>
      <c r="P593" s="613">
        <v>0</v>
      </c>
      <c r="Q593" s="613">
        <v>0</v>
      </c>
      <c r="R593" s="613">
        <v>0</v>
      </c>
    </row>
    <row r="594" spans="1:18" outlineLevel="1">
      <c r="A594" s="609" t="s">
        <v>45</v>
      </c>
      <c r="B594" s="610" t="s">
        <v>45</v>
      </c>
      <c r="C594" s="52">
        <v>0</v>
      </c>
      <c r="D594" s="611">
        <v>0</v>
      </c>
      <c r="E594" s="612">
        <v>0</v>
      </c>
      <c r="F594" s="612">
        <v>0</v>
      </c>
      <c r="G594" s="612">
        <v>0</v>
      </c>
      <c r="I594" s="613">
        <v>0</v>
      </c>
      <c r="J594" s="613">
        <v>0</v>
      </c>
      <c r="K594" s="613">
        <v>0</v>
      </c>
      <c r="L594" s="613">
        <v>0</v>
      </c>
      <c r="M594" s="613">
        <v>0</v>
      </c>
      <c r="N594" s="613">
        <v>0</v>
      </c>
      <c r="O594" s="613">
        <v>0</v>
      </c>
      <c r="P594" s="613">
        <v>0</v>
      </c>
      <c r="Q594" s="613">
        <v>0</v>
      </c>
      <c r="R594" s="613">
        <v>0</v>
      </c>
    </row>
    <row r="595" spans="1:18" outlineLevel="1">
      <c r="A595" s="609" t="s">
        <v>45</v>
      </c>
      <c r="B595" s="610" t="s">
        <v>45</v>
      </c>
      <c r="C595" s="52">
        <v>0</v>
      </c>
      <c r="D595" s="611">
        <v>0</v>
      </c>
      <c r="E595" s="612">
        <v>0</v>
      </c>
      <c r="F595" s="612">
        <v>0</v>
      </c>
      <c r="G595" s="612">
        <v>0</v>
      </c>
      <c r="I595" s="613">
        <v>0</v>
      </c>
      <c r="J595" s="613">
        <v>0</v>
      </c>
      <c r="K595" s="613">
        <v>0</v>
      </c>
      <c r="L595" s="613">
        <v>0</v>
      </c>
      <c r="M595" s="613">
        <v>0</v>
      </c>
      <c r="N595" s="613">
        <v>0</v>
      </c>
      <c r="O595" s="613">
        <v>0</v>
      </c>
      <c r="P595" s="613">
        <v>0</v>
      </c>
      <c r="Q595" s="613">
        <v>0</v>
      </c>
      <c r="R595" s="613">
        <v>0</v>
      </c>
    </row>
    <row r="596" spans="1:18" outlineLevel="1">
      <c r="A596" s="609" t="s">
        <v>45</v>
      </c>
      <c r="B596" s="610" t="s">
        <v>45</v>
      </c>
      <c r="C596" s="52">
        <v>0</v>
      </c>
      <c r="D596" s="611">
        <v>0</v>
      </c>
      <c r="E596" s="612">
        <v>0</v>
      </c>
      <c r="F596" s="612">
        <v>0</v>
      </c>
      <c r="G596" s="612">
        <v>0</v>
      </c>
      <c r="I596" s="613">
        <v>0</v>
      </c>
      <c r="J596" s="613">
        <v>0</v>
      </c>
      <c r="K596" s="613">
        <v>0</v>
      </c>
      <c r="L596" s="613">
        <v>0</v>
      </c>
      <c r="M596" s="613">
        <v>0</v>
      </c>
      <c r="N596" s="613">
        <v>0</v>
      </c>
      <c r="O596" s="613">
        <v>0</v>
      </c>
      <c r="P596" s="613">
        <v>0</v>
      </c>
      <c r="Q596" s="613">
        <v>0</v>
      </c>
      <c r="R596" s="613">
        <v>0</v>
      </c>
    </row>
    <row r="597" spans="1:18">
      <c r="B597" s="345" t="s">
        <v>1058</v>
      </c>
      <c r="C597" s="351">
        <v>86621923.58986105</v>
      </c>
      <c r="D597" s="351">
        <v>234440433.30000001</v>
      </c>
      <c r="E597" s="351">
        <v>-147818509.71013898</v>
      </c>
      <c r="F597" s="351">
        <v>4905844.3320240006</v>
      </c>
      <c r="G597" s="351">
        <v>91527767.921885058</v>
      </c>
      <c r="H597" s="2"/>
    </row>
    <row r="598" spans="1:18">
      <c r="D598" s="347"/>
      <c r="H598" s="2"/>
    </row>
    <row r="599" spans="1:18">
      <c r="A599" s="607" t="s">
        <v>478</v>
      </c>
      <c r="B599" s="345"/>
      <c r="C599" s="351">
        <v>1747920255.6164606</v>
      </c>
      <c r="D599" s="351">
        <v>1994336798.9812195</v>
      </c>
      <c r="E599" s="351">
        <v>-246416543.36475873</v>
      </c>
      <c r="F599" s="351">
        <v>40520995.039643995</v>
      </c>
      <c r="G599" s="351">
        <v>1788441250.6561046</v>
      </c>
      <c r="H599" s="2"/>
    </row>
    <row r="600" spans="1:18">
      <c r="C600" s="347"/>
      <c r="D600" s="354"/>
      <c r="E600" s="354"/>
      <c r="F600" s="354"/>
      <c r="G600" s="347"/>
      <c r="H600" s="2"/>
    </row>
    <row r="601" spans="1:18">
      <c r="A601" s="607" t="s">
        <v>264</v>
      </c>
      <c r="D601" s="354"/>
      <c r="E601" s="354"/>
      <c r="F601" s="354"/>
      <c r="G601" s="354"/>
    </row>
    <row r="602" spans="1:18" outlineLevel="1">
      <c r="A602" s="609">
        <v>450.01</v>
      </c>
      <c r="B602" s="610" t="s">
        <v>1229</v>
      </c>
      <c r="C602" s="52">
        <v>2151272.19</v>
      </c>
      <c r="D602" s="611">
        <v>2151272.19</v>
      </c>
      <c r="E602" s="612">
        <v>0</v>
      </c>
      <c r="F602" s="612">
        <v>0</v>
      </c>
      <c r="G602" s="612">
        <v>2151272.19</v>
      </c>
      <c r="I602" s="613" t="s">
        <v>1277</v>
      </c>
      <c r="J602" s="613" t="s">
        <v>248</v>
      </c>
      <c r="K602" s="613">
        <v>0</v>
      </c>
      <c r="L602" s="613">
        <v>0</v>
      </c>
      <c r="M602" s="613" t="s">
        <v>1285</v>
      </c>
      <c r="N602" s="613">
        <v>0</v>
      </c>
      <c r="O602" s="613">
        <v>0</v>
      </c>
      <c r="P602" s="613">
        <v>0</v>
      </c>
      <c r="Q602" s="613">
        <v>0</v>
      </c>
      <c r="R602" s="613">
        <v>0</v>
      </c>
    </row>
    <row r="603" spans="1:18" outlineLevel="1">
      <c r="A603" s="609">
        <v>450.02</v>
      </c>
      <c r="B603" s="610" t="s">
        <v>1230</v>
      </c>
      <c r="C603" s="52">
        <v>300105</v>
      </c>
      <c r="D603" s="611">
        <v>300105</v>
      </c>
      <c r="E603" s="612">
        <v>0</v>
      </c>
      <c r="F603" s="612">
        <v>0</v>
      </c>
      <c r="G603" s="612">
        <v>300105</v>
      </c>
      <c r="I603" s="613" t="s">
        <v>1277</v>
      </c>
      <c r="J603" s="613" t="s">
        <v>248</v>
      </c>
      <c r="K603" s="613">
        <v>0</v>
      </c>
      <c r="L603" s="613">
        <v>0</v>
      </c>
      <c r="M603" s="613" t="s">
        <v>1286</v>
      </c>
      <c r="N603" s="613">
        <v>0</v>
      </c>
      <c r="O603" s="613">
        <v>0</v>
      </c>
      <c r="P603" s="613">
        <v>0</v>
      </c>
      <c r="Q603" s="613">
        <v>0</v>
      </c>
      <c r="R603" s="613">
        <v>0</v>
      </c>
    </row>
    <row r="604" spans="1:18" outlineLevel="1">
      <c r="A604" s="609">
        <v>451.01</v>
      </c>
      <c r="B604" s="610" t="s">
        <v>1231</v>
      </c>
      <c r="C604" s="52">
        <v>1314247.8600000001</v>
      </c>
      <c r="D604" s="611">
        <v>1314247.8600000001</v>
      </c>
      <c r="E604" s="612">
        <v>0</v>
      </c>
      <c r="F604" s="612">
        <v>0</v>
      </c>
      <c r="G604" s="612">
        <v>1314247.8600000001</v>
      </c>
      <c r="I604" s="613" t="s">
        <v>1277</v>
      </c>
      <c r="J604" s="613" t="s">
        <v>248</v>
      </c>
      <c r="K604" s="613">
        <v>0</v>
      </c>
      <c r="L604" s="613">
        <v>0</v>
      </c>
      <c r="M604" s="613" t="s">
        <v>1287</v>
      </c>
      <c r="N604" s="613">
        <v>0</v>
      </c>
      <c r="O604" s="613">
        <v>0</v>
      </c>
      <c r="P604" s="613">
        <v>0</v>
      </c>
      <c r="Q604" s="613">
        <v>0</v>
      </c>
      <c r="R604" s="613">
        <v>0</v>
      </c>
    </row>
    <row r="605" spans="1:18" outlineLevel="1">
      <c r="A605" s="609">
        <v>451.02</v>
      </c>
      <c r="B605" s="610" t="s">
        <v>1288</v>
      </c>
      <c r="C605" s="52">
        <v>1460925</v>
      </c>
      <c r="D605" s="611">
        <v>1460925</v>
      </c>
      <c r="E605" s="612">
        <v>0</v>
      </c>
      <c r="F605" s="612">
        <v>0</v>
      </c>
      <c r="G605" s="612">
        <v>1460925</v>
      </c>
      <c r="I605" s="613" t="s">
        <v>1277</v>
      </c>
      <c r="J605" s="613" t="s">
        <v>248</v>
      </c>
      <c r="K605" s="613">
        <v>0</v>
      </c>
      <c r="L605" s="613">
        <v>0</v>
      </c>
      <c r="M605" s="613" t="s">
        <v>1289</v>
      </c>
      <c r="N605" s="613">
        <v>0</v>
      </c>
      <c r="O605" s="613">
        <v>0</v>
      </c>
      <c r="P605" s="613">
        <v>0</v>
      </c>
      <c r="Q605" s="613">
        <v>0</v>
      </c>
      <c r="R605" s="613">
        <v>0</v>
      </c>
    </row>
    <row r="606" spans="1:18" outlineLevel="1">
      <c r="A606" s="609">
        <v>451.03</v>
      </c>
      <c r="B606" s="610" t="s">
        <v>1233</v>
      </c>
      <c r="C606" s="52">
        <v>1019248.82</v>
      </c>
      <c r="D606" s="611">
        <v>1019248.82</v>
      </c>
      <c r="E606" s="612">
        <v>0</v>
      </c>
      <c r="F606" s="612">
        <v>0</v>
      </c>
      <c r="G606" s="612">
        <v>1019248.82</v>
      </c>
      <c r="I606" s="613" t="s">
        <v>1277</v>
      </c>
      <c r="J606" s="613" t="s">
        <v>248</v>
      </c>
      <c r="K606" s="613">
        <v>0</v>
      </c>
      <c r="L606" s="613">
        <v>0</v>
      </c>
      <c r="M606" s="613" t="s">
        <v>1287</v>
      </c>
      <c r="N606" s="613">
        <v>0</v>
      </c>
      <c r="O606" s="613">
        <v>0</v>
      </c>
      <c r="P606" s="613">
        <v>0</v>
      </c>
      <c r="Q606" s="613">
        <v>0</v>
      </c>
      <c r="R606" s="613">
        <v>0</v>
      </c>
    </row>
    <row r="607" spans="1:18" outlineLevel="1">
      <c r="A607" s="609">
        <v>451.04</v>
      </c>
      <c r="B607" s="614" t="s">
        <v>1234</v>
      </c>
      <c r="C607" s="52">
        <v>1400595.91</v>
      </c>
      <c r="D607" s="611">
        <v>1400595.91</v>
      </c>
      <c r="E607" s="612">
        <v>0</v>
      </c>
      <c r="F607" s="612">
        <v>0</v>
      </c>
      <c r="G607" s="612">
        <v>1400595.91</v>
      </c>
      <c r="I607" s="613" t="s">
        <v>1277</v>
      </c>
      <c r="J607" s="613" t="s">
        <v>248</v>
      </c>
      <c r="K607" s="613">
        <v>0</v>
      </c>
      <c r="L607" s="613">
        <v>0</v>
      </c>
      <c r="M607" s="613" t="s">
        <v>1287</v>
      </c>
      <c r="N607" s="613">
        <v>0</v>
      </c>
      <c r="O607" s="613">
        <v>0</v>
      </c>
      <c r="P607" s="613">
        <v>0</v>
      </c>
      <c r="Q607" s="613">
        <v>0</v>
      </c>
      <c r="R607" s="613">
        <v>0</v>
      </c>
    </row>
    <row r="608" spans="1:18" outlineLevel="1">
      <c r="A608" s="609">
        <v>451.05</v>
      </c>
      <c r="B608" s="610" t="s">
        <v>1235</v>
      </c>
      <c r="C608" s="52">
        <v>1397401.6500000001</v>
      </c>
      <c r="D608" s="611">
        <v>1397401.6500000001</v>
      </c>
      <c r="E608" s="612">
        <v>0</v>
      </c>
      <c r="F608" s="612">
        <v>0</v>
      </c>
      <c r="G608" s="612">
        <v>1397401.6500000001</v>
      </c>
      <c r="I608" s="613" t="s">
        <v>1277</v>
      </c>
      <c r="J608" s="613" t="s">
        <v>248</v>
      </c>
      <c r="K608" s="613">
        <v>0</v>
      </c>
      <c r="L608" s="613">
        <v>0</v>
      </c>
      <c r="M608" s="613" t="s">
        <v>1290</v>
      </c>
      <c r="N608" s="613">
        <v>0</v>
      </c>
      <c r="O608" s="613">
        <v>0</v>
      </c>
      <c r="P608" s="613">
        <v>0</v>
      </c>
      <c r="Q608" s="613">
        <v>0</v>
      </c>
      <c r="R608" s="613">
        <v>0</v>
      </c>
    </row>
    <row r="609" spans="1:18" outlineLevel="1">
      <c r="A609" s="609">
        <v>451.06</v>
      </c>
      <c r="B609" s="610" t="s">
        <v>1236</v>
      </c>
      <c r="C609" s="52">
        <v>181120</v>
      </c>
      <c r="D609" s="611">
        <v>181120</v>
      </c>
      <c r="E609" s="612">
        <v>0</v>
      </c>
      <c r="F609" s="612">
        <v>0</v>
      </c>
      <c r="G609" s="612">
        <v>181120</v>
      </c>
      <c r="I609" s="613" t="s">
        <v>1277</v>
      </c>
      <c r="J609" s="613" t="s">
        <v>248</v>
      </c>
      <c r="K609" s="613">
        <v>0</v>
      </c>
      <c r="L609" s="613">
        <v>0</v>
      </c>
      <c r="M609" s="613" t="s">
        <v>1291</v>
      </c>
      <c r="N609" s="613">
        <v>0</v>
      </c>
      <c r="O609" s="613">
        <v>0</v>
      </c>
      <c r="P609" s="613">
        <v>0</v>
      </c>
      <c r="Q609" s="613">
        <v>0</v>
      </c>
      <c r="R609" s="613">
        <v>0</v>
      </c>
    </row>
    <row r="610" spans="1:18" outlineLevel="1">
      <c r="A610" s="609">
        <v>451.07</v>
      </c>
      <c r="B610" s="610" t="s">
        <v>1237</v>
      </c>
      <c r="C610" s="52">
        <v>4847787.22</v>
      </c>
      <c r="D610" s="611">
        <v>4847787.22</v>
      </c>
      <c r="E610" s="612">
        <v>0</v>
      </c>
      <c r="F610" s="612">
        <v>0</v>
      </c>
      <c r="G610" s="612">
        <v>4847787.22</v>
      </c>
      <c r="I610" s="613" t="s">
        <v>1277</v>
      </c>
      <c r="J610" s="613" t="s">
        <v>248</v>
      </c>
      <c r="K610" s="613">
        <v>0</v>
      </c>
      <c r="L610" s="613">
        <v>0</v>
      </c>
      <c r="M610" s="613" t="s">
        <v>1283</v>
      </c>
      <c r="N610" s="613">
        <v>0</v>
      </c>
      <c r="O610" s="613">
        <v>0</v>
      </c>
      <c r="P610" s="613">
        <v>0</v>
      </c>
      <c r="Q610" s="613">
        <v>0</v>
      </c>
      <c r="R610" s="613">
        <v>0</v>
      </c>
    </row>
    <row r="611" spans="1:18" outlineLevel="1">
      <c r="A611" s="609">
        <v>451.08</v>
      </c>
      <c r="B611" s="610" t="s">
        <v>1238</v>
      </c>
      <c r="C611" s="52">
        <v>616489.76</v>
      </c>
      <c r="D611" s="611">
        <v>616489.76</v>
      </c>
      <c r="E611" s="612">
        <v>0</v>
      </c>
      <c r="F611" s="612">
        <v>0</v>
      </c>
      <c r="G611" s="612">
        <v>616489.76</v>
      </c>
      <c r="I611" s="613" t="s">
        <v>1277</v>
      </c>
      <c r="J611" s="613" t="s">
        <v>248</v>
      </c>
      <c r="K611" s="613">
        <v>0</v>
      </c>
      <c r="L611" s="613">
        <v>0</v>
      </c>
      <c r="M611" s="613" t="s">
        <v>1287</v>
      </c>
      <c r="N611" s="613">
        <v>0</v>
      </c>
      <c r="O611" s="613">
        <v>0</v>
      </c>
      <c r="P611" s="613">
        <v>0</v>
      </c>
      <c r="Q611" s="613">
        <v>0</v>
      </c>
      <c r="R611" s="613">
        <v>0</v>
      </c>
    </row>
    <row r="612" spans="1:18" outlineLevel="1">
      <c r="A612" s="609">
        <v>454.01</v>
      </c>
      <c r="B612" s="610" t="s">
        <v>1239</v>
      </c>
      <c r="C612" s="52">
        <v>63960.97</v>
      </c>
      <c r="D612" s="611">
        <v>63960.97</v>
      </c>
      <c r="E612" s="612">
        <v>0</v>
      </c>
      <c r="F612" s="612">
        <v>0</v>
      </c>
      <c r="G612" s="612">
        <v>63960.97</v>
      </c>
      <c r="I612" s="613">
        <v>0</v>
      </c>
      <c r="J612" s="613">
        <v>0</v>
      </c>
      <c r="K612" s="613">
        <v>0</v>
      </c>
      <c r="L612" s="613">
        <v>0</v>
      </c>
      <c r="M612" s="613">
        <v>0</v>
      </c>
      <c r="N612" s="613">
        <v>0</v>
      </c>
      <c r="O612" s="613">
        <v>0</v>
      </c>
      <c r="P612" s="613">
        <v>0</v>
      </c>
      <c r="Q612" s="613">
        <v>0</v>
      </c>
      <c r="R612" s="613" t="s">
        <v>903</v>
      </c>
    </row>
    <row r="613" spans="1:18" outlineLevel="1">
      <c r="A613" s="609">
        <v>454.02</v>
      </c>
      <c r="B613" s="610" t="s">
        <v>1240</v>
      </c>
      <c r="C613" s="52">
        <v>5198339.0243848944</v>
      </c>
      <c r="D613" s="611">
        <v>5198339.0243848944</v>
      </c>
      <c r="E613" s="612">
        <v>0</v>
      </c>
      <c r="F613" s="612">
        <v>0</v>
      </c>
      <c r="G613" s="612">
        <v>5198339.0243848944</v>
      </c>
      <c r="I613" s="613" t="s">
        <v>1274</v>
      </c>
      <c r="J613" s="613" t="s">
        <v>907</v>
      </c>
      <c r="K613" s="613" t="s">
        <v>1273</v>
      </c>
      <c r="L613" s="613" t="s">
        <v>1057</v>
      </c>
      <c r="M613" s="613">
        <v>0</v>
      </c>
      <c r="N613" s="613">
        <v>0</v>
      </c>
      <c r="O613" s="613">
        <v>0</v>
      </c>
      <c r="P613" s="613">
        <v>0</v>
      </c>
      <c r="Q613" s="613">
        <v>0</v>
      </c>
      <c r="R613" s="613">
        <v>0</v>
      </c>
    </row>
    <row r="614" spans="1:18" outlineLevel="1">
      <c r="A614" s="609">
        <v>454.03</v>
      </c>
      <c r="B614" s="610" t="s">
        <v>1241</v>
      </c>
      <c r="C614" s="52">
        <v>7250767.7256151056</v>
      </c>
      <c r="D614" s="611">
        <v>7250767.7256151056</v>
      </c>
      <c r="E614" s="612">
        <v>0</v>
      </c>
      <c r="F614" s="612">
        <v>0</v>
      </c>
      <c r="G614" s="612">
        <v>7250767.7256151056</v>
      </c>
      <c r="I614" s="613">
        <v>0</v>
      </c>
      <c r="J614" s="613">
        <v>0</v>
      </c>
      <c r="K614" s="613">
        <v>0</v>
      </c>
      <c r="L614" s="613">
        <v>0</v>
      </c>
      <c r="M614" s="613">
        <v>0</v>
      </c>
      <c r="N614" s="613">
        <v>0</v>
      </c>
      <c r="O614" s="613">
        <v>0</v>
      </c>
      <c r="P614" s="613">
        <v>0</v>
      </c>
      <c r="Q614" s="613">
        <v>0</v>
      </c>
      <c r="R614" s="613" t="s">
        <v>926</v>
      </c>
    </row>
    <row r="615" spans="1:18" outlineLevel="1">
      <c r="A615" s="609">
        <v>454.04</v>
      </c>
      <c r="B615" s="610" t="s">
        <v>1242</v>
      </c>
      <c r="C615" s="52">
        <v>1222583.4099999999</v>
      </c>
      <c r="D615" s="611">
        <v>1222583.4099999999</v>
      </c>
      <c r="E615" s="612">
        <v>0</v>
      </c>
      <c r="F615" s="612">
        <v>0</v>
      </c>
      <c r="G615" s="612">
        <v>1222583.4099999999</v>
      </c>
      <c r="I615" s="613">
        <v>0</v>
      </c>
      <c r="J615" s="613">
        <v>0</v>
      </c>
      <c r="K615" s="613">
        <v>0</v>
      </c>
      <c r="L615" s="613">
        <v>0</v>
      </c>
      <c r="M615" s="613">
        <v>0</v>
      </c>
      <c r="N615" s="613">
        <v>0</v>
      </c>
      <c r="O615" s="613">
        <v>0</v>
      </c>
      <c r="P615" s="613">
        <v>0</v>
      </c>
      <c r="Q615" s="613">
        <v>0</v>
      </c>
      <c r="R615" s="613" t="s">
        <v>1039</v>
      </c>
    </row>
    <row r="616" spans="1:18" outlineLevel="1">
      <c r="A616" s="609">
        <v>454.05</v>
      </c>
      <c r="B616" s="610" t="s">
        <v>1243</v>
      </c>
      <c r="C616" s="52">
        <v>4617136.54</v>
      </c>
      <c r="D616" s="611">
        <v>4617136.54</v>
      </c>
      <c r="E616" s="612">
        <v>0</v>
      </c>
      <c r="F616" s="612">
        <v>0</v>
      </c>
      <c r="G616" s="612">
        <v>4617136.54</v>
      </c>
      <c r="I616" s="613" t="s">
        <v>1277</v>
      </c>
      <c r="J616" s="613" t="s">
        <v>247</v>
      </c>
      <c r="K616" s="613" t="s">
        <v>1292</v>
      </c>
      <c r="L616" s="613">
        <v>0</v>
      </c>
      <c r="M616" s="613">
        <v>0</v>
      </c>
      <c r="N616" s="613">
        <v>0</v>
      </c>
      <c r="O616" s="613">
        <v>0</v>
      </c>
      <c r="P616" s="613">
        <v>0</v>
      </c>
      <c r="Q616" s="613">
        <v>0</v>
      </c>
      <c r="R616" s="613">
        <v>0</v>
      </c>
    </row>
    <row r="617" spans="1:18" outlineLevel="1">
      <c r="A617" s="609">
        <v>456.01</v>
      </c>
      <c r="B617" s="610" t="s">
        <v>1244</v>
      </c>
      <c r="C617" s="52">
        <v>20178764.97850965</v>
      </c>
      <c r="D617" s="611">
        <v>18713608.219999999</v>
      </c>
      <c r="E617" s="612">
        <v>1465156.7585096518</v>
      </c>
      <c r="F617" s="612">
        <v>0</v>
      </c>
      <c r="G617" s="612">
        <v>20178764.97850965</v>
      </c>
      <c r="I617" s="613" t="s">
        <v>1274</v>
      </c>
      <c r="J617" s="613" t="s">
        <v>907</v>
      </c>
      <c r="K617" s="613" t="s">
        <v>1273</v>
      </c>
      <c r="L617" s="613" t="s">
        <v>1057</v>
      </c>
      <c r="M617" s="613">
        <v>0</v>
      </c>
      <c r="N617" s="613">
        <v>0</v>
      </c>
      <c r="O617" s="613">
        <v>0</v>
      </c>
      <c r="P617" s="613">
        <v>0</v>
      </c>
      <c r="Q617" s="613">
        <v>0</v>
      </c>
      <c r="R617" s="613">
        <v>0</v>
      </c>
    </row>
    <row r="618" spans="1:18" outlineLevel="1">
      <c r="A618" s="609">
        <v>456.02</v>
      </c>
      <c r="B618" s="610" t="s">
        <v>1245</v>
      </c>
      <c r="C618" s="52">
        <v>402045.72</v>
      </c>
      <c r="D618" s="611">
        <v>402045.72</v>
      </c>
      <c r="E618" s="612">
        <v>0</v>
      </c>
      <c r="F618" s="612">
        <v>0</v>
      </c>
      <c r="G618" s="612">
        <v>402045.72</v>
      </c>
      <c r="I618" s="613">
        <v>0</v>
      </c>
      <c r="J618" s="613">
        <v>0</v>
      </c>
      <c r="K618" s="613">
        <v>0</v>
      </c>
      <c r="L618" s="613">
        <v>0</v>
      </c>
      <c r="M618" s="613">
        <v>0</v>
      </c>
      <c r="N618" s="613">
        <v>0</v>
      </c>
      <c r="O618" s="613">
        <v>0</v>
      </c>
      <c r="P618" s="613">
        <v>0</v>
      </c>
      <c r="Q618" s="613">
        <v>0</v>
      </c>
      <c r="R618" s="613" t="s">
        <v>1109</v>
      </c>
    </row>
    <row r="619" spans="1:18" outlineLevel="1">
      <c r="A619" s="609">
        <v>456.03</v>
      </c>
      <c r="B619" s="610" t="s">
        <v>1246</v>
      </c>
      <c r="C619" s="52">
        <v>403943.36</v>
      </c>
      <c r="D619" s="611">
        <v>1262509.49</v>
      </c>
      <c r="E619" s="612">
        <v>-858566.13</v>
      </c>
      <c r="F619" s="612">
        <v>0</v>
      </c>
      <c r="G619" s="612">
        <v>403943.36</v>
      </c>
      <c r="I619" s="613">
        <v>0</v>
      </c>
      <c r="J619" s="613">
        <v>0</v>
      </c>
      <c r="K619" s="613">
        <v>0</v>
      </c>
      <c r="L619" s="613">
        <v>0</v>
      </c>
      <c r="M619" s="613">
        <v>0</v>
      </c>
      <c r="N619" s="613">
        <v>0</v>
      </c>
      <c r="O619" s="613">
        <v>0</v>
      </c>
      <c r="P619" s="613">
        <v>0</v>
      </c>
      <c r="Q619" s="613">
        <v>0</v>
      </c>
      <c r="R619" s="613" t="s">
        <v>979</v>
      </c>
    </row>
    <row r="620" spans="1:18" outlineLevel="1">
      <c r="A620" s="609">
        <v>456.04</v>
      </c>
      <c r="B620" s="610" t="s">
        <v>1247</v>
      </c>
      <c r="C620" s="52">
        <v>35693.46</v>
      </c>
      <c r="D620" s="611">
        <v>35693.46</v>
      </c>
      <c r="E620" s="612">
        <v>0</v>
      </c>
      <c r="F620" s="612">
        <v>0</v>
      </c>
      <c r="G620" s="612">
        <v>35693.46</v>
      </c>
      <c r="I620" s="613">
        <v>0</v>
      </c>
      <c r="J620" s="613">
        <v>0</v>
      </c>
      <c r="K620" s="613">
        <v>0</v>
      </c>
      <c r="L620" s="613">
        <v>0</v>
      </c>
      <c r="M620" s="613">
        <v>0</v>
      </c>
      <c r="N620" s="613">
        <v>0</v>
      </c>
      <c r="O620" s="613">
        <v>0</v>
      </c>
      <c r="P620" s="613">
        <v>0</v>
      </c>
      <c r="Q620" s="613">
        <v>0</v>
      </c>
      <c r="R620" s="613" t="s">
        <v>926</v>
      </c>
    </row>
    <row r="621" spans="1:18" outlineLevel="1">
      <c r="A621" s="609">
        <v>456.05</v>
      </c>
      <c r="B621" s="610" t="s">
        <v>1248</v>
      </c>
      <c r="C621" s="52">
        <v>27552250.181711674</v>
      </c>
      <c r="D621" s="611">
        <v>69470811.980000004</v>
      </c>
      <c r="E621" s="612">
        <v>-41918561.79828833</v>
      </c>
      <c r="F621" s="612">
        <v>0</v>
      </c>
      <c r="G621" s="612">
        <v>27552250.181711674</v>
      </c>
      <c r="I621" s="613">
        <v>0</v>
      </c>
      <c r="J621" s="613">
        <v>0</v>
      </c>
      <c r="K621" s="613">
        <v>0</v>
      </c>
      <c r="L621" s="613">
        <v>0</v>
      </c>
      <c r="M621" s="613">
        <v>0</v>
      </c>
      <c r="N621" s="613">
        <v>0</v>
      </c>
      <c r="O621" s="613">
        <v>0</v>
      </c>
      <c r="P621" s="613">
        <v>0</v>
      </c>
      <c r="Q621" s="613">
        <v>0</v>
      </c>
      <c r="R621" s="613" t="s">
        <v>903</v>
      </c>
    </row>
    <row r="622" spans="1:18" outlineLevel="1">
      <c r="A622" s="609">
        <v>456.06</v>
      </c>
      <c r="B622" s="610" t="s">
        <v>1249</v>
      </c>
      <c r="C622" s="52">
        <v>0</v>
      </c>
      <c r="D622" s="611">
        <v>-684145.61</v>
      </c>
      <c r="E622" s="612">
        <v>684145.61</v>
      </c>
      <c r="F622" s="612">
        <v>0</v>
      </c>
      <c r="G622" s="612">
        <v>0</v>
      </c>
      <c r="I622" s="613" t="s">
        <v>1272</v>
      </c>
      <c r="J622" s="613" t="s">
        <v>907</v>
      </c>
      <c r="K622" s="613" t="s">
        <v>1273</v>
      </c>
      <c r="L622" s="613" t="s">
        <v>1057</v>
      </c>
      <c r="M622" s="613">
        <v>0</v>
      </c>
      <c r="N622" s="613">
        <v>0</v>
      </c>
      <c r="O622" s="613">
        <v>0</v>
      </c>
      <c r="P622" s="613">
        <v>0</v>
      </c>
      <c r="Q622" s="613">
        <v>0</v>
      </c>
      <c r="R622" s="613">
        <v>0</v>
      </c>
    </row>
    <row r="623" spans="1:18" outlineLevel="1">
      <c r="A623" s="609">
        <v>456.07</v>
      </c>
      <c r="B623" s="610" t="s">
        <v>1250</v>
      </c>
      <c r="C623" s="52">
        <v>16227.01</v>
      </c>
      <c r="D623" s="611">
        <v>16227.01</v>
      </c>
      <c r="E623" s="612">
        <v>0</v>
      </c>
      <c r="F623" s="612">
        <v>0</v>
      </c>
      <c r="G623" s="612">
        <v>16227.01</v>
      </c>
      <c r="I623" s="613">
        <v>0</v>
      </c>
      <c r="J623" s="613">
        <v>0</v>
      </c>
      <c r="K623" s="613">
        <v>0</v>
      </c>
      <c r="L623" s="613">
        <v>0</v>
      </c>
      <c r="M623" s="613">
        <v>0</v>
      </c>
      <c r="N623" s="613">
        <v>0</v>
      </c>
      <c r="O623" s="613">
        <v>0</v>
      </c>
      <c r="P623" s="613">
        <v>0</v>
      </c>
      <c r="Q623" s="613">
        <v>0</v>
      </c>
      <c r="R623" s="613" t="s">
        <v>903</v>
      </c>
    </row>
    <row r="624" spans="1:18" outlineLevel="1">
      <c r="A624" s="609">
        <v>456.08</v>
      </c>
      <c r="B624" s="610" t="s">
        <v>1251</v>
      </c>
      <c r="C624" s="52">
        <v>1720.49</v>
      </c>
      <c r="D624" s="611">
        <v>1720.49</v>
      </c>
      <c r="E624" s="612">
        <v>0</v>
      </c>
      <c r="F624" s="612">
        <v>0</v>
      </c>
      <c r="G624" s="612">
        <v>1720.49</v>
      </c>
      <c r="I624" s="613" t="s">
        <v>1277</v>
      </c>
      <c r="J624" s="613" t="s">
        <v>248</v>
      </c>
      <c r="K624" s="613">
        <v>0</v>
      </c>
      <c r="L624" s="613">
        <v>0</v>
      </c>
      <c r="M624" s="613" t="s">
        <v>930</v>
      </c>
      <c r="N624" s="613">
        <v>0</v>
      </c>
      <c r="O624" s="613">
        <v>0</v>
      </c>
      <c r="P624" s="613">
        <v>0</v>
      </c>
      <c r="Q624" s="613">
        <v>0</v>
      </c>
      <c r="R624" s="613">
        <v>0</v>
      </c>
    </row>
    <row r="625" spans="1:18" outlineLevel="1">
      <c r="A625" s="609">
        <v>456.09</v>
      </c>
      <c r="B625" s="610" t="s">
        <v>1252</v>
      </c>
      <c r="C625" s="52">
        <v>0</v>
      </c>
      <c r="D625" s="611">
        <v>544146.44999999995</v>
      </c>
      <c r="E625" s="612">
        <v>-544146.44999999995</v>
      </c>
      <c r="F625" s="612">
        <v>0</v>
      </c>
      <c r="G625" s="612">
        <v>0</v>
      </c>
      <c r="I625" s="613" t="s">
        <v>1272</v>
      </c>
      <c r="J625" s="613" t="s">
        <v>907</v>
      </c>
      <c r="K625" s="613" t="s">
        <v>1273</v>
      </c>
      <c r="L625" s="613" t="s">
        <v>1057</v>
      </c>
      <c r="M625" s="613">
        <v>0</v>
      </c>
      <c r="N625" s="613">
        <v>0</v>
      </c>
      <c r="O625" s="613">
        <v>0</v>
      </c>
      <c r="P625" s="613">
        <v>0</v>
      </c>
      <c r="Q625" s="613">
        <v>0</v>
      </c>
      <c r="R625" s="613">
        <v>0</v>
      </c>
    </row>
    <row r="626" spans="1:18" outlineLevel="1">
      <c r="A626" s="609">
        <v>456.1</v>
      </c>
      <c r="B626" s="610" t="s">
        <v>1253</v>
      </c>
      <c r="C626" s="52">
        <v>81157.8</v>
      </c>
      <c r="D626" s="611">
        <v>81157.8</v>
      </c>
      <c r="E626" s="612">
        <v>0</v>
      </c>
      <c r="F626" s="612">
        <v>0</v>
      </c>
      <c r="G626" s="612">
        <v>81157.8</v>
      </c>
      <c r="I626" s="613" t="s">
        <v>1272</v>
      </c>
      <c r="J626" s="613" t="s">
        <v>907</v>
      </c>
      <c r="K626" s="613" t="s">
        <v>1273</v>
      </c>
      <c r="L626" s="613" t="s">
        <v>1057</v>
      </c>
      <c r="M626" s="613">
        <v>0</v>
      </c>
      <c r="N626" s="613">
        <v>0</v>
      </c>
      <c r="O626" s="613">
        <v>0</v>
      </c>
      <c r="P626" s="613">
        <v>0</v>
      </c>
      <c r="Q626" s="613">
        <v>0</v>
      </c>
      <c r="R626" s="613">
        <v>0</v>
      </c>
    </row>
    <row r="627" spans="1:18" outlineLevel="1">
      <c r="A627" s="609">
        <v>456.11</v>
      </c>
      <c r="B627" s="614" t="s">
        <v>1254</v>
      </c>
      <c r="C627" s="52">
        <v>-117872.25000000012</v>
      </c>
      <c r="D627" s="611">
        <v>-117872.25000000012</v>
      </c>
      <c r="E627" s="612">
        <v>0</v>
      </c>
      <c r="F627" s="612">
        <v>0</v>
      </c>
      <c r="G627" s="612">
        <v>-117872.25000000012</v>
      </c>
      <c r="I627" s="613" t="s">
        <v>1272</v>
      </c>
      <c r="J627" s="613" t="s">
        <v>907</v>
      </c>
      <c r="K627" s="613" t="s">
        <v>1273</v>
      </c>
      <c r="L627" s="613" t="s">
        <v>1057</v>
      </c>
      <c r="M627" s="613">
        <v>0</v>
      </c>
      <c r="N627" s="613">
        <v>0</v>
      </c>
      <c r="O627" s="613">
        <v>0</v>
      </c>
      <c r="P627" s="613">
        <v>0</v>
      </c>
      <c r="Q627" s="613">
        <v>0</v>
      </c>
      <c r="R627" s="613">
        <v>0</v>
      </c>
    </row>
    <row r="628" spans="1:18" outlineLevel="1">
      <c r="A628" s="609">
        <v>456.12</v>
      </c>
      <c r="B628" s="614" t="s">
        <v>1255</v>
      </c>
      <c r="C628" s="52">
        <v>305.69</v>
      </c>
      <c r="D628" s="611">
        <v>305.69</v>
      </c>
      <c r="E628" s="612">
        <v>0</v>
      </c>
      <c r="F628" s="612">
        <v>0</v>
      </c>
      <c r="G628" s="612">
        <v>305.69</v>
      </c>
      <c r="I628" s="613">
        <v>0</v>
      </c>
      <c r="J628" s="613">
        <v>0</v>
      </c>
      <c r="K628" s="613">
        <v>0</v>
      </c>
      <c r="L628" s="613">
        <v>0</v>
      </c>
      <c r="M628" s="613">
        <v>0</v>
      </c>
      <c r="N628" s="613">
        <v>0</v>
      </c>
      <c r="O628" s="613">
        <v>0</v>
      </c>
      <c r="P628" s="613">
        <v>0</v>
      </c>
      <c r="Q628" s="613">
        <v>0</v>
      </c>
      <c r="R628" s="613" t="s">
        <v>903</v>
      </c>
    </row>
    <row r="629" spans="1:18" outlineLevel="1">
      <c r="A629" s="609">
        <v>456.13</v>
      </c>
      <c r="B629" s="614" t="s">
        <v>1256</v>
      </c>
      <c r="C629" s="52">
        <v>223368.24</v>
      </c>
      <c r="D629" s="611">
        <v>223368.24</v>
      </c>
      <c r="E629" s="612">
        <v>0</v>
      </c>
      <c r="F629" s="612">
        <v>0</v>
      </c>
      <c r="G629" s="612">
        <v>223368.24</v>
      </c>
      <c r="I629" s="613">
        <v>0</v>
      </c>
      <c r="J629" s="613">
        <v>0</v>
      </c>
      <c r="K629" s="613">
        <v>0</v>
      </c>
      <c r="L629" s="613">
        <v>0</v>
      </c>
      <c r="M629" s="613">
        <v>0</v>
      </c>
      <c r="N629" s="613">
        <v>0</v>
      </c>
      <c r="O629" s="613">
        <v>0</v>
      </c>
      <c r="P629" s="613">
        <v>0</v>
      </c>
      <c r="Q629" s="613">
        <v>0</v>
      </c>
      <c r="R629" s="613" t="s">
        <v>1031</v>
      </c>
    </row>
    <row r="630" spans="1:18" outlineLevel="1">
      <c r="A630" s="609">
        <v>456.14</v>
      </c>
      <c r="B630" s="614" t="s">
        <v>1257</v>
      </c>
      <c r="C630" s="52">
        <v>138492.68999999575</v>
      </c>
      <c r="D630" s="611">
        <v>12893133.630000001</v>
      </c>
      <c r="E630" s="612">
        <v>-12754640.940000005</v>
      </c>
      <c r="F630" s="612">
        <v>0</v>
      </c>
      <c r="G630" s="612">
        <v>138492.68999999575</v>
      </c>
      <c r="I630" s="613">
        <v>0</v>
      </c>
      <c r="J630" s="613">
        <v>0</v>
      </c>
      <c r="K630" s="613">
        <v>0</v>
      </c>
      <c r="L630" s="613">
        <v>0</v>
      </c>
      <c r="M630" s="613">
        <v>0</v>
      </c>
      <c r="N630" s="613">
        <v>0</v>
      </c>
      <c r="O630" s="613">
        <v>0</v>
      </c>
      <c r="P630" s="613">
        <v>0</v>
      </c>
      <c r="Q630" s="613">
        <v>0</v>
      </c>
      <c r="R630" s="613" t="s">
        <v>1031</v>
      </c>
    </row>
    <row r="631" spans="1:18" outlineLevel="1">
      <c r="A631" s="609">
        <v>456.15</v>
      </c>
      <c r="B631" s="614" t="s">
        <v>1258</v>
      </c>
      <c r="C631" s="52">
        <v>0</v>
      </c>
      <c r="D631" s="611">
        <v>10345744.779999999</v>
      </c>
      <c r="E631" s="612">
        <v>-10345744.779999999</v>
      </c>
      <c r="F631" s="612">
        <v>0</v>
      </c>
      <c r="G631" s="612">
        <v>0</v>
      </c>
      <c r="I631" s="613" t="s">
        <v>1274</v>
      </c>
      <c r="J631" s="613" t="s">
        <v>248</v>
      </c>
      <c r="K631" s="616">
        <v>0</v>
      </c>
      <c r="L631" s="613">
        <v>0</v>
      </c>
      <c r="M631" s="612" t="s">
        <v>919</v>
      </c>
      <c r="N631" s="613">
        <v>0</v>
      </c>
      <c r="O631" s="613">
        <v>0</v>
      </c>
      <c r="P631" s="613">
        <v>0</v>
      </c>
      <c r="Q631" s="613">
        <v>0</v>
      </c>
      <c r="R631" s="613">
        <v>0</v>
      </c>
    </row>
    <row r="632" spans="1:18" outlineLevel="1">
      <c r="A632" s="609">
        <v>456.16</v>
      </c>
      <c r="B632" s="610" t="s">
        <v>1259</v>
      </c>
      <c r="C632" s="52">
        <v>1010226.96</v>
      </c>
      <c r="D632" s="611">
        <v>0</v>
      </c>
      <c r="E632" s="612">
        <v>1010226.96</v>
      </c>
      <c r="F632" s="612">
        <v>0</v>
      </c>
      <c r="G632" s="612">
        <v>1010226.96</v>
      </c>
      <c r="I632" s="613" t="s">
        <v>1274</v>
      </c>
      <c r="J632" s="613" t="s">
        <v>248</v>
      </c>
      <c r="K632" s="613">
        <v>0</v>
      </c>
      <c r="L632" s="613">
        <v>0</v>
      </c>
      <c r="M632" s="613" t="s">
        <v>1293</v>
      </c>
      <c r="N632" s="613">
        <v>0</v>
      </c>
      <c r="O632" s="613">
        <v>0</v>
      </c>
      <c r="P632" s="613">
        <v>0</v>
      </c>
      <c r="Q632" s="613">
        <v>0</v>
      </c>
      <c r="R632" s="613">
        <v>0</v>
      </c>
    </row>
    <row r="633" spans="1:18" outlineLevel="1">
      <c r="A633" s="609" t="s">
        <v>45</v>
      </c>
      <c r="B633" s="610" t="s">
        <v>45</v>
      </c>
      <c r="C633" s="52">
        <v>0</v>
      </c>
      <c r="D633" s="611">
        <v>0</v>
      </c>
      <c r="E633" s="612">
        <v>0</v>
      </c>
      <c r="F633" s="612">
        <v>0</v>
      </c>
      <c r="G633" s="612">
        <v>0</v>
      </c>
      <c r="I633" s="613">
        <v>0</v>
      </c>
      <c r="J633" s="613">
        <v>0</v>
      </c>
      <c r="K633" s="613">
        <v>0</v>
      </c>
      <c r="L633" s="613">
        <v>0</v>
      </c>
      <c r="M633" s="613">
        <v>0</v>
      </c>
      <c r="N633" s="613">
        <v>0</v>
      </c>
      <c r="O633" s="613">
        <v>0</v>
      </c>
      <c r="P633" s="613">
        <v>0</v>
      </c>
      <c r="Q633" s="613">
        <v>0</v>
      </c>
      <c r="R633" s="613">
        <v>0</v>
      </c>
    </row>
    <row r="634" spans="1:18" outlineLevel="1">
      <c r="A634" s="609" t="s">
        <v>45</v>
      </c>
      <c r="B634" s="610" t="s">
        <v>45</v>
      </c>
      <c r="C634" s="52">
        <v>0</v>
      </c>
      <c r="D634" s="611">
        <v>0</v>
      </c>
      <c r="E634" s="612">
        <v>0</v>
      </c>
      <c r="F634" s="612">
        <v>0</v>
      </c>
      <c r="G634" s="612">
        <v>0</v>
      </c>
      <c r="I634" s="613">
        <v>0</v>
      </c>
      <c r="J634" s="613">
        <v>0</v>
      </c>
      <c r="K634" s="613">
        <v>0</v>
      </c>
      <c r="L634" s="613">
        <v>0</v>
      </c>
      <c r="M634" s="613">
        <v>0</v>
      </c>
      <c r="N634" s="613">
        <v>0</v>
      </c>
      <c r="O634" s="613">
        <v>0</v>
      </c>
      <c r="P634" s="613">
        <v>0</v>
      </c>
      <c r="Q634" s="613">
        <v>0</v>
      </c>
      <c r="R634" s="613">
        <v>0</v>
      </c>
    </row>
    <row r="635" spans="1:18" outlineLevel="1">
      <c r="A635" s="609" t="s">
        <v>45</v>
      </c>
      <c r="B635" s="610" t="s">
        <v>45</v>
      </c>
      <c r="C635" s="52">
        <v>0</v>
      </c>
      <c r="D635" s="611">
        <v>0</v>
      </c>
      <c r="E635" s="612">
        <v>0</v>
      </c>
      <c r="F635" s="612">
        <v>0</v>
      </c>
      <c r="G635" s="612">
        <v>0</v>
      </c>
      <c r="I635" s="613">
        <v>0</v>
      </c>
      <c r="J635" s="613">
        <v>0</v>
      </c>
      <c r="K635" s="613">
        <v>0</v>
      </c>
      <c r="L635" s="613">
        <v>0</v>
      </c>
      <c r="M635" s="613">
        <v>0</v>
      </c>
      <c r="N635" s="613">
        <v>0</v>
      </c>
      <c r="O635" s="613">
        <v>0</v>
      </c>
      <c r="P635" s="613">
        <v>0</v>
      </c>
      <c r="Q635" s="613">
        <v>0</v>
      </c>
      <c r="R635" s="613">
        <v>0</v>
      </c>
    </row>
    <row r="636" spans="1:18" outlineLevel="1">
      <c r="A636" s="609" t="s">
        <v>45</v>
      </c>
      <c r="B636" s="610" t="s">
        <v>45</v>
      </c>
      <c r="C636" s="52">
        <v>0</v>
      </c>
      <c r="D636" s="611">
        <v>0</v>
      </c>
      <c r="E636" s="612">
        <v>0</v>
      </c>
      <c r="F636" s="612">
        <v>0</v>
      </c>
      <c r="G636" s="612">
        <v>0</v>
      </c>
      <c r="I636" s="613">
        <v>0</v>
      </c>
      <c r="J636" s="613">
        <v>0</v>
      </c>
      <c r="K636" s="613">
        <v>0</v>
      </c>
      <c r="L636" s="613">
        <v>0</v>
      </c>
      <c r="M636" s="613">
        <v>0</v>
      </c>
      <c r="N636" s="613">
        <v>0</v>
      </c>
      <c r="O636" s="613">
        <v>0</v>
      </c>
      <c r="P636" s="613">
        <v>0</v>
      </c>
      <c r="Q636" s="613">
        <v>0</v>
      </c>
      <c r="R636" s="613">
        <v>0</v>
      </c>
    </row>
    <row r="637" spans="1:18" outlineLevel="1">
      <c r="A637" s="609" t="s">
        <v>45</v>
      </c>
      <c r="B637" s="610" t="s">
        <v>45</v>
      </c>
      <c r="C637" s="52">
        <v>0</v>
      </c>
      <c r="D637" s="611">
        <v>0</v>
      </c>
      <c r="E637" s="612">
        <v>0</v>
      </c>
      <c r="F637" s="612">
        <v>0</v>
      </c>
      <c r="G637" s="612">
        <v>0</v>
      </c>
      <c r="I637" s="613">
        <v>0</v>
      </c>
      <c r="J637" s="613">
        <v>0</v>
      </c>
      <c r="K637" s="613">
        <v>0</v>
      </c>
      <c r="L637" s="613">
        <v>0</v>
      </c>
      <c r="M637" s="613">
        <v>0</v>
      </c>
      <c r="N637" s="613">
        <v>0</v>
      </c>
      <c r="O637" s="613">
        <v>0</v>
      </c>
      <c r="P637" s="613">
        <v>0</v>
      </c>
      <c r="Q637" s="613">
        <v>0</v>
      </c>
      <c r="R637" s="613">
        <v>0</v>
      </c>
    </row>
    <row r="638" spans="1:18" outlineLevel="1">
      <c r="A638" s="609" t="s">
        <v>45</v>
      </c>
      <c r="B638" s="610" t="s">
        <v>45</v>
      </c>
      <c r="C638" s="52">
        <v>0</v>
      </c>
      <c r="D638" s="611">
        <v>0</v>
      </c>
      <c r="E638" s="612">
        <v>0</v>
      </c>
      <c r="F638" s="612">
        <v>0</v>
      </c>
      <c r="G638" s="612">
        <v>0</v>
      </c>
      <c r="I638" s="613">
        <v>0</v>
      </c>
      <c r="J638" s="613">
        <v>0</v>
      </c>
      <c r="K638" s="613">
        <v>0</v>
      </c>
      <c r="L638" s="613">
        <v>0</v>
      </c>
      <c r="M638" s="613">
        <v>0</v>
      </c>
      <c r="N638" s="613">
        <v>0</v>
      </c>
      <c r="O638" s="613">
        <v>0</v>
      </c>
      <c r="P638" s="613">
        <v>0</v>
      </c>
      <c r="Q638" s="613">
        <v>0</v>
      </c>
      <c r="R638" s="613">
        <v>0</v>
      </c>
    </row>
    <row r="639" spans="1:18" outlineLevel="1">
      <c r="A639" s="609" t="s">
        <v>45</v>
      </c>
      <c r="B639" s="610" t="s">
        <v>45</v>
      </c>
      <c r="C639" s="52">
        <v>0</v>
      </c>
      <c r="D639" s="611">
        <v>0</v>
      </c>
      <c r="E639" s="612">
        <v>0</v>
      </c>
      <c r="F639" s="612">
        <v>0</v>
      </c>
      <c r="G639" s="612">
        <v>0</v>
      </c>
      <c r="I639" s="613">
        <v>0</v>
      </c>
      <c r="J639" s="613">
        <v>0</v>
      </c>
      <c r="K639" s="613">
        <v>0</v>
      </c>
      <c r="L639" s="613">
        <v>0</v>
      </c>
      <c r="M639" s="613">
        <v>0</v>
      </c>
      <c r="N639" s="613">
        <v>0</v>
      </c>
      <c r="O639" s="613">
        <v>0</v>
      </c>
      <c r="P639" s="613">
        <v>0</v>
      </c>
      <c r="Q639" s="613">
        <v>0</v>
      </c>
      <c r="R639" s="613">
        <v>0</v>
      </c>
    </row>
    <row r="640" spans="1:18" outlineLevel="1">
      <c r="A640" s="609" t="s">
        <v>45</v>
      </c>
      <c r="B640" s="610" t="s">
        <v>45</v>
      </c>
      <c r="C640" s="52">
        <v>0</v>
      </c>
      <c r="D640" s="611">
        <v>0</v>
      </c>
      <c r="E640" s="612">
        <v>0</v>
      </c>
      <c r="F640" s="612">
        <v>0</v>
      </c>
      <c r="G640" s="612">
        <v>0</v>
      </c>
      <c r="I640" s="613">
        <v>0</v>
      </c>
      <c r="J640" s="613">
        <v>0</v>
      </c>
      <c r="K640" s="613">
        <v>0</v>
      </c>
      <c r="L640" s="613">
        <v>0</v>
      </c>
      <c r="M640" s="613">
        <v>0</v>
      </c>
      <c r="N640" s="613">
        <v>0</v>
      </c>
      <c r="O640" s="613">
        <v>0</v>
      </c>
      <c r="P640" s="613">
        <v>0</v>
      </c>
      <c r="Q640" s="613">
        <v>0</v>
      </c>
      <c r="R640" s="613">
        <v>0</v>
      </c>
    </row>
    <row r="641" spans="1:18" outlineLevel="1">
      <c r="A641" s="609" t="s">
        <v>45</v>
      </c>
      <c r="B641" s="610" t="s">
        <v>45</v>
      </c>
      <c r="C641" s="52">
        <v>0</v>
      </c>
      <c r="D641" s="611">
        <v>0</v>
      </c>
      <c r="E641" s="612">
        <v>0</v>
      </c>
      <c r="F641" s="612">
        <v>0</v>
      </c>
      <c r="G641" s="612">
        <v>0</v>
      </c>
      <c r="I641" s="613">
        <v>0</v>
      </c>
      <c r="J641" s="613">
        <v>0</v>
      </c>
      <c r="K641" s="613">
        <v>0</v>
      </c>
      <c r="L641" s="613">
        <v>0</v>
      </c>
      <c r="M641" s="613">
        <v>0</v>
      </c>
      <c r="N641" s="613">
        <v>0</v>
      </c>
      <c r="O641" s="613">
        <v>0</v>
      </c>
      <c r="P641" s="613">
        <v>0</v>
      </c>
      <c r="Q641" s="613">
        <v>0</v>
      </c>
      <c r="R641" s="613">
        <v>0</v>
      </c>
    </row>
    <row r="642" spans="1:18">
      <c r="B642" s="345" t="s">
        <v>1260</v>
      </c>
      <c r="C642" s="351">
        <v>82968305.410221294</v>
      </c>
      <c r="D642" s="351">
        <v>146230436.18000001</v>
      </c>
      <c r="E642" s="351">
        <v>-63262130.769778691</v>
      </c>
      <c r="F642" s="351">
        <v>0</v>
      </c>
      <c r="G642" s="351">
        <v>82968305.410221294</v>
      </c>
      <c r="H642" s="2"/>
    </row>
    <row r="643" spans="1:18">
      <c r="H643" s="2"/>
    </row>
    <row r="644" spans="1:18">
      <c r="A644" s="607" t="s">
        <v>265</v>
      </c>
    </row>
    <row r="645" spans="1:18" outlineLevel="1">
      <c r="A645" s="609">
        <v>447.07</v>
      </c>
      <c r="B645" s="610" t="s">
        <v>1261</v>
      </c>
      <c r="C645" s="52">
        <v>9043639.2224400043</v>
      </c>
      <c r="D645" s="611">
        <v>155333122.24000001</v>
      </c>
      <c r="E645" s="612">
        <v>-146289483.01756001</v>
      </c>
      <c r="F645" s="612">
        <v>0</v>
      </c>
      <c r="G645" s="612">
        <v>9043639.2224400043</v>
      </c>
      <c r="I645" s="613" t="s">
        <v>1272</v>
      </c>
      <c r="J645" s="613" t="s">
        <v>907</v>
      </c>
      <c r="K645" s="613" t="s">
        <v>1273</v>
      </c>
      <c r="L645" s="613" t="s">
        <v>1057</v>
      </c>
      <c r="M645" s="613">
        <v>0</v>
      </c>
      <c r="N645" s="613">
        <v>0</v>
      </c>
      <c r="O645" s="613">
        <v>0</v>
      </c>
      <c r="P645" s="613">
        <v>0</v>
      </c>
      <c r="Q645" s="613">
        <v>0</v>
      </c>
      <c r="R645" s="613">
        <v>0</v>
      </c>
    </row>
    <row r="646" spans="1:18" outlineLevel="1">
      <c r="A646" s="609">
        <v>449.01</v>
      </c>
      <c r="B646" s="610" t="s">
        <v>1262</v>
      </c>
      <c r="C646" s="52">
        <v>0</v>
      </c>
      <c r="D646" s="611">
        <v>-24054569</v>
      </c>
      <c r="E646" s="612">
        <v>24054569</v>
      </c>
      <c r="F646" s="612">
        <v>0</v>
      </c>
      <c r="G646" s="612">
        <v>0</v>
      </c>
      <c r="I646" s="613">
        <v>0</v>
      </c>
      <c r="J646" s="613">
        <v>0</v>
      </c>
      <c r="K646" s="613">
        <v>0</v>
      </c>
      <c r="L646" s="613">
        <v>0</v>
      </c>
      <c r="M646" s="613">
        <v>0</v>
      </c>
      <c r="N646" s="613">
        <v>0</v>
      </c>
      <c r="O646" s="613">
        <v>0</v>
      </c>
      <c r="P646" s="613">
        <v>0</v>
      </c>
      <c r="Q646" s="613">
        <v>0</v>
      </c>
      <c r="R646" s="613" t="s">
        <v>1060</v>
      </c>
    </row>
    <row r="647" spans="1:18" ht="10.9" customHeight="1">
      <c r="B647" s="345" t="s">
        <v>1263</v>
      </c>
      <c r="C647" s="351">
        <v>9043639.2224400043</v>
      </c>
      <c r="D647" s="351">
        <v>131278553.24000001</v>
      </c>
      <c r="E647" s="351">
        <v>-122234914.01756001</v>
      </c>
      <c r="F647" s="351">
        <v>0</v>
      </c>
      <c r="G647" s="351">
        <v>9043639.2224400043</v>
      </c>
      <c r="H647" s="2"/>
    </row>
    <row r="648" spans="1:18">
      <c r="C648" s="352"/>
      <c r="D648" s="352"/>
      <c r="E648" s="352"/>
      <c r="F648" s="352"/>
      <c r="G648" s="352"/>
      <c r="H648" s="2"/>
    </row>
    <row r="649" spans="1:18">
      <c r="A649" s="607"/>
      <c r="B649" s="345" t="s">
        <v>1264</v>
      </c>
      <c r="C649" s="351">
        <v>92011944.632661298</v>
      </c>
      <c r="D649" s="351">
        <v>277508989.42000002</v>
      </c>
      <c r="E649" s="351">
        <v>-185497044.7873387</v>
      </c>
      <c r="F649" s="351">
        <v>0</v>
      </c>
      <c r="G649" s="351">
        <v>92011944.632661298</v>
      </c>
      <c r="H649" s="2"/>
    </row>
    <row r="650" spans="1:18">
      <c r="H650" s="2"/>
    </row>
    <row r="651" spans="1:18">
      <c r="A651" s="607" t="s">
        <v>86</v>
      </c>
    </row>
    <row r="652" spans="1:18" outlineLevel="1">
      <c r="A652" s="609" t="s">
        <v>1059</v>
      </c>
      <c r="B652" s="610" t="s">
        <v>87</v>
      </c>
      <c r="C652" s="52">
        <v>68556927.838789225</v>
      </c>
      <c r="D652" s="611">
        <v>22841555.030000001</v>
      </c>
      <c r="E652" s="612">
        <v>45715372.808789223</v>
      </c>
      <c r="F652" s="612">
        <v>25513302.916536</v>
      </c>
      <c r="G652" s="612">
        <v>94070230.755325228</v>
      </c>
      <c r="I652" s="613">
        <v>0</v>
      </c>
      <c r="J652" s="613">
        <v>0</v>
      </c>
      <c r="K652" s="613">
        <v>0</v>
      </c>
      <c r="L652" s="613">
        <v>0</v>
      </c>
      <c r="M652" s="613">
        <v>0</v>
      </c>
      <c r="N652" s="613">
        <v>0</v>
      </c>
      <c r="O652" s="613">
        <v>0</v>
      </c>
      <c r="P652" s="613">
        <v>0</v>
      </c>
      <c r="Q652" s="613">
        <v>0</v>
      </c>
      <c r="R652" s="613" t="s">
        <v>1060</v>
      </c>
    </row>
    <row r="653" spans="1:18" outlineLevel="1">
      <c r="A653" s="609" t="s">
        <v>1061</v>
      </c>
      <c r="B653" s="610" t="s">
        <v>1062</v>
      </c>
      <c r="C653" s="52">
        <v>-60815173.145295307</v>
      </c>
      <c r="D653" s="611">
        <v>38907707.560000002</v>
      </c>
      <c r="E653" s="612">
        <v>-99722880.705295309</v>
      </c>
      <c r="F653" s="612">
        <v>0</v>
      </c>
      <c r="G653" s="612">
        <v>-60815173.145295307</v>
      </c>
      <c r="I653" s="613">
        <v>0</v>
      </c>
      <c r="J653" s="613">
        <v>0</v>
      </c>
      <c r="K653" s="613">
        <v>0</v>
      </c>
      <c r="L653" s="613">
        <v>0</v>
      </c>
      <c r="M653" s="613">
        <v>0</v>
      </c>
      <c r="N653" s="613">
        <v>0</v>
      </c>
      <c r="O653" s="613">
        <v>0</v>
      </c>
      <c r="P653" s="613">
        <v>0</v>
      </c>
      <c r="Q653" s="613">
        <v>0</v>
      </c>
      <c r="R653" s="613" t="s">
        <v>1060</v>
      </c>
    </row>
    <row r="654" spans="1:18" outlineLevel="1">
      <c r="A654" s="609" t="s">
        <v>45</v>
      </c>
      <c r="B654" s="610" t="s">
        <v>45</v>
      </c>
      <c r="C654" s="52">
        <v>0</v>
      </c>
      <c r="D654" s="611">
        <v>0</v>
      </c>
      <c r="E654" s="612">
        <v>0</v>
      </c>
      <c r="F654" s="612">
        <v>0</v>
      </c>
      <c r="G654" s="612">
        <v>0</v>
      </c>
      <c r="I654" s="613">
        <v>0</v>
      </c>
      <c r="J654" s="613">
        <v>0</v>
      </c>
      <c r="K654" s="613">
        <v>0</v>
      </c>
      <c r="L654" s="613">
        <v>0</v>
      </c>
      <c r="M654" s="613">
        <v>0</v>
      </c>
      <c r="N654" s="613">
        <v>0</v>
      </c>
      <c r="O654" s="613">
        <v>0</v>
      </c>
      <c r="P654" s="613">
        <v>0</v>
      </c>
      <c r="Q654" s="613">
        <v>0</v>
      </c>
      <c r="R654" s="613">
        <v>0</v>
      </c>
    </row>
    <row r="655" spans="1:18" outlineLevel="1">
      <c r="A655" s="609" t="s">
        <v>45</v>
      </c>
      <c r="B655" s="610" t="s">
        <v>45</v>
      </c>
      <c r="C655" s="52">
        <v>0</v>
      </c>
      <c r="D655" s="611">
        <v>0</v>
      </c>
      <c r="E655" s="612">
        <v>0</v>
      </c>
      <c r="F655" s="612">
        <v>0</v>
      </c>
      <c r="G655" s="612">
        <v>0</v>
      </c>
      <c r="I655" s="613">
        <v>0</v>
      </c>
      <c r="J655" s="613">
        <v>0</v>
      </c>
      <c r="K655" s="613">
        <v>0</v>
      </c>
      <c r="L655" s="613">
        <v>0</v>
      </c>
      <c r="M655" s="613">
        <v>0</v>
      </c>
      <c r="N655" s="613">
        <v>0</v>
      </c>
      <c r="O655" s="613">
        <v>0</v>
      </c>
      <c r="P655" s="613">
        <v>0</v>
      </c>
      <c r="Q655" s="613">
        <v>0</v>
      </c>
      <c r="R655" s="613">
        <v>0</v>
      </c>
    </row>
    <row r="656" spans="1:18" outlineLevel="1">
      <c r="A656" s="609" t="s">
        <v>45</v>
      </c>
      <c r="B656" s="610" t="s">
        <v>45</v>
      </c>
      <c r="C656" s="52">
        <v>0</v>
      </c>
      <c r="D656" s="611">
        <v>0</v>
      </c>
      <c r="E656" s="612">
        <v>0</v>
      </c>
      <c r="F656" s="612">
        <v>0</v>
      </c>
      <c r="G656" s="612">
        <v>0</v>
      </c>
      <c r="I656" s="613">
        <v>0</v>
      </c>
      <c r="J656" s="613">
        <v>0</v>
      </c>
      <c r="K656" s="613">
        <v>0</v>
      </c>
      <c r="L656" s="613">
        <v>0</v>
      </c>
      <c r="M656" s="613">
        <v>0</v>
      </c>
      <c r="N656" s="613">
        <v>0</v>
      </c>
      <c r="O656" s="613">
        <v>0</v>
      </c>
      <c r="P656" s="613">
        <v>0</v>
      </c>
      <c r="Q656" s="613">
        <v>0</v>
      </c>
      <c r="R656" s="613">
        <v>0</v>
      </c>
    </row>
    <row r="657" spans="1:18">
      <c r="A657" s="609" t="s">
        <v>45</v>
      </c>
      <c r="B657" s="610" t="s">
        <v>45</v>
      </c>
      <c r="C657" s="52">
        <v>0</v>
      </c>
      <c r="D657" s="611">
        <v>0</v>
      </c>
      <c r="E657" s="612">
        <v>0</v>
      </c>
      <c r="F657" s="612">
        <v>0</v>
      </c>
      <c r="G657" s="612">
        <v>0</v>
      </c>
      <c r="I657" s="613">
        <v>0</v>
      </c>
      <c r="J657" s="613">
        <v>0</v>
      </c>
      <c r="K657" s="613">
        <v>0</v>
      </c>
      <c r="L657" s="613">
        <v>0</v>
      </c>
      <c r="M657" s="613">
        <v>0</v>
      </c>
      <c r="N657" s="613">
        <v>0</v>
      </c>
      <c r="O657" s="613">
        <v>0</v>
      </c>
      <c r="P657" s="613">
        <v>0</v>
      </c>
      <c r="Q657" s="613">
        <v>0</v>
      </c>
      <c r="R657" s="613">
        <v>0</v>
      </c>
    </row>
    <row r="658" spans="1:18">
      <c r="A658" s="609" t="s">
        <v>45</v>
      </c>
      <c r="B658" s="610" t="s">
        <v>45</v>
      </c>
      <c r="C658" s="52">
        <v>0</v>
      </c>
      <c r="D658" s="611">
        <v>0</v>
      </c>
      <c r="E658" s="612">
        <v>0</v>
      </c>
      <c r="F658" s="612">
        <v>0</v>
      </c>
      <c r="G658" s="612">
        <v>0</v>
      </c>
      <c r="I658" s="613">
        <v>0</v>
      </c>
      <c r="J658" s="613">
        <v>0</v>
      </c>
      <c r="K658" s="613">
        <v>0</v>
      </c>
      <c r="L658" s="613">
        <v>0</v>
      </c>
      <c r="M658" s="613">
        <v>0</v>
      </c>
      <c r="N658" s="613">
        <v>0</v>
      </c>
      <c r="O658" s="613">
        <v>0</v>
      </c>
      <c r="P658" s="613">
        <v>0</v>
      </c>
      <c r="Q658" s="613">
        <v>0</v>
      </c>
      <c r="R658" s="613">
        <v>0</v>
      </c>
    </row>
    <row r="659" spans="1:18" ht="10.9" customHeight="1">
      <c r="B659" s="345" t="s">
        <v>1063</v>
      </c>
      <c r="C659" s="351">
        <v>7741754.6934939176</v>
      </c>
      <c r="D659" s="351">
        <v>61749262.590000004</v>
      </c>
      <c r="E659" s="351">
        <v>-54007507.896506086</v>
      </c>
      <c r="F659" s="351">
        <v>25513302.916536</v>
      </c>
      <c r="G659" s="351">
        <v>33255057.610029921</v>
      </c>
      <c r="H659" s="2"/>
    </row>
    <row r="660" spans="1:18">
      <c r="A660" s="607" t="s">
        <v>479</v>
      </c>
    </row>
    <row r="661" spans="1:18" outlineLevel="1">
      <c r="A661" s="609">
        <v>447</v>
      </c>
      <c r="B661" s="618" t="s">
        <v>1294</v>
      </c>
      <c r="C661" s="52">
        <v>1984649375.0012321</v>
      </c>
      <c r="D661" s="611">
        <v>2161701872.5900002</v>
      </c>
      <c r="E661" s="612">
        <v>-177052497.58876795</v>
      </c>
      <c r="F661" s="612">
        <v>128410898.35691461</v>
      </c>
      <c r="G661" s="612">
        <v>2113060273.3581467</v>
      </c>
      <c r="I661" s="613" t="s">
        <v>1295</v>
      </c>
    </row>
    <row r="662" spans="1:18" outlineLevel="1">
      <c r="A662" s="609">
        <v>447.01</v>
      </c>
      <c r="B662" s="618" t="s">
        <v>1296</v>
      </c>
      <c r="C662" s="52">
        <v>10118338.780000001</v>
      </c>
      <c r="D662" s="611">
        <v>3531894.3000000026</v>
      </c>
      <c r="E662" s="612">
        <v>6586444.4799999986</v>
      </c>
      <c r="F662" s="612">
        <v>76800.999999999476</v>
      </c>
      <c r="G662" s="612">
        <v>10195139.780000001</v>
      </c>
      <c r="I662" s="613" t="s">
        <v>919</v>
      </c>
    </row>
    <row r="663" spans="1:18" outlineLevel="1">
      <c r="A663" s="609">
        <v>447.02</v>
      </c>
      <c r="B663" s="618" t="s">
        <v>1297</v>
      </c>
      <c r="C663" s="52">
        <v>5493553</v>
      </c>
      <c r="D663" s="611">
        <v>0</v>
      </c>
      <c r="E663" s="612">
        <v>5493553</v>
      </c>
      <c r="F663" s="612">
        <v>-1113097.24</v>
      </c>
      <c r="G663" s="612">
        <v>4380455.76</v>
      </c>
      <c r="I663" s="613" t="s">
        <v>1293</v>
      </c>
    </row>
    <row r="664" spans="1:18" outlineLevel="1">
      <c r="A664" s="609">
        <v>447.03</v>
      </c>
      <c r="B664" s="618" t="s">
        <v>1298</v>
      </c>
      <c r="C664" s="52">
        <v>324341.16000000003</v>
      </c>
      <c r="D664" s="611">
        <v>340431.52</v>
      </c>
      <c r="E664" s="612">
        <v>-16090.359999999999</v>
      </c>
      <c r="F664" s="612">
        <v>361801.88308538916</v>
      </c>
      <c r="G664" s="612">
        <v>686143.04308538919</v>
      </c>
      <c r="I664" s="613" t="s">
        <v>1299</v>
      </c>
    </row>
    <row r="665" spans="1:18" outlineLevel="1">
      <c r="A665" s="609" t="s">
        <v>45</v>
      </c>
      <c r="B665" s="618" t="s">
        <v>45</v>
      </c>
      <c r="C665" s="52">
        <v>0</v>
      </c>
      <c r="D665" s="611">
        <v>0</v>
      </c>
      <c r="E665" s="612">
        <v>0</v>
      </c>
      <c r="F665" s="612">
        <v>0</v>
      </c>
      <c r="G665" s="612">
        <v>0</v>
      </c>
      <c r="I665" s="613">
        <v>0</v>
      </c>
    </row>
    <row r="666" spans="1:18" outlineLevel="1">
      <c r="A666" s="609" t="s">
        <v>45</v>
      </c>
      <c r="B666" s="618" t="s">
        <v>45</v>
      </c>
      <c r="C666" s="52">
        <v>0</v>
      </c>
      <c r="D666" s="611">
        <v>0</v>
      </c>
      <c r="E666" s="612">
        <v>0</v>
      </c>
      <c r="F666" s="612">
        <v>0</v>
      </c>
      <c r="G666" s="612">
        <v>0</v>
      </c>
      <c r="I666" s="613">
        <v>0</v>
      </c>
    </row>
    <row r="667" spans="1:18">
      <c r="A667" s="609" t="s">
        <v>45</v>
      </c>
      <c r="B667" s="618" t="s">
        <v>45</v>
      </c>
      <c r="C667" s="52">
        <v>0</v>
      </c>
      <c r="D667" s="611">
        <v>0</v>
      </c>
      <c r="E667" s="612">
        <v>0</v>
      </c>
      <c r="F667" s="612">
        <v>0</v>
      </c>
      <c r="G667" s="612">
        <v>0</v>
      </c>
      <c r="I667" s="613">
        <v>0</v>
      </c>
    </row>
    <row r="668" spans="1:18">
      <c r="A668" s="609" t="s">
        <v>45</v>
      </c>
      <c r="B668" s="618" t="s">
        <v>45</v>
      </c>
      <c r="C668" s="52">
        <v>0</v>
      </c>
      <c r="D668" s="611">
        <v>0</v>
      </c>
      <c r="E668" s="612">
        <v>0</v>
      </c>
      <c r="F668" s="612">
        <v>0</v>
      </c>
      <c r="G668" s="612">
        <v>0</v>
      </c>
      <c r="I668" s="613">
        <v>0</v>
      </c>
    </row>
    <row r="669" spans="1:18">
      <c r="B669" s="345" t="s">
        <v>1300</v>
      </c>
      <c r="C669" s="351">
        <v>2000585607.9412322</v>
      </c>
      <c r="D669" s="351">
        <v>2165574198.4100003</v>
      </c>
      <c r="E669" s="351">
        <v>-164988590.46876797</v>
      </c>
      <c r="F669" s="351">
        <v>127736404</v>
      </c>
      <c r="G669" s="351">
        <v>2128322011.941232</v>
      </c>
    </row>
    <row r="670" spans="1:18">
      <c r="B670" s="345" t="s">
        <v>1301</v>
      </c>
      <c r="C670" s="351">
        <v>2092597552.5738935</v>
      </c>
      <c r="D670" s="351">
        <v>2443083187.8300004</v>
      </c>
      <c r="E670" s="351">
        <v>-350485635.25610667</v>
      </c>
      <c r="F670" s="351">
        <v>127736404</v>
      </c>
      <c r="G670" s="351">
        <v>2220333956.5738931</v>
      </c>
    </row>
    <row r="697" spans="1:1">
      <c r="A697" s="162"/>
    </row>
    <row r="698" spans="1:1">
      <c r="A698" s="16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sqref="A1:XFD1048576"/>
      <selection pane="bottomLeft" sqref="A1:XFD1048576"/>
    </sheetView>
  </sheetViews>
  <sheetFormatPr defaultColWidth="8.85546875" defaultRowHeight="11.25"/>
  <cols>
    <col min="1" max="1" width="40.42578125" style="41" customWidth="1"/>
    <col min="2" max="2" width="1" style="41" customWidth="1"/>
    <col min="3" max="3" width="9.5703125" style="41" customWidth="1"/>
    <col min="4" max="6" width="15" style="41" bestFit="1" customWidth="1"/>
    <col min="7" max="7" width="8.85546875" style="41" bestFit="1" customWidth="1"/>
    <col min="8" max="8" width="14.85546875" style="41" bestFit="1" customWidth="1"/>
    <col min="9" max="9" width="14.85546875" style="41" customWidth="1"/>
    <col min="10" max="10" width="11.5703125" style="41" bestFit="1" customWidth="1"/>
    <col min="11" max="11" width="12.28515625" style="41" bestFit="1" customWidth="1"/>
    <col min="12" max="16384" width="8.85546875" style="41"/>
  </cols>
  <sheetData>
    <row r="1" spans="1:11" ht="15" customHeight="1">
      <c r="A1" s="711" t="str">
        <f>'JAP-5 Summary (Base Revenue)'!A1:G1</f>
        <v>Puget Sound Energy</v>
      </c>
      <c r="B1" s="730"/>
      <c r="C1" s="730"/>
      <c r="D1" s="730"/>
      <c r="E1" s="730"/>
      <c r="F1" s="730"/>
    </row>
    <row r="2" spans="1:11" ht="15" customHeight="1">
      <c r="A2" s="711" t="s">
        <v>808</v>
      </c>
      <c r="B2" s="730"/>
      <c r="C2" s="730"/>
      <c r="D2" s="730"/>
      <c r="E2" s="730"/>
      <c r="F2" s="730"/>
    </row>
    <row r="3" spans="1:11" ht="15">
      <c r="A3" s="711" t="str">
        <f>'JAP-5 Summary (Base Revenue)'!A4:G4</f>
        <v>2019 Greneral Rate Case (GRC)</v>
      </c>
      <c r="B3" s="730"/>
      <c r="C3" s="730"/>
      <c r="D3" s="730"/>
      <c r="E3" s="730"/>
      <c r="F3" s="730"/>
    </row>
    <row r="4" spans="1:11" ht="15">
      <c r="A4" s="711" t="str">
        <f>'JAP-5 Summary (Base Revenue)'!A5:G5</f>
        <v>Test Year Ending December 31, 2018</v>
      </c>
      <c r="B4" s="730"/>
      <c r="C4" s="730"/>
      <c r="D4" s="730"/>
      <c r="E4" s="730"/>
      <c r="F4" s="730"/>
      <c r="K4" s="62"/>
    </row>
    <row r="5" spans="1:11" ht="12" thickBot="1">
      <c r="J5" s="62"/>
      <c r="K5" s="62"/>
    </row>
    <row r="6" spans="1:11">
      <c r="A6" s="574" t="s">
        <v>444</v>
      </c>
      <c r="B6" s="486"/>
      <c r="C6" s="486"/>
      <c r="D6" s="486"/>
      <c r="E6" s="486"/>
      <c r="F6" s="512"/>
      <c r="J6" s="62"/>
      <c r="K6" s="431"/>
    </row>
    <row r="7" spans="1:11">
      <c r="A7" s="575" t="s">
        <v>445</v>
      </c>
      <c r="B7" s="29"/>
      <c r="C7" s="29"/>
      <c r="D7" s="29"/>
      <c r="E7" s="83"/>
      <c r="F7" s="576"/>
      <c r="J7" s="62"/>
    </row>
    <row r="8" spans="1:11">
      <c r="A8" s="575" t="s">
        <v>446</v>
      </c>
      <c r="B8" s="29"/>
      <c r="C8" s="29"/>
      <c r="D8" s="29"/>
      <c r="E8" s="29"/>
      <c r="F8" s="517"/>
      <c r="J8" s="62"/>
      <c r="K8" s="62"/>
    </row>
    <row r="9" spans="1:11">
      <c r="A9" s="503"/>
      <c r="B9" s="29"/>
      <c r="C9" s="29"/>
      <c r="D9" s="29"/>
      <c r="E9" s="29"/>
      <c r="F9" s="517"/>
      <c r="J9" s="62"/>
    </row>
    <row r="10" spans="1:11">
      <c r="A10" s="577" t="s">
        <v>447</v>
      </c>
      <c r="B10" s="578"/>
      <c r="C10" s="579" t="s">
        <v>473</v>
      </c>
      <c r="D10" s="579" t="s">
        <v>448</v>
      </c>
      <c r="E10" s="579" t="s">
        <v>449</v>
      </c>
      <c r="F10" s="580" t="s">
        <v>450</v>
      </c>
      <c r="J10" s="62"/>
      <c r="K10" s="431"/>
    </row>
    <row r="11" spans="1:11">
      <c r="A11" s="581" t="s">
        <v>451</v>
      </c>
      <c r="B11" s="29"/>
      <c r="C11" s="534">
        <v>7</v>
      </c>
      <c r="D11" s="83">
        <v>2564.8200000000002</v>
      </c>
      <c r="E11" s="83">
        <v>274.42</v>
      </c>
      <c r="F11" s="576">
        <v>2290.4</v>
      </c>
      <c r="G11" s="432"/>
      <c r="H11" s="432"/>
      <c r="I11" s="582"/>
      <c r="J11" s="582"/>
      <c r="K11" s="582"/>
    </row>
    <row r="12" spans="1:11">
      <c r="A12" s="581" t="s">
        <v>452</v>
      </c>
      <c r="B12" s="29"/>
      <c r="C12" s="534">
        <v>107501</v>
      </c>
      <c r="D12" s="83">
        <v>23497482.030000001</v>
      </c>
      <c r="E12" s="83">
        <v>6619247.8899999997</v>
      </c>
      <c r="F12" s="576">
        <v>16878234.140000001</v>
      </c>
      <c r="G12" s="432"/>
      <c r="H12" s="432"/>
      <c r="I12" s="432"/>
      <c r="J12" s="62"/>
    </row>
    <row r="13" spans="1:11">
      <c r="A13" s="581" t="s">
        <v>453</v>
      </c>
      <c r="B13" s="29"/>
      <c r="C13" s="534">
        <v>9028</v>
      </c>
      <c r="D13" s="83">
        <v>2116788.8199999998</v>
      </c>
      <c r="E13" s="83">
        <v>41232.770000000004</v>
      </c>
      <c r="F13" s="576">
        <v>2075556.05</v>
      </c>
      <c r="G13" s="432"/>
      <c r="H13" s="432"/>
      <c r="I13" s="432"/>
      <c r="J13" s="62"/>
    </row>
    <row r="14" spans="1:11">
      <c r="A14" s="581" t="s">
        <v>454</v>
      </c>
      <c r="B14" s="29"/>
      <c r="C14" s="534">
        <v>28717</v>
      </c>
      <c r="D14" s="83">
        <v>15459930.529999999</v>
      </c>
      <c r="E14" s="83">
        <v>6875948.9699999997</v>
      </c>
      <c r="F14" s="576">
        <v>8583981.5600000005</v>
      </c>
      <c r="G14" s="432"/>
      <c r="H14" s="432"/>
      <c r="I14" s="62"/>
      <c r="J14" s="62"/>
      <c r="K14" s="62"/>
    </row>
    <row r="15" spans="1:11">
      <c r="A15" s="581" t="s">
        <v>455</v>
      </c>
      <c r="B15" s="29"/>
      <c r="C15" s="534">
        <v>8636</v>
      </c>
      <c r="D15" s="83">
        <v>2845014.98</v>
      </c>
      <c r="E15" s="83">
        <v>639116.37</v>
      </c>
      <c r="F15" s="576">
        <v>2205898.61</v>
      </c>
      <c r="G15" s="432"/>
      <c r="H15" s="432"/>
      <c r="I15" s="432"/>
      <c r="J15" s="62"/>
      <c r="K15" s="431"/>
    </row>
    <row r="16" spans="1:11">
      <c r="A16" s="581" t="s">
        <v>456</v>
      </c>
      <c r="B16" s="29"/>
      <c r="C16" s="534">
        <v>8039</v>
      </c>
      <c r="D16" s="83">
        <v>2999578.16</v>
      </c>
      <c r="E16" s="83">
        <v>1467435.8599999999</v>
      </c>
      <c r="F16" s="576">
        <v>1532142.3</v>
      </c>
      <c r="G16" s="432"/>
      <c r="H16" s="432"/>
      <c r="I16" s="432"/>
      <c r="J16" s="62"/>
    </row>
    <row r="17" spans="1:11">
      <c r="A17" s="581" t="s">
        <v>457</v>
      </c>
      <c r="B17" s="29"/>
      <c r="C17" s="534">
        <v>7514</v>
      </c>
      <c r="D17" s="83">
        <v>10319800.210000001</v>
      </c>
      <c r="E17" s="83">
        <v>4322802.5199999996</v>
      </c>
      <c r="F17" s="576">
        <v>5996997.6900000004</v>
      </c>
      <c r="G17" s="432"/>
      <c r="H17" s="432"/>
      <c r="I17" s="432"/>
      <c r="J17" s="432"/>
    </row>
    <row r="18" spans="1:11" ht="12" thickBot="1">
      <c r="A18" s="583" t="s">
        <v>50</v>
      </c>
      <c r="B18" s="490"/>
      <c r="C18" s="584"/>
      <c r="D18" s="585">
        <f>SUM(D11:D17)</f>
        <v>57241159.550000004</v>
      </c>
      <c r="E18" s="585">
        <f>SUM(E11:E17)</f>
        <v>19966058.799999997</v>
      </c>
      <c r="F18" s="586">
        <f>SUM(F11:F17)</f>
        <v>37275100.75</v>
      </c>
      <c r="G18" s="432"/>
      <c r="H18" s="432"/>
      <c r="I18" s="432"/>
      <c r="J18" s="432"/>
    </row>
    <row r="19" spans="1:11">
      <c r="C19" s="587"/>
      <c r="D19" s="432"/>
      <c r="E19" s="432"/>
      <c r="F19" s="432"/>
    </row>
    <row r="20" spans="1:11">
      <c r="A20" s="445" t="s">
        <v>459</v>
      </c>
      <c r="C20" s="587">
        <f>SUM(C11:C12)</f>
        <v>107508</v>
      </c>
      <c r="D20" s="432">
        <f>SUM(D11:D12)</f>
        <v>23500046.850000001</v>
      </c>
      <c r="E20" s="432"/>
      <c r="F20" s="432"/>
    </row>
    <row r="21" spans="1:11">
      <c r="A21" s="445" t="s">
        <v>458</v>
      </c>
      <c r="C21" s="587">
        <f>SUM(C14:C17)</f>
        <v>52906</v>
      </c>
      <c r="D21" s="432">
        <f>SUM(D14:D17)</f>
        <v>31624323.879999999</v>
      </c>
      <c r="E21" s="432"/>
      <c r="F21" s="432"/>
      <c r="H21" s="62"/>
      <c r="I21" s="62"/>
    </row>
    <row r="22" spans="1:11">
      <c r="A22" s="445" t="s">
        <v>477</v>
      </c>
      <c r="C22" s="587"/>
      <c r="D22" s="432">
        <f>D21+'WP12-E COS-Accounts'!E61</f>
        <v>33552916.602843784</v>
      </c>
      <c r="E22" s="49"/>
      <c r="F22" s="432"/>
      <c r="H22" s="62"/>
      <c r="I22" s="62"/>
      <c r="J22" s="432"/>
      <c r="K22" s="431"/>
    </row>
    <row r="23" spans="1:11">
      <c r="A23" s="445" t="s">
        <v>516</v>
      </c>
      <c r="C23" s="587"/>
      <c r="D23" s="588">
        <f>D20+D22</f>
        <v>57052963.452843785</v>
      </c>
      <c r="E23" s="589"/>
      <c r="F23" s="432"/>
      <c r="G23" s="62"/>
      <c r="H23" s="62"/>
      <c r="I23" s="62"/>
      <c r="J23" s="431"/>
    </row>
    <row r="24" spans="1:11">
      <c r="A24" s="445"/>
      <c r="C24" s="587"/>
    </row>
    <row r="25" spans="1:11">
      <c r="A25" s="445" t="s">
        <v>463</v>
      </c>
      <c r="C25" s="587"/>
      <c r="D25" s="187">
        <f>D20/D23</f>
        <v>0.41189879416909853</v>
      </c>
      <c r="E25" s="431"/>
    </row>
    <row r="26" spans="1:11">
      <c r="A26" s="445" t="s">
        <v>480</v>
      </c>
      <c r="C26" s="587"/>
      <c r="D26" s="187">
        <f>D22/D23</f>
        <v>0.58810120583090153</v>
      </c>
    </row>
    <row r="27" spans="1:11">
      <c r="C27" s="587"/>
      <c r="E27" s="62"/>
    </row>
    <row r="28" spans="1:11">
      <c r="A28" s="590" t="s">
        <v>460</v>
      </c>
      <c r="B28" s="288"/>
      <c r="C28" s="591"/>
      <c r="D28" s="592"/>
      <c r="E28" s="62"/>
    </row>
    <row r="29" spans="1:11">
      <c r="A29" s="593" t="s">
        <v>461</v>
      </c>
      <c r="B29" s="29"/>
      <c r="C29" s="534">
        <f>(C13*D25)</f>
        <v>3718.6223137586217</v>
      </c>
      <c r="D29" s="594">
        <f>D25*D13</f>
        <v>871902.76246862893</v>
      </c>
      <c r="E29" s="431"/>
    </row>
    <row r="30" spans="1:11">
      <c r="A30" s="595" t="s">
        <v>462</v>
      </c>
      <c r="B30" s="118"/>
      <c r="C30" s="596">
        <f>C13*D26</f>
        <v>5309.3776862413788</v>
      </c>
      <c r="D30" s="597">
        <f>D26*D13</f>
        <v>1244886.057531371</v>
      </c>
    </row>
    <row r="31" spans="1:11">
      <c r="C31" s="587"/>
    </row>
    <row r="32" spans="1:11">
      <c r="A32" s="286" t="s">
        <v>465</v>
      </c>
      <c r="B32" s="287"/>
      <c r="C32" s="598"/>
      <c r="D32" s="599"/>
    </row>
    <row r="33" spans="1:6">
      <c r="A33" s="600" t="s">
        <v>466</v>
      </c>
      <c r="B33" s="578"/>
      <c r="C33" s="601">
        <f>C20+C29</f>
        <v>111226.62231375862</v>
      </c>
      <c r="D33" s="602">
        <f>D20+D29</f>
        <v>24371949.61246863</v>
      </c>
      <c r="E33" s="432"/>
      <c r="F33" s="432"/>
    </row>
    <row r="34" spans="1:6">
      <c r="A34" s="603" t="s">
        <v>245</v>
      </c>
      <c r="B34" s="604"/>
      <c r="C34" s="605">
        <f>C21+C30</f>
        <v>58215.37768624138</v>
      </c>
      <c r="D34" s="606">
        <f>D22+D30</f>
        <v>34797802.660375156</v>
      </c>
      <c r="E34" s="432"/>
      <c r="F34" s="432"/>
    </row>
    <row r="35" spans="1:6">
      <c r="C35" s="432"/>
    </row>
    <row r="36" spans="1:6">
      <c r="A36" s="445" t="s">
        <v>467</v>
      </c>
      <c r="D36" s="187">
        <f>D33/SUM(D33:D34)</f>
        <v>0.41189879416909847</v>
      </c>
    </row>
    <row r="37" spans="1:6">
      <c r="A37" s="445" t="s">
        <v>464</v>
      </c>
      <c r="D37" s="187">
        <f>D34/SUM(D33:D34)</f>
        <v>0.58810120583090153</v>
      </c>
    </row>
    <row r="39" spans="1:6">
      <c r="A39" s="445" t="s">
        <v>474</v>
      </c>
      <c r="C39" s="480">
        <f>C34</f>
        <v>58215.37768624138</v>
      </c>
    </row>
    <row r="40" spans="1:6">
      <c r="A40" s="445" t="s">
        <v>475</v>
      </c>
      <c r="C40" s="587">
        <f>SUM('WP7 Condensed Sch. Level Costs'!G177:G180)</f>
        <v>1141.8333333333333</v>
      </c>
    </row>
    <row r="41" spans="1:6">
      <c r="A41" s="445" t="s">
        <v>476</v>
      </c>
      <c r="C41" s="481">
        <f>C40/C39</f>
        <v>1.961394701392093E-2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sqref="A1:XFD1048576"/>
    </sheetView>
  </sheetViews>
  <sheetFormatPr defaultColWidth="8.85546875" defaultRowHeight="11.25"/>
  <cols>
    <col min="1" max="1" width="25.28515625" style="41" bestFit="1" customWidth="1"/>
    <col min="2" max="2" width="9.85546875" style="41" customWidth="1"/>
    <col min="3" max="3" width="13.42578125" style="41" bestFit="1" customWidth="1"/>
    <col min="4" max="4" width="45.28515625" style="41" customWidth="1"/>
    <col min="5" max="16384" width="8.85546875" style="41"/>
  </cols>
  <sheetData>
    <row r="1" spans="1:4" ht="15">
      <c r="A1" s="711" t="str">
        <f>'JAP-5 Summary (Base Revenue)'!A1:G1</f>
        <v>Puget Sound Energy</v>
      </c>
      <c r="B1" s="728"/>
      <c r="C1" s="728"/>
      <c r="D1" s="728"/>
    </row>
    <row r="2" spans="1:4" ht="15">
      <c r="A2" s="711" t="s">
        <v>809</v>
      </c>
      <c r="B2" s="728"/>
      <c r="C2" s="728"/>
      <c r="D2" s="728"/>
    </row>
    <row r="3" spans="1:4" ht="15">
      <c r="A3" s="711" t="str">
        <f>'JAP-5 Summary (Base Revenue)'!A4:G4</f>
        <v>2019 Greneral Rate Case (GRC)</v>
      </c>
      <c r="B3" s="728"/>
      <c r="C3" s="728"/>
      <c r="D3" s="728"/>
    </row>
    <row r="4" spans="1:4" ht="15">
      <c r="A4" s="711" t="str">
        <f>'JAP-5 Summary (Base Revenue)'!A5:G5</f>
        <v>Test Year Ending December 31, 2018</v>
      </c>
      <c r="B4" s="728"/>
      <c r="C4" s="728"/>
      <c r="D4" s="728"/>
    </row>
    <row r="5" spans="1:4" ht="15">
      <c r="A5" s="711"/>
      <c r="B5" s="728"/>
      <c r="C5" s="728"/>
      <c r="D5" s="728"/>
    </row>
    <row r="6" spans="1:4">
      <c r="A6" s="567" t="s">
        <v>720</v>
      </c>
    </row>
    <row r="7" spans="1:4" s="568" customFormat="1" ht="22.5">
      <c r="B7" s="502" t="s">
        <v>218</v>
      </c>
      <c r="C7" s="502" t="s">
        <v>219</v>
      </c>
    </row>
    <row r="8" spans="1:4">
      <c r="A8" s="49" t="s">
        <v>220</v>
      </c>
      <c r="B8" s="49" t="s">
        <v>221</v>
      </c>
      <c r="C8" s="49" t="s">
        <v>222</v>
      </c>
      <c r="D8" s="49" t="s">
        <v>223</v>
      </c>
    </row>
    <row r="9" spans="1:4" ht="56.25">
      <c r="A9" s="569" t="s">
        <v>224</v>
      </c>
      <c r="B9" s="49" t="s">
        <v>225</v>
      </c>
      <c r="C9" s="49" t="s">
        <v>226</v>
      </c>
      <c r="D9" s="429" t="s">
        <v>873</v>
      </c>
    </row>
    <row r="10" spans="1:4">
      <c r="A10" s="569"/>
      <c r="B10" s="49"/>
      <c r="C10" s="49"/>
    </row>
    <row r="11" spans="1:4" ht="45">
      <c r="A11" s="569" t="s">
        <v>227</v>
      </c>
      <c r="B11" s="49" t="s">
        <v>228</v>
      </c>
      <c r="C11" s="49" t="s">
        <v>229</v>
      </c>
      <c r="D11" s="429" t="s">
        <v>717</v>
      </c>
    </row>
    <row r="12" spans="1:4">
      <c r="A12" s="569"/>
      <c r="B12" s="49"/>
      <c r="C12" s="49"/>
    </row>
    <row r="13" spans="1:4" ht="67.5">
      <c r="A13" s="569" t="s">
        <v>230</v>
      </c>
      <c r="B13" s="49" t="s">
        <v>231</v>
      </c>
      <c r="C13" s="49" t="s">
        <v>229</v>
      </c>
      <c r="D13" s="429" t="s">
        <v>718</v>
      </c>
    </row>
    <row r="14" spans="1:4">
      <c r="A14" s="49"/>
    </row>
    <row r="15" spans="1:4">
      <c r="A15" s="569" t="s">
        <v>232</v>
      </c>
    </row>
    <row r="16" spans="1:4">
      <c r="A16" s="569" t="s">
        <v>233</v>
      </c>
    </row>
    <row r="20" spans="1:4">
      <c r="A20" s="567" t="s">
        <v>721</v>
      </c>
    </row>
    <row r="21" spans="1:4" ht="21" customHeight="1">
      <c r="A21" s="569" t="s">
        <v>234</v>
      </c>
      <c r="B21" s="731" t="s">
        <v>719</v>
      </c>
      <c r="C21" s="732"/>
      <c r="D21" s="732"/>
    </row>
    <row r="25" spans="1:4" ht="22.5">
      <c r="A25" s="570" t="s">
        <v>159</v>
      </c>
      <c r="B25" s="279" t="s">
        <v>235</v>
      </c>
    </row>
    <row r="26" spans="1:4">
      <c r="A26" s="571" t="s">
        <v>224</v>
      </c>
      <c r="B26" s="339">
        <f>1/5</f>
        <v>0.2</v>
      </c>
    </row>
    <row r="27" spans="1:4">
      <c r="A27" s="571" t="s">
        <v>227</v>
      </c>
      <c r="B27" s="339">
        <f>1</f>
        <v>1</v>
      </c>
    </row>
    <row r="28" spans="1:4">
      <c r="A28" s="571" t="s">
        <v>230</v>
      </c>
      <c r="B28" s="339">
        <f>2</f>
        <v>2</v>
      </c>
    </row>
    <row r="29" spans="1:4">
      <c r="A29" s="571" t="s">
        <v>232</v>
      </c>
      <c r="B29" s="339">
        <v>1</v>
      </c>
    </row>
    <row r="30" spans="1:4">
      <c r="A30" s="571" t="s">
        <v>233</v>
      </c>
      <c r="B30" s="339">
        <v>1</v>
      </c>
    </row>
    <row r="31" spans="1:4">
      <c r="A31" s="572" t="s">
        <v>144</v>
      </c>
      <c r="B31" s="573">
        <v>1</v>
      </c>
    </row>
    <row r="33" spans="1:1">
      <c r="A33" s="49"/>
    </row>
    <row r="34" spans="1:1">
      <c r="A34" s="49"/>
    </row>
    <row r="35" spans="1:1">
      <c r="A35" s="49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sqref="A1:XFD1048576"/>
    </sheetView>
  </sheetViews>
  <sheetFormatPr defaultColWidth="8.85546875" defaultRowHeight="11.25"/>
  <cols>
    <col min="1" max="1" width="1.7109375" style="41" customWidth="1"/>
    <col min="2" max="2" width="12.85546875" style="41" bestFit="1" customWidth="1"/>
    <col min="3" max="3" width="9" style="41" bestFit="1" customWidth="1"/>
    <col min="4" max="4" width="10.7109375" style="41" bestFit="1" customWidth="1"/>
    <col min="5" max="5" width="10.28515625" style="41" bestFit="1" customWidth="1"/>
    <col min="6" max="6" width="1.28515625" style="41" customWidth="1"/>
    <col min="7" max="7" width="18" style="41" bestFit="1" customWidth="1"/>
    <col min="8" max="8" width="9" style="41" bestFit="1" customWidth="1"/>
    <col min="9" max="9" width="10.5703125" style="41" bestFit="1" customWidth="1"/>
    <col min="10" max="10" width="9.28515625" style="41" bestFit="1" customWidth="1"/>
    <col min="11" max="11" width="9.7109375" style="41" bestFit="1" customWidth="1"/>
    <col min="12" max="12" width="10.42578125" style="41" bestFit="1" customWidth="1"/>
    <col min="13" max="13" width="9.28515625" style="41" bestFit="1" customWidth="1"/>
    <col min="14" max="14" width="9.42578125" style="41" bestFit="1" customWidth="1"/>
    <col min="15" max="15" width="9.5703125" style="41" bestFit="1" customWidth="1"/>
    <col min="16" max="16384" width="8.85546875" style="41"/>
  </cols>
  <sheetData>
    <row r="1" spans="1:15" ht="15">
      <c r="A1" s="711" t="str">
        <f>'JAP-5 Summary (Base Revenue)'!A1:G1</f>
        <v>Puget Sound Energy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</row>
    <row r="2" spans="1:15" ht="15">
      <c r="A2" s="711" t="str">
        <f>'JAP-5 Summary (Base Revenue)'!A4:G4</f>
        <v>2019 Greneral Rate Case (GRC)</v>
      </c>
      <c r="B2" s="730"/>
      <c r="C2" s="730"/>
      <c r="D2" s="730"/>
      <c r="E2" s="730"/>
      <c r="F2" s="730"/>
      <c r="G2" s="730"/>
      <c r="H2" s="730"/>
      <c r="I2" s="730"/>
      <c r="J2" s="730"/>
      <c r="K2" s="730"/>
      <c r="L2" s="730"/>
      <c r="M2" s="730"/>
      <c r="N2" s="730"/>
      <c r="O2" s="730"/>
    </row>
    <row r="3" spans="1:15" ht="15">
      <c r="A3" s="711" t="str">
        <f>'JAP-5 Summary (Base Revenue)'!A5:G5</f>
        <v>Test Year Ending December 31, 2018</v>
      </c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</row>
    <row r="6" spans="1:15" ht="12" thickBot="1">
      <c r="B6" s="733" t="s">
        <v>778</v>
      </c>
      <c r="C6" s="734"/>
      <c r="D6" s="735"/>
    </row>
    <row r="7" spans="1:15">
      <c r="B7" s="327" t="s">
        <v>291</v>
      </c>
      <c r="C7" s="327" t="s">
        <v>160</v>
      </c>
      <c r="D7" s="327" t="s">
        <v>810</v>
      </c>
      <c r="E7" s="327" t="s">
        <v>295</v>
      </c>
      <c r="G7" s="511" t="s">
        <v>164</v>
      </c>
      <c r="H7" s="486"/>
      <c r="I7" s="486"/>
      <c r="J7" s="486"/>
      <c r="K7" s="486"/>
      <c r="L7" s="486"/>
      <c r="M7" s="486"/>
      <c r="N7" s="486"/>
      <c r="O7" s="512"/>
    </row>
    <row r="8" spans="1:15" ht="12" thickBot="1">
      <c r="B8" s="28" t="s">
        <v>140</v>
      </c>
      <c r="C8" s="28">
        <v>50</v>
      </c>
      <c r="D8" s="66">
        <v>870.34</v>
      </c>
      <c r="E8" s="431">
        <f>D8/C8</f>
        <v>17.4068</v>
      </c>
      <c r="F8" s="431"/>
      <c r="G8" s="503"/>
      <c r="H8" s="29"/>
      <c r="I8" s="29"/>
      <c r="J8" s="29"/>
      <c r="K8" s="29"/>
      <c r="L8" s="29"/>
      <c r="M8" s="29"/>
      <c r="N8" s="29"/>
      <c r="O8" s="517"/>
    </row>
    <row r="9" spans="1:15">
      <c r="B9" s="28" t="s">
        <v>140</v>
      </c>
      <c r="C9" s="28">
        <v>70</v>
      </c>
      <c r="D9" s="66">
        <v>870.34</v>
      </c>
      <c r="E9" s="431">
        <f t="shared" ref="E9:E15" si="0">D9/C9</f>
        <v>12.433428571428571</v>
      </c>
      <c r="F9" s="431"/>
      <c r="G9" s="518" t="s">
        <v>165</v>
      </c>
      <c r="H9" s="519"/>
      <c r="I9" s="29"/>
      <c r="J9" s="29"/>
      <c r="K9" s="29"/>
      <c r="L9" s="29"/>
      <c r="M9" s="29"/>
      <c r="N9" s="29"/>
      <c r="O9" s="517"/>
    </row>
    <row r="10" spans="1:15">
      <c r="B10" s="28" t="s">
        <v>140</v>
      </c>
      <c r="C10" s="28">
        <v>100</v>
      </c>
      <c r="D10" s="66">
        <v>821.04</v>
      </c>
      <c r="E10" s="431">
        <f t="shared" si="0"/>
        <v>8.2103999999999999</v>
      </c>
      <c r="F10" s="431"/>
      <c r="G10" s="520" t="s">
        <v>166</v>
      </c>
      <c r="H10" s="336">
        <v>0.81068198718323048</v>
      </c>
      <c r="I10" s="29"/>
      <c r="J10" s="29"/>
      <c r="K10" s="29"/>
      <c r="L10" s="29"/>
      <c r="M10" s="29"/>
      <c r="N10" s="29"/>
      <c r="O10" s="517"/>
    </row>
    <row r="11" spans="1:15">
      <c r="B11" s="28" t="s">
        <v>140</v>
      </c>
      <c r="C11" s="28">
        <v>150</v>
      </c>
      <c r="D11" s="66">
        <v>822.4</v>
      </c>
      <c r="E11" s="431">
        <f t="shared" si="0"/>
        <v>5.4826666666666668</v>
      </c>
      <c r="F11" s="431"/>
      <c r="G11" s="520" t="s">
        <v>167</v>
      </c>
      <c r="H11" s="336">
        <v>0.65720528434335146</v>
      </c>
      <c r="I11" s="29"/>
      <c r="J11" s="29"/>
      <c r="K11" s="29"/>
      <c r="L11" s="29"/>
      <c r="M11" s="29"/>
      <c r="N11" s="29"/>
      <c r="O11" s="517"/>
    </row>
    <row r="12" spans="1:15">
      <c r="B12" s="28" t="s">
        <v>140</v>
      </c>
      <c r="C12" s="28">
        <v>200</v>
      </c>
      <c r="D12" s="66">
        <v>869.01</v>
      </c>
      <c r="E12" s="431">
        <f t="shared" si="0"/>
        <v>4.3450499999999996</v>
      </c>
      <c r="F12" s="431"/>
      <c r="G12" s="520" t="s">
        <v>168</v>
      </c>
      <c r="H12" s="336">
        <v>0.60007283173391002</v>
      </c>
      <c r="I12" s="29"/>
      <c r="J12" s="29"/>
      <c r="K12" s="29"/>
      <c r="L12" s="29"/>
      <c r="M12" s="29"/>
      <c r="N12" s="29"/>
      <c r="O12" s="517"/>
    </row>
    <row r="13" spans="1:15">
      <c r="B13" s="28" t="s">
        <v>140</v>
      </c>
      <c r="C13" s="28">
        <v>250</v>
      </c>
      <c r="D13" s="66">
        <v>884.18</v>
      </c>
      <c r="E13" s="431">
        <f t="shared" si="0"/>
        <v>3.5367199999999999</v>
      </c>
      <c r="F13" s="431"/>
      <c r="G13" s="520" t="s">
        <v>169</v>
      </c>
      <c r="H13" s="336">
        <v>33.465801316359318</v>
      </c>
      <c r="I13" s="29"/>
      <c r="J13" s="29"/>
      <c r="K13" s="29"/>
      <c r="L13" s="29"/>
      <c r="M13" s="29"/>
      <c r="N13" s="29"/>
      <c r="O13" s="517"/>
    </row>
    <row r="14" spans="1:15" ht="12" thickBot="1">
      <c r="B14" s="28" t="s">
        <v>140</v>
      </c>
      <c r="C14" s="28">
        <v>310</v>
      </c>
      <c r="D14" s="66">
        <v>919.12</v>
      </c>
      <c r="E14" s="431">
        <f t="shared" si="0"/>
        <v>2.9649032258064518</v>
      </c>
      <c r="F14" s="431"/>
      <c r="G14" s="521" t="s">
        <v>170</v>
      </c>
      <c r="H14" s="522">
        <v>8</v>
      </c>
      <c r="I14" s="29"/>
      <c r="J14" s="29"/>
      <c r="K14" s="29"/>
      <c r="L14" s="29"/>
      <c r="M14" s="29"/>
      <c r="N14" s="29"/>
      <c r="O14" s="517"/>
    </row>
    <row r="15" spans="1:15">
      <c r="B15" s="28" t="s">
        <v>140</v>
      </c>
      <c r="C15" s="28">
        <v>400</v>
      </c>
      <c r="D15" s="66">
        <v>984.66</v>
      </c>
      <c r="E15" s="431">
        <f t="shared" si="0"/>
        <v>2.4616500000000001</v>
      </c>
      <c r="F15" s="431"/>
      <c r="G15" s="503"/>
      <c r="H15" s="29"/>
      <c r="I15" s="29"/>
      <c r="J15" s="29"/>
      <c r="K15" s="29"/>
      <c r="L15" s="29"/>
      <c r="M15" s="29"/>
      <c r="N15" s="29"/>
      <c r="O15" s="517"/>
    </row>
    <row r="16" spans="1:15" ht="12" thickBot="1">
      <c r="B16" s="564"/>
      <c r="G16" s="503" t="s">
        <v>171</v>
      </c>
      <c r="H16" s="29"/>
      <c r="I16" s="29"/>
      <c r="J16" s="29"/>
      <c r="K16" s="29"/>
      <c r="L16" s="29"/>
      <c r="M16" s="29"/>
      <c r="N16" s="29"/>
      <c r="O16" s="517"/>
    </row>
    <row r="17" spans="2:15">
      <c r="G17" s="524"/>
      <c r="H17" s="525" t="s">
        <v>175</v>
      </c>
      <c r="I17" s="525" t="s">
        <v>176</v>
      </c>
      <c r="J17" s="525" t="s">
        <v>177</v>
      </c>
      <c r="K17" s="525" t="s">
        <v>178</v>
      </c>
      <c r="L17" s="525" t="s">
        <v>179</v>
      </c>
      <c r="M17" s="29"/>
      <c r="N17" s="29"/>
      <c r="O17" s="517"/>
    </row>
    <row r="18" spans="2:15">
      <c r="B18" s="733" t="s">
        <v>294</v>
      </c>
      <c r="C18" s="734"/>
      <c r="D18" s="735"/>
      <c r="G18" s="520" t="s">
        <v>172</v>
      </c>
      <c r="H18" s="336">
        <v>1</v>
      </c>
      <c r="I18" s="336">
        <v>12883.107641023777</v>
      </c>
      <c r="J18" s="336">
        <v>12883.107641023777</v>
      </c>
      <c r="K18" s="336">
        <v>11.503186968639691</v>
      </c>
      <c r="L18" s="336">
        <v>1.4646089074113324E-2</v>
      </c>
      <c r="M18" s="29"/>
      <c r="N18" s="29"/>
      <c r="O18" s="517"/>
    </row>
    <row r="19" spans="2:15">
      <c r="B19" s="327" t="s">
        <v>291</v>
      </c>
      <c r="C19" s="327" t="s">
        <v>160</v>
      </c>
      <c r="D19" s="327" t="s">
        <v>209</v>
      </c>
      <c r="G19" s="520" t="s">
        <v>173</v>
      </c>
      <c r="H19" s="336">
        <v>6</v>
      </c>
      <c r="I19" s="336">
        <v>6719.7591464762227</v>
      </c>
      <c r="J19" s="336">
        <v>1119.9598577460372</v>
      </c>
      <c r="K19" s="336"/>
      <c r="L19" s="336"/>
      <c r="M19" s="29"/>
      <c r="N19" s="29"/>
      <c r="O19" s="517"/>
    </row>
    <row r="20" spans="2:15" ht="12" thickBot="1">
      <c r="B20" s="28" t="s">
        <v>140</v>
      </c>
      <c r="C20" s="28">
        <v>50</v>
      </c>
      <c r="D20" s="66">
        <f>D8</f>
        <v>870.34</v>
      </c>
      <c r="G20" s="521" t="s">
        <v>50</v>
      </c>
      <c r="H20" s="522">
        <v>7</v>
      </c>
      <c r="I20" s="522">
        <v>19602.866787499999</v>
      </c>
      <c r="J20" s="522"/>
      <c r="K20" s="522"/>
      <c r="L20" s="522"/>
      <c r="M20" s="29"/>
      <c r="N20" s="29"/>
      <c r="O20" s="517"/>
    </row>
    <row r="21" spans="2:15" ht="12" thickBot="1">
      <c r="B21" s="28" t="s">
        <v>140</v>
      </c>
      <c r="C21" s="28">
        <v>70</v>
      </c>
      <c r="D21" s="66">
        <f>D9</f>
        <v>870.34</v>
      </c>
      <c r="G21" s="503"/>
      <c r="H21" s="29"/>
      <c r="I21" s="29"/>
      <c r="J21" s="29"/>
      <c r="K21" s="29"/>
      <c r="L21" s="29"/>
      <c r="M21" s="29"/>
      <c r="N21" s="29"/>
      <c r="O21" s="517"/>
    </row>
    <row r="22" spans="2:15">
      <c r="B22" s="28" t="s">
        <v>140</v>
      </c>
      <c r="C22" s="28">
        <v>90</v>
      </c>
      <c r="D22" s="66">
        <f>H$23+C22*H$24</f>
        <v>844.81931531106125</v>
      </c>
      <c r="G22" s="524"/>
      <c r="H22" s="525" t="s">
        <v>180</v>
      </c>
      <c r="I22" s="525" t="s">
        <v>169</v>
      </c>
      <c r="J22" s="525" t="s">
        <v>181</v>
      </c>
      <c r="K22" s="525" t="s">
        <v>182</v>
      </c>
      <c r="L22" s="525" t="s">
        <v>183</v>
      </c>
      <c r="M22" s="525" t="s">
        <v>184</v>
      </c>
      <c r="N22" s="525" t="s">
        <v>185</v>
      </c>
      <c r="O22" s="531" t="s">
        <v>186</v>
      </c>
    </row>
    <row r="23" spans="2:15">
      <c r="B23" s="28" t="s">
        <v>140</v>
      </c>
      <c r="C23" s="28">
        <v>100</v>
      </c>
      <c r="D23" s="66">
        <f>D10</f>
        <v>821.04</v>
      </c>
      <c r="G23" s="520" t="s">
        <v>174</v>
      </c>
      <c r="H23" s="336">
        <v>813.4264844764491</v>
      </c>
      <c r="I23" s="336">
        <v>22.95345419049022</v>
      </c>
      <c r="J23" s="336">
        <v>35.438086038198882</v>
      </c>
      <c r="K23" s="336">
        <v>3.3654898370651122E-8</v>
      </c>
      <c r="L23" s="336">
        <v>757.26140539302537</v>
      </c>
      <c r="M23" s="336">
        <v>869.59156355987284</v>
      </c>
      <c r="N23" s="336">
        <v>757.26140539302537</v>
      </c>
      <c r="O23" s="529">
        <v>869.59156355987284</v>
      </c>
    </row>
    <row r="24" spans="2:15" ht="12" thickBot="1">
      <c r="B24" s="28" t="s">
        <v>140</v>
      </c>
      <c r="C24" s="28">
        <v>150</v>
      </c>
      <c r="D24" s="66">
        <f>D11</f>
        <v>822.4</v>
      </c>
      <c r="G24" s="521" t="s">
        <v>292</v>
      </c>
      <c r="H24" s="522">
        <v>0.34880923149569099</v>
      </c>
      <c r="I24" s="522">
        <v>0.10284398136197663</v>
      </c>
      <c r="J24" s="522">
        <v>3.391634851902499</v>
      </c>
      <c r="K24" s="522">
        <v>1.4646089074113333E-2</v>
      </c>
      <c r="L24" s="522">
        <v>9.7159074682137969E-2</v>
      </c>
      <c r="M24" s="522">
        <v>0.60045938830924395</v>
      </c>
      <c r="N24" s="522">
        <v>9.7159074682137969E-2</v>
      </c>
      <c r="O24" s="530">
        <v>0.60045938830924395</v>
      </c>
    </row>
    <row r="25" spans="2:15" ht="12" thickBot="1">
      <c r="B25" s="28" t="s">
        <v>140</v>
      </c>
      <c r="C25" s="28">
        <v>180</v>
      </c>
      <c r="D25" s="66">
        <f>H$23+C25*H$24</f>
        <v>876.2121461456735</v>
      </c>
      <c r="G25" s="489"/>
      <c r="H25" s="490"/>
      <c r="I25" s="490"/>
      <c r="J25" s="490"/>
      <c r="K25" s="490"/>
      <c r="L25" s="490"/>
      <c r="M25" s="490"/>
      <c r="N25" s="490"/>
      <c r="O25" s="566"/>
    </row>
    <row r="26" spans="2:15">
      <c r="B26" s="28" t="s">
        <v>140</v>
      </c>
      <c r="C26" s="28">
        <v>200</v>
      </c>
      <c r="D26" s="66">
        <f>D12</f>
        <v>869.01</v>
      </c>
    </row>
    <row r="27" spans="2:15">
      <c r="B27" s="28" t="s">
        <v>140</v>
      </c>
      <c r="C27" s="28">
        <v>250</v>
      </c>
      <c r="D27" s="66">
        <f>D13</f>
        <v>884.18</v>
      </c>
    </row>
    <row r="28" spans="2:15">
      <c r="B28" s="28" t="s">
        <v>140</v>
      </c>
      <c r="C28" s="28">
        <v>310</v>
      </c>
      <c r="D28" s="66">
        <f>D14</f>
        <v>919.12</v>
      </c>
    </row>
    <row r="29" spans="2:15">
      <c r="B29" s="28" t="s">
        <v>140</v>
      </c>
      <c r="C29" s="28">
        <v>400</v>
      </c>
      <c r="D29" s="66">
        <f>D15</f>
        <v>984.66</v>
      </c>
    </row>
    <row r="30" spans="2:15">
      <c r="B30" s="28" t="s">
        <v>140</v>
      </c>
      <c r="C30" s="28">
        <v>1000</v>
      </c>
      <c r="D30" s="66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8"/>
  <sheetViews>
    <sheetView workbookViewId="0">
      <selection sqref="A1:XFD1048576"/>
    </sheetView>
  </sheetViews>
  <sheetFormatPr defaultColWidth="8.85546875" defaultRowHeight="11.25"/>
  <cols>
    <col min="1" max="1" width="3.7109375" style="41" customWidth="1"/>
    <col min="2" max="2" width="10" style="41" bestFit="1" customWidth="1"/>
    <col min="3" max="3" width="6" style="41" bestFit="1" customWidth="1"/>
    <col min="4" max="4" width="11.7109375" style="41" customWidth="1"/>
    <col min="5" max="5" width="10.42578125" style="41" bestFit="1" customWidth="1"/>
    <col min="6" max="6" width="2.42578125" style="41" customWidth="1"/>
    <col min="7" max="7" width="14.42578125" style="41" bestFit="1" customWidth="1"/>
    <col min="8" max="15" width="9" style="41" bestFit="1" customWidth="1"/>
    <col min="16" max="16384" width="8.85546875" style="41"/>
  </cols>
  <sheetData>
    <row r="1" spans="1:15" ht="15">
      <c r="A1" s="711" t="str">
        <f>'JAP-5 Summary (Base Revenue)'!A1:G1</f>
        <v>Puget Sound Energy</v>
      </c>
      <c r="B1" s="730"/>
      <c r="C1" s="730"/>
      <c r="D1" s="730"/>
      <c r="E1" s="730"/>
      <c r="F1" s="742"/>
      <c r="G1" s="742"/>
      <c r="H1" s="742"/>
      <c r="I1" s="742"/>
      <c r="J1" s="742"/>
      <c r="K1" s="742"/>
      <c r="L1" s="742"/>
      <c r="M1" s="742"/>
      <c r="N1" s="742"/>
      <c r="O1" s="742"/>
    </row>
    <row r="2" spans="1:15" ht="14.45" customHeight="1">
      <c r="A2" s="711" t="s">
        <v>784</v>
      </c>
      <c r="B2" s="730"/>
      <c r="C2" s="730"/>
      <c r="D2" s="730"/>
      <c r="E2" s="730"/>
      <c r="F2" s="742"/>
      <c r="G2" s="742"/>
      <c r="H2" s="742"/>
      <c r="I2" s="742"/>
      <c r="J2" s="742"/>
      <c r="K2" s="742"/>
      <c r="L2" s="742"/>
      <c r="M2" s="742"/>
      <c r="N2" s="742"/>
      <c r="O2" s="742"/>
    </row>
    <row r="3" spans="1:15" ht="14.45" customHeight="1">
      <c r="A3" s="711" t="str">
        <f>'JAP-5 Summary (Base Revenue)'!A4:G4</f>
        <v>2019 Greneral Rate Case (GRC)</v>
      </c>
      <c r="B3" s="730"/>
      <c r="C3" s="730"/>
      <c r="D3" s="730"/>
      <c r="E3" s="730"/>
      <c r="F3" s="742"/>
      <c r="G3" s="742"/>
      <c r="H3" s="742"/>
      <c r="I3" s="742"/>
      <c r="J3" s="742"/>
      <c r="K3" s="742"/>
      <c r="L3" s="742"/>
      <c r="M3" s="742"/>
      <c r="N3" s="742"/>
      <c r="O3" s="742"/>
    </row>
    <row r="4" spans="1:15" ht="14.45" customHeight="1">
      <c r="A4" s="711" t="str">
        <f>'JAP-5 Summary (Base Revenue)'!A5:G5</f>
        <v>Test Year Ending December 31, 2018</v>
      </c>
      <c r="B4" s="730"/>
      <c r="C4" s="730"/>
      <c r="D4" s="730"/>
      <c r="E4" s="730"/>
      <c r="F4" s="742"/>
      <c r="G4" s="742"/>
      <c r="H4" s="742"/>
      <c r="I4" s="742"/>
      <c r="J4" s="742"/>
      <c r="K4" s="742"/>
      <c r="L4" s="742"/>
      <c r="M4" s="742"/>
      <c r="N4" s="742"/>
      <c r="O4" s="742"/>
    </row>
    <row r="7" spans="1:15" ht="12" thickBot="1">
      <c r="B7" s="736" t="s">
        <v>293</v>
      </c>
      <c r="C7" s="737"/>
      <c r="D7" s="737"/>
      <c r="E7" s="738"/>
    </row>
    <row r="8" spans="1:15" s="429" customFormat="1" ht="22.5">
      <c r="A8" s="563"/>
      <c r="D8" s="502" t="s">
        <v>819</v>
      </c>
      <c r="E8" s="502" t="s">
        <v>295</v>
      </c>
      <c r="G8" s="511" t="s">
        <v>164</v>
      </c>
      <c r="H8" s="486"/>
      <c r="I8" s="486"/>
      <c r="J8" s="486"/>
      <c r="K8" s="486"/>
      <c r="L8" s="486"/>
      <c r="M8" s="486"/>
      <c r="N8" s="486"/>
      <c r="O8" s="512"/>
    </row>
    <row r="9" spans="1:15" ht="12" thickBot="1">
      <c r="B9" s="28" t="s">
        <v>149</v>
      </c>
      <c r="C9" s="28">
        <v>70</v>
      </c>
      <c r="D9" s="66">
        <v>0</v>
      </c>
      <c r="E9" s="62">
        <v>0</v>
      </c>
      <c r="G9" s="503"/>
      <c r="H9" s="29"/>
      <c r="I9" s="29"/>
      <c r="J9" s="29"/>
      <c r="K9" s="29"/>
      <c r="L9" s="29"/>
      <c r="M9" s="29"/>
      <c r="N9" s="29"/>
      <c r="O9" s="517"/>
    </row>
    <row r="10" spans="1:15">
      <c r="B10" s="28" t="s">
        <v>149</v>
      </c>
      <c r="C10" s="28">
        <v>100</v>
      </c>
      <c r="D10" s="66">
        <v>0</v>
      </c>
      <c r="E10" s="62">
        <v>0</v>
      </c>
      <c r="G10" s="518" t="s">
        <v>165</v>
      </c>
      <c r="H10" s="519"/>
      <c r="I10" s="29"/>
      <c r="J10" s="29"/>
      <c r="K10" s="29"/>
      <c r="L10" s="29"/>
      <c r="M10" s="29"/>
      <c r="N10" s="29"/>
      <c r="O10" s="517"/>
    </row>
    <row r="11" spans="1:15">
      <c r="B11" s="28" t="s">
        <v>149</v>
      </c>
      <c r="C11" s="28">
        <v>150</v>
      </c>
      <c r="D11" s="66">
        <v>0</v>
      </c>
      <c r="E11" s="62">
        <v>0</v>
      </c>
      <c r="G11" s="520" t="s">
        <v>166</v>
      </c>
      <c r="H11" s="336">
        <v>0.98383909093227906</v>
      </c>
      <c r="I11" s="29"/>
      <c r="J11" s="29"/>
      <c r="K11" s="29"/>
      <c r="L11" s="29"/>
      <c r="M11" s="29"/>
      <c r="N11" s="29"/>
      <c r="O11" s="517"/>
    </row>
    <row r="12" spans="1:15">
      <c r="B12" s="28" t="s">
        <v>149</v>
      </c>
      <c r="C12" s="28">
        <v>175</v>
      </c>
      <c r="D12" s="66">
        <v>0</v>
      </c>
      <c r="E12" s="62">
        <v>0</v>
      </c>
      <c r="G12" s="520" t="s">
        <v>167</v>
      </c>
      <c r="H12" s="336">
        <v>0.96793935684645316</v>
      </c>
      <c r="I12" s="29"/>
      <c r="J12" s="29"/>
      <c r="K12" s="29"/>
      <c r="L12" s="29"/>
      <c r="M12" s="29"/>
      <c r="N12" s="29"/>
      <c r="O12" s="517"/>
    </row>
    <row r="13" spans="1:15">
      <c r="B13" s="28" t="s">
        <v>149</v>
      </c>
      <c r="C13" s="28">
        <v>250</v>
      </c>
      <c r="D13" s="66">
        <v>875.7</v>
      </c>
      <c r="E13" s="62">
        <f>D13/C13</f>
        <v>3.5028000000000001</v>
      </c>
      <c r="G13" s="520" t="s">
        <v>168</v>
      </c>
      <c r="H13" s="336">
        <v>0.93587871369290632</v>
      </c>
      <c r="I13" s="29"/>
      <c r="J13" s="29"/>
      <c r="K13" s="29"/>
      <c r="L13" s="29"/>
      <c r="M13" s="29"/>
      <c r="N13" s="29"/>
      <c r="O13" s="517"/>
    </row>
    <row r="14" spans="1:15">
      <c r="B14" s="28" t="s">
        <v>149</v>
      </c>
      <c r="C14" s="28">
        <v>400</v>
      </c>
      <c r="D14" s="66">
        <v>879.28</v>
      </c>
      <c r="E14" s="62">
        <f>D14/C14</f>
        <v>2.1981999999999999</v>
      </c>
      <c r="G14" s="520" t="s">
        <v>169</v>
      </c>
      <c r="H14" s="336">
        <v>44.879129336474506</v>
      </c>
      <c r="I14" s="29"/>
      <c r="J14" s="29"/>
      <c r="K14" s="29"/>
      <c r="L14" s="29"/>
      <c r="M14" s="29"/>
      <c r="N14" s="29"/>
      <c r="O14" s="517"/>
    </row>
    <row r="15" spans="1:15" ht="12" thickBot="1">
      <c r="B15" s="28" t="s">
        <v>149</v>
      </c>
      <c r="C15" s="28">
        <v>1000</v>
      </c>
      <c r="D15" s="66">
        <v>1184.45</v>
      </c>
      <c r="E15" s="62">
        <f>D15/C15</f>
        <v>1.18445</v>
      </c>
      <c r="G15" s="521" t="s">
        <v>170</v>
      </c>
      <c r="H15" s="522">
        <v>3</v>
      </c>
      <c r="I15" s="29"/>
      <c r="J15" s="29"/>
      <c r="K15" s="29"/>
      <c r="L15" s="29"/>
      <c r="M15" s="29"/>
      <c r="N15" s="29"/>
      <c r="O15" s="517"/>
    </row>
    <row r="16" spans="1:15">
      <c r="B16" s="564"/>
      <c r="G16" s="503"/>
      <c r="H16" s="29"/>
      <c r="I16" s="29"/>
      <c r="J16" s="29"/>
      <c r="K16" s="29"/>
      <c r="L16" s="29"/>
      <c r="M16" s="29"/>
      <c r="N16" s="29"/>
      <c r="O16" s="517"/>
    </row>
    <row r="17" spans="1:15">
      <c r="B17" s="564"/>
      <c r="G17" s="503"/>
      <c r="H17" s="29"/>
      <c r="I17" s="29"/>
      <c r="J17" s="29"/>
      <c r="K17" s="29"/>
      <c r="L17" s="29"/>
      <c r="M17" s="29"/>
      <c r="N17" s="29"/>
      <c r="O17" s="517"/>
    </row>
    <row r="18" spans="1:15" ht="15.75" thickBot="1">
      <c r="B18" s="739" t="s">
        <v>294</v>
      </c>
      <c r="C18" s="740"/>
      <c r="D18" s="740"/>
      <c r="E18" s="741"/>
      <c r="F18" s="565"/>
      <c r="G18" s="503" t="s">
        <v>171</v>
      </c>
      <c r="H18" s="29"/>
      <c r="I18" s="29"/>
      <c r="J18" s="29"/>
      <c r="K18" s="29"/>
      <c r="L18" s="29"/>
      <c r="M18" s="29"/>
      <c r="N18" s="29"/>
      <c r="O18" s="517"/>
    </row>
    <row r="19" spans="1:15" ht="22.5">
      <c r="D19" s="502" t="s">
        <v>759</v>
      </c>
      <c r="E19" s="502" t="s">
        <v>295</v>
      </c>
      <c r="F19" s="502"/>
      <c r="G19" s="524"/>
      <c r="H19" s="525" t="s">
        <v>785</v>
      </c>
      <c r="I19" s="525" t="s">
        <v>176</v>
      </c>
      <c r="J19" s="525" t="s">
        <v>177</v>
      </c>
      <c r="K19" s="525" t="s">
        <v>178</v>
      </c>
      <c r="L19" s="525" t="s">
        <v>179</v>
      </c>
      <c r="M19" s="29"/>
      <c r="N19" s="29"/>
      <c r="O19" s="517"/>
    </row>
    <row r="20" spans="1:15">
      <c r="B20" s="28" t="s">
        <v>149</v>
      </c>
      <c r="C20" s="28">
        <v>70</v>
      </c>
      <c r="D20" s="66">
        <f>H$25+C20*H$26</f>
        <v>768.9140000000001</v>
      </c>
      <c r="E20" s="62">
        <f t="shared" ref="E20:E26" si="0">D20/C20</f>
        <v>10.984485714285716</v>
      </c>
      <c r="G20" s="520" t="s">
        <v>172</v>
      </c>
      <c r="H20" s="336">
        <v>1</v>
      </c>
      <c r="I20" s="336">
        <v>60808.566350000016</v>
      </c>
      <c r="J20" s="336">
        <v>60808.566350000016</v>
      </c>
      <c r="K20" s="336">
        <v>30.190890189280797</v>
      </c>
      <c r="L20" s="336">
        <v>0.11460792182856115</v>
      </c>
      <c r="M20" s="29"/>
      <c r="N20" s="29"/>
      <c r="O20" s="517"/>
    </row>
    <row r="21" spans="1:15">
      <c r="B21" s="28" t="s">
        <v>149</v>
      </c>
      <c r="C21" s="28">
        <v>100</v>
      </c>
      <c r="D21" s="66">
        <f>H$25+C21*H$26</f>
        <v>782.09500000000003</v>
      </c>
      <c r="E21" s="62">
        <f t="shared" si="0"/>
        <v>7.8209499999999998</v>
      </c>
      <c r="G21" s="520" t="s">
        <v>173</v>
      </c>
      <c r="H21" s="336">
        <v>1</v>
      </c>
      <c r="I21" s="336">
        <v>2014.1362500000066</v>
      </c>
      <c r="J21" s="336">
        <v>2014.1362500000066</v>
      </c>
      <c r="K21" s="336"/>
      <c r="L21" s="336"/>
      <c r="M21" s="29"/>
      <c r="N21" s="29"/>
      <c r="O21" s="517"/>
    </row>
    <row r="22" spans="1:15" ht="12" thickBot="1">
      <c r="B22" s="28" t="s">
        <v>149</v>
      </c>
      <c r="C22" s="28">
        <v>150</v>
      </c>
      <c r="D22" s="66">
        <f>H$25+C22*H$26</f>
        <v>804.06333333333339</v>
      </c>
      <c r="E22" s="62">
        <f t="shared" si="0"/>
        <v>5.3604222222222226</v>
      </c>
      <c r="G22" s="521" t="s">
        <v>50</v>
      </c>
      <c r="H22" s="522">
        <v>2</v>
      </c>
      <c r="I22" s="522">
        <v>62822.702600000019</v>
      </c>
      <c r="J22" s="522"/>
      <c r="K22" s="522"/>
      <c r="L22" s="522"/>
      <c r="M22" s="29"/>
      <c r="N22" s="29"/>
      <c r="O22" s="517"/>
    </row>
    <row r="23" spans="1:15" ht="12" thickBot="1">
      <c r="B23" s="28" t="s">
        <v>149</v>
      </c>
      <c r="C23" s="28">
        <v>175</v>
      </c>
      <c r="D23" s="66">
        <f>H$25+C23*H$26</f>
        <v>815.04750000000013</v>
      </c>
      <c r="E23" s="62">
        <f t="shared" si="0"/>
        <v>4.6574142857142862</v>
      </c>
      <c r="G23" s="503"/>
      <c r="H23" s="29"/>
      <c r="I23" s="29"/>
      <c r="J23" s="29"/>
      <c r="K23" s="29"/>
      <c r="L23" s="29"/>
      <c r="M23" s="29"/>
      <c r="N23" s="29"/>
      <c r="O23" s="517"/>
    </row>
    <row r="24" spans="1:15">
      <c r="B24" s="28" t="s">
        <v>149</v>
      </c>
      <c r="C24" s="28">
        <v>250</v>
      </c>
      <c r="D24" s="66">
        <f>D13</f>
        <v>875.7</v>
      </c>
      <c r="E24" s="62">
        <f t="shared" si="0"/>
        <v>3.5028000000000001</v>
      </c>
      <c r="G24" s="524"/>
      <c r="H24" s="525" t="s">
        <v>180</v>
      </c>
      <c r="I24" s="525" t="s">
        <v>169</v>
      </c>
      <c r="J24" s="525" t="s">
        <v>181</v>
      </c>
      <c r="K24" s="525" t="s">
        <v>182</v>
      </c>
      <c r="L24" s="525" t="s">
        <v>183</v>
      </c>
      <c r="M24" s="525" t="s">
        <v>184</v>
      </c>
      <c r="N24" s="525" t="s">
        <v>185</v>
      </c>
      <c r="O24" s="531" t="s">
        <v>186</v>
      </c>
    </row>
    <row r="25" spans="1:15">
      <c r="B25" s="28" t="s">
        <v>149</v>
      </c>
      <c r="C25" s="28">
        <v>400</v>
      </c>
      <c r="D25" s="66">
        <f>D14</f>
        <v>879.28</v>
      </c>
      <c r="E25" s="62">
        <f t="shared" si="0"/>
        <v>2.1981999999999999</v>
      </c>
      <c r="G25" s="520" t="s">
        <v>174</v>
      </c>
      <c r="H25" s="336">
        <v>738.15833333333342</v>
      </c>
      <c r="I25" s="336">
        <v>51.044969961136637</v>
      </c>
      <c r="J25" s="336">
        <v>14.460941673495631</v>
      </c>
      <c r="K25" s="336">
        <v>4.3953424527772976E-2</v>
      </c>
      <c r="L25" s="336">
        <v>89.570494255243489</v>
      </c>
      <c r="M25" s="336">
        <v>1386.7461724114232</v>
      </c>
      <c r="N25" s="336">
        <v>89.570494255243489</v>
      </c>
      <c r="O25" s="529">
        <v>1386.7461724114232</v>
      </c>
    </row>
    <row r="26" spans="1:15" ht="12" thickBot="1">
      <c r="B26" s="28" t="s">
        <v>149</v>
      </c>
      <c r="C26" s="28">
        <v>1000</v>
      </c>
      <c r="D26" s="66">
        <f>D15</f>
        <v>1184.45</v>
      </c>
      <c r="E26" s="62">
        <f t="shared" si="0"/>
        <v>1.18445</v>
      </c>
      <c r="G26" s="521" t="s">
        <v>292</v>
      </c>
      <c r="H26" s="522">
        <v>0.43936666666666663</v>
      </c>
      <c r="I26" s="522">
        <v>7.9963012282763299E-2</v>
      </c>
      <c r="J26" s="522">
        <v>5.4946237532046531</v>
      </c>
      <c r="K26" s="522">
        <v>0.11460792182856115</v>
      </c>
      <c r="L26" s="522">
        <v>-0.57665973871937659</v>
      </c>
      <c r="M26" s="522">
        <v>1.45539307205271</v>
      </c>
      <c r="N26" s="522">
        <v>-0.57665973871937659</v>
      </c>
      <c r="O26" s="530">
        <v>1.45539307205271</v>
      </c>
    </row>
    <row r="28" spans="1:15">
      <c r="A28" s="564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4"/>
  <sheetViews>
    <sheetView zoomScaleNormal="100" workbookViewId="0">
      <pane xSplit="6" ySplit="6" topLeftCell="O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1.25"/>
  <cols>
    <col min="1" max="1" width="15.85546875" style="29" bestFit="1" customWidth="1"/>
    <col min="2" max="2" width="8.7109375" style="29" bestFit="1" customWidth="1"/>
    <col min="3" max="3" width="16.140625" style="24" bestFit="1" customWidth="1"/>
    <col min="4" max="4" width="13.140625" style="29" customWidth="1"/>
    <col min="5" max="5" width="12.140625" style="435" bestFit="1" customWidth="1"/>
    <col min="6" max="6" width="8.7109375" style="29" bestFit="1" customWidth="1"/>
    <col min="7" max="7" width="8.28515625" style="534" customWidth="1"/>
    <col min="8" max="8" width="12" style="129" customWidth="1"/>
    <col min="9" max="9" width="6.85546875" style="24" customWidth="1"/>
    <col min="10" max="10" width="8.7109375" style="29" customWidth="1"/>
    <col min="11" max="11" width="10.5703125" style="29" customWidth="1"/>
    <col min="12" max="12" width="12.85546875" style="66" bestFit="1" customWidth="1"/>
    <col min="13" max="13" width="10.42578125" style="329" customWidth="1"/>
    <col min="14" max="14" width="10.85546875" style="535" bestFit="1" customWidth="1"/>
    <col min="15" max="15" width="12.28515625" style="336" customWidth="1"/>
    <col min="16" max="16" width="12.28515625" style="264" customWidth="1"/>
    <col min="17" max="20" width="9.28515625" style="264" customWidth="1"/>
    <col min="21" max="26" width="9.28515625" style="66" customWidth="1"/>
    <col min="27" max="27" width="1.7109375" style="29" customWidth="1"/>
    <col min="28" max="29" width="7.7109375" style="29" bestFit="1" customWidth="1"/>
    <col min="30" max="30" width="9.5703125" style="29" bestFit="1" customWidth="1"/>
    <col min="31" max="31" width="8.42578125" style="29" bestFit="1" customWidth="1"/>
    <col min="32" max="33" width="10.85546875" style="29" bestFit="1" customWidth="1"/>
    <col min="34" max="34" width="11.42578125" style="66" bestFit="1" customWidth="1"/>
    <col min="35" max="35" width="10.85546875" style="66" bestFit="1" customWidth="1"/>
    <col min="36" max="36" width="9.5703125" style="66" customWidth="1"/>
    <col min="37" max="38" width="10.85546875" style="66" bestFit="1" customWidth="1"/>
    <col min="39" max="39" width="12" style="66" bestFit="1" customWidth="1"/>
    <col min="40" max="45" width="11.5703125" style="66" customWidth="1"/>
    <col min="46" max="46" width="6.28515625" style="29" bestFit="1" customWidth="1"/>
    <col min="47" max="16384" width="9.140625" style="29"/>
  </cols>
  <sheetData>
    <row r="1" spans="1:46" ht="15">
      <c r="A1" s="743" t="str">
        <f>'JAP-5 Summary (Base Revenue)'!A1:G1</f>
        <v>Puget Sound Energy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728"/>
      <c r="AK1" s="728"/>
      <c r="AL1" s="728"/>
      <c r="AM1" s="728"/>
      <c r="AN1" s="728"/>
      <c r="AO1" s="728"/>
      <c r="AP1" s="728"/>
      <c r="AQ1" s="728"/>
      <c r="AR1" s="728"/>
      <c r="AS1" s="728"/>
    </row>
    <row r="2" spans="1:46" ht="15">
      <c r="A2" s="743" t="str">
        <f>'JAP-5 Summary (Base Revenue)'!A4:G4</f>
        <v>2019 Greneral Rate Case (GRC)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8"/>
      <c r="W2" s="728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728"/>
      <c r="AJ2" s="728"/>
      <c r="AK2" s="728"/>
      <c r="AL2" s="728"/>
      <c r="AM2" s="728"/>
      <c r="AN2" s="728"/>
      <c r="AO2" s="728"/>
      <c r="AP2" s="728"/>
      <c r="AQ2" s="728"/>
      <c r="AR2" s="728"/>
      <c r="AS2" s="728"/>
    </row>
    <row r="3" spans="1:46" ht="15">
      <c r="A3" s="743" t="str">
        <f>'JAP-5 Summary (Base Revenue)'!A5:G5</f>
        <v>Test Year Ending December 31, 2018</v>
      </c>
      <c r="B3" s="72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8"/>
      <c r="AA3" s="728"/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8"/>
      <c r="AM3" s="728"/>
      <c r="AN3" s="728"/>
      <c r="AO3" s="728"/>
      <c r="AP3" s="728"/>
      <c r="AQ3" s="728"/>
      <c r="AR3" s="728"/>
      <c r="AS3" s="728"/>
    </row>
    <row r="6" spans="1:46" s="541" customFormat="1" ht="67.5">
      <c r="A6" s="536" t="s">
        <v>123</v>
      </c>
      <c r="B6" s="536"/>
      <c r="C6" s="536" t="s">
        <v>138</v>
      </c>
      <c r="D6" s="536" t="s">
        <v>706</v>
      </c>
      <c r="E6" s="536" t="s">
        <v>237</v>
      </c>
      <c r="F6" s="536" t="s">
        <v>341</v>
      </c>
      <c r="G6" s="537" t="s">
        <v>534</v>
      </c>
      <c r="H6" s="538" t="s">
        <v>352</v>
      </c>
      <c r="I6" s="536" t="s">
        <v>794</v>
      </c>
      <c r="J6" s="536" t="s">
        <v>190</v>
      </c>
      <c r="K6" s="536" t="s">
        <v>274</v>
      </c>
      <c r="L6" s="538" t="s">
        <v>238</v>
      </c>
      <c r="M6" s="539" t="s">
        <v>239</v>
      </c>
      <c r="N6" s="537" t="s">
        <v>757</v>
      </c>
      <c r="O6" s="536" t="s">
        <v>346</v>
      </c>
      <c r="P6" s="540" t="s">
        <v>342</v>
      </c>
      <c r="Q6" s="540" t="s">
        <v>343</v>
      </c>
      <c r="R6" s="540" t="s">
        <v>495</v>
      </c>
      <c r="S6" s="540" t="s">
        <v>198</v>
      </c>
      <c r="T6" s="540" t="s">
        <v>197</v>
      </c>
      <c r="U6" s="538" t="s">
        <v>194</v>
      </c>
      <c r="V6" s="538" t="s">
        <v>191</v>
      </c>
      <c r="W6" s="538" t="s">
        <v>354</v>
      </c>
      <c r="X6" s="538" t="s">
        <v>192</v>
      </c>
      <c r="Y6" s="538" t="s">
        <v>193</v>
      </c>
      <c r="Z6" s="538" t="s">
        <v>359</v>
      </c>
      <c r="AB6" s="279" t="s">
        <v>266</v>
      </c>
      <c r="AC6" s="279" t="s">
        <v>267</v>
      </c>
      <c r="AD6" s="279" t="s">
        <v>270</v>
      </c>
      <c r="AE6" s="279" t="s">
        <v>268</v>
      </c>
      <c r="AF6" s="279" t="s">
        <v>269</v>
      </c>
      <c r="AG6" s="279" t="s">
        <v>271</v>
      </c>
      <c r="AH6" s="542" t="s">
        <v>347</v>
      </c>
      <c r="AI6" s="542" t="s">
        <v>348</v>
      </c>
      <c r="AJ6" s="542" t="s">
        <v>351</v>
      </c>
      <c r="AK6" s="542" t="s">
        <v>349</v>
      </c>
      <c r="AL6" s="542" t="s">
        <v>350</v>
      </c>
      <c r="AM6" s="542" t="s">
        <v>272</v>
      </c>
      <c r="AN6" s="542" t="s">
        <v>793</v>
      </c>
      <c r="AO6" s="542" t="s">
        <v>792</v>
      </c>
      <c r="AP6" s="542" t="s">
        <v>791</v>
      </c>
      <c r="AQ6" s="542" t="s">
        <v>790</v>
      </c>
      <c r="AR6" s="542" t="s">
        <v>789</v>
      </c>
      <c r="AS6" s="542" t="s">
        <v>788</v>
      </c>
      <c r="AT6" s="536" t="s">
        <v>273</v>
      </c>
    </row>
    <row r="7" spans="1:46">
      <c r="A7" s="543" t="s">
        <v>211</v>
      </c>
      <c r="B7" s="287"/>
      <c r="C7" s="25"/>
      <c r="D7" s="288"/>
      <c r="E7" s="544"/>
      <c r="F7" s="288"/>
      <c r="G7" s="290"/>
      <c r="H7" s="334"/>
      <c r="I7" s="25"/>
      <c r="J7" s="288"/>
      <c r="K7" s="545"/>
      <c r="L7" s="334"/>
      <c r="M7" s="335"/>
      <c r="N7" s="546"/>
      <c r="O7" s="547"/>
      <c r="P7" s="548"/>
      <c r="Q7" s="548"/>
      <c r="R7" s="548"/>
      <c r="S7" s="548"/>
      <c r="T7" s="548"/>
      <c r="U7" s="132"/>
      <c r="V7" s="132"/>
      <c r="W7" s="132"/>
      <c r="X7" s="132"/>
      <c r="Y7" s="132"/>
      <c r="Z7" s="132"/>
      <c r="AA7" s="549"/>
      <c r="AB7" s="549"/>
    </row>
    <row r="8" spans="1:46" ht="9.6" customHeight="1">
      <c r="A8" s="86" t="s">
        <v>187</v>
      </c>
      <c r="B8" s="33" t="s">
        <v>667</v>
      </c>
      <c r="C8" s="32" t="str">
        <f>'WP1 Lighting Invetory'!C9</f>
        <v>Compact Flourescent</v>
      </c>
      <c r="D8" s="32" t="str">
        <f>'WP1 Lighting Invetory'!D9</f>
        <v>CF 22</v>
      </c>
      <c r="E8" s="32">
        <f>'WP1 Lighting Invetory'!E9</f>
        <v>22</v>
      </c>
      <c r="F8" s="32" t="str">
        <f>'WP1 Lighting Invetory'!G9</f>
        <v>Customer</v>
      </c>
      <c r="G8" s="550">
        <f>'WP1 Lighting Invetory'!H9</f>
        <v>59</v>
      </c>
      <c r="H8" s="129" t="s">
        <v>760</v>
      </c>
      <c r="I8" s="24" t="s">
        <v>236</v>
      </c>
      <c r="J8" s="29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328">
        <f>IF(I8="Yes",G8*J8,0)</f>
        <v>0</v>
      </c>
      <c r="L8" s="129">
        <f>IF(F8="Company", G8*H8,0)</f>
        <v>0</v>
      </c>
      <c r="M8" s="329">
        <f>E8*G8/1000</f>
        <v>1.298</v>
      </c>
      <c r="N8" s="535">
        <f>'WP1 Lighting Invetory'!J9</f>
        <v>5451.5999999999995</v>
      </c>
      <c r="O8" s="330">
        <f>E8*4200/1000/12</f>
        <v>7.7</v>
      </c>
      <c r="P8" s="264">
        <f>'JAP-5 Unitized Lighting Costs'!D$21</f>
        <v>1.1718313817226059E-2</v>
      </c>
      <c r="Q8" s="264">
        <f>'JAP-5 Unitized Lighting Costs'!$D$45</f>
        <v>1.6597234240679404</v>
      </c>
      <c r="R8" s="264">
        <f>'JAP-5 Unitized Lighting Costs'!D$74</f>
        <v>2.3044958636249755E-2</v>
      </c>
      <c r="S8" s="264">
        <f>'JAP-5 Unitized Lighting Costs'!D$106</f>
        <v>6.709569143429964</v>
      </c>
      <c r="T8" s="264">
        <f>'JAP-5 Unitized Lighting Costs'!$D$123</f>
        <v>5.4833248714576392E-2</v>
      </c>
      <c r="U8" s="66">
        <f>IF(F8="Company", H8*P8, 0)</f>
        <v>0</v>
      </c>
      <c r="V8" s="66">
        <f>IF(I8="yes", J8*Q8, 0)</f>
        <v>0</v>
      </c>
      <c r="W8" s="66">
        <f>R8*O8</f>
        <v>0.17744618149912311</v>
      </c>
      <c r="X8" s="66">
        <f>E8*S8/1000</f>
        <v>0.1476105211554592</v>
      </c>
      <c r="Y8" s="66">
        <f>O8*T8</f>
        <v>0.42221601510223822</v>
      </c>
      <c r="Z8" s="66">
        <f>SUM(U8:Y8)</f>
        <v>0.74727271775682058</v>
      </c>
      <c r="AA8" s="549"/>
      <c r="AB8" s="119">
        <f>IFERROR(U8/O8,0)</f>
        <v>0</v>
      </c>
      <c r="AC8" s="119">
        <f>IFERROR(V8/O8,0)</f>
        <v>0</v>
      </c>
      <c r="AD8" s="119">
        <f>IFERROR(W8/O8,0)</f>
        <v>2.3044958636249755E-2</v>
      </c>
      <c r="AE8" s="119">
        <f>IFERROR(X8/O8,0)</f>
        <v>1.9170197552657038E-2</v>
      </c>
      <c r="AF8" s="119">
        <f>IFERROR(Y8/O8,0)</f>
        <v>5.4833248714576392E-2</v>
      </c>
      <c r="AG8" s="119">
        <f>SUM(AB8:AF8)</f>
        <v>9.7048404903483182E-2</v>
      </c>
      <c r="AH8" s="66">
        <f>(U8*$G8)</f>
        <v>0</v>
      </c>
      <c r="AI8" s="66">
        <f>(V8*$G8)</f>
        <v>0</v>
      </c>
      <c r="AJ8" s="66">
        <f>(W8*$G8)</f>
        <v>10.469324708448264</v>
      </c>
      <c r="AK8" s="66">
        <f>(X8*$G8)</f>
        <v>8.709020748172092</v>
      </c>
      <c r="AL8" s="66">
        <f>(Y8*$G8)</f>
        <v>24.910744891032056</v>
      </c>
      <c r="AM8" s="66">
        <f>SUM(AH8:AL8)</f>
        <v>44.089090347652416</v>
      </c>
      <c r="AN8" s="66">
        <f t="shared" ref="AN8:AS8" si="0">AH8*12</f>
        <v>0</v>
      </c>
      <c r="AO8" s="66">
        <f t="shared" si="0"/>
        <v>0</v>
      </c>
      <c r="AP8" s="66">
        <f t="shared" si="0"/>
        <v>125.63189650137917</v>
      </c>
      <c r="AQ8" s="66">
        <f t="shared" si="0"/>
        <v>104.5082489780651</v>
      </c>
      <c r="AR8" s="66">
        <f t="shared" si="0"/>
        <v>298.92893869238469</v>
      </c>
      <c r="AS8" s="66">
        <f t="shared" si="0"/>
        <v>529.06908417182899</v>
      </c>
      <c r="AT8" s="551">
        <f>Z8*G8-AM8</f>
        <v>0</v>
      </c>
    </row>
    <row r="9" spans="1:46">
      <c r="A9" s="82"/>
      <c r="B9" s="5"/>
      <c r="C9" s="32"/>
      <c r="D9" s="32"/>
      <c r="E9" s="61"/>
      <c r="F9" s="26"/>
      <c r="G9" s="94"/>
      <c r="K9" s="261"/>
      <c r="L9" s="128"/>
      <c r="N9" s="552"/>
      <c r="O9" s="130"/>
      <c r="AA9" s="549"/>
      <c r="AB9" s="119"/>
      <c r="AC9" s="119"/>
      <c r="AD9" s="119"/>
      <c r="AE9" s="119"/>
      <c r="AF9" s="119"/>
      <c r="AG9" s="119"/>
      <c r="AT9" s="551"/>
    </row>
    <row r="10" spans="1:46">
      <c r="A10" s="87" t="s">
        <v>126</v>
      </c>
      <c r="B10" s="33"/>
      <c r="C10" s="32" t="str">
        <f>'WP1 Lighting Invetory'!C11</f>
        <v>Mercury Vapor</v>
      </c>
      <c r="D10" s="32" t="str">
        <f>'WP1 Lighting Invetory'!D11</f>
        <v>MV 100</v>
      </c>
      <c r="E10" s="32">
        <f>'WP1 Lighting Invetory'!E11</f>
        <v>100</v>
      </c>
      <c r="F10" s="32" t="str">
        <f>'WP1 Lighting Invetory'!G11</f>
        <v>Customer</v>
      </c>
      <c r="G10" s="550">
        <f>'WP1 Lighting Invetory'!H11</f>
        <v>3</v>
      </c>
      <c r="H10" s="129" t="s">
        <v>760</v>
      </c>
      <c r="I10" s="24" t="s">
        <v>210</v>
      </c>
      <c r="J10" s="29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328">
        <f>IF(I10="Yes",G10*J10,0)</f>
        <v>3</v>
      </c>
      <c r="L10" s="129">
        <f>IF(F10="Company", G10*H10,0)</f>
        <v>0</v>
      </c>
      <c r="M10" s="329">
        <f>E10*G10/1000</f>
        <v>0.3</v>
      </c>
      <c r="N10" s="535">
        <f>'WP1 Lighting Invetory'!J11</f>
        <v>1260</v>
      </c>
      <c r="O10" s="330">
        <f>E10*4200/1000/12</f>
        <v>35</v>
      </c>
      <c r="P10" s="264">
        <f>'JAP-5 Unitized Lighting Costs'!D$21</f>
        <v>1.1718313817226059E-2</v>
      </c>
      <c r="Q10" s="264">
        <f>'JAP-5 Unitized Lighting Costs'!$D$45</f>
        <v>1.6597234240679404</v>
      </c>
      <c r="R10" s="264">
        <f>'JAP-5 Unitized Lighting Costs'!D$74</f>
        <v>2.3044958636249755E-2</v>
      </c>
      <c r="S10" s="264">
        <f>'JAP-5 Unitized Lighting Costs'!D$106</f>
        <v>6.709569143429964</v>
      </c>
      <c r="T10" s="264">
        <f>'JAP-5 Unitized Lighting Costs'!$D$123</f>
        <v>5.4833248714576392E-2</v>
      </c>
      <c r="U10" s="66">
        <f>IF(F10="Company", H10*P10, 0)</f>
        <v>0</v>
      </c>
      <c r="V10" s="66">
        <f>IF(I10="yes", J10*Q10, 0)</f>
        <v>1.6597234240679404</v>
      </c>
      <c r="W10" s="66">
        <f>R10*O10</f>
        <v>0.80657355226874139</v>
      </c>
      <c r="X10" s="66">
        <f>E10*S10/1000</f>
        <v>0.67095691434299631</v>
      </c>
      <c r="Y10" s="66">
        <f>O10*T10</f>
        <v>1.9191637050101737</v>
      </c>
      <c r="Z10" s="66">
        <f>SUM(U10:Y10)</f>
        <v>5.0564175956898518</v>
      </c>
      <c r="AA10" s="549"/>
      <c r="AB10" s="119">
        <f>IFERROR(U10/O10,0)</f>
        <v>0</v>
      </c>
      <c r="AC10" s="119">
        <f>IFERROR(V10/O10,0)</f>
        <v>4.742066925908401E-2</v>
      </c>
      <c r="AD10" s="119">
        <f>IFERROR(W10/O10,0)</f>
        <v>2.3044958636249755E-2</v>
      </c>
      <c r="AE10" s="119">
        <f>IFERROR(X10/O10,0)</f>
        <v>1.9170197552657038E-2</v>
      </c>
      <c r="AF10" s="119">
        <f>IFERROR(Y10/O10,0)</f>
        <v>5.4833248714576392E-2</v>
      </c>
      <c r="AG10" s="119">
        <f>SUM(AB10:AF10)</f>
        <v>0.14446907416256721</v>
      </c>
      <c r="AH10" s="66">
        <f t="shared" ref="AH10:AL12" si="1">(U10*$G10)</f>
        <v>0</v>
      </c>
      <c r="AI10" s="66">
        <f t="shared" si="1"/>
        <v>4.9791702722038211</v>
      </c>
      <c r="AJ10" s="66">
        <f t="shared" si="1"/>
        <v>2.4197206568062244</v>
      </c>
      <c r="AK10" s="66">
        <f t="shared" si="1"/>
        <v>2.0128707430289889</v>
      </c>
      <c r="AL10" s="66">
        <f t="shared" si="1"/>
        <v>5.757491115030521</v>
      </c>
      <c r="AM10" s="66">
        <f>SUM(AH10:AL10)</f>
        <v>15.169252787069556</v>
      </c>
      <c r="AN10" s="66">
        <f t="shared" ref="AN10:AS12" si="2">AH10*12</f>
        <v>0</v>
      </c>
      <c r="AO10" s="66">
        <f t="shared" si="2"/>
        <v>59.750043266445857</v>
      </c>
      <c r="AP10" s="66">
        <f t="shared" si="2"/>
        <v>29.036647881674693</v>
      </c>
      <c r="AQ10" s="66">
        <f t="shared" si="2"/>
        <v>24.154448916347867</v>
      </c>
      <c r="AR10" s="66">
        <f t="shared" si="2"/>
        <v>69.089893380366249</v>
      </c>
      <c r="AS10" s="66">
        <f t="shared" si="2"/>
        <v>182.03103344483469</v>
      </c>
      <c r="AT10" s="551">
        <f>Z10*G10-AM10</f>
        <v>0</v>
      </c>
    </row>
    <row r="11" spans="1:46">
      <c r="A11" s="87" t="str">
        <f>+A10</f>
        <v>50E-A</v>
      </c>
      <c r="B11" s="33"/>
      <c r="C11" s="32" t="str">
        <f>'WP1 Lighting Invetory'!C12</f>
        <v>Mercury Vapor</v>
      </c>
      <c r="D11" s="32" t="str">
        <f>'WP1 Lighting Invetory'!D12</f>
        <v>MV 175</v>
      </c>
      <c r="E11" s="32">
        <f>'WP1 Lighting Invetory'!E12</f>
        <v>175</v>
      </c>
      <c r="F11" s="32" t="str">
        <f>'WP1 Lighting Invetory'!G12</f>
        <v>Customer</v>
      </c>
      <c r="G11" s="550">
        <f>'WP1 Lighting Invetory'!H12</f>
        <v>19</v>
      </c>
      <c r="H11" s="129" t="s">
        <v>760</v>
      </c>
      <c r="I11" s="24" t="s">
        <v>210</v>
      </c>
      <c r="J11" s="29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328">
        <f>IF(I11="Yes",G11*J11,0)</f>
        <v>19</v>
      </c>
      <c r="L11" s="129">
        <f>IF(F11="Company", G11*H11,0)</f>
        <v>0</v>
      </c>
      <c r="M11" s="329">
        <f>E11*G11/1000</f>
        <v>3.3250000000000002</v>
      </c>
      <c r="N11" s="535">
        <f>'WP1 Lighting Invetory'!J12</f>
        <v>13965</v>
      </c>
      <c r="O11" s="330">
        <f>E11*4200/1000/12</f>
        <v>61.25</v>
      </c>
      <c r="P11" s="264">
        <f>'JAP-5 Unitized Lighting Costs'!D$21</f>
        <v>1.1718313817226059E-2</v>
      </c>
      <c r="Q11" s="264">
        <f>'JAP-5 Unitized Lighting Costs'!$D$45</f>
        <v>1.6597234240679404</v>
      </c>
      <c r="R11" s="264">
        <f>'JAP-5 Unitized Lighting Costs'!D$74</f>
        <v>2.3044958636249755E-2</v>
      </c>
      <c r="S11" s="264">
        <f>'JAP-5 Unitized Lighting Costs'!D$106</f>
        <v>6.709569143429964</v>
      </c>
      <c r="T11" s="264">
        <f>'JAP-5 Unitized Lighting Costs'!$D$123</f>
        <v>5.4833248714576392E-2</v>
      </c>
      <c r="U11" s="66">
        <f>IF(F11="Company", H11*P11, 0)</f>
        <v>0</v>
      </c>
      <c r="V11" s="66">
        <f>IF(I11="yes", J11*Q11, 0)</f>
        <v>1.6597234240679404</v>
      </c>
      <c r="W11" s="66">
        <f>R11*O11</f>
        <v>1.4115037164702975</v>
      </c>
      <c r="X11" s="66">
        <f>E11*S11/1000</f>
        <v>1.1741746001002435</v>
      </c>
      <c r="Y11" s="66">
        <f>O11*T11</f>
        <v>3.358536483767804</v>
      </c>
      <c r="Z11" s="66">
        <f>SUM(U11:Y11)</f>
        <v>7.603938224406285</v>
      </c>
      <c r="AA11" s="549"/>
      <c r="AB11" s="119">
        <f>IFERROR(U11/O11,0)</f>
        <v>0</v>
      </c>
      <c r="AC11" s="119">
        <f>IFERROR(V11/O11,0)</f>
        <v>2.7097525290905148E-2</v>
      </c>
      <c r="AD11" s="119">
        <f>IFERROR(W11/O11,0)</f>
        <v>2.3044958636249755E-2</v>
      </c>
      <c r="AE11" s="119">
        <f>IFERROR(X11/O11,0)</f>
        <v>1.9170197552657038E-2</v>
      </c>
      <c r="AF11" s="119">
        <f>IFERROR(Y11/O11,0)</f>
        <v>5.4833248714576392E-2</v>
      </c>
      <c r="AG11" s="119">
        <f>SUM(AB11:AF11)</f>
        <v>0.12414593019438833</v>
      </c>
      <c r="AH11" s="66">
        <f t="shared" si="1"/>
        <v>0</v>
      </c>
      <c r="AI11" s="66">
        <f t="shared" si="1"/>
        <v>31.534745057290866</v>
      </c>
      <c r="AJ11" s="66">
        <f t="shared" si="1"/>
        <v>26.818570612935652</v>
      </c>
      <c r="AK11" s="66">
        <f t="shared" si="1"/>
        <v>22.309317401904629</v>
      </c>
      <c r="AL11" s="66">
        <f t="shared" si="1"/>
        <v>63.812193191588278</v>
      </c>
      <c r="AM11" s="66">
        <f>SUM(AH11:AL11)</f>
        <v>144.47482626371942</v>
      </c>
      <c r="AN11" s="66">
        <f t="shared" si="2"/>
        <v>0</v>
      </c>
      <c r="AO11" s="66">
        <f t="shared" si="2"/>
        <v>378.41694068749041</v>
      </c>
      <c r="AP11" s="66">
        <f t="shared" si="2"/>
        <v>321.82284735522785</v>
      </c>
      <c r="AQ11" s="66">
        <f t="shared" si="2"/>
        <v>267.71180882285557</v>
      </c>
      <c r="AR11" s="66">
        <f t="shared" si="2"/>
        <v>765.74631829905934</v>
      </c>
      <c r="AS11" s="66">
        <f t="shared" si="2"/>
        <v>1733.6979151646331</v>
      </c>
      <c r="AT11" s="551">
        <f>Z11*G11-AM11</f>
        <v>0</v>
      </c>
    </row>
    <row r="12" spans="1:46">
      <c r="A12" s="87" t="str">
        <f>+A11</f>
        <v>50E-A</v>
      </c>
      <c r="B12" s="33"/>
      <c r="C12" s="32" t="str">
        <f>'WP1 Lighting Invetory'!C13</f>
        <v>Mercury Vapor</v>
      </c>
      <c r="D12" s="32" t="str">
        <f>'WP1 Lighting Invetory'!D13</f>
        <v>MV 400</v>
      </c>
      <c r="E12" s="32">
        <f>'WP1 Lighting Invetory'!E13</f>
        <v>400</v>
      </c>
      <c r="F12" s="32" t="str">
        <f>'WP1 Lighting Invetory'!G13</f>
        <v>Customer</v>
      </c>
      <c r="G12" s="550">
        <f>'WP1 Lighting Invetory'!H13</f>
        <v>20</v>
      </c>
      <c r="H12" s="129" t="s">
        <v>760</v>
      </c>
      <c r="I12" s="24" t="s">
        <v>210</v>
      </c>
      <c r="J12" s="29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328">
        <f>IF(I12="Yes",G12*J12,0)</f>
        <v>20</v>
      </c>
      <c r="L12" s="129">
        <f>IF(F12="Company", G12*H12,0)</f>
        <v>0</v>
      </c>
      <c r="M12" s="329">
        <f>E12*G12/1000</f>
        <v>8</v>
      </c>
      <c r="N12" s="535">
        <f>'WP1 Lighting Invetory'!J13</f>
        <v>33600</v>
      </c>
      <c r="O12" s="330">
        <f>E12*4200/1000/12</f>
        <v>140</v>
      </c>
      <c r="P12" s="264">
        <f>'JAP-5 Unitized Lighting Costs'!D$21</f>
        <v>1.1718313817226059E-2</v>
      </c>
      <c r="Q12" s="264">
        <f>'JAP-5 Unitized Lighting Costs'!$D$45</f>
        <v>1.6597234240679404</v>
      </c>
      <c r="R12" s="264">
        <f>'JAP-5 Unitized Lighting Costs'!D$74</f>
        <v>2.3044958636249755E-2</v>
      </c>
      <c r="S12" s="264">
        <f>'JAP-5 Unitized Lighting Costs'!D$106</f>
        <v>6.709569143429964</v>
      </c>
      <c r="T12" s="264">
        <f>'JAP-5 Unitized Lighting Costs'!$D$123</f>
        <v>5.4833248714576392E-2</v>
      </c>
      <c r="U12" s="66">
        <f>IF(F12="Company", H12*P12, 0)</f>
        <v>0</v>
      </c>
      <c r="V12" s="66">
        <f>IF(I12="yes", J12*Q12, 0)</f>
        <v>1.6597234240679404</v>
      </c>
      <c r="W12" s="66">
        <f>R12*O12</f>
        <v>3.2262942090749656</v>
      </c>
      <c r="X12" s="66">
        <f>E12*S12/1000</f>
        <v>2.6838276573719853</v>
      </c>
      <c r="Y12" s="66">
        <f>O12*T12</f>
        <v>7.676654820040695</v>
      </c>
      <c r="Z12" s="66">
        <f>SUM(U12:Y12)</f>
        <v>15.246500110555587</v>
      </c>
      <c r="AA12" s="549"/>
      <c r="AB12" s="119">
        <f>IFERROR(U12/O12,0)</f>
        <v>0</v>
      </c>
      <c r="AC12" s="119">
        <f>IFERROR(V12/O12,0)</f>
        <v>1.1855167314771002E-2</v>
      </c>
      <c r="AD12" s="119">
        <f>IFERROR(W12/O12,0)</f>
        <v>2.3044958636249755E-2</v>
      </c>
      <c r="AE12" s="119">
        <f>IFERROR(X12/O12,0)</f>
        <v>1.9170197552657038E-2</v>
      </c>
      <c r="AF12" s="119">
        <f>IFERROR(Y12/O12,0)</f>
        <v>5.4833248714576392E-2</v>
      </c>
      <c r="AG12" s="119">
        <f>SUM(AB12:AF12)</f>
        <v>0.1089035722182542</v>
      </c>
      <c r="AH12" s="66">
        <f t="shared" si="1"/>
        <v>0</v>
      </c>
      <c r="AI12" s="66">
        <f t="shared" si="1"/>
        <v>33.194468481358811</v>
      </c>
      <c r="AJ12" s="66">
        <f t="shared" si="1"/>
        <v>64.525884181499308</v>
      </c>
      <c r="AK12" s="66">
        <f t="shared" si="1"/>
        <v>53.676553147439705</v>
      </c>
      <c r="AL12" s="66">
        <f t="shared" si="1"/>
        <v>153.53309640081389</v>
      </c>
      <c r="AM12" s="66">
        <f>SUM(AH12:AL12)</f>
        <v>304.93000221111174</v>
      </c>
      <c r="AN12" s="66">
        <f t="shared" si="2"/>
        <v>0</v>
      </c>
      <c r="AO12" s="66">
        <f t="shared" si="2"/>
        <v>398.33362177630573</v>
      </c>
      <c r="AP12" s="66">
        <f t="shared" si="2"/>
        <v>774.31061017799175</v>
      </c>
      <c r="AQ12" s="66">
        <f t="shared" si="2"/>
        <v>644.11863776927646</v>
      </c>
      <c r="AR12" s="66">
        <f t="shared" si="2"/>
        <v>1842.3971568097668</v>
      </c>
      <c r="AS12" s="66">
        <f t="shared" si="2"/>
        <v>3659.1600265333409</v>
      </c>
      <c r="AT12" s="551">
        <f>Z12*G12-AM12</f>
        <v>0</v>
      </c>
    </row>
    <row r="13" spans="1:46">
      <c r="A13" s="87"/>
      <c r="B13" s="33"/>
      <c r="C13" s="81"/>
      <c r="D13" s="34"/>
      <c r="E13" s="553"/>
      <c r="F13" s="28"/>
      <c r="G13" s="94"/>
      <c r="K13" s="262"/>
      <c r="L13" s="129"/>
      <c r="O13" s="34"/>
      <c r="AA13" s="549"/>
      <c r="AB13" s="119"/>
      <c r="AC13" s="119"/>
      <c r="AD13" s="119"/>
      <c r="AE13" s="119"/>
      <c r="AF13" s="119"/>
      <c r="AG13" s="119"/>
      <c r="AT13" s="551"/>
    </row>
    <row r="14" spans="1:46">
      <c r="A14" s="87" t="s">
        <v>127</v>
      </c>
      <c r="B14" s="33" t="s">
        <v>667</v>
      </c>
      <c r="C14" s="32" t="str">
        <f>'WP1 Lighting Invetory'!C15</f>
        <v>Mercury Vapor</v>
      </c>
      <c r="D14" s="32" t="str">
        <f>'WP1 Lighting Invetory'!D15</f>
        <v>MV 100</v>
      </c>
      <c r="E14" s="32">
        <f>'WP1 Lighting Invetory'!E15</f>
        <v>100</v>
      </c>
      <c r="F14" s="32" t="str">
        <f>'WP1 Lighting Invetory'!G15</f>
        <v>Customer</v>
      </c>
      <c r="G14" s="550">
        <f>'WP1 Lighting Invetory'!H15</f>
        <v>0</v>
      </c>
      <c r="H14" s="129" t="s">
        <v>760</v>
      </c>
      <c r="I14" s="24" t="s">
        <v>236</v>
      </c>
      <c r="J14" s="29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328">
        <f>IF(I14="Yes",G14*J14,0)</f>
        <v>0</v>
      </c>
      <c r="L14" s="129">
        <f>IF(F14="Company", G14*H14,0)</f>
        <v>0</v>
      </c>
      <c r="M14" s="329">
        <f>E14*G14/1000</f>
        <v>0</v>
      </c>
      <c r="N14" s="535">
        <f>'WP1 Lighting Invetory'!J15</f>
        <v>0</v>
      </c>
      <c r="O14" s="330">
        <f>E14*4200/1000/12</f>
        <v>35</v>
      </c>
      <c r="P14" s="264">
        <f>'JAP-5 Unitized Lighting Costs'!D$21</f>
        <v>1.1718313817226059E-2</v>
      </c>
      <c r="Q14" s="264">
        <f>'JAP-5 Unitized Lighting Costs'!$D$45</f>
        <v>1.6597234240679404</v>
      </c>
      <c r="R14" s="264">
        <f>'JAP-5 Unitized Lighting Costs'!D$74</f>
        <v>2.3044958636249755E-2</v>
      </c>
      <c r="S14" s="264">
        <f>'JAP-5 Unitized Lighting Costs'!D$106</f>
        <v>6.709569143429964</v>
      </c>
      <c r="T14" s="264">
        <f>'JAP-5 Unitized Lighting Costs'!$D$123</f>
        <v>5.4833248714576392E-2</v>
      </c>
      <c r="U14" s="66">
        <f>IF(F14="Company", H14*P14, 0)</f>
        <v>0</v>
      </c>
      <c r="V14" s="66">
        <f>IF(I14="yes", J14*Q14, 0)</f>
        <v>0</v>
      </c>
      <c r="W14" s="66">
        <f>R14*O14</f>
        <v>0.80657355226874139</v>
      </c>
      <c r="X14" s="66">
        <f>E14*S14/1000</f>
        <v>0.67095691434299631</v>
      </c>
      <c r="Y14" s="66">
        <f>O14*T14</f>
        <v>1.9191637050101737</v>
      </c>
      <c r="Z14" s="66">
        <f>SUM(U14:Y14)</f>
        <v>3.3966941716219115</v>
      </c>
      <c r="AA14" s="549"/>
      <c r="AB14" s="119">
        <f>IFERROR(U14/O14,0)</f>
        <v>0</v>
      </c>
      <c r="AC14" s="119">
        <f>IFERROR(V14/O14,0)</f>
        <v>0</v>
      </c>
      <c r="AD14" s="119">
        <f>IFERROR(W14/O14,0)</f>
        <v>2.3044958636249755E-2</v>
      </c>
      <c r="AE14" s="119">
        <f>IFERROR(X14/O14,0)</f>
        <v>1.9170197552657038E-2</v>
      </c>
      <c r="AF14" s="119">
        <f>IFERROR(Y14/O14,0)</f>
        <v>5.4833248714576392E-2</v>
      </c>
      <c r="AG14" s="119">
        <f>SUM(AB14:AF14)</f>
        <v>9.7048404903483182E-2</v>
      </c>
      <c r="AH14" s="66">
        <f t="shared" ref="AH14:AL17" si="3">(U14*$G14)</f>
        <v>0</v>
      </c>
      <c r="AI14" s="66">
        <f t="shared" si="3"/>
        <v>0</v>
      </c>
      <c r="AJ14" s="66">
        <f t="shared" si="3"/>
        <v>0</v>
      </c>
      <c r="AK14" s="66">
        <f t="shared" si="3"/>
        <v>0</v>
      </c>
      <c r="AL14" s="66">
        <f t="shared" si="3"/>
        <v>0</v>
      </c>
      <c r="AM14" s="66">
        <f>SUM(AH14:AL14)</f>
        <v>0</v>
      </c>
      <c r="AN14" s="66">
        <f t="shared" ref="AN14:AS17" si="4">AH14*12</f>
        <v>0</v>
      </c>
      <c r="AO14" s="66">
        <f t="shared" si="4"/>
        <v>0</v>
      </c>
      <c r="AP14" s="66">
        <f t="shared" si="4"/>
        <v>0</v>
      </c>
      <c r="AQ14" s="66">
        <f t="shared" si="4"/>
        <v>0</v>
      </c>
      <c r="AR14" s="66">
        <f t="shared" si="4"/>
        <v>0</v>
      </c>
      <c r="AS14" s="66">
        <f t="shared" si="4"/>
        <v>0</v>
      </c>
      <c r="AT14" s="551">
        <f>Z14*G14-AM14</f>
        <v>0</v>
      </c>
    </row>
    <row r="15" spans="1:46">
      <c r="A15" s="87" t="str">
        <f>+A14</f>
        <v>50E-B</v>
      </c>
      <c r="B15" s="33" t="s">
        <v>667</v>
      </c>
      <c r="C15" s="32" t="str">
        <f>'WP1 Lighting Invetory'!C16</f>
        <v>Mercury Vapor</v>
      </c>
      <c r="D15" s="32" t="str">
        <f>'WP1 Lighting Invetory'!D16</f>
        <v>MV 175</v>
      </c>
      <c r="E15" s="32">
        <f>'WP1 Lighting Invetory'!E16</f>
        <v>175</v>
      </c>
      <c r="F15" s="32" t="str">
        <f>'WP1 Lighting Invetory'!G16</f>
        <v>Customer</v>
      </c>
      <c r="G15" s="550">
        <f>'WP1 Lighting Invetory'!H16</f>
        <v>1</v>
      </c>
      <c r="H15" s="129" t="s">
        <v>760</v>
      </c>
      <c r="I15" s="24" t="s">
        <v>236</v>
      </c>
      <c r="J15" s="29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328">
        <f>IF(I15="Yes",G15*J15,0)</f>
        <v>0</v>
      </c>
      <c r="L15" s="129">
        <f>IF(F15="Company", G15*H15,0)</f>
        <v>0</v>
      </c>
      <c r="M15" s="329">
        <f>E15*G15/1000</f>
        <v>0.17499999999999999</v>
      </c>
      <c r="N15" s="535">
        <f>'WP1 Lighting Invetory'!J16</f>
        <v>735</v>
      </c>
      <c r="O15" s="330">
        <f>E15*4200/1000/12</f>
        <v>61.25</v>
      </c>
      <c r="P15" s="264">
        <f>'JAP-5 Unitized Lighting Costs'!D$21</f>
        <v>1.1718313817226059E-2</v>
      </c>
      <c r="Q15" s="264">
        <f>'JAP-5 Unitized Lighting Costs'!$D$45</f>
        <v>1.6597234240679404</v>
      </c>
      <c r="R15" s="264">
        <f>'JAP-5 Unitized Lighting Costs'!D$74</f>
        <v>2.3044958636249755E-2</v>
      </c>
      <c r="S15" s="264">
        <f>'JAP-5 Unitized Lighting Costs'!D$106</f>
        <v>6.709569143429964</v>
      </c>
      <c r="T15" s="264">
        <f>'JAP-5 Unitized Lighting Costs'!$D$123</f>
        <v>5.4833248714576392E-2</v>
      </c>
      <c r="U15" s="66">
        <f>IF(F15="Company", H15*P15, 0)</f>
        <v>0</v>
      </c>
      <c r="V15" s="66">
        <f>IF(I15="yes", J15*Q15, 0)</f>
        <v>0</v>
      </c>
      <c r="W15" s="66">
        <f>R15*O15</f>
        <v>1.4115037164702975</v>
      </c>
      <c r="X15" s="66">
        <f>E15*S15/1000</f>
        <v>1.1741746001002435</v>
      </c>
      <c r="Y15" s="66">
        <f>O15*T15</f>
        <v>3.358536483767804</v>
      </c>
      <c r="Z15" s="66">
        <f>SUM(U15:Y15)</f>
        <v>5.9442148003383455</v>
      </c>
      <c r="AA15" s="549"/>
      <c r="AB15" s="119">
        <f>IFERROR(U15/O15,0)</f>
        <v>0</v>
      </c>
      <c r="AC15" s="119">
        <f>IFERROR(V15/O15,0)</f>
        <v>0</v>
      </c>
      <c r="AD15" s="119">
        <f>IFERROR(W15/O15,0)</f>
        <v>2.3044958636249755E-2</v>
      </c>
      <c r="AE15" s="119">
        <f>IFERROR(X15/O15,0)</f>
        <v>1.9170197552657038E-2</v>
      </c>
      <c r="AF15" s="119">
        <f>IFERROR(Y15/O15,0)</f>
        <v>5.4833248714576392E-2</v>
      </c>
      <c r="AG15" s="119">
        <f>SUM(AB15:AF15)</f>
        <v>9.7048404903483182E-2</v>
      </c>
      <c r="AH15" s="66">
        <f t="shared" si="3"/>
        <v>0</v>
      </c>
      <c r="AI15" s="66">
        <f t="shared" si="3"/>
        <v>0</v>
      </c>
      <c r="AJ15" s="66">
        <f t="shared" si="3"/>
        <v>1.4115037164702975</v>
      </c>
      <c r="AK15" s="66">
        <f t="shared" si="3"/>
        <v>1.1741746001002435</v>
      </c>
      <c r="AL15" s="66">
        <f t="shared" si="3"/>
        <v>3.358536483767804</v>
      </c>
      <c r="AM15" s="66">
        <f>SUM(AH15:AL15)</f>
        <v>5.9442148003383455</v>
      </c>
      <c r="AN15" s="66">
        <f t="shared" si="4"/>
        <v>0</v>
      </c>
      <c r="AO15" s="66">
        <f t="shared" si="4"/>
        <v>0</v>
      </c>
      <c r="AP15" s="66">
        <f t="shared" si="4"/>
        <v>16.938044597643568</v>
      </c>
      <c r="AQ15" s="66">
        <f t="shared" si="4"/>
        <v>14.090095201202923</v>
      </c>
      <c r="AR15" s="66">
        <f t="shared" si="4"/>
        <v>40.30243780521365</v>
      </c>
      <c r="AS15" s="66">
        <f t="shared" si="4"/>
        <v>71.330577604060153</v>
      </c>
      <c r="AT15" s="551">
        <f>Z15*G15-AM15</f>
        <v>0</v>
      </c>
    </row>
    <row r="16" spans="1:46">
      <c r="A16" s="87" t="str">
        <f>+A15</f>
        <v>50E-B</v>
      </c>
      <c r="B16" s="33" t="s">
        <v>667</v>
      </c>
      <c r="C16" s="32" t="str">
        <f>'WP1 Lighting Invetory'!C17</f>
        <v>Mercury Vapor</v>
      </c>
      <c r="D16" s="32" t="str">
        <f>'WP1 Lighting Invetory'!D17</f>
        <v>MV 400</v>
      </c>
      <c r="E16" s="32">
        <f>'WP1 Lighting Invetory'!E17</f>
        <v>400</v>
      </c>
      <c r="F16" s="32" t="str">
        <f>'WP1 Lighting Invetory'!G17</f>
        <v>Customer</v>
      </c>
      <c r="G16" s="550">
        <f>'WP1 Lighting Invetory'!H17</f>
        <v>0</v>
      </c>
      <c r="H16" s="129" t="s">
        <v>760</v>
      </c>
      <c r="I16" s="24" t="s">
        <v>236</v>
      </c>
      <c r="J16" s="29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328">
        <f>IF(I16="Yes",G16*J16,0)</f>
        <v>0</v>
      </c>
      <c r="L16" s="129">
        <f>IF(F16="Company", G16*H16,0)</f>
        <v>0</v>
      </c>
      <c r="M16" s="329">
        <f>E16*G16/1000</f>
        <v>0</v>
      </c>
      <c r="N16" s="535">
        <f>'WP1 Lighting Invetory'!J17</f>
        <v>0</v>
      </c>
      <c r="O16" s="330">
        <f>E16*4200/1000/12</f>
        <v>140</v>
      </c>
      <c r="P16" s="264">
        <f>'JAP-5 Unitized Lighting Costs'!D$21</f>
        <v>1.1718313817226059E-2</v>
      </c>
      <c r="Q16" s="264">
        <f>'JAP-5 Unitized Lighting Costs'!$D$45</f>
        <v>1.6597234240679404</v>
      </c>
      <c r="R16" s="264">
        <f>'JAP-5 Unitized Lighting Costs'!D$74</f>
        <v>2.3044958636249755E-2</v>
      </c>
      <c r="S16" s="264">
        <f>'JAP-5 Unitized Lighting Costs'!D$106</f>
        <v>6.709569143429964</v>
      </c>
      <c r="T16" s="264">
        <f>'JAP-5 Unitized Lighting Costs'!$D$123</f>
        <v>5.4833248714576392E-2</v>
      </c>
      <c r="U16" s="66">
        <f>IF(F16="Company", H16*P16, 0)</f>
        <v>0</v>
      </c>
      <c r="V16" s="66">
        <f>IF(I16="yes", J16*Q16, 0)</f>
        <v>0</v>
      </c>
      <c r="W16" s="66">
        <f>R16*O16</f>
        <v>3.2262942090749656</v>
      </c>
      <c r="X16" s="66">
        <f>E16*S16/1000</f>
        <v>2.6838276573719853</v>
      </c>
      <c r="Y16" s="66">
        <f>O16*T16</f>
        <v>7.676654820040695</v>
      </c>
      <c r="Z16" s="66">
        <f>SUM(U16:Y16)</f>
        <v>13.586776686487646</v>
      </c>
      <c r="AA16" s="549"/>
      <c r="AB16" s="119">
        <f>IFERROR(U16/O16,0)</f>
        <v>0</v>
      </c>
      <c r="AC16" s="119">
        <f>IFERROR(V16/O16,0)</f>
        <v>0</v>
      </c>
      <c r="AD16" s="119">
        <f>IFERROR(W16/O16,0)</f>
        <v>2.3044958636249755E-2</v>
      </c>
      <c r="AE16" s="119">
        <f>IFERROR(X16/O16,0)</f>
        <v>1.9170197552657038E-2</v>
      </c>
      <c r="AF16" s="119">
        <f>IFERROR(Y16/O16,0)</f>
        <v>5.4833248714576392E-2</v>
      </c>
      <c r="AG16" s="119">
        <f>SUM(AB16:AF16)</f>
        <v>9.7048404903483182E-2</v>
      </c>
      <c r="AH16" s="66">
        <f t="shared" si="3"/>
        <v>0</v>
      </c>
      <c r="AI16" s="66">
        <f t="shared" si="3"/>
        <v>0</v>
      </c>
      <c r="AJ16" s="66">
        <f t="shared" si="3"/>
        <v>0</v>
      </c>
      <c r="AK16" s="66">
        <f t="shared" si="3"/>
        <v>0</v>
      </c>
      <c r="AL16" s="66">
        <f t="shared" si="3"/>
        <v>0</v>
      </c>
      <c r="AM16" s="66">
        <f>SUM(AH16:AL16)</f>
        <v>0</v>
      </c>
      <c r="AN16" s="66">
        <f t="shared" si="4"/>
        <v>0</v>
      </c>
      <c r="AO16" s="66">
        <f t="shared" si="4"/>
        <v>0</v>
      </c>
      <c r="AP16" s="66">
        <f t="shared" si="4"/>
        <v>0</v>
      </c>
      <c r="AQ16" s="66">
        <f t="shared" si="4"/>
        <v>0</v>
      </c>
      <c r="AR16" s="66">
        <f t="shared" si="4"/>
        <v>0</v>
      </c>
      <c r="AS16" s="66">
        <f t="shared" si="4"/>
        <v>0</v>
      </c>
      <c r="AT16" s="551">
        <f>Z16*G16-AM16</f>
        <v>0</v>
      </c>
    </row>
    <row r="17" spans="1:46">
      <c r="A17" s="87" t="str">
        <f>+A16</f>
        <v>50E-B</v>
      </c>
      <c r="B17" s="33" t="s">
        <v>667</v>
      </c>
      <c r="C17" s="32" t="str">
        <f>'WP1 Lighting Invetory'!C18</f>
        <v>Mercury Vapor</v>
      </c>
      <c r="D17" s="32" t="str">
        <f>'WP1 Lighting Invetory'!D18</f>
        <v>MV 700</v>
      </c>
      <c r="E17" s="32">
        <f>'WP1 Lighting Invetory'!E18</f>
        <v>700</v>
      </c>
      <c r="F17" s="32" t="str">
        <f>'WP1 Lighting Invetory'!G18</f>
        <v>Customer</v>
      </c>
      <c r="G17" s="550">
        <f>'WP1 Lighting Invetory'!H18</f>
        <v>0</v>
      </c>
      <c r="H17" s="129" t="s">
        <v>760</v>
      </c>
      <c r="I17" s="24" t="s">
        <v>236</v>
      </c>
      <c r="J17" s="29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328">
        <f>IF(I17="Yes",G17*J17,0)</f>
        <v>0</v>
      </c>
      <c r="L17" s="129">
        <f>IF(F17="Company", G17*H17,0)</f>
        <v>0</v>
      </c>
      <c r="M17" s="329">
        <f>E17*G17/1000</f>
        <v>0</v>
      </c>
      <c r="N17" s="535">
        <f>'WP1 Lighting Invetory'!J18</f>
        <v>0</v>
      </c>
      <c r="O17" s="330">
        <f>E17*4200/1000/12</f>
        <v>245</v>
      </c>
      <c r="P17" s="264">
        <f>'JAP-5 Unitized Lighting Costs'!D$21</f>
        <v>1.1718313817226059E-2</v>
      </c>
      <c r="Q17" s="264">
        <f>'JAP-5 Unitized Lighting Costs'!$D$45</f>
        <v>1.6597234240679404</v>
      </c>
      <c r="R17" s="264">
        <f>'JAP-5 Unitized Lighting Costs'!D$74</f>
        <v>2.3044958636249755E-2</v>
      </c>
      <c r="S17" s="264">
        <f>'JAP-5 Unitized Lighting Costs'!D$106</f>
        <v>6.709569143429964</v>
      </c>
      <c r="T17" s="264">
        <f>'JAP-5 Unitized Lighting Costs'!$D$123</f>
        <v>5.4833248714576392E-2</v>
      </c>
      <c r="U17" s="66">
        <f>IF(F17="Company", H17*P17, 0)</f>
        <v>0</v>
      </c>
      <c r="V17" s="66">
        <f>IF(I17="yes", J17*Q17, 0)</f>
        <v>0</v>
      </c>
      <c r="W17" s="66">
        <f>R17*O17</f>
        <v>5.6460148658811899</v>
      </c>
      <c r="X17" s="66">
        <f>E17*S17/1000</f>
        <v>4.6966984004009742</v>
      </c>
      <c r="Y17" s="66">
        <f>O17*T17</f>
        <v>13.434145935071216</v>
      </c>
      <c r="Z17" s="66">
        <f>SUM(U17:Y17)</f>
        <v>23.776859201353382</v>
      </c>
      <c r="AA17" s="549"/>
      <c r="AB17" s="119">
        <f>IFERROR(U17/O17,0)</f>
        <v>0</v>
      </c>
      <c r="AC17" s="119">
        <f>IFERROR(V17/O17,0)</f>
        <v>0</v>
      </c>
      <c r="AD17" s="119">
        <f>IFERROR(W17/O17,0)</f>
        <v>2.3044958636249755E-2</v>
      </c>
      <c r="AE17" s="119">
        <f>IFERROR(X17/O17,0)</f>
        <v>1.9170197552657038E-2</v>
      </c>
      <c r="AF17" s="119">
        <f>IFERROR(Y17/O17,0)</f>
        <v>5.4833248714576392E-2</v>
      </c>
      <c r="AG17" s="119">
        <f>SUM(AB17:AF17)</f>
        <v>9.7048404903483182E-2</v>
      </c>
      <c r="AH17" s="66">
        <f t="shared" si="3"/>
        <v>0</v>
      </c>
      <c r="AI17" s="66">
        <f t="shared" si="3"/>
        <v>0</v>
      </c>
      <c r="AJ17" s="66">
        <f t="shared" si="3"/>
        <v>0</v>
      </c>
      <c r="AK17" s="66">
        <f t="shared" si="3"/>
        <v>0</v>
      </c>
      <c r="AL17" s="66">
        <f t="shared" si="3"/>
        <v>0</v>
      </c>
      <c r="AM17" s="66">
        <f>SUM(AH17:AL17)</f>
        <v>0</v>
      </c>
      <c r="AN17" s="66">
        <f t="shared" si="4"/>
        <v>0</v>
      </c>
      <c r="AO17" s="66">
        <f t="shared" si="4"/>
        <v>0</v>
      </c>
      <c r="AP17" s="66">
        <f t="shared" si="4"/>
        <v>0</v>
      </c>
      <c r="AQ17" s="66">
        <f t="shared" si="4"/>
        <v>0</v>
      </c>
      <c r="AR17" s="66">
        <f t="shared" si="4"/>
        <v>0</v>
      </c>
      <c r="AS17" s="66">
        <f t="shared" si="4"/>
        <v>0</v>
      </c>
      <c r="AT17" s="551">
        <f>Z17*G17-AM17</f>
        <v>0</v>
      </c>
    </row>
    <row r="18" spans="1:46">
      <c r="A18" s="543" t="s">
        <v>212</v>
      </c>
      <c r="B18" s="287"/>
      <c r="C18" s="25"/>
      <c r="D18" s="288"/>
      <c r="E18" s="544"/>
      <c r="F18" s="288"/>
      <c r="G18" s="290"/>
      <c r="H18" s="334"/>
      <c r="I18" s="25"/>
      <c r="J18" s="288"/>
      <c r="K18" s="333"/>
      <c r="L18" s="334"/>
      <c r="M18" s="335"/>
      <c r="N18" s="546"/>
      <c r="O18" s="547"/>
      <c r="P18" s="554"/>
      <c r="Q18" s="554"/>
      <c r="R18" s="554"/>
      <c r="S18" s="554"/>
      <c r="T18" s="554"/>
      <c r="U18" s="547"/>
      <c r="V18" s="132"/>
      <c r="W18" s="132"/>
      <c r="X18" s="132"/>
      <c r="Y18" s="132"/>
      <c r="Z18" s="132"/>
      <c r="AA18" s="549"/>
      <c r="AB18" s="549"/>
    </row>
    <row r="19" spans="1:46">
      <c r="A19" s="87" t="s">
        <v>147</v>
      </c>
      <c r="B19" s="33"/>
      <c r="C19" s="32" t="str">
        <f>'WP1 Lighting Invetory'!C20</f>
        <v>Light Emitting Diode</v>
      </c>
      <c r="D19" s="32" t="str">
        <f>'WP1 Lighting Invetory'!D20</f>
        <v>LED 030.01-060</v>
      </c>
      <c r="E19" s="32">
        <f>'WP1 Lighting Invetory'!E20</f>
        <v>45</v>
      </c>
      <c r="F19" s="32" t="str">
        <f>'WP1 Lighting Invetory'!G20</f>
        <v>Customer</v>
      </c>
      <c r="G19" s="550">
        <f>'WP1 Lighting Invetory'!H20</f>
        <v>2068.0833333333335</v>
      </c>
      <c r="H19" s="129" t="s">
        <v>760</v>
      </c>
      <c r="I19" s="24" t="s">
        <v>236</v>
      </c>
      <c r="J19" s="29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328">
        <f t="shared" ref="K19:K27" si="5">IF(I19="Yes",G19*J19,0)</f>
        <v>0</v>
      </c>
      <c r="L19" s="129">
        <f t="shared" ref="L19:L27" si="6">IF(F19="Company", G19*H19,0)</f>
        <v>0</v>
      </c>
      <c r="M19" s="329">
        <f t="shared" ref="M19:M27" si="7">E19*G19/1000</f>
        <v>93.063749999999999</v>
      </c>
      <c r="N19" s="535">
        <f>'WP1 Lighting Invetory'!J20</f>
        <v>390867.75</v>
      </c>
      <c r="O19" s="330">
        <f t="shared" ref="O19:O27" si="8">E19*4200/1000/12</f>
        <v>15.75</v>
      </c>
      <c r="P19" s="264">
        <f>'JAP-5 Unitized Lighting Costs'!D$21</f>
        <v>1.1718313817226059E-2</v>
      </c>
      <c r="Q19" s="264">
        <f>'JAP-5 Unitized Lighting Costs'!$D$45</f>
        <v>1.6597234240679404</v>
      </c>
      <c r="R19" s="264">
        <f>'JAP-5 Unitized Lighting Costs'!D$74</f>
        <v>2.3044958636249755E-2</v>
      </c>
      <c r="S19" s="264">
        <f>'JAP-5 Unitized Lighting Costs'!D$106</f>
        <v>6.709569143429964</v>
      </c>
      <c r="T19" s="264">
        <f>'JAP-5 Unitized Lighting Costs'!$D$123</f>
        <v>5.4833248714576392E-2</v>
      </c>
      <c r="U19" s="66">
        <f>IF(F19="Company", H19*P19, 0)</f>
        <v>0</v>
      </c>
      <c r="V19" s="66">
        <f>IF(I19="yes", J19*Q19, 0)</f>
        <v>0</v>
      </c>
      <c r="W19" s="66">
        <f t="shared" ref="W19:W27" si="9">R19*O19</f>
        <v>0.36295809852093364</v>
      </c>
      <c r="X19" s="66">
        <f t="shared" ref="X19:X27" si="10">E19*S19/1000</f>
        <v>0.30193061145434835</v>
      </c>
      <c r="Y19" s="66">
        <f t="shared" ref="Y19:Y27" si="11">O19*T19</f>
        <v>0.86362366725457818</v>
      </c>
      <c r="Z19" s="66">
        <f t="shared" ref="Z19:Z27" si="12">SUM(U19:Y19)</f>
        <v>1.5285123772298603</v>
      </c>
      <c r="AA19" s="549"/>
      <c r="AB19" s="119">
        <f t="shared" ref="AB19:AB27" si="13">IFERROR(U19/O19,0)</f>
        <v>0</v>
      </c>
      <c r="AC19" s="119">
        <f t="shared" ref="AC19:AC27" si="14">IFERROR(V19/O19,0)</f>
        <v>0</v>
      </c>
      <c r="AD19" s="119">
        <f t="shared" ref="AD19:AD27" si="15">IFERROR(W19/O19,0)</f>
        <v>2.3044958636249755E-2</v>
      </c>
      <c r="AE19" s="119">
        <f t="shared" ref="AE19:AE27" si="16">IFERROR(X19/O19,0)</f>
        <v>1.9170197552657038E-2</v>
      </c>
      <c r="AF19" s="119">
        <f t="shared" ref="AF19:AF27" si="17">IFERROR(Y19/O19,0)</f>
        <v>5.4833248714576392E-2</v>
      </c>
      <c r="AG19" s="119">
        <f t="shared" ref="AG19:AG27" si="18">SUM(AB19:AF19)</f>
        <v>9.7048404903483182E-2</v>
      </c>
      <c r="AH19" s="66">
        <f t="shared" ref="AH19:AH27" si="19">(U19*$G19)</f>
        <v>0</v>
      </c>
      <c r="AI19" s="66">
        <f t="shared" ref="AI19:AI27" si="20">(V19*$G19)</f>
        <v>0</v>
      </c>
      <c r="AJ19" s="66">
        <f t="shared" ref="AJ19:AJ27" si="21">(W19*$G19)</f>
        <v>750.62759424950093</v>
      </c>
      <c r="AK19" s="66">
        <f t="shared" ref="AK19:AK27" si="22">(X19*$G19)</f>
        <v>624.41766537188028</v>
      </c>
      <c r="AL19" s="66">
        <f t="shared" ref="AL19:AL27" si="23">(Y19*$G19)</f>
        <v>1786.0457125214057</v>
      </c>
      <c r="AM19" s="66">
        <f t="shared" ref="AM19:AM27" si="24">SUM(AH19:AL19)</f>
        <v>3161.090972142787</v>
      </c>
      <c r="AN19" s="66">
        <f t="shared" ref="AN19:AN27" si="25">AH19*12</f>
        <v>0</v>
      </c>
      <c r="AO19" s="66">
        <f t="shared" ref="AO19:AO27" si="26">AI19*12</f>
        <v>0</v>
      </c>
      <c r="AP19" s="66">
        <f t="shared" ref="AP19:AP27" si="27">AJ19*12</f>
        <v>9007.5311309940116</v>
      </c>
      <c r="AQ19" s="66">
        <f t="shared" ref="AQ19:AQ27" si="28">AK19*12</f>
        <v>7493.0119844625633</v>
      </c>
      <c r="AR19" s="66">
        <f t="shared" ref="AR19:AR27" si="29">AL19*12</f>
        <v>21432.54855025687</v>
      </c>
      <c r="AS19" s="66">
        <f t="shared" ref="AS19:AS27" si="30">AM19*12</f>
        <v>37933.091665713444</v>
      </c>
      <c r="AT19" s="551">
        <f t="shared" ref="AT19:AT27" si="31">Z19*G19-AM19</f>
        <v>0</v>
      </c>
    </row>
    <row r="20" spans="1:46">
      <c r="A20" s="87" t="s">
        <v>147</v>
      </c>
      <c r="B20" s="33"/>
      <c r="C20" s="32" t="str">
        <f>'WP1 Lighting Invetory'!C21</f>
        <v>Light Emitting Diode</v>
      </c>
      <c r="D20" s="32" t="str">
        <f>'WP1 Lighting Invetory'!D21</f>
        <v>LED 060.01-090</v>
      </c>
      <c r="E20" s="32">
        <f>'WP1 Lighting Invetory'!E21</f>
        <v>75</v>
      </c>
      <c r="F20" s="32" t="str">
        <f>'WP1 Lighting Invetory'!G21</f>
        <v>Customer</v>
      </c>
      <c r="G20" s="550">
        <f>'WP1 Lighting Invetory'!H21</f>
        <v>1137.25</v>
      </c>
      <c r="H20" s="129" t="s">
        <v>760</v>
      </c>
      <c r="I20" s="24" t="s">
        <v>236</v>
      </c>
      <c r="J20" s="29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328">
        <f t="shared" si="5"/>
        <v>0</v>
      </c>
      <c r="L20" s="129">
        <f t="shared" si="6"/>
        <v>0</v>
      </c>
      <c r="M20" s="329">
        <f t="shared" si="7"/>
        <v>85.293750000000003</v>
      </c>
      <c r="N20" s="535">
        <f>'WP1 Lighting Invetory'!J21</f>
        <v>358233.75</v>
      </c>
      <c r="O20" s="330">
        <f t="shared" si="8"/>
        <v>26.25</v>
      </c>
      <c r="P20" s="264">
        <f>'JAP-5 Unitized Lighting Costs'!D$21</f>
        <v>1.1718313817226059E-2</v>
      </c>
      <c r="Q20" s="264">
        <f>'JAP-5 Unitized Lighting Costs'!$D$45</f>
        <v>1.6597234240679404</v>
      </c>
      <c r="R20" s="264">
        <f>'JAP-5 Unitized Lighting Costs'!D$74</f>
        <v>2.3044958636249755E-2</v>
      </c>
      <c r="S20" s="264">
        <f>'JAP-5 Unitized Lighting Costs'!D$106</f>
        <v>6.709569143429964</v>
      </c>
      <c r="T20" s="264">
        <f>'JAP-5 Unitized Lighting Costs'!$D$123</f>
        <v>5.4833248714576392E-2</v>
      </c>
      <c r="U20" s="66">
        <f t="shared" ref="U20:U27" si="32">IF(F20="Company", H20*P20, 0)</f>
        <v>0</v>
      </c>
      <c r="V20" s="66">
        <f t="shared" ref="V20:V27" si="33">IF(I20="yes", J20*Q20, 0)</f>
        <v>0</v>
      </c>
      <c r="W20" s="66">
        <f t="shared" si="9"/>
        <v>0.6049301642015561</v>
      </c>
      <c r="X20" s="66">
        <f t="shared" si="10"/>
        <v>0.50321768575724735</v>
      </c>
      <c r="Y20" s="66">
        <f t="shared" si="11"/>
        <v>1.4393727787576303</v>
      </c>
      <c r="Z20" s="66">
        <f t="shared" si="12"/>
        <v>2.547520628716434</v>
      </c>
      <c r="AA20" s="549"/>
      <c r="AB20" s="119">
        <f t="shared" si="13"/>
        <v>0</v>
      </c>
      <c r="AC20" s="119">
        <f t="shared" si="14"/>
        <v>0</v>
      </c>
      <c r="AD20" s="119">
        <f t="shared" si="15"/>
        <v>2.3044958636249755E-2</v>
      </c>
      <c r="AE20" s="119">
        <f t="shared" si="16"/>
        <v>1.9170197552657042E-2</v>
      </c>
      <c r="AF20" s="119">
        <f t="shared" si="17"/>
        <v>5.4833248714576392E-2</v>
      </c>
      <c r="AG20" s="119">
        <f t="shared" si="18"/>
        <v>9.7048404903483182E-2</v>
      </c>
      <c r="AH20" s="66">
        <f t="shared" si="19"/>
        <v>0</v>
      </c>
      <c r="AI20" s="66">
        <f t="shared" si="20"/>
        <v>0</v>
      </c>
      <c r="AJ20" s="66">
        <f t="shared" si="21"/>
        <v>687.95682923821971</v>
      </c>
      <c r="AK20" s="66">
        <f t="shared" si="22"/>
        <v>572.28431312742953</v>
      </c>
      <c r="AL20" s="66">
        <f t="shared" si="23"/>
        <v>1636.9266926421151</v>
      </c>
      <c r="AM20" s="66">
        <f t="shared" si="24"/>
        <v>2897.1678350077646</v>
      </c>
      <c r="AN20" s="66">
        <f t="shared" si="25"/>
        <v>0</v>
      </c>
      <c r="AO20" s="66">
        <f t="shared" si="26"/>
        <v>0</v>
      </c>
      <c r="AP20" s="66">
        <f t="shared" si="27"/>
        <v>8255.481950858637</v>
      </c>
      <c r="AQ20" s="66">
        <f t="shared" si="28"/>
        <v>6867.4117575291548</v>
      </c>
      <c r="AR20" s="66">
        <f t="shared" si="29"/>
        <v>19643.120311705381</v>
      </c>
      <c r="AS20" s="66">
        <f t="shared" si="30"/>
        <v>34766.014020093178</v>
      </c>
      <c r="AT20" s="551">
        <f t="shared" si="31"/>
        <v>0</v>
      </c>
    </row>
    <row r="21" spans="1:46">
      <c r="A21" s="87" t="s">
        <v>147</v>
      </c>
      <c r="B21" s="33"/>
      <c r="C21" s="32" t="str">
        <f>'WP1 Lighting Invetory'!C22</f>
        <v>Light Emitting Diode</v>
      </c>
      <c r="D21" s="32" t="str">
        <f>'WP1 Lighting Invetory'!D22</f>
        <v>LED 090.01-120</v>
      </c>
      <c r="E21" s="32">
        <f>'WP1 Lighting Invetory'!E22</f>
        <v>105</v>
      </c>
      <c r="F21" s="32" t="str">
        <f>'WP1 Lighting Invetory'!G22</f>
        <v>Customer</v>
      </c>
      <c r="G21" s="550">
        <f>'WP1 Lighting Invetory'!H22</f>
        <v>638.58333333333337</v>
      </c>
      <c r="H21" s="129" t="s">
        <v>760</v>
      </c>
      <c r="I21" s="24" t="s">
        <v>236</v>
      </c>
      <c r="J21" s="29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328">
        <f t="shared" si="5"/>
        <v>0</v>
      </c>
      <c r="L21" s="129">
        <f t="shared" si="6"/>
        <v>0</v>
      </c>
      <c r="M21" s="329">
        <f t="shared" si="7"/>
        <v>67.051249999999996</v>
      </c>
      <c r="N21" s="535">
        <f>'WP1 Lighting Invetory'!J22</f>
        <v>281615.25</v>
      </c>
      <c r="O21" s="330">
        <f t="shared" si="8"/>
        <v>36.75</v>
      </c>
      <c r="P21" s="264">
        <f>'JAP-5 Unitized Lighting Costs'!D$21</f>
        <v>1.1718313817226059E-2</v>
      </c>
      <c r="Q21" s="264">
        <f>'JAP-5 Unitized Lighting Costs'!$D$45</f>
        <v>1.6597234240679404</v>
      </c>
      <c r="R21" s="264">
        <f>'JAP-5 Unitized Lighting Costs'!D$74</f>
        <v>2.3044958636249755E-2</v>
      </c>
      <c r="S21" s="264">
        <f>'JAP-5 Unitized Lighting Costs'!D$106</f>
        <v>6.709569143429964</v>
      </c>
      <c r="T21" s="264">
        <f>'JAP-5 Unitized Lighting Costs'!$D$123</f>
        <v>5.4833248714576392E-2</v>
      </c>
      <c r="U21" s="66">
        <f t="shared" si="32"/>
        <v>0</v>
      </c>
      <c r="V21" s="66">
        <f t="shared" si="33"/>
        <v>0</v>
      </c>
      <c r="W21" s="66">
        <f t="shared" si="9"/>
        <v>0.84690222988217845</v>
      </c>
      <c r="X21" s="66">
        <f t="shared" si="10"/>
        <v>0.70450476006014617</v>
      </c>
      <c r="Y21" s="66">
        <f t="shared" si="11"/>
        <v>2.0151218902606822</v>
      </c>
      <c r="Z21" s="66">
        <f t="shared" si="12"/>
        <v>3.5665288802030068</v>
      </c>
      <c r="AA21" s="549"/>
      <c r="AB21" s="119">
        <f t="shared" si="13"/>
        <v>0</v>
      </c>
      <c r="AC21" s="119">
        <f t="shared" si="14"/>
        <v>0</v>
      </c>
      <c r="AD21" s="119">
        <f t="shared" si="15"/>
        <v>2.3044958636249755E-2</v>
      </c>
      <c r="AE21" s="119">
        <f t="shared" si="16"/>
        <v>1.9170197552657038E-2</v>
      </c>
      <c r="AF21" s="119">
        <f t="shared" si="17"/>
        <v>5.4833248714576385E-2</v>
      </c>
      <c r="AG21" s="119">
        <f t="shared" si="18"/>
        <v>9.7048404903483182E-2</v>
      </c>
      <c r="AH21" s="66">
        <f t="shared" si="19"/>
        <v>0</v>
      </c>
      <c r="AI21" s="66">
        <f t="shared" si="20"/>
        <v>0</v>
      </c>
      <c r="AJ21" s="66">
        <f t="shared" si="21"/>
        <v>540.81764896559446</v>
      </c>
      <c r="AK21" s="66">
        <f t="shared" si="22"/>
        <v>449.88499802840835</v>
      </c>
      <c r="AL21" s="66">
        <f t="shared" si="23"/>
        <v>1286.8232537556341</v>
      </c>
      <c r="AM21" s="66">
        <f t="shared" si="24"/>
        <v>2277.525900749637</v>
      </c>
      <c r="AN21" s="66">
        <f t="shared" si="25"/>
        <v>0</v>
      </c>
      <c r="AO21" s="66">
        <f t="shared" si="26"/>
        <v>0</v>
      </c>
      <c r="AP21" s="66">
        <f t="shared" si="27"/>
        <v>6489.8117875871339</v>
      </c>
      <c r="AQ21" s="66">
        <f t="shared" si="28"/>
        <v>5398.6199763409004</v>
      </c>
      <c r="AR21" s="66">
        <f t="shared" si="29"/>
        <v>15441.87904506761</v>
      </c>
      <c r="AS21" s="66">
        <f t="shared" si="30"/>
        <v>27330.310808995644</v>
      </c>
      <c r="AT21" s="551">
        <f t="shared" si="31"/>
        <v>0</v>
      </c>
    </row>
    <row r="22" spans="1:46">
      <c r="A22" s="87" t="s">
        <v>147</v>
      </c>
      <c r="B22" s="33"/>
      <c r="C22" s="32" t="str">
        <f>'WP1 Lighting Invetory'!C23</f>
        <v>Light Emitting Diode</v>
      </c>
      <c r="D22" s="32" t="str">
        <f>'WP1 Lighting Invetory'!D23</f>
        <v>LED 120.01-150</v>
      </c>
      <c r="E22" s="32">
        <f>'WP1 Lighting Invetory'!E23</f>
        <v>135</v>
      </c>
      <c r="F22" s="32" t="str">
        <f>'WP1 Lighting Invetory'!G23</f>
        <v>Customer</v>
      </c>
      <c r="G22" s="550">
        <f>'WP1 Lighting Invetory'!H23</f>
        <v>291.83333333333331</v>
      </c>
      <c r="H22" s="129" t="s">
        <v>760</v>
      </c>
      <c r="I22" s="24" t="s">
        <v>236</v>
      </c>
      <c r="J22" s="29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328">
        <f t="shared" si="5"/>
        <v>0</v>
      </c>
      <c r="L22" s="129">
        <f t="shared" si="6"/>
        <v>0</v>
      </c>
      <c r="M22" s="329">
        <f t="shared" si="7"/>
        <v>39.397500000000001</v>
      </c>
      <c r="N22" s="535">
        <f>'WP1 Lighting Invetory'!J23</f>
        <v>165469.5</v>
      </c>
      <c r="O22" s="330">
        <f t="shared" si="8"/>
        <v>47.25</v>
      </c>
      <c r="P22" s="264">
        <f>'JAP-5 Unitized Lighting Costs'!D$21</f>
        <v>1.1718313817226059E-2</v>
      </c>
      <c r="Q22" s="264">
        <f>'JAP-5 Unitized Lighting Costs'!$D$45</f>
        <v>1.6597234240679404</v>
      </c>
      <c r="R22" s="264">
        <f>'JAP-5 Unitized Lighting Costs'!D$74</f>
        <v>2.3044958636249755E-2</v>
      </c>
      <c r="S22" s="264">
        <f>'JAP-5 Unitized Lighting Costs'!D$106</f>
        <v>6.709569143429964</v>
      </c>
      <c r="T22" s="264">
        <f>'JAP-5 Unitized Lighting Costs'!$D$123</f>
        <v>5.4833248714576392E-2</v>
      </c>
      <c r="U22" s="66">
        <f t="shared" si="32"/>
        <v>0</v>
      </c>
      <c r="V22" s="66">
        <f t="shared" si="33"/>
        <v>0</v>
      </c>
      <c r="W22" s="66">
        <f t="shared" si="9"/>
        <v>1.088874295562801</v>
      </c>
      <c r="X22" s="66">
        <f t="shared" si="10"/>
        <v>0.90579183436304511</v>
      </c>
      <c r="Y22" s="66">
        <f t="shared" si="11"/>
        <v>2.5908710017637344</v>
      </c>
      <c r="Z22" s="66">
        <f t="shared" si="12"/>
        <v>4.5855371316895805</v>
      </c>
      <c r="AA22" s="549"/>
      <c r="AB22" s="119">
        <f t="shared" si="13"/>
        <v>0</v>
      </c>
      <c r="AC22" s="119">
        <f t="shared" si="14"/>
        <v>0</v>
      </c>
      <c r="AD22" s="119">
        <f t="shared" si="15"/>
        <v>2.3044958636249759E-2</v>
      </c>
      <c r="AE22" s="119">
        <f t="shared" si="16"/>
        <v>1.9170197552657038E-2</v>
      </c>
      <c r="AF22" s="119">
        <f t="shared" si="17"/>
        <v>5.4833248714576392E-2</v>
      </c>
      <c r="AG22" s="119">
        <f t="shared" si="18"/>
        <v>9.7048404903483182E-2</v>
      </c>
      <c r="AH22" s="66">
        <f t="shared" si="19"/>
        <v>0</v>
      </c>
      <c r="AI22" s="66">
        <f t="shared" si="20"/>
        <v>0</v>
      </c>
      <c r="AJ22" s="66">
        <f t="shared" si="21"/>
        <v>317.76981525507739</v>
      </c>
      <c r="AK22" s="66">
        <f t="shared" si="22"/>
        <v>264.34025032828197</v>
      </c>
      <c r="AL22" s="66">
        <f t="shared" si="23"/>
        <v>756.10252068138311</v>
      </c>
      <c r="AM22" s="66">
        <f t="shared" si="24"/>
        <v>1338.2125862647424</v>
      </c>
      <c r="AN22" s="66">
        <f t="shared" si="25"/>
        <v>0</v>
      </c>
      <c r="AO22" s="66">
        <f t="shared" si="26"/>
        <v>0</v>
      </c>
      <c r="AP22" s="66">
        <f t="shared" si="27"/>
        <v>3813.2377830609285</v>
      </c>
      <c r="AQ22" s="66">
        <f t="shared" si="28"/>
        <v>3172.0830039393836</v>
      </c>
      <c r="AR22" s="66">
        <f t="shared" si="29"/>
        <v>9073.2302481765983</v>
      </c>
      <c r="AS22" s="66">
        <f t="shared" si="30"/>
        <v>16058.551035176908</v>
      </c>
      <c r="AT22" s="551">
        <f t="shared" si="31"/>
        <v>0</v>
      </c>
    </row>
    <row r="23" spans="1:46">
      <c r="A23" s="87" t="s">
        <v>147</v>
      </c>
      <c r="B23" s="33"/>
      <c r="C23" s="32" t="str">
        <f>'WP1 Lighting Invetory'!C24</f>
        <v>Light Emitting Diode</v>
      </c>
      <c r="D23" s="32" t="str">
        <f>'WP1 Lighting Invetory'!D24</f>
        <v>LED 150.01-180</v>
      </c>
      <c r="E23" s="32">
        <f>'WP1 Lighting Invetory'!E24</f>
        <v>165</v>
      </c>
      <c r="F23" s="32" t="str">
        <f>'WP1 Lighting Invetory'!G24</f>
        <v>Customer</v>
      </c>
      <c r="G23" s="550">
        <f>'WP1 Lighting Invetory'!H24</f>
        <v>50.5</v>
      </c>
      <c r="H23" s="129" t="s">
        <v>760</v>
      </c>
      <c r="I23" s="24" t="s">
        <v>236</v>
      </c>
      <c r="J23" s="29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328">
        <f t="shared" si="5"/>
        <v>0</v>
      </c>
      <c r="L23" s="129">
        <f t="shared" si="6"/>
        <v>0</v>
      </c>
      <c r="M23" s="329">
        <f t="shared" si="7"/>
        <v>8.3324999999999996</v>
      </c>
      <c r="N23" s="535">
        <f>'WP1 Lighting Invetory'!J24</f>
        <v>34996.5</v>
      </c>
      <c r="O23" s="330">
        <f t="shared" si="8"/>
        <v>57.75</v>
      </c>
      <c r="P23" s="264">
        <f>'JAP-5 Unitized Lighting Costs'!D$21</f>
        <v>1.1718313817226059E-2</v>
      </c>
      <c r="Q23" s="264">
        <f>'JAP-5 Unitized Lighting Costs'!$D$45</f>
        <v>1.6597234240679404</v>
      </c>
      <c r="R23" s="264">
        <f>'JAP-5 Unitized Lighting Costs'!D$74</f>
        <v>2.3044958636249755E-2</v>
      </c>
      <c r="S23" s="264">
        <f>'JAP-5 Unitized Lighting Costs'!D$106</f>
        <v>6.709569143429964</v>
      </c>
      <c r="T23" s="264">
        <f>'JAP-5 Unitized Lighting Costs'!$D$123</f>
        <v>5.4833248714576392E-2</v>
      </c>
      <c r="U23" s="66">
        <f t="shared" si="32"/>
        <v>0</v>
      </c>
      <c r="V23" s="66">
        <f t="shared" si="33"/>
        <v>0</v>
      </c>
      <c r="W23" s="66">
        <f t="shared" si="9"/>
        <v>1.3308463612434234</v>
      </c>
      <c r="X23" s="66">
        <f t="shared" si="10"/>
        <v>1.1070789086659441</v>
      </c>
      <c r="Y23" s="66">
        <f t="shared" si="11"/>
        <v>3.1666201132667866</v>
      </c>
      <c r="Z23" s="66">
        <f t="shared" si="12"/>
        <v>5.6045453831761538</v>
      </c>
      <c r="AA23" s="549"/>
      <c r="AB23" s="119">
        <f t="shared" si="13"/>
        <v>0</v>
      </c>
      <c r="AC23" s="119">
        <f t="shared" si="14"/>
        <v>0</v>
      </c>
      <c r="AD23" s="119">
        <f t="shared" si="15"/>
        <v>2.3044958636249755E-2</v>
      </c>
      <c r="AE23" s="119">
        <f t="shared" si="16"/>
        <v>1.9170197552657038E-2</v>
      </c>
      <c r="AF23" s="119">
        <f t="shared" si="17"/>
        <v>5.4833248714576392E-2</v>
      </c>
      <c r="AG23" s="119">
        <f t="shared" si="18"/>
        <v>9.7048404903483182E-2</v>
      </c>
      <c r="AH23" s="66">
        <f t="shared" si="19"/>
        <v>0</v>
      </c>
      <c r="AI23" s="66">
        <f t="shared" si="20"/>
        <v>0</v>
      </c>
      <c r="AJ23" s="66">
        <f t="shared" si="21"/>
        <v>67.207741242792878</v>
      </c>
      <c r="AK23" s="66">
        <f t="shared" si="22"/>
        <v>55.907484887630176</v>
      </c>
      <c r="AL23" s="66">
        <f t="shared" si="23"/>
        <v>159.91431571997273</v>
      </c>
      <c r="AM23" s="66">
        <f t="shared" si="24"/>
        <v>283.02954185039579</v>
      </c>
      <c r="AN23" s="66">
        <f t="shared" si="25"/>
        <v>0</v>
      </c>
      <c r="AO23" s="66">
        <f t="shared" si="26"/>
        <v>0</v>
      </c>
      <c r="AP23" s="66">
        <f t="shared" si="27"/>
        <v>806.49289491351453</v>
      </c>
      <c r="AQ23" s="66">
        <f t="shared" si="28"/>
        <v>670.88981865156211</v>
      </c>
      <c r="AR23" s="66">
        <f t="shared" si="29"/>
        <v>1918.9717886396729</v>
      </c>
      <c r="AS23" s="66">
        <f t="shared" si="30"/>
        <v>3396.3545022047492</v>
      </c>
      <c r="AT23" s="551">
        <f t="shared" si="31"/>
        <v>0</v>
      </c>
    </row>
    <row r="24" spans="1:46">
      <c r="A24" s="87" t="s">
        <v>147</v>
      </c>
      <c r="B24" s="33"/>
      <c r="C24" s="32" t="str">
        <f>'WP1 Lighting Invetory'!C25</f>
        <v>Light Emitting Diode</v>
      </c>
      <c r="D24" s="32" t="str">
        <f>'WP1 Lighting Invetory'!D25</f>
        <v>LED 180.01-210</v>
      </c>
      <c r="E24" s="32">
        <f>'WP1 Lighting Invetory'!E25</f>
        <v>195</v>
      </c>
      <c r="F24" s="32" t="str">
        <f>'WP1 Lighting Invetory'!G25</f>
        <v>Customer</v>
      </c>
      <c r="G24" s="550">
        <f>'WP1 Lighting Invetory'!H25</f>
        <v>189.25</v>
      </c>
      <c r="H24" s="129" t="s">
        <v>760</v>
      </c>
      <c r="I24" s="24" t="s">
        <v>236</v>
      </c>
      <c r="J24" s="29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328">
        <f t="shared" si="5"/>
        <v>0</v>
      </c>
      <c r="L24" s="129">
        <f t="shared" si="6"/>
        <v>0</v>
      </c>
      <c r="M24" s="329">
        <f t="shared" si="7"/>
        <v>36.903750000000002</v>
      </c>
      <c r="N24" s="535">
        <f>'WP1 Lighting Invetory'!J25</f>
        <v>154995.75</v>
      </c>
      <c r="O24" s="330">
        <f t="shared" si="8"/>
        <v>68.25</v>
      </c>
      <c r="P24" s="264">
        <f>'JAP-5 Unitized Lighting Costs'!D$21</f>
        <v>1.1718313817226059E-2</v>
      </c>
      <c r="Q24" s="264">
        <f>'JAP-5 Unitized Lighting Costs'!$D$45</f>
        <v>1.6597234240679404</v>
      </c>
      <c r="R24" s="264">
        <f>'JAP-5 Unitized Lighting Costs'!D$74</f>
        <v>2.3044958636249755E-2</v>
      </c>
      <c r="S24" s="264">
        <f>'JAP-5 Unitized Lighting Costs'!D$106</f>
        <v>6.709569143429964</v>
      </c>
      <c r="T24" s="264">
        <f>'JAP-5 Unitized Lighting Costs'!$D$123</f>
        <v>5.4833248714576392E-2</v>
      </c>
      <c r="U24" s="66">
        <f t="shared" si="32"/>
        <v>0</v>
      </c>
      <c r="V24" s="66">
        <f t="shared" si="33"/>
        <v>0</v>
      </c>
      <c r="W24" s="66">
        <f t="shared" si="9"/>
        <v>1.5728184269240457</v>
      </c>
      <c r="X24" s="66">
        <f t="shared" si="10"/>
        <v>1.308365982968843</v>
      </c>
      <c r="Y24" s="66">
        <f t="shared" si="11"/>
        <v>3.7423692247698388</v>
      </c>
      <c r="Z24" s="66">
        <f t="shared" si="12"/>
        <v>6.6235536346627271</v>
      </c>
      <c r="AA24" s="549"/>
      <c r="AB24" s="119">
        <f t="shared" si="13"/>
        <v>0</v>
      </c>
      <c r="AC24" s="119">
        <f t="shared" si="14"/>
        <v>0</v>
      </c>
      <c r="AD24" s="119">
        <f t="shared" si="15"/>
        <v>2.3044958636249755E-2</v>
      </c>
      <c r="AE24" s="119">
        <f t="shared" si="16"/>
        <v>1.9170197552657042E-2</v>
      </c>
      <c r="AF24" s="119">
        <f t="shared" si="17"/>
        <v>5.4833248714576392E-2</v>
      </c>
      <c r="AG24" s="119">
        <f t="shared" si="18"/>
        <v>9.7048404903483182E-2</v>
      </c>
      <c r="AH24" s="66">
        <f t="shared" si="19"/>
        <v>0</v>
      </c>
      <c r="AI24" s="66">
        <f t="shared" si="20"/>
        <v>0</v>
      </c>
      <c r="AJ24" s="66">
        <f t="shared" si="21"/>
        <v>297.65588729537563</v>
      </c>
      <c r="AK24" s="66">
        <f t="shared" si="22"/>
        <v>247.60826227685354</v>
      </c>
      <c r="AL24" s="66">
        <f t="shared" si="23"/>
        <v>708.243375787692</v>
      </c>
      <c r="AM24" s="66">
        <f t="shared" si="24"/>
        <v>1253.5075253599211</v>
      </c>
      <c r="AN24" s="66">
        <f t="shared" si="25"/>
        <v>0</v>
      </c>
      <c r="AO24" s="66">
        <f t="shared" si="26"/>
        <v>0</v>
      </c>
      <c r="AP24" s="66">
        <f t="shared" si="27"/>
        <v>3571.8706475445078</v>
      </c>
      <c r="AQ24" s="66">
        <f t="shared" si="28"/>
        <v>2971.2991473222423</v>
      </c>
      <c r="AR24" s="66">
        <f t="shared" si="29"/>
        <v>8498.920509452304</v>
      </c>
      <c r="AS24" s="66">
        <f t="shared" si="30"/>
        <v>15042.090304319054</v>
      </c>
      <c r="AT24" s="551">
        <f t="shared" si="31"/>
        <v>0</v>
      </c>
    </row>
    <row r="25" spans="1:46">
      <c r="A25" s="87" t="s">
        <v>147</v>
      </c>
      <c r="B25" s="33"/>
      <c r="C25" s="32" t="str">
        <f>'WP1 Lighting Invetory'!C26</f>
        <v>Light Emitting Diode</v>
      </c>
      <c r="D25" s="32" t="str">
        <f>'WP1 Lighting Invetory'!D26</f>
        <v>LED 210.01-240</v>
      </c>
      <c r="E25" s="32">
        <f>'WP1 Lighting Invetory'!E26</f>
        <v>225</v>
      </c>
      <c r="F25" s="32" t="str">
        <f>'WP1 Lighting Invetory'!G26</f>
        <v>Customer</v>
      </c>
      <c r="G25" s="550">
        <f>'WP1 Lighting Invetory'!H26</f>
        <v>0</v>
      </c>
      <c r="H25" s="129" t="s">
        <v>760</v>
      </c>
      <c r="I25" s="24" t="s">
        <v>236</v>
      </c>
      <c r="J25" s="29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328">
        <f t="shared" si="5"/>
        <v>0</v>
      </c>
      <c r="L25" s="129">
        <f t="shared" si="6"/>
        <v>0</v>
      </c>
      <c r="M25" s="329">
        <f t="shared" si="7"/>
        <v>0</v>
      </c>
      <c r="N25" s="535">
        <f>'WP1 Lighting Invetory'!J26</f>
        <v>0</v>
      </c>
      <c r="O25" s="330">
        <f t="shared" si="8"/>
        <v>78.75</v>
      </c>
      <c r="P25" s="264">
        <f>'JAP-5 Unitized Lighting Costs'!D$21</f>
        <v>1.1718313817226059E-2</v>
      </c>
      <c r="Q25" s="264">
        <f>'JAP-5 Unitized Lighting Costs'!$D$45</f>
        <v>1.6597234240679404</v>
      </c>
      <c r="R25" s="264">
        <f>'JAP-5 Unitized Lighting Costs'!D$74</f>
        <v>2.3044958636249755E-2</v>
      </c>
      <c r="S25" s="264">
        <f>'JAP-5 Unitized Lighting Costs'!D$106</f>
        <v>6.709569143429964</v>
      </c>
      <c r="T25" s="264">
        <f>'JAP-5 Unitized Lighting Costs'!$D$123</f>
        <v>5.4833248714576392E-2</v>
      </c>
      <c r="U25" s="66">
        <f t="shared" si="32"/>
        <v>0</v>
      </c>
      <c r="V25" s="66">
        <f t="shared" si="33"/>
        <v>0</v>
      </c>
      <c r="W25" s="66">
        <f>R25*O25</f>
        <v>1.8147904926046683</v>
      </c>
      <c r="X25" s="66">
        <f t="shared" si="10"/>
        <v>1.5096530572717419</v>
      </c>
      <c r="Y25" s="66">
        <f t="shared" si="11"/>
        <v>4.3181183362728905</v>
      </c>
      <c r="Z25" s="66">
        <f t="shared" si="12"/>
        <v>7.6425618861493003</v>
      </c>
      <c r="AA25" s="549"/>
      <c r="AB25" s="119">
        <f t="shared" si="13"/>
        <v>0</v>
      </c>
      <c r="AC25" s="119">
        <f t="shared" si="14"/>
        <v>0</v>
      </c>
      <c r="AD25" s="119">
        <f t="shared" si="15"/>
        <v>2.3044958636249755E-2</v>
      </c>
      <c r="AE25" s="119">
        <f t="shared" si="16"/>
        <v>1.9170197552657042E-2</v>
      </c>
      <c r="AF25" s="119">
        <f t="shared" si="17"/>
        <v>5.4833248714576385E-2</v>
      </c>
      <c r="AG25" s="119">
        <f t="shared" si="18"/>
        <v>9.7048404903483182E-2</v>
      </c>
      <c r="AH25" s="66">
        <f t="shared" si="19"/>
        <v>0</v>
      </c>
      <c r="AI25" s="66">
        <f t="shared" si="20"/>
        <v>0</v>
      </c>
      <c r="AJ25" s="66">
        <f t="shared" si="21"/>
        <v>0</v>
      </c>
      <c r="AK25" s="66">
        <f t="shared" si="22"/>
        <v>0</v>
      </c>
      <c r="AL25" s="66">
        <f t="shared" si="23"/>
        <v>0</v>
      </c>
      <c r="AM25" s="66">
        <f t="shared" si="24"/>
        <v>0</v>
      </c>
      <c r="AN25" s="66">
        <f t="shared" si="25"/>
        <v>0</v>
      </c>
      <c r="AO25" s="66">
        <f t="shared" si="26"/>
        <v>0</v>
      </c>
      <c r="AP25" s="66">
        <f t="shared" si="27"/>
        <v>0</v>
      </c>
      <c r="AQ25" s="66">
        <f t="shared" si="28"/>
        <v>0</v>
      </c>
      <c r="AR25" s="66">
        <f t="shared" si="29"/>
        <v>0</v>
      </c>
      <c r="AS25" s="66">
        <f t="shared" si="30"/>
        <v>0</v>
      </c>
      <c r="AT25" s="551">
        <f t="shared" si="31"/>
        <v>0</v>
      </c>
    </row>
    <row r="26" spans="1:46">
      <c r="A26" s="87" t="s">
        <v>147</v>
      </c>
      <c r="B26" s="33"/>
      <c r="C26" s="32" t="str">
        <f>'WP1 Lighting Invetory'!C27</f>
        <v>Light Emitting Diode</v>
      </c>
      <c r="D26" s="32" t="str">
        <f>'WP1 Lighting Invetory'!D27</f>
        <v>LED 240.01-270</v>
      </c>
      <c r="E26" s="32">
        <f>'WP1 Lighting Invetory'!E27</f>
        <v>255</v>
      </c>
      <c r="F26" s="32" t="str">
        <f>'WP1 Lighting Invetory'!G27</f>
        <v>Customer</v>
      </c>
      <c r="G26" s="550">
        <f>'WP1 Lighting Invetory'!H27</f>
        <v>10</v>
      </c>
      <c r="H26" s="129" t="s">
        <v>760</v>
      </c>
      <c r="I26" s="24" t="s">
        <v>236</v>
      </c>
      <c r="J26" s="29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328">
        <f t="shared" si="5"/>
        <v>0</v>
      </c>
      <c r="L26" s="129">
        <f t="shared" si="6"/>
        <v>0</v>
      </c>
      <c r="M26" s="329">
        <f t="shared" si="7"/>
        <v>2.5499999999999998</v>
      </c>
      <c r="N26" s="535">
        <f>'WP1 Lighting Invetory'!J27</f>
        <v>10710</v>
      </c>
      <c r="O26" s="330">
        <f t="shared" si="8"/>
        <v>89.25</v>
      </c>
      <c r="P26" s="264">
        <f>'JAP-5 Unitized Lighting Costs'!D$21</f>
        <v>1.1718313817226059E-2</v>
      </c>
      <c r="Q26" s="264">
        <f>'JAP-5 Unitized Lighting Costs'!$D$45</f>
        <v>1.6597234240679404</v>
      </c>
      <c r="R26" s="264">
        <f>'JAP-5 Unitized Lighting Costs'!D$74</f>
        <v>2.3044958636249755E-2</v>
      </c>
      <c r="S26" s="264">
        <f>'JAP-5 Unitized Lighting Costs'!D$106</f>
        <v>6.709569143429964</v>
      </c>
      <c r="T26" s="264">
        <f>'JAP-5 Unitized Lighting Costs'!$D$123</f>
        <v>5.4833248714576392E-2</v>
      </c>
      <c r="U26" s="66">
        <f t="shared" si="32"/>
        <v>0</v>
      </c>
      <c r="V26" s="66">
        <f t="shared" si="33"/>
        <v>0</v>
      </c>
      <c r="W26" s="66">
        <f t="shared" si="9"/>
        <v>2.0567625582852904</v>
      </c>
      <c r="X26" s="66">
        <f t="shared" si="10"/>
        <v>1.7109401315746409</v>
      </c>
      <c r="Y26" s="66">
        <f t="shared" si="11"/>
        <v>4.8938674477759427</v>
      </c>
      <c r="Z26" s="66">
        <f t="shared" si="12"/>
        <v>8.6615701376358736</v>
      </c>
      <c r="AA26" s="549"/>
      <c r="AB26" s="119">
        <f t="shared" si="13"/>
        <v>0</v>
      </c>
      <c r="AC26" s="119">
        <f t="shared" si="14"/>
        <v>0</v>
      </c>
      <c r="AD26" s="119">
        <f t="shared" si="15"/>
        <v>2.3044958636249752E-2</v>
      </c>
      <c r="AE26" s="119">
        <f t="shared" si="16"/>
        <v>1.9170197552657042E-2</v>
      </c>
      <c r="AF26" s="119">
        <f t="shared" si="17"/>
        <v>5.4833248714576392E-2</v>
      </c>
      <c r="AG26" s="119">
        <f t="shared" si="18"/>
        <v>9.7048404903483182E-2</v>
      </c>
      <c r="AH26" s="66">
        <f t="shared" si="19"/>
        <v>0</v>
      </c>
      <c r="AI26" s="66">
        <f t="shared" si="20"/>
        <v>0</v>
      </c>
      <c r="AJ26" s="66">
        <f t="shared" si="21"/>
        <v>20.567625582852905</v>
      </c>
      <c r="AK26" s="66">
        <f t="shared" si="22"/>
        <v>17.10940131574641</v>
      </c>
      <c r="AL26" s="66">
        <f t="shared" si="23"/>
        <v>48.938674477759427</v>
      </c>
      <c r="AM26" s="66">
        <f t="shared" si="24"/>
        <v>86.615701376358743</v>
      </c>
      <c r="AN26" s="66">
        <f t="shared" si="25"/>
        <v>0</v>
      </c>
      <c r="AO26" s="66">
        <f t="shared" si="26"/>
        <v>0</v>
      </c>
      <c r="AP26" s="66">
        <f t="shared" si="27"/>
        <v>246.81150699423486</v>
      </c>
      <c r="AQ26" s="66">
        <f t="shared" si="28"/>
        <v>205.31281578895693</v>
      </c>
      <c r="AR26" s="66">
        <f t="shared" si="29"/>
        <v>587.2640937331131</v>
      </c>
      <c r="AS26" s="66">
        <f t="shared" si="30"/>
        <v>1039.3884165163049</v>
      </c>
      <c r="AT26" s="551">
        <f t="shared" si="31"/>
        <v>0</v>
      </c>
    </row>
    <row r="27" spans="1:46">
      <c r="A27" s="87" t="s">
        <v>147</v>
      </c>
      <c r="B27" s="33"/>
      <c r="C27" s="32" t="str">
        <f>'WP1 Lighting Invetory'!C28</f>
        <v>Light Emitting Diode</v>
      </c>
      <c r="D27" s="32" t="str">
        <f>'WP1 Lighting Invetory'!D28</f>
        <v>LED 270.01-300</v>
      </c>
      <c r="E27" s="32">
        <f>'WP1 Lighting Invetory'!E28</f>
        <v>285</v>
      </c>
      <c r="F27" s="32" t="str">
        <f>'WP1 Lighting Invetory'!G28</f>
        <v>Customer</v>
      </c>
      <c r="G27" s="550">
        <f>'WP1 Lighting Invetory'!H28</f>
        <v>75.916666666666671</v>
      </c>
      <c r="H27" s="129" t="s">
        <v>760</v>
      </c>
      <c r="I27" s="24" t="s">
        <v>236</v>
      </c>
      <c r="J27" s="29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328">
        <f t="shared" si="5"/>
        <v>0</v>
      </c>
      <c r="L27" s="129">
        <f t="shared" si="6"/>
        <v>0</v>
      </c>
      <c r="M27" s="329">
        <f t="shared" si="7"/>
        <v>21.63625</v>
      </c>
      <c r="N27" s="535">
        <f>'WP1 Lighting Invetory'!J28</f>
        <v>90872.249999999985</v>
      </c>
      <c r="O27" s="330">
        <f t="shared" si="8"/>
        <v>99.75</v>
      </c>
      <c r="P27" s="264">
        <f>'JAP-5 Unitized Lighting Costs'!D$21</f>
        <v>1.1718313817226059E-2</v>
      </c>
      <c r="Q27" s="264">
        <f>'JAP-5 Unitized Lighting Costs'!$D$45</f>
        <v>1.6597234240679404</v>
      </c>
      <c r="R27" s="264">
        <f>'JAP-5 Unitized Lighting Costs'!D$74</f>
        <v>2.3044958636249755E-2</v>
      </c>
      <c r="S27" s="264">
        <f>'JAP-5 Unitized Lighting Costs'!D$106</f>
        <v>6.709569143429964</v>
      </c>
      <c r="T27" s="264">
        <f>'JAP-5 Unitized Lighting Costs'!$D$123</f>
        <v>5.4833248714576392E-2</v>
      </c>
      <c r="U27" s="66">
        <f t="shared" si="32"/>
        <v>0</v>
      </c>
      <c r="V27" s="66">
        <f t="shared" si="33"/>
        <v>0</v>
      </c>
      <c r="W27" s="66">
        <f t="shared" si="9"/>
        <v>2.2987346239659132</v>
      </c>
      <c r="X27" s="66">
        <f t="shared" si="10"/>
        <v>1.9122272058775398</v>
      </c>
      <c r="Y27" s="66">
        <f t="shared" si="11"/>
        <v>5.4696165592789949</v>
      </c>
      <c r="Z27" s="66">
        <f t="shared" si="12"/>
        <v>9.6805783891224486</v>
      </c>
      <c r="AA27" s="549"/>
      <c r="AB27" s="119">
        <f t="shared" si="13"/>
        <v>0</v>
      </c>
      <c r="AC27" s="119">
        <f t="shared" si="14"/>
        <v>0</v>
      </c>
      <c r="AD27" s="119">
        <f t="shared" si="15"/>
        <v>2.3044958636249755E-2</v>
      </c>
      <c r="AE27" s="119">
        <f t="shared" si="16"/>
        <v>1.9170197552657042E-2</v>
      </c>
      <c r="AF27" s="119">
        <f t="shared" si="17"/>
        <v>5.4833248714576392E-2</v>
      </c>
      <c r="AG27" s="119">
        <f t="shared" si="18"/>
        <v>9.7048404903483182E-2</v>
      </c>
      <c r="AH27" s="66">
        <f t="shared" si="19"/>
        <v>0</v>
      </c>
      <c r="AI27" s="66">
        <f t="shared" si="20"/>
        <v>0</v>
      </c>
      <c r="AJ27" s="66">
        <f t="shared" si="21"/>
        <v>174.51227020274558</v>
      </c>
      <c r="AK27" s="66">
        <f t="shared" si="22"/>
        <v>145.16991537953658</v>
      </c>
      <c r="AL27" s="66">
        <f t="shared" si="23"/>
        <v>415.23505712526372</v>
      </c>
      <c r="AM27" s="66">
        <f t="shared" si="24"/>
        <v>734.91724270754594</v>
      </c>
      <c r="AN27" s="66">
        <f t="shared" si="25"/>
        <v>0</v>
      </c>
      <c r="AO27" s="66">
        <f t="shared" si="26"/>
        <v>0</v>
      </c>
      <c r="AP27" s="66">
        <f t="shared" si="27"/>
        <v>2094.1472424329468</v>
      </c>
      <c r="AQ27" s="66">
        <f t="shared" si="28"/>
        <v>1742.0389845544389</v>
      </c>
      <c r="AR27" s="66">
        <f t="shared" si="29"/>
        <v>4982.8206855031649</v>
      </c>
      <c r="AS27" s="66">
        <f t="shared" si="30"/>
        <v>8819.0069124905513</v>
      </c>
      <c r="AT27" s="551">
        <f t="shared" si="31"/>
        <v>0</v>
      </c>
    </row>
    <row r="28" spans="1:46">
      <c r="A28" s="543" t="s">
        <v>213</v>
      </c>
      <c r="B28" s="287"/>
      <c r="C28" s="25"/>
      <c r="D28" s="288"/>
      <c r="E28" s="544"/>
      <c r="F28" s="288"/>
      <c r="G28" s="290"/>
      <c r="H28" s="334"/>
      <c r="I28" s="25"/>
      <c r="J28" s="288"/>
      <c r="K28" s="333"/>
      <c r="L28" s="334"/>
      <c r="M28" s="335"/>
      <c r="N28" s="546"/>
      <c r="O28" s="547"/>
      <c r="P28" s="548"/>
      <c r="Q28" s="548"/>
      <c r="R28" s="548"/>
      <c r="S28" s="548"/>
      <c r="T28" s="548"/>
      <c r="U28" s="132"/>
      <c r="V28" s="132"/>
      <c r="W28" s="132"/>
      <c r="X28" s="132"/>
      <c r="Y28" s="132"/>
      <c r="Z28" s="132"/>
      <c r="AA28" s="549"/>
      <c r="AB28" s="549"/>
    </row>
    <row r="29" spans="1:46">
      <c r="A29" s="86" t="s">
        <v>148</v>
      </c>
      <c r="B29" s="32" t="s">
        <v>767</v>
      </c>
      <c r="C29" s="32" t="str">
        <f>'WP1 Lighting Invetory'!C30</f>
        <v>Sodium Vapor</v>
      </c>
      <c r="D29" s="32" t="str">
        <f>'WP1 Lighting Invetory'!D30</f>
        <v>SV 50</v>
      </c>
      <c r="E29" s="32">
        <f>'WP1 Lighting Invetory'!E30</f>
        <v>50</v>
      </c>
      <c r="F29" s="32" t="str">
        <f>'WP1 Lighting Invetory'!G30</f>
        <v>Customer</v>
      </c>
      <c r="G29" s="550">
        <f>'WP1 Lighting Invetory'!H30</f>
        <v>0</v>
      </c>
      <c r="H29" s="129" t="s">
        <v>760</v>
      </c>
      <c r="I29" s="24" t="s">
        <v>236</v>
      </c>
      <c r="J29" s="29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328">
        <f t="shared" ref="K29:K36" si="34">IF(I29="Yes",G29*J29,0)</f>
        <v>0</v>
      </c>
      <c r="L29" s="129">
        <f t="shared" ref="L29:L36" si="35">IF(F29="Company", G29*H29,0)</f>
        <v>0</v>
      </c>
      <c r="M29" s="329">
        <f t="shared" ref="M29:M36" si="36">E29*G29/1000</f>
        <v>0</v>
      </c>
      <c r="N29" s="535">
        <f>E29*4200*G29/1000</f>
        <v>0</v>
      </c>
      <c r="O29" s="330">
        <f t="shared" ref="O29:O36" si="37">E29*4200/1000/12</f>
        <v>17.5</v>
      </c>
      <c r="P29" s="264">
        <f>'JAP-5 Unitized Lighting Costs'!D$21</f>
        <v>1.1718313817226059E-2</v>
      </c>
      <c r="Q29" s="264">
        <f>'JAP-5 Unitized Lighting Costs'!$D$45</f>
        <v>1.6597234240679404</v>
      </c>
      <c r="R29" s="264">
        <f>'JAP-5 Unitized Lighting Costs'!D$74</f>
        <v>2.3044958636249755E-2</v>
      </c>
      <c r="S29" s="264">
        <f>'JAP-5 Unitized Lighting Costs'!D$106</f>
        <v>6.709569143429964</v>
      </c>
      <c r="T29" s="264">
        <f>'JAP-5 Unitized Lighting Costs'!$D$123</f>
        <v>5.4833248714576392E-2</v>
      </c>
      <c r="U29" s="66">
        <f t="shared" ref="U29:U36" si="38">IF(F29="Company", H29*P29, 0)</f>
        <v>0</v>
      </c>
      <c r="V29" s="66">
        <f t="shared" ref="V29:V36" si="39">IF(I29="yes", J29*Q29, 0)</f>
        <v>0</v>
      </c>
      <c r="W29" s="66">
        <f t="shared" ref="W29:W36" si="40">R29*O29</f>
        <v>0.40328677613437069</v>
      </c>
      <c r="X29" s="66">
        <f t="shared" ref="X29:X36" si="41">E29*S29/1000</f>
        <v>0.33547845717149816</v>
      </c>
      <c r="Y29" s="66">
        <f t="shared" ref="Y29:Y36" si="42">O29*T29</f>
        <v>0.95958185250508687</v>
      </c>
      <c r="Z29" s="66">
        <f t="shared" ref="Z29:Z36" si="43">SUM(U29:Y29)</f>
        <v>1.6983470858109557</v>
      </c>
      <c r="AA29" s="549"/>
      <c r="AB29" s="119">
        <f t="shared" ref="AB29:AB36" si="44">IFERROR(U29/O29,0)</f>
        <v>0</v>
      </c>
      <c r="AC29" s="119">
        <f t="shared" ref="AC29:AC36" si="45">IFERROR(V29/O29,0)</f>
        <v>0</v>
      </c>
      <c r="AD29" s="119">
        <f t="shared" ref="AD29:AD36" si="46">IFERROR(W29/O29,0)</f>
        <v>2.3044958636249755E-2</v>
      </c>
      <c r="AE29" s="119">
        <f t="shared" ref="AE29:AE36" si="47">IFERROR(X29/O29,0)</f>
        <v>1.9170197552657038E-2</v>
      </c>
      <c r="AF29" s="119">
        <f t="shared" ref="AF29:AF36" si="48">IFERROR(Y29/O29,0)</f>
        <v>5.4833248714576392E-2</v>
      </c>
      <c r="AG29" s="119">
        <f t="shared" ref="AG29:AG36" si="49">SUM(AB29:AF29)</f>
        <v>9.7048404903483182E-2</v>
      </c>
      <c r="AH29" s="66">
        <f t="shared" ref="AH29:AH36" si="50">(U29*$G29)</f>
        <v>0</v>
      </c>
      <c r="AI29" s="66">
        <f t="shared" ref="AI29:AI36" si="51">(V29*$G29)</f>
        <v>0</v>
      </c>
      <c r="AJ29" s="66">
        <f t="shared" ref="AJ29:AJ36" si="52">(W29*$G29)</f>
        <v>0</v>
      </c>
      <c r="AK29" s="66">
        <f t="shared" ref="AK29:AK36" si="53">(X29*$G29)</f>
        <v>0</v>
      </c>
      <c r="AL29" s="66">
        <f t="shared" ref="AL29:AL36" si="54">(Y29*$G29)</f>
        <v>0</v>
      </c>
      <c r="AM29" s="66">
        <f t="shared" ref="AM29:AM36" si="55">SUM(AH29:AL29)</f>
        <v>0</v>
      </c>
      <c r="AN29" s="66">
        <f t="shared" ref="AN29:AS36" si="56">AH29*12</f>
        <v>0</v>
      </c>
      <c r="AO29" s="66">
        <f t="shared" si="56"/>
        <v>0</v>
      </c>
      <c r="AP29" s="66">
        <f t="shared" si="56"/>
        <v>0</v>
      </c>
      <c r="AQ29" s="66">
        <f t="shared" si="56"/>
        <v>0</v>
      </c>
      <c r="AR29" s="66">
        <f t="shared" si="56"/>
        <v>0</v>
      </c>
      <c r="AS29" s="66">
        <f t="shared" si="56"/>
        <v>0</v>
      </c>
      <c r="AT29" s="551">
        <f t="shared" ref="AT29:AT36" si="57">Z29*G29-AM29</f>
        <v>0</v>
      </c>
    </row>
    <row r="30" spans="1:46">
      <c r="A30" s="86" t="s">
        <v>148</v>
      </c>
      <c r="B30" s="32" t="s">
        <v>767</v>
      </c>
      <c r="C30" s="32" t="str">
        <f>'WP1 Lighting Invetory'!C31</f>
        <v>Sodium Vapor</v>
      </c>
      <c r="D30" s="32" t="str">
        <f>'WP1 Lighting Invetory'!D31</f>
        <v>SV 070</v>
      </c>
      <c r="E30" s="32">
        <f>'WP1 Lighting Invetory'!E31</f>
        <v>70</v>
      </c>
      <c r="F30" s="32" t="str">
        <f>'WP1 Lighting Invetory'!G31</f>
        <v>Customer</v>
      </c>
      <c r="G30" s="550">
        <f>'WP1 Lighting Invetory'!H31</f>
        <v>710</v>
      </c>
      <c r="H30" s="129" t="s">
        <v>760</v>
      </c>
      <c r="I30" s="24" t="s">
        <v>236</v>
      </c>
      <c r="J30" s="29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328">
        <f t="shared" si="34"/>
        <v>0</v>
      </c>
      <c r="L30" s="129">
        <f t="shared" si="35"/>
        <v>0</v>
      </c>
      <c r="M30" s="329">
        <f t="shared" si="36"/>
        <v>49.7</v>
      </c>
      <c r="N30" s="535">
        <f>'WP1 Lighting Invetory'!J31</f>
        <v>208740.00000000003</v>
      </c>
      <c r="O30" s="330">
        <f t="shared" si="37"/>
        <v>24.5</v>
      </c>
      <c r="P30" s="264">
        <f>'JAP-5 Unitized Lighting Costs'!D$21</f>
        <v>1.1718313817226059E-2</v>
      </c>
      <c r="Q30" s="264">
        <f>'JAP-5 Unitized Lighting Costs'!$D$45</f>
        <v>1.6597234240679404</v>
      </c>
      <c r="R30" s="264">
        <f>'JAP-5 Unitized Lighting Costs'!D$74</f>
        <v>2.3044958636249755E-2</v>
      </c>
      <c r="S30" s="264">
        <f>'JAP-5 Unitized Lighting Costs'!D$106</f>
        <v>6.709569143429964</v>
      </c>
      <c r="T30" s="264">
        <f>'JAP-5 Unitized Lighting Costs'!$D$123</f>
        <v>5.4833248714576392E-2</v>
      </c>
      <c r="U30" s="66">
        <f t="shared" si="38"/>
        <v>0</v>
      </c>
      <c r="V30" s="66">
        <f t="shared" si="39"/>
        <v>0</v>
      </c>
      <c r="W30" s="66">
        <f t="shared" si="40"/>
        <v>0.56460148658811904</v>
      </c>
      <c r="X30" s="66">
        <f t="shared" si="41"/>
        <v>0.46966984004009749</v>
      </c>
      <c r="Y30" s="66">
        <f t="shared" si="42"/>
        <v>1.3434145935071216</v>
      </c>
      <c r="Z30" s="66">
        <f t="shared" si="43"/>
        <v>2.3776859201353382</v>
      </c>
      <c r="AA30" s="549"/>
      <c r="AB30" s="119">
        <f t="shared" si="44"/>
        <v>0</v>
      </c>
      <c r="AC30" s="119">
        <f t="shared" si="45"/>
        <v>0</v>
      </c>
      <c r="AD30" s="119">
        <f t="shared" si="46"/>
        <v>2.3044958636249755E-2</v>
      </c>
      <c r="AE30" s="119">
        <f t="shared" si="47"/>
        <v>1.9170197552657042E-2</v>
      </c>
      <c r="AF30" s="119">
        <f t="shared" si="48"/>
        <v>5.4833248714576392E-2</v>
      </c>
      <c r="AG30" s="119">
        <f t="shared" si="49"/>
        <v>9.7048404903483182E-2</v>
      </c>
      <c r="AH30" s="66">
        <f t="shared" si="50"/>
        <v>0</v>
      </c>
      <c r="AI30" s="66">
        <f t="shared" si="51"/>
        <v>0</v>
      </c>
      <c r="AJ30" s="66">
        <f t="shared" si="52"/>
        <v>400.86705547756452</v>
      </c>
      <c r="AK30" s="66">
        <f t="shared" si="53"/>
        <v>333.46558642846924</v>
      </c>
      <c r="AL30" s="66">
        <f t="shared" si="54"/>
        <v>953.82436139005631</v>
      </c>
      <c r="AM30" s="66">
        <f t="shared" si="55"/>
        <v>1688.1570032960901</v>
      </c>
      <c r="AN30" s="66">
        <f t="shared" si="56"/>
        <v>0</v>
      </c>
      <c r="AO30" s="66">
        <f t="shared" si="56"/>
        <v>0</v>
      </c>
      <c r="AP30" s="66">
        <f t="shared" si="56"/>
        <v>4810.4046657307745</v>
      </c>
      <c r="AQ30" s="66">
        <f t="shared" si="56"/>
        <v>4001.5870371416308</v>
      </c>
      <c r="AR30" s="66">
        <f t="shared" si="56"/>
        <v>11445.892336680676</v>
      </c>
      <c r="AS30" s="66">
        <f t="shared" si="56"/>
        <v>20257.884039553082</v>
      </c>
      <c r="AT30" s="551">
        <f t="shared" si="57"/>
        <v>0</v>
      </c>
    </row>
    <row r="31" spans="1:46">
      <c r="A31" s="87" t="str">
        <f t="shared" ref="A31:A36" si="58">+A30</f>
        <v xml:space="preserve">52E </v>
      </c>
      <c r="B31" s="32" t="s">
        <v>767</v>
      </c>
      <c r="C31" s="32" t="str">
        <f>'WP1 Lighting Invetory'!C32</f>
        <v>Sodium Vapor</v>
      </c>
      <c r="D31" s="32" t="str">
        <f>'WP1 Lighting Invetory'!D32</f>
        <v>SV 100</v>
      </c>
      <c r="E31" s="32">
        <f>'WP1 Lighting Invetory'!E32</f>
        <v>100</v>
      </c>
      <c r="F31" s="32" t="str">
        <f>'WP1 Lighting Invetory'!G32</f>
        <v>Customer</v>
      </c>
      <c r="G31" s="550">
        <f>'WP1 Lighting Invetory'!H32</f>
        <v>10308.666666666666</v>
      </c>
      <c r="H31" s="129" t="s">
        <v>760</v>
      </c>
      <c r="I31" s="24" t="s">
        <v>236</v>
      </c>
      <c r="J31" s="29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328">
        <f t="shared" si="34"/>
        <v>0</v>
      </c>
      <c r="L31" s="129">
        <f t="shared" si="35"/>
        <v>0</v>
      </c>
      <c r="M31" s="329">
        <f t="shared" si="36"/>
        <v>1030.8666666666666</v>
      </c>
      <c r="N31" s="535">
        <f>'WP1 Lighting Invetory'!J32</f>
        <v>4329640</v>
      </c>
      <c r="O31" s="330">
        <f t="shared" si="37"/>
        <v>35</v>
      </c>
      <c r="P31" s="264">
        <f>'JAP-5 Unitized Lighting Costs'!D$21</f>
        <v>1.1718313817226059E-2</v>
      </c>
      <c r="Q31" s="264">
        <f>'JAP-5 Unitized Lighting Costs'!$D$45</f>
        <v>1.6597234240679404</v>
      </c>
      <c r="R31" s="264">
        <f>'JAP-5 Unitized Lighting Costs'!D$74</f>
        <v>2.3044958636249755E-2</v>
      </c>
      <c r="S31" s="264">
        <f>'JAP-5 Unitized Lighting Costs'!D$106</f>
        <v>6.709569143429964</v>
      </c>
      <c r="T31" s="264">
        <f>'JAP-5 Unitized Lighting Costs'!$D$123</f>
        <v>5.4833248714576392E-2</v>
      </c>
      <c r="U31" s="66">
        <f t="shared" si="38"/>
        <v>0</v>
      </c>
      <c r="V31" s="66">
        <f t="shared" si="39"/>
        <v>0</v>
      </c>
      <c r="W31" s="66">
        <f t="shared" si="40"/>
        <v>0.80657355226874139</v>
      </c>
      <c r="X31" s="66">
        <f t="shared" si="41"/>
        <v>0.67095691434299631</v>
      </c>
      <c r="Y31" s="66">
        <f t="shared" si="42"/>
        <v>1.9191637050101737</v>
      </c>
      <c r="Z31" s="66">
        <f t="shared" si="43"/>
        <v>3.3966941716219115</v>
      </c>
      <c r="AA31" s="549"/>
      <c r="AB31" s="119">
        <f t="shared" si="44"/>
        <v>0</v>
      </c>
      <c r="AC31" s="119">
        <f t="shared" si="45"/>
        <v>0</v>
      </c>
      <c r="AD31" s="119">
        <f t="shared" si="46"/>
        <v>2.3044958636249755E-2</v>
      </c>
      <c r="AE31" s="119">
        <f t="shared" si="47"/>
        <v>1.9170197552657038E-2</v>
      </c>
      <c r="AF31" s="119">
        <f t="shared" si="48"/>
        <v>5.4833248714576392E-2</v>
      </c>
      <c r="AG31" s="119">
        <f t="shared" si="49"/>
        <v>9.7048404903483182E-2</v>
      </c>
      <c r="AH31" s="66">
        <f t="shared" si="50"/>
        <v>0</v>
      </c>
      <c r="AI31" s="66">
        <f t="shared" si="51"/>
        <v>0</v>
      </c>
      <c r="AJ31" s="66">
        <f t="shared" si="52"/>
        <v>8314.6978924876985</v>
      </c>
      <c r="AK31" s="66">
        <f t="shared" si="53"/>
        <v>6916.6711776571674</v>
      </c>
      <c r="AL31" s="66">
        <f t="shared" si="54"/>
        <v>19784.018913714877</v>
      </c>
      <c r="AM31" s="66">
        <f t="shared" si="55"/>
        <v>35015.387983859742</v>
      </c>
      <c r="AN31" s="66">
        <f t="shared" si="56"/>
        <v>0</v>
      </c>
      <c r="AO31" s="66">
        <f t="shared" si="56"/>
        <v>0</v>
      </c>
      <c r="AP31" s="66">
        <f t="shared" si="56"/>
        <v>99776.374709852389</v>
      </c>
      <c r="AQ31" s="66">
        <f t="shared" si="56"/>
        <v>83000.054131886005</v>
      </c>
      <c r="AR31" s="66">
        <f t="shared" si="56"/>
        <v>237408.22696457853</v>
      </c>
      <c r="AS31" s="66">
        <f t="shared" si="56"/>
        <v>420184.65580631688</v>
      </c>
      <c r="AT31" s="551">
        <f t="shared" si="57"/>
        <v>0</v>
      </c>
    </row>
    <row r="32" spans="1:46">
      <c r="A32" s="87" t="str">
        <f t="shared" si="58"/>
        <v xml:space="preserve">52E </v>
      </c>
      <c r="B32" s="32" t="s">
        <v>767</v>
      </c>
      <c r="C32" s="32" t="str">
        <f>'WP1 Lighting Invetory'!C33</f>
        <v>Sodium Vapor</v>
      </c>
      <c r="D32" s="32" t="str">
        <f>'WP1 Lighting Invetory'!D33</f>
        <v>SV 150</v>
      </c>
      <c r="E32" s="32">
        <f>'WP1 Lighting Invetory'!E33</f>
        <v>150</v>
      </c>
      <c r="F32" s="32" t="str">
        <f>'WP1 Lighting Invetory'!G33</f>
        <v>Customer</v>
      </c>
      <c r="G32" s="550">
        <f>'WP1 Lighting Invetory'!H33</f>
        <v>4589.833333333333</v>
      </c>
      <c r="H32" s="129" t="s">
        <v>760</v>
      </c>
      <c r="I32" s="24" t="s">
        <v>236</v>
      </c>
      <c r="J32" s="29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328">
        <f t="shared" si="34"/>
        <v>0</v>
      </c>
      <c r="L32" s="129">
        <f t="shared" si="35"/>
        <v>0</v>
      </c>
      <c r="M32" s="329">
        <f t="shared" si="36"/>
        <v>688.47500000000002</v>
      </c>
      <c r="N32" s="535">
        <f>'WP1 Lighting Invetory'!J33</f>
        <v>2891595</v>
      </c>
      <c r="O32" s="330">
        <f t="shared" si="37"/>
        <v>52.5</v>
      </c>
      <c r="P32" s="264">
        <f>'JAP-5 Unitized Lighting Costs'!D$21</f>
        <v>1.1718313817226059E-2</v>
      </c>
      <c r="Q32" s="264">
        <f>'JAP-5 Unitized Lighting Costs'!$D$45</f>
        <v>1.6597234240679404</v>
      </c>
      <c r="R32" s="264">
        <f>'JAP-5 Unitized Lighting Costs'!D$74</f>
        <v>2.3044958636249755E-2</v>
      </c>
      <c r="S32" s="264">
        <f>'JAP-5 Unitized Lighting Costs'!D$106</f>
        <v>6.709569143429964</v>
      </c>
      <c r="T32" s="264">
        <f>'JAP-5 Unitized Lighting Costs'!$D$123</f>
        <v>5.4833248714576392E-2</v>
      </c>
      <c r="U32" s="66">
        <f t="shared" si="38"/>
        <v>0</v>
      </c>
      <c r="V32" s="66">
        <f t="shared" si="39"/>
        <v>0</v>
      </c>
      <c r="W32" s="66">
        <f t="shared" si="40"/>
        <v>1.2098603284031122</v>
      </c>
      <c r="X32" s="66">
        <f t="shared" si="41"/>
        <v>1.0064353715144947</v>
      </c>
      <c r="Y32" s="66">
        <f t="shared" si="42"/>
        <v>2.8787455575152605</v>
      </c>
      <c r="Z32" s="66">
        <f t="shared" si="43"/>
        <v>5.0950412574328681</v>
      </c>
      <c r="AA32" s="549"/>
      <c r="AB32" s="119">
        <f t="shared" si="44"/>
        <v>0</v>
      </c>
      <c r="AC32" s="119">
        <f t="shared" si="45"/>
        <v>0</v>
      </c>
      <c r="AD32" s="119">
        <f t="shared" si="46"/>
        <v>2.3044958636249755E-2</v>
      </c>
      <c r="AE32" s="119">
        <f t="shared" si="47"/>
        <v>1.9170197552657042E-2</v>
      </c>
      <c r="AF32" s="119">
        <f t="shared" si="48"/>
        <v>5.4833248714576392E-2</v>
      </c>
      <c r="AG32" s="119">
        <f t="shared" si="49"/>
        <v>9.7048404903483182E-2</v>
      </c>
      <c r="AH32" s="66">
        <f t="shared" si="50"/>
        <v>0</v>
      </c>
      <c r="AI32" s="66">
        <f t="shared" si="51"/>
        <v>0</v>
      </c>
      <c r="AJ32" s="66">
        <f t="shared" si="52"/>
        <v>5553.0572639822176</v>
      </c>
      <c r="AK32" s="66">
        <f t="shared" si="53"/>
        <v>4619.3706160229449</v>
      </c>
      <c r="AL32" s="66">
        <f t="shared" si="54"/>
        <v>13212.962318068792</v>
      </c>
      <c r="AM32" s="66">
        <f t="shared" si="55"/>
        <v>23385.390198073954</v>
      </c>
      <c r="AN32" s="66">
        <f t="shared" si="56"/>
        <v>0</v>
      </c>
      <c r="AO32" s="66">
        <f t="shared" si="56"/>
        <v>0</v>
      </c>
      <c r="AP32" s="66">
        <f t="shared" si="56"/>
        <v>66636.687167786615</v>
      </c>
      <c r="AQ32" s="66">
        <f t="shared" si="56"/>
        <v>55432.447392275339</v>
      </c>
      <c r="AR32" s="66">
        <f t="shared" si="56"/>
        <v>158555.54781682551</v>
      </c>
      <c r="AS32" s="66">
        <f t="shared" si="56"/>
        <v>280624.68237688742</v>
      </c>
      <c r="AT32" s="551">
        <f t="shared" si="57"/>
        <v>0</v>
      </c>
    </row>
    <row r="33" spans="1:46">
      <c r="A33" s="87" t="str">
        <f t="shared" si="58"/>
        <v xml:space="preserve">52E </v>
      </c>
      <c r="B33" s="32" t="s">
        <v>767</v>
      </c>
      <c r="C33" s="32" t="str">
        <f>'WP1 Lighting Invetory'!C34</f>
        <v>Sodium Vapor</v>
      </c>
      <c r="D33" s="32" t="str">
        <f>'WP1 Lighting Invetory'!D34</f>
        <v>SV 200</v>
      </c>
      <c r="E33" s="32">
        <f>'WP1 Lighting Invetory'!E34</f>
        <v>200</v>
      </c>
      <c r="F33" s="32" t="str">
        <f>'WP1 Lighting Invetory'!G34</f>
        <v>Customer</v>
      </c>
      <c r="G33" s="550">
        <f>'WP1 Lighting Invetory'!H34</f>
        <v>994.5</v>
      </c>
      <c r="H33" s="129" t="s">
        <v>760</v>
      </c>
      <c r="I33" s="24" t="s">
        <v>236</v>
      </c>
      <c r="J33" s="29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328">
        <f t="shared" si="34"/>
        <v>0</v>
      </c>
      <c r="L33" s="129">
        <f t="shared" si="35"/>
        <v>0</v>
      </c>
      <c r="M33" s="329">
        <f t="shared" si="36"/>
        <v>198.9</v>
      </c>
      <c r="N33" s="535">
        <f>'WP1 Lighting Invetory'!J34</f>
        <v>835380</v>
      </c>
      <c r="O33" s="330">
        <f t="shared" si="37"/>
        <v>70</v>
      </c>
      <c r="P33" s="264">
        <f>'JAP-5 Unitized Lighting Costs'!D$21</f>
        <v>1.1718313817226059E-2</v>
      </c>
      <c r="Q33" s="264">
        <f>'JAP-5 Unitized Lighting Costs'!$D$45</f>
        <v>1.6597234240679404</v>
      </c>
      <c r="R33" s="264">
        <f>'JAP-5 Unitized Lighting Costs'!D$74</f>
        <v>2.3044958636249755E-2</v>
      </c>
      <c r="S33" s="264">
        <f>'JAP-5 Unitized Lighting Costs'!D$106</f>
        <v>6.709569143429964</v>
      </c>
      <c r="T33" s="264">
        <f>'JAP-5 Unitized Lighting Costs'!$D$123</f>
        <v>5.4833248714576392E-2</v>
      </c>
      <c r="U33" s="66">
        <f t="shared" si="38"/>
        <v>0</v>
      </c>
      <c r="V33" s="66">
        <f t="shared" si="39"/>
        <v>0</v>
      </c>
      <c r="W33" s="66">
        <f t="shared" si="40"/>
        <v>1.6131471045374828</v>
      </c>
      <c r="X33" s="66">
        <f t="shared" si="41"/>
        <v>1.3419138286859926</v>
      </c>
      <c r="Y33" s="66">
        <f t="shared" si="42"/>
        <v>3.8383274100203475</v>
      </c>
      <c r="Z33" s="66">
        <f t="shared" si="43"/>
        <v>6.7933883432438229</v>
      </c>
      <c r="AA33" s="549"/>
      <c r="AB33" s="119">
        <f t="shared" si="44"/>
        <v>0</v>
      </c>
      <c r="AC33" s="119">
        <f t="shared" si="45"/>
        <v>0</v>
      </c>
      <c r="AD33" s="119">
        <f t="shared" si="46"/>
        <v>2.3044958636249755E-2</v>
      </c>
      <c r="AE33" s="119">
        <f t="shared" si="47"/>
        <v>1.9170197552657038E-2</v>
      </c>
      <c r="AF33" s="119">
        <f t="shared" si="48"/>
        <v>5.4833248714576392E-2</v>
      </c>
      <c r="AG33" s="119">
        <f t="shared" si="49"/>
        <v>9.7048404903483182E-2</v>
      </c>
      <c r="AH33" s="66">
        <f t="shared" si="50"/>
        <v>0</v>
      </c>
      <c r="AI33" s="66">
        <f t="shared" si="51"/>
        <v>0</v>
      </c>
      <c r="AJ33" s="66">
        <f t="shared" si="52"/>
        <v>1604.2747954625265</v>
      </c>
      <c r="AK33" s="66">
        <f t="shared" si="53"/>
        <v>1334.5333026282196</v>
      </c>
      <c r="AL33" s="66">
        <f t="shared" si="54"/>
        <v>3817.2166092652355</v>
      </c>
      <c r="AM33" s="66">
        <f t="shared" si="55"/>
        <v>6756.0247073559822</v>
      </c>
      <c r="AN33" s="66">
        <f t="shared" si="56"/>
        <v>0</v>
      </c>
      <c r="AO33" s="66">
        <f t="shared" si="56"/>
        <v>0</v>
      </c>
      <c r="AP33" s="66">
        <f t="shared" si="56"/>
        <v>19251.297545550318</v>
      </c>
      <c r="AQ33" s="66">
        <f t="shared" si="56"/>
        <v>16014.399631538636</v>
      </c>
      <c r="AR33" s="66">
        <f t="shared" si="56"/>
        <v>45806.599311182828</v>
      </c>
      <c r="AS33" s="66">
        <f t="shared" si="56"/>
        <v>81072.296488271793</v>
      </c>
      <c r="AT33" s="551">
        <f t="shared" si="57"/>
        <v>0</v>
      </c>
    </row>
    <row r="34" spans="1:46">
      <c r="A34" s="87" t="str">
        <f t="shared" si="58"/>
        <v xml:space="preserve">52E </v>
      </c>
      <c r="B34" s="32" t="s">
        <v>767</v>
      </c>
      <c r="C34" s="32" t="str">
        <f>'WP1 Lighting Invetory'!C35</f>
        <v>Sodium Vapor</v>
      </c>
      <c r="D34" s="32" t="str">
        <f>'WP1 Lighting Invetory'!D35</f>
        <v>SV 250</v>
      </c>
      <c r="E34" s="32">
        <f>'WP1 Lighting Invetory'!E35</f>
        <v>250</v>
      </c>
      <c r="F34" s="32" t="str">
        <f>'WP1 Lighting Invetory'!G35</f>
        <v>Customer</v>
      </c>
      <c r="G34" s="550">
        <f>'WP1 Lighting Invetory'!H35</f>
        <v>1464</v>
      </c>
      <c r="H34" s="129" t="s">
        <v>760</v>
      </c>
      <c r="I34" s="24" t="s">
        <v>236</v>
      </c>
      <c r="J34" s="29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328">
        <f t="shared" si="34"/>
        <v>0</v>
      </c>
      <c r="L34" s="129">
        <f t="shared" si="35"/>
        <v>0</v>
      </c>
      <c r="M34" s="329">
        <f t="shared" si="36"/>
        <v>366</v>
      </c>
      <c r="N34" s="535">
        <f>'WP1 Lighting Invetory'!J35</f>
        <v>1537200</v>
      </c>
      <c r="O34" s="330">
        <f t="shared" si="37"/>
        <v>87.5</v>
      </c>
      <c r="P34" s="264">
        <f>'JAP-5 Unitized Lighting Costs'!D$21</f>
        <v>1.1718313817226059E-2</v>
      </c>
      <c r="Q34" s="264">
        <f>'JAP-5 Unitized Lighting Costs'!$D$45</f>
        <v>1.6597234240679404</v>
      </c>
      <c r="R34" s="264">
        <f>'JAP-5 Unitized Lighting Costs'!D$74</f>
        <v>2.3044958636249755E-2</v>
      </c>
      <c r="S34" s="264">
        <f>'JAP-5 Unitized Lighting Costs'!D$106</f>
        <v>6.709569143429964</v>
      </c>
      <c r="T34" s="264">
        <f>'JAP-5 Unitized Lighting Costs'!$D$123</f>
        <v>5.4833248714576392E-2</v>
      </c>
      <c r="U34" s="66">
        <f t="shared" si="38"/>
        <v>0</v>
      </c>
      <c r="V34" s="66">
        <f t="shared" si="39"/>
        <v>0</v>
      </c>
      <c r="W34" s="66">
        <f t="shared" si="40"/>
        <v>2.0164338806718534</v>
      </c>
      <c r="X34" s="66">
        <f t="shared" si="41"/>
        <v>1.677392285857491</v>
      </c>
      <c r="Y34" s="66">
        <f t="shared" si="42"/>
        <v>4.797909262525434</v>
      </c>
      <c r="Z34" s="66">
        <f t="shared" si="43"/>
        <v>8.4917354290547777</v>
      </c>
      <c r="AA34" s="549"/>
      <c r="AB34" s="119">
        <f t="shared" si="44"/>
        <v>0</v>
      </c>
      <c r="AC34" s="119">
        <f t="shared" si="45"/>
        <v>0</v>
      </c>
      <c r="AD34" s="119">
        <f t="shared" si="46"/>
        <v>2.3044958636249752E-2</v>
      </c>
      <c r="AE34" s="119">
        <f t="shared" si="47"/>
        <v>1.9170197552657042E-2</v>
      </c>
      <c r="AF34" s="119">
        <f t="shared" si="48"/>
        <v>5.4833248714576392E-2</v>
      </c>
      <c r="AG34" s="119">
        <f t="shared" si="49"/>
        <v>9.7048404903483182E-2</v>
      </c>
      <c r="AH34" s="66">
        <f t="shared" si="50"/>
        <v>0</v>
      </c>
      <c r="AI34" s="66">
        <f t="shared" si="51"/>
        <v>0</v>
      </c>
      <c r="AJ34" s="66">
        <f t="shared" si="52"/>
        <v>2952.0592013035935</v>
      </c>
      <c r="AK34" s="66">
        <f t="shared" si="53"/>
        <v>2455.7023064953669</v>
      </c>
      <c r="AL34" s="66">
        <f t="shared" si="54"/>
        <v>7024.1391603372358</v>
      </c>
      <c r="AM34" s="66">
        <f t="shared" si="55"/>
        <v>12431.900668136197</v>
      </c>
      <c r="AN34" s="66">
        <f t="shared" si="56"/>
        <v>0</v>
      </c>
      <c r="AO34" s="66">
        <f t="shared" si="56"/>
        <v>0</v>
      </c>
      <c r="AP34" s="66">
        <f t="shared" si="56"/>
        <v>35424.710415643123</v>
      </c>
      <c r="AQ34" s="66">
        <f t="shared" si="56"/>
        <v>29468.427677944404</v>
      </c>
      <c r="AR34" s="66">
        <f t="shared" si="56"/>
        <v>84289.66992404683</v>
      </c>
      <c r="AS34" s="66">
        <f t="shared" si="56"/>
        <v>149182.80801763438</v>
      </c>
      <c r="AT34" s="551">
        <f t="shared" si="57"/>
        <v>0</v>
      </c>
    </row>
    <row r="35" spans="1:46">
      <c r="A35" s="87" t="str">
        <f t="shared" si="58"/>
        <v xml:space="preserve">52E </v>
      </c>
      <c r="B35" s="32" t="s">
        <v>767</v>
      </c>
      <c r="C35" s="32" t="str">
        <f>'WP1 Lighting Invetory'!C36</f>
        <v>Sodium Vapor</v>
      </c>
      <c r="D35" s="32" t="str">
        <f>'WP1 Lighting Invetory'!D36</f>
        <v>SV 310</v>
      </c>
      <c r="E35" s="32">
        <f>'WP1 Lighting Invetory'!E36</f>
        <v>310</v>
      </c>
      <c r="F35" s="32" t="str">
        <f>'WP1 Lighting Invetory'!G36</f>
        <v>Customer</v>
      </c>
      <c r="G35" s="550">
        <f>'WP1 Lighting Invetory'!H36</f>
        <v>149</v>
      </c>
      <c r="H35" s="129" t="s">
        <v>760</v>
      </c>
      <c r="I35" s="24" t="s">
        <v>236</v>
      </c>
      <c r="J35" s="29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328">
        <f t="shared" si="34"/>
        <v>0</v>
      </c>
      <c r="L35" s="129">
        <f t="shared" si="35"/>
        <v>0</v>
      </c>
      <c r="M35" s="329">
        <f t="shared" si="36"/>
        <v>46.19</v>
      </c>
      <c r="N35" s="535">
        <f>'WP1 Lighting Invetory'!J36</f>
        <v>193998</v>
      </c>
      <c r="O35" s="330">
        <f t="shared" si="37"/>
        <v>108.5</v>
      </c>
      <c r="P35" s="264">
        <f>'JAP-5 Unitized Lighting Costs'!D$21</f>
        <v>1.1718313817226059E-2</v>
      </c>
      <c r="Q35" s="264">
        <f>'JAP-5 Unitized Lighting Costs'!$D$45</f>
        <v>1.6597234240679404</v>
      </c>
      <c r="R35" s="264">
        <f>'JAP-5 Unitized Lighting Costs'!D$74</f>
        <v>2.3044958636249755E-2</v>
      </c>
      <c r="S35" s="264">
        <f>'JAP-5 Unitized Lighting Costs'!D$106</f>
        <v>6.709569143429964</v>
      </c>
      <c r="T35" s="264">
        <f>'JAP-5 Unitized Lighting Costs'!$D$123</f>
        <v>5.4833248714576392E-2</v>
      </c>
      <c r="U35" s="66">
        <f t="shared" si="38"/>
        <v>0</v>
      </c>
      <c r="V35" s="66">
        <f t="shared" si="39"/>
        <v>0</v>
      </c>
      <c r="W35" s="66">
        <f t="shared" si="40"/>
        <v>2.5003780120330985</v>
      </c>
      <c r="X35" s="66">
        <f t="shared" si="41"/>
        <v>2.0799664344632887</v>
      </c>
      <c r="Y35" s="66">
        <f t="shared" si="42"/>
        <v>5.9494074855315384</v>
      </c>
      <c r="Z35" s="66">
        <f t="shared" si="43"/>
        <v>10.529751932027924</v>
      </c>
      <c r="AA35" s="549"/>
      <c r="AB35" s="119">
        <f t="shared" si="44"/>
        <v>0</v>
      </c>
      <c r="AC35" s="119">
        <f t="shared" si="45"/>
        <v>0</v>
      </c>
      <c r="AD35" s="119">
        <f t="shared" si="46"/>
        <v>2.3044958636249755E-2</v>
      </c>
      <c r="AE35" s="119">
        <f t="shared" si="47"/>
        <v>1.9170197552657038E-2</v>
      </c>
      <c r="AF35" s="119">
        <f t="shared" si="48"/>
        <v>5.4833248714576392E-2</v>
      </c>
      <c r="AG35" s="119">
        <f t="shared" si="49"/>
        <v>9.7048404903483182E-2</v>
      </c>
      <c r="AH35" s="66">
        <f t="shared" si="50"/>
        <v>0</v>
      </c>
      <c r="AI35" s="66">
        <f t="shared" si="51"/>
        <v>0</v>
      </c>
      <c r="AJ35" s="66">
        <f t="shared" si="52"/>
        <v>372.55632379293166</v>
      </c>
      <c r="AK35" s="66">
        <f t="shared" si="53"/>
        <v>309.91499873503</v>
      </c>
      <c r="AL35" s="66">
        <f t="shared" si="54"/>
        <v>886.46171534419921</v>
      </c>
      <c r="AM35" s="66">
        <f t="shared" si="55"/>
        <v>1568.9330378721609</v>
      </c>
      <c r="AN35" s="66">
        <f t="shared" si="56"/>
        <v>0</v>
      </c>
      <c r="AO35" s="66">
        <f t="shared" si="56"/>
        <v>0</v>
      </c>
      <c r="AP35" s="66">
        <f t="shared" si="56"/>
        <v>4470.6758855151802</v>
      </c>
      <c r="AQ35" s="66">
        <f t="shared" si="56"/>
        <v>3718.9799848203602</v>
      </c>
      <c r="AR35" s="66">
        <f t="shared" si="56"/>
        <v>10637.540584130391</v>
      </c>
      <c r="AS35" s="66">
        <f t="shared" si="56"/>
        <v>18827.196454465931</v>
      </c>
      <c r="AT35" s="551">
        <f t="shared" si="57"/>
        <v>0</v>
      </c>
    </row>
    <row r="36" spans="1:46">
      <c r="A36" s="87" t="str">
        <f t="shared" si="58"/>
        <v xml:space="preserve">52E </v>
      </c>
      <c r="B36" s="32" t="s">
        <v>767</v>
      </c>
      <c r="C36" s="32" t="str">
        <f>'WP1 Lighting Invetory'!C37</f>
        <v>Sodium Vapor</v>
      </c>
      <c r="D36" s="32" t="str">
        <f>'WP1 Lighting Invetory'!D37</f>
        <v>SV 400</v>
      </c>
      <c r="E36" s="32">
        <f>'WP1 Lighting Invetory'!E37</f>
        <v>400</v>
      </c>
      <c r="F36" s="32" t="str">
        <f>'WP1 Lighting Invetory'!G37</f>
        <v>Customer</v>
      </c>
      <c r="G36" s="550">
        <f>'WP1 Lighting Invetory'!H37</f>
        <v>607.75</v>
      </c>
      <c r="H36" s="129" t="s">
        <v>760</v>
      </c>
      <c r="I36" s="24" t="s">
        <v>236</v>
      </c>
      <c r="J36" s="29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328">
        <f t="shared" si="34"/>
        <v>0</v>
      </c>
      <c r="L36" s="129">
        <f t="shared" si="35"/>
        <v>0</v>
      </c>
      <c r="M36" s="329">
        <f t="shared" si="36"/>
        <v>243.1</v>
      </c>
      <c r="N36" s="535">
        <f>'WP1 Lighting Invetory'!J37</f>
        <v>1021020</v>
      </c>
      <c r="O36" s="330">
        <f t="shared" si="37"/>
        <v>140</v>
      </c>
      <c r="P36" s="264">
        <f>'JAP-5 Unitized Lighting Costs'!D$21</f>
        <v>1.1718313817226059E-2</v>
      </c>
      <c r="Q36" s="264">
        <f>'JAP-5 Unitized Lighting Costs'!$D$45</f>
        <v>1.6597234240679404</v>
      </c>
      <c r="R36" s="264">
        <f>'JAP-5 Unitized Lighting Costs'!D$74</f>
        <v>2.3044958636249755E-2</v>
      </c>
      <c r="S36" s="264">
        <f>'JAP-5 Unitized Lighting Costs'!D$106</f>
        <v>6.709569143429964</v>
      </c>
      <c r="T36" s="264">
        <f>'JAP-5 Unitized Lighting Costs'!$D$123</f>
        <v>5.4833248714576392E-2</v>
      </c>
      <c r="U36" s="66">
        <f t="shared" si="38"/>
        <v>0</v>
      </c>
      <c r="V36" s="66">
        <f t="shared" si="39"/>
        <v>0</v>
      </c>
      <c r="W36" s="66">
        <f t="shared" si="40"/>
        <v>3.2262942090749656</v>
      </c>
      <c r="X36" s="66">
        <f t="shared" si="41"/>
        <v>2.6838276573719853</v>
      </c>
      <c r="Y36" s="66">
        <f t="shared" si="42"/>
        <v>7.676654820040695</v>
      </c>
      <c r="Z36" s="66">
        <f t="shared" si="43"/>
        <v>13.586776686487646</v>
      </c>
      <c r="AA36" s="549"/>
      <c r="AB36" s="119">
        <f t="shared" si="44"/>
        <v>0</v>
      </c>
      <c r="AC36" s="119">
        <f t="shared" si="45"/>
        <v>0</v>
      </c>
      <c r="AD36" s="119">
        <f t="shared" si="46"/>
        <v>2.3044958636249755E-2</v>
      </c>
      <c r="AE36" s="119">
        <f t="shared" si="47"/>
        <v>1.9170197552657038E-2</v>
      </c>
      <c r="AF36" s="119">
        <f t="shared" si="48"/>
        <v>5.4833248714576392E-2</v>
      </c>
      <c r="AG36" s="119">
        <f t="shared" si="49"/>
        <v>9.7048404903483182E-2</v>
      </c>
      <c r="AH36" s="66">
        <f t="shared" si="50"/>
        <v>0</v>
      </c>
      <c r="AI36" s="66">
        <f t="shared" si="51"/>
        <v>0</v>
      </c>
      <c r="AJ36" s="66">
        <f t="shared" si="52"/>
        <v>1960.7803055653103</v>
      </c>
      <c r="AK36" s="66">
        <f t="shared" si="53"/>
        <v>1631.0962587678241</v>
      </c>
      <c r="AL36" s="66">
        <f t="shared" si="54"/>
        <v>4665.4869668797328</v>
      </c>
      <c r="AM36" s="66">
        <f t="shared" si="55"/>
        <v>8257.3635312128681</v>
      </c>
      <c r="AN36" s="66">
        <f t="shared" si="56"/>
        <v>0</v>
      </c>
      <c r="AO36" s="66">
        <f t="shared" si="56"/>
        <v>0</v>
      </c>
      <c r="AP36" s="66">
        <f t="shared" si="56"/>
        <v>23529.363666783724</v>
      </c>
      <c r="AQ36" s="66">
        <f t="shared" si="56"/>
        <v>19573.155105213889</v>
      </c>
      <c r="AR36" s="66">
        <f t="shared" si="56"/>
        <v>55985.843602556793</v>
      </c>
      <c r="AS36" s="66">
        <f t="shared" si="56"/>
        <v>99088.362374554417</v>
      </c>
      <c r="AT36" s="551">
        <f t="shared" si="57"/>
        <v>0</v>
      </c>
    </row>
    <row r="37" spans="1:46">
      <c r="A37" s="87"/>
      <c r="B37" s="33"/>
      <c r="C37" s="81"/>
      <c r="D37" s="81"/>
      <c r="E37" s="81"/>
      <c r="F37" s="24"/>
      <c r="G37" s="94"/>
      <c r="K37" s="328"/>
      <c r="L37" s="129"/>
      <c r="AA37" s="549"/>
      <c r="AB37" s="119"/>
      <c r="AC37" s="119"/>
      <c r="AD37" s="119"/>
      <c r="AE37" s="119"/>
      <c r="AF37" s="119"/>
      <c r="AG37" s="119"/>
      <c r="AT37" s="551"/>
    </row>
    <row r="38" spans="1:46">
      <c r="A38" s="86" t="str">
        <f>+A34</f>
        <v xml:space="preserve">52E </v>
      </c>
      <c r="B38" s="31"/>
      <c r="C38" s="32" t="str">
        <f>'WP1 Lighting Invetory'!C39</f>
        <v>Metal Halide</v>
      </c>
      <c r="D38" s="32" t="str">
        <f>'WP1 Lighting Invetory'!D39</f>
        <v>MH 070</v>
      </c>
      <c r="E38" s="32">
        <f>'WP1 Lighting Invetory'!E39</f>
        <v>70</v>
      </c>
      <c r="F38" s="32" t="str">
        <f>'WP1 Lighting Invetory'!G39</f>
        <v>Customer</v>
      </c>
      <c r="G38" s="550">
        <f>'WP1 Lighting Invetory'!H39</f>
        <v>68</v>
      </c>
      <c r="H38" s="129" t="s">
        <v>760</v>
      </c>
      <c r="I38" s="24" t="s">
        <v>236</v>
      </c>
      <c r="J38" s="29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328">
        <f t="shared" ref="K38:K44" si="59">IF(I38="Yes",G38*J38,0)</f>
        <v>0</v>
      </c>
      <c r="L38" s="129">
        <f t="shared" ref="L38:L44" si="60">IF(F38="Company", G38*H38,0)</f>
        <v>0</v>
      </c>
      <c r="M38" s="329">
        <f t="shared" ref="M38:M44" si="61">E38*G38/1000</f>
        <v>4.76</v>
      </c>
      <c r="N38" s="535">
        <f>'WP1 Lighting Invetory'!J39</f>
        <v>19992.000000000004</v>
      </c>
      <c r="O38" s="330">
        <f t="shared" ref="O38:O44" si="62">E38*4200/1000/12</f>
        <v>24.5</v>
      </c>
      <c r="P38" s="264">
        <f>'JAP-5 Unitized Lighting Costs'!D$21</f>
        <v>1.1718313817226059E-2</v>
      </c>
      <c r="Q38" s="264">
        <f>'JAP-5 Unitized Lighting Costs'!$D$45</f>
        <v>1.6597234240679404</v>
      </c>
      <c r="R38" s="264">
        <f>'JAP-5 Unitized Lighting Costs'!D$74</f>
        <v>2.3044958636249755E-2</v>
      </c>
      <c r="S38" s="264">
        <f>'JAP-5 Unitized Lighting Costs'!D$106</f>
        <v>6.709569143429964</v>
      </c>
      <c r="T38" s="264">
        <f>'JAP-5 Unitized Lighting Costs'!$D$123</f>
        <v>5.4833248714576392E-2</v>
      </c>
      <c r="U38" s="66">
        <f t="shared" ref="U38:U44" si="63">IF(F38="Company", H38*P38, 0)</f>
        <v>0</v>
      </c>
      <c r="V38" s="66">
        <f t="shared" ref="V38:V44" si="64">IF(I38="yes", J38*Q38, 0)</f>
        <v>0</v>
      </c>
      <c r="W38" s="66">
        <f t="shared" ref="W38:W44" si="65">R38*O38</f>
        <v>0.56460148658811904</v>
      </c>
      <c r="X38" s="66">
        <f t="shared" ref="X38:X44" si="66">E38*S38/1000</f>
        <v>0.46966984004009749</v>
      </c>
      <c r="Y38" s="66">
        <f t="shared" ref="Y38:Y44" si="67">O38*T38</f>
        <v>1.3434145935071216</v>
      </c>
      <c r="Z38" s="66">
        <f t="shared" ref="Z38:Z44" si="68">SUM(U38:Y38)</f>
        <v>2.3776859201353382</v>
      </c>
      <c r="AA38" s="549"/>
      <c r="AB38" s="119">
        <f t="shared" ref="AB38:AB44" si="69">IFERROR(U38/O38,0)</f>
        <v>0</v>
      </c>
      <c r="AC38" s="119">
        <f t="shared" ref="AC38:AC44" si="70">IFERROR(V38/O38,0)</f>
        <v>0</v>
      </c>
      <c r="AD38" s="119">
        <f t="shared" ref="AD38:AD44" si="71">IFERROR(W38/O38,0)</f>
        <v>2.3044958636249755E-2</v>
      </c>
      <c r="AE38" s="119">
        <f t="shared" ref="AE38:AE44" si="72">IFERROR(X38/O38,0)</f>
        <v>1.9170197552657042E-2</v>
      </c>
      <c r="AF38" s="119">
        <f t="shared" ref="AF38:AF44" si="73">IFERROR(Y38/O38,0)</f>
        <v>5.4833248714576392E-2</v>
      </c>
      <c r="AG38" s="119">
        <f t="shared" ref="AG38:AG44" si="74">SUM(AB38:AF38)</f>
        <v>9.7048404903483182E-2</v>
      </c>
      <c r="AH38" s="66">
        <f t="shared" ref="AH38:AH44" si="75">(U38*$G38)</f>
        <v>0</v>
      </c>
      <c r="AI38" s="66">
        <f t="shared" ref="AI38:AI44" si="76">(V38*$G38)</f>
        <v>0</v>
      </c>
      <c r="AJ38" s="66">
        <f t="shared" ref="AJ38:AJ44" si="77">(W38*$G38)</f>
        <v>38.392901087992094</v>
      </c>
      <c r="AK38" s="66">
        <f t="shared" ref="AK38:AK44" si="78">(X38*$G38)</f>
        <v>31.937549122726629</v>
      </c>
      <c r="AL38" s="66">
        <f t="shared" ref="AL38:AL44" si="79">(Y38*$G38)</f>
        <v>91.35219235848426</v>
      </c>
      <c r="AM38" s="66">
        <f t="shared" ref="AM38:AM44" si="80">SUM(AH38:AL38)</f>
        <v>161.68264256920298</v>
      </c>
      <c r="AN38" s="66">
        <f t="shared" ref="AN38:AS44" si="81">AH38*12</f>
        <v>0</v>
      </c>
      <c r="AO38" s="66">
        <f t="shared" si="81"/>
        <v>0</v>
      </c>
      <c r="AP38" s="66">
        <f t="shared" si="81"/>
        <v>460.7148130559051</v>
      </c>
      <c r="AQ38" s="66">
        <f t="shared" si="81"/>
        <v>383.25058947271953</v>
      </c>
      <c r="AR38" s="66">
        <f t="shared" si="81"/>
        <v>1096.2263083018111</v>
      </c>
      <c r="AS38" s="66">
        <f t="shared" si="81"/>
        <v>1940.1917108304358</v>
      </c>
      <c r="AT38" s="551">
        <f t="shared" ref="AT38:AT44" si="82">Z38*G38-AM38</f>
        <v>0</v>
      </c>
    </row>
    <row r="39" spans="1:46">
      <c r="A39" s="86" t="str">
        <f>+A35</f>
        <v xml:space="preserve">52E </v>
      </c>
      <c r="B39" s="31"/>
      <c r="C39" s="32" t="str">
        <f>'WP1 Lighting Invetory'!C40</f>
        <v>Metal Halide</v>
      </c>
      <c r="D39" s="32" t="str">
        <f>'WP1 Lighting Invetory'!D40</f>
        <v>MH 100</v>
      </c>
      <c r="E39" s="32">
        <f>'WP1 Lighting Invetory'!E40</f>
        <v>100</v>
      </c>
      <c r="F39" s="32" t="str">
        <f>'WP1 Lighting Invetory'!G40</f>
        <v>Customer</v>
      </c>
      <c r="G39" s="550">
        <f>'WP1 Lighting Invetory'!H40</f>
        <v>4.083333333333333</v>
      </c>
      <c r="H39" s="129" t="s">
        <v>760</v>
      </c>
      <c r="I39" s="24" t="s">
        <v>236</v>
      </c>
      <c r="J39" s="29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328">
        <f t="shared" si="59"/>
        <v>0</v>
      </c>
      <c r="L39" s="129">
        <f t="shared" si="60"/>
        <v>0</v>
      </c>
      <c r="M39" s="329">
        <f t="shared" si="61"/>
        <v>0.40833333333333333</v>
      </c>
      <c r="N39" s="535">
        <f>'WP1 Lighting Invetory'!J40</f>
        <v>1715</v>
      </c>
      <c r="O39" s="330">
        <f t="shared" si="62"/>
        <v>35</v>
      </c>
      <c r="P39" s="264">
        <f>'JAP-5 Unitized Lighting Costs'!D$21</f>
        <v>1.1718313817226059E-2</v>
      </c>
      <c r="Q39" s="264">
        <f>'JAP-5 Unitized Lighting Costs'!$D$45</f>
        <v>1.6597234240679404</v>
      </c>
      <c r="R39" s="264">
        <f>'JAP-5 Unitized Lighting Costs'!D$74</f>
        <v>2.3044958636249755E-2</v>
      </c>
      <c r="S39" s="264">
        <f>'JAP-5 Unitized Lighting Costs'!D$106</f>
        <v>6.709569143429964</v>
      </c>
      <c r="T39" s="264">
        <f>'JAP-5 Unitized Lighting Costs'!$D$123</f>
        <v>5.4833248714576392E-2</v>
      </c>
      <c r="U39" s="66">
        <f t="shared" si="63"/>
        <v>0</v>
      </c>
      <c r="V39" s="66">
        <f t="shared" si="64"/>
        <v>0</v>
      </c>
      <c r="W39" s="66">
        <f t="shared" si="65"/>
        <v>0.80657355226874139</v>
      </c>
      <c r="X39" s="66">
        <f t="shared" si="66"/>
        <v>0.67095691434299631</v>
      </c>
      <c r="Y39" s="66">
        <f t="shared" si="67"/>
        <v>1.9191637050101737</v>
      </c>
      <c r="Z39" s="66">
        <f t="shared" si="68"/>
        <v>3.3966941716219115</v>
      </c>
      <c r="AA39" s="549"/>
      <c r="AB39" s="119">
        <f t="shared" si="69"/>
        <v>0</v>
      </c>
      <c r="AC39" s="119">
        <f t="shared" si="70"/>
        <v>0</v>
      </c>
      <c r="AD39" s="119">
        <f t="shared" si="71"/>
        <v>2.3044958636249755E-2</v>
      </c>
      <c r="AE39" s="119">
        <f t="shared" si="72"/>
        <v>1.9170197552657038E-2</v>
      </c>
      <c r="AF39" s="119">
        <f t="shared" si="73"/>
        <v>5.4833248714576392E-2</v>
      </c>
      <c r="AG39" s="119">
        <f t="shared" si="74"/>
        <v>9.7048404903483182E-2</v>
      </c>
      <c r="AH39" s="66">
        <f t="shared" si="75"/>
        <v>0</v>
      </c>
      <c r="AI39" s="66">
        <f t="shared" si="76"/>
        <v>0</v>
      </c>
      <c r="AJ39" s="66">
        <f t="shared" si="77"/>
        <v>3.2935086717640272</v>
      </c>
      <c r="AK39" s="66">
        <f t="shared" si="78"/>
        <v>2.7397407335672348</v>
      </c>
      <c r="AL39" s="66">
        <f t="shared" si="79"/>
        <v>7.8365851287915422</v>
      </c>
      <c r="AM39" s="66">
        <f t="shared" si="80"/>
        <v>13.869834534122804</v>
      </c>
      <c r="AN39" s="66">
        <f t="shared" si="81"/>
        <v>0</v>
      </c>
      <c r="AO39" s="66">
        <f t="shared" si="81"/>
        <v>0</v>
      </c>
      <c r="AP39" s="66">
        <f t="shared" si="81"/>
        <v>39.522104061168328</v>
      </c>
      <c r="AQ39" s="66">
        <f t="shared" si="81"/>
        <v>32.876888802806818</v>
      </c>
      <c r="AR39" s="66">
        <f t="shared" si="81"/>
        <v>94.039021545498514</v>
      </c>
      <c r="AS39" s="66">
        <f t="shared" si="81"/>
        <v>166.43801440947365</v>
      </c>
      <c r="AT39" s="551">
        <f t="shared" si="82"/>
        <v>0</v>
      </c>
    </row>
    <row r="40" spans="1:46">
      <c r="A40" s="86" t="str">
        <f>+A36</f>
        <v xml:space="preserve">52E </v>
      </c>
      <c r="B40" s="31"/>
      <c r="C40" s="32" t="str">
        <f>'WP1 Lighting Invetory'!C41</f>
        <v>Metal Halide</v>
      </c>
      <c r="D40" s="32" t="str">
        <f>'WP1 Lighting Invetory'!D41</f>
        <v>MH 150</v>
      </c>
      <c r="E40" s="32">
        <f>'WP1 Lighting Invetory'!E41</f>
        <v>150</v>
      </c>
      <c r="F40" s="32" t="str">
        <f>'WP1 Lighting Invetory'!G41</f>
        <v>Customer</v>
      </c>
      <c r="G40" s="550">
        <f>'WP1 Lighting Invetory'!H41</f>
        <v>205</v>
      </c>
      <c r="H40" s="129" t="s">
        <v>760</v>
      </c>
      <c r="I40" s="24" t="s">
        <v>236</v>
      </c>
      <c r="J40" s="29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328">
        <f t="shared" si="59"/>
        <v>0</v>
      </c>
      <c r="L40" s="129">
        <f t="shared" si="60"/>
        <v>0</v>
      </c>
      <c r="M40" s="329">
        <f t="shared" si="61"/>
        <v>30.75</v>
      </c>
      <c r="N40" s="535">
        <f>'WP1 Lighting Invetory'!J41</f>
        <v>129150</v>
      </c>
      <c r="O40" s="330">
        <f t="shared" si="62"/>
        <v>52.5</v>
      </c>
      <c r="P40" s="264">
        <f>'JAP-5 Unitized Lighting Costs'!D$21</f>
        <v>1.1718313817226059E-2</v>
      </c>
      <c r="Q40" s="264">
        <f>'JAP-5 Unitized Lighting Costs'!$D$45</f>
        <v>1.6597234240679404</v>
      </c>
      <c r="R40" s="264">
        <f>'JAP-5 Unitized Lighting Costs'!D$74</f>
        <v>2.3044958636249755E-2</v>
      </c>
      <c r="S40" s="264">
        <f>'JAP-5 Unitized Lighting Costs'!D$106</f>
        <v>6.709569143429964</v>
      </c>
      <c r="T40" s="264">
        <f>'JAP-5 Unitized Lighting Costs'!$D$123</f>
        <v>5.4833248714576392E-2</v>
      </c>
      <c r="U40" s="66">
        <f t="shared" si="63"/>
        <v>0</v>
      </c>
      <c r="V40" s="66">
        <f t="shared" si="64"/>
        <v>0</v>
      </c>
      <c r="W40" s="66">
        <f t="shared" si="65"/>
        <v>1.2098603284031122</v>
      </c>
      <c r="X40" s="66">
        <f t="shared" si="66"/>
        <v>1.0064353715144947</v>
      </c>
      <c r="Y40" s="66">
        <f t="shared" si="67"/>
        <v>2.8787455575152605</v>
      </c>
      <c r="Z40" s="66">
        <f t="shared" si="68"/>
        <v>5.0950412574328681</v>
      </c>
      <c r="AA40" s="549"/>
      <c r="AB40" s="119">
        <f t="shared" si="69"/>
        <v>0</v>
      </c>
      <c r="AC40" s="119">
        <f t="shared" si="70"/>
        <v>0</v>
      </c>
      <c r="AD40" s="119">
        <f t="shared" si="71"/>
        <v>2.3044958636249755E-2</v>
      </c>
      <c r="AE40" s="119">
        <f t="shared" si="72"/>
        <v>1.9170197552657042E-2</v>
      </c>
      <c r="AF40" s="119">
        <f t="shared" si="73"/>
        <v>5.4833248714576392E-2</v>
      </c>
      <c r="AG40" s="119">
        <f t="shared" si="74"/>
        <v>9.7048404903483182E-2</v>
      </c>
      <c r="AH40" s="66">
        <f t="shared" si="75"/>
        <v>0</v>
      </c>
      <c r="AI40" s="66">
        <f t="shared" si="76"/>
        <v>0</v>
      </c>
      <c r="AJ40" s="66">
        <f t="shared" si="77"/>
        <v>248.02136732263801</v>
      </c>
      <c r="AK40" s="66">
        <f t="shared" si="78"/>
        <v>206.31925116047142</v>
      </c>
      <c r="AL40" s="66">
        <f t="shared" si="79"/>
        <v>590.14283929062844</v>
      </c>
      <c r="AM40" s="66">
        <f t="shared" si="80"/>
        <v>1044.4834577737379</v>
      </c>
      <c r="AN40" s="66">
        <f t="shared" si="81"/>
        <v>0</v>
      </c>
      <c r="AO40" s="66">
        <f t="shared" si="81"/>
        <v>0</v>
      </c>
      <c r="AP40" s="66">
        <f t="shared" si="81"/>
        <v>2976.2564078716559</v>
      </c>
      <c r="AQ40" s="66">
        <f t="shared" si="81"/>
        <v>2475.8310139256573</v>
      </c>
      <c r="AR40" s="66">
        <f t="shared" si="81"/>
        <v>7081.7140714875413</v>
      </c>
      <c r="AS40" s="66">
        <f t="shared" si="81"/>
        <v>12533.801493284855</v>
      </c>
      <c r="AT40" s="551">
        <f t="shared" si="82"/>
        <v>0</v>
      </c>
    </row>
    <row r="41" spans="1:46">
      <c r="A41" s="86" t="str">
        <f>A40</f>
        <v xml:space="preserve">52E </v>
      </c>
      <c r="B41" s="31"/>
      <c r="C41" s="32" t="str">
        <f>'WP1 Lighting Invetory'!C42</f>
        <v>Metal Halide</v>
      </c>
      <c r="D41" s="32" t="str">
        <f>'WP1 Lighting Invetory'!D42</f>
        <v>MH 175</v>
      </c>
      <c r="E41" s="32">
        <f>'WP1 Lighting Invetory'!E42</f>
        <v>175</v>
      </c>
      <c r="F41" s="32" t="str">
        <f>'WP1 Lighting Invetory'!G42</f>
        <v>Customer</v>
      </c>
      <c r="G41" s="550">
        <f>'WP1 Lighting Invetory'!H42</f>
        <v>222</v>
      </c>
      <c r="H41" s="129" t="s">
        <v>760</v>
      </c>
      <c r="I41" s="24" t="s">
        <v>236</v>
      </c>
      <c r="J41" s="29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328">
        <f t="shared" si="59"/>
        <v>0</v>
      </c>
      <c r="L41" s="129">
        <f t="shared" si="60"/>
        <v>0</v>
      </c>
      <c r="M41" s="329">
        <f t="shared" si="61"/>
        <v>38.85</v>
      </c>
      <c r="N41" s="535">
        <f>'WP1 Lighting Invetory'!J42</f>
        <v>163170</v>
      </c>
      <c r="O41" s="330">
        <f t="shared" si="62"/>
        <v>61.25</v>
      </c>
      <c r="P41" s="264">
        <f>'JAP-5 Unitized Lighting Costs'!D$21</f>
        <v>1.1718313817226059E-2</v>
      </c>
      <c r="Q41" s="264">
        <f>'JAP-5 Unitized Lighting Costs'!$D$45</f>
        <v>1.6597234240679404</v>
      </c>
      <c r="R41" s="264">
        <f>'JAP-5 Unitized Lighting Costs'!D$74</f>
        <v>2.3044958636249755E-2</v>
      </c>
      <c r="S41" s="264">
        <f>'JAP-5 Unitized Lighting Costs'!D$106</f>
        <v>6.709569143429964</v>
      </c>
      <c r="T41" s="264">
        <f>'JAP-5 Unitized Lighting Costs'!$D$123</f>
        <v>5.4833248714576392E-2</v>
      </c>
      <c r="U41" s="66">
        <f t="shared" si="63"/>
        <v>0</v>
      </c>
      <c r="V41" s="66">
        <f t="shared" si="64"/>
        <v>0</v>
      </c>
      <c r="W41" s="66">
        <f t="shared" si="65"/>
        <v>1.4115037164702975</v>
      </c>
      <c r="X41" s="66">
        <f t="shared" si="66"/>
        <v>1.1741746001002435</v>
      </c>
      <c r="Y41" s="66">
        <f t="shared" si="67"/>
        <v>3.358536483767804</v>
      </c>
      <c r="Z41" s="66">
        <f t="shared" si="68"/>
        <v>5.9442148003383455</v>
      </c>
      <c r="AA41" s="549"/>
      <c r="AB41" s="119">
        <f t="shared" si="69"/>
        <v>0</v>
      </c>
      <c r="AC41" s="119">
        <f t="shared" si="70"/>
        <v>0</v>
      </c>
      <c r="AD41" s="119">
        <f t="shared" si="71"/>
        <v>2.3044958636249755E-2</v>
      </c>
      <c r="AE41" s="119">
        <f t="shared" si="72"/>
        <v>1.9170197552657038E-2</v>
      </c>
      <c r="AF41" s="119">
        <f t="shared" si="73"/>
        <v>5.4833248714576392E-2</v>
      </c>
      <c r="AG41" s="119">
        <f t="shared" si="74"/>
        <v>9.7048404903483182E-2</v>
      </c>
      <c r="AH41" s="66">
        <f t="shared" si="75"/>
        <v>0</v>
      </c>
      <c r="AI41" s="66">
        <f t="shared" si="76"/>
        <v>0</v>
      </c>
      <c r="AJ41" s="66">
        <f t="shared" si="77"/>
        <v>313.35382505640604</v>
      </c>
      <c r="AK41" s="66">
        <f t="shared" si="78"/>
        <v>260.66676122225408</v>
      </c>
      <c r="AL41" s="66">
        <f t="shared" si="79"/>
        <v>745.5950993964525</v>
      </c>
      <c r="AM41" s="66">
        <f t="shared" si="80"/>
        <v>1319.6156856751127</v>
      </c>
      <c r="AN41" s="66">
        <f t="shared" si="81"/>
        <v>0</v>
      </c>
      <c r="AO41" s="66">
        <f t="shared" si="81"/>
        <v>0</v>
      </c>
      <c r="AP41" s="66">
        <f t="shared" si="81"/>
        <v>3760.2459006768722</v>
      </c>
      <c r="AQ41" s="66">
        <f t="shared" si="81"/>
        <v>3128.001134667049</v>
      </c>
      <c r="AR41" s="66">
        <f t="shared" si="81"/>
        <v>8947.14119275743</v>
      </c>
      <c r="AS41" s="66">
        <f t="shared" si="81"/>
        <v>15835.388228101352</v>
      </c>
      <c r="AT41" s="551">
        <f t="shared" si="82"/>
        <v>0</v>
      </c>
    </row>
    <row r="42" spans="1:46">
      <c r="A42" s="87" t="str">
        <f>+A41</f>
        <v xml:space="preserve">52E </v>
      </c>
      <c r="B42" s="33"/>
      <c r="C42" s="32" t="str">
        <f>'WP1 Lighting Invetory'!C43</f>
        <v>Metal Halide</v>
      </c>
      <c r="D42" s="32" t="str">
        <f>'WP1 Lighting Invetory'!D43</f>
        <v>MH 250</v>
      </c>
      <c r="E42" s="32">
        <f>'WP1 Lighting Invetory'!E43</f>
        <v>250</v>
      </c>
      <c r="F42" s="32" t="str">
        <f>'WP1 Lighting Invetory'!G43</f>
        <v>Customer</v>
      </c>
      <c r="G42" s="550">
        <f>'WP1 Lighting Invetory'!H43</f>
        <v>61</v>
      </c>
      <c r="H42" s="129" t="s">
        <v>760</v>
      </c>
      <c r="I42" s="24" t="s">
        <v>236</v>
      </c>
      <c r="J42" s="29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328">
        <f t="shared" si="59"/>
        <v>0</v>
      </c>
      <c r="L42" s="129">
        <f t="shared" si="60"/>
        <v>0</v>
      </c>
      <c r="M42" s="329">
        <f t="shared" si="61"/>
        <v>15.25</v>
      </c>
      <c r="N42" s="535">
        <f>'WP1 Lighting Invetory'!J43</f>
        <v>64050</v>
      </c>
      <c r="O42" s="330">
        <f t="shared" si="62"/>
        <v>87.5</v>
      </c>
      <c r="P42" s="264">
        <f>'JAP-5 Unitized Lighting Costs'!D$21</f>
        <v>1.1718313817226059E-2</v>
      </c>
      <c r="Q42" s="264">
        <f>'JAP-5 Unitized Lighting Costs'!$D$45</f>
        <v>1.6597234240679404</v>
      </c>
      <c r="R42" s="264">
        <f>'JAP-5 Unitized Lighting Costs'!D$74</f>
        <v>2.3044958636249755E-2</v>
      </c>
      <c r="S42" s="264">
        <f>'JAP-5 Unitized Lighting Costs'!D$106</f>
        <v>6.709569143429964</v>
      </c>
      <c r="T42" s="264">
        <f>'JAP-5 Unitized Lighting Costs'!$D$123</f>
        <v>5.4833248714576392E-2</v>
      </c>
      <c r="U42" s="66">
        <f t="shared" si="63"/>
        <v>0</v>
      </c>
      <c r="V42" s="66">
        <f t="shared" si="64"/>
        <v>0</v>
      </c>
      <c r="W42" s="66">
        <f t="shared" si="65"/>
        <v>2.0164338806718534</v>
      </c>
      <c r="X42" s="66">
        <f t="shared" si="66"/>
        <v>1.677392285857491</v>
      </c>
      <c r="Y42" s="66">
        <f t="shared" si="67"/>
        <v>4.797909262525434</v>
      </c>
      <c r="Z42" s="66">
        <f t="shared" si="68"/>
        <v>8.4917354290547777</v>
      </c>
      <c r="AA42" s="549"/>
      <c r="AB42" s="119">
        <f t="shared" si="69"/>
        <v>0</v>
      </c>
      <c r="AC42" s="119">
        <f t="shared" si="70"/>
        <v>0</v>
      </c>
      <c r="AD42" s="119">
        <f t="shared" si="71"/>
        <v>2.3044958636249752E-2</v>
      </c>
      <c r="AE42" s="119">
        <f t="shared" si="72"/>
        <v>1.9170197552657042E-2</v>
      </c>
      <c r="AF42" s="119">
        <f t="shared" si="73"/>
        <v>5.4833248714576392E-2</v>
      </c>
      <c r="AG42" s="119">
        <f t="shared" si="74"/>
        <v>9.7048404903483182E-2</v>
      </c>
      <c r="AH42" s="66">
        <f t="shared" si="75"/>
        <v>0</v>
      </c>
      <c r="AI42" s="66">
        <f t="shared" si="76"/>
        <v>0</v>
      </c>
      <c r="AJ42" s="66">
        <f t="shared" si="77"/>
        <v>123.00246672098305</v>
      </c>
      <c r="AK42" s="66">
        <f t="shared" si="78"/>
        <v>102.32092943730696</v>
      </c>
      <c r="AL42" s="66">
        <f t="shared" si="79"/>
        <v>292.67246501405145</v>
      </c>
      <c r="AM42" s="66">
        <f t="shared" si="80"/>
        <v>517.99586117234139</v>
      </c>
      <c r="AN42" s="66">
        <f t="shared" si="81"/>
        <v>0</v>
      </c>
      <c r="AO42" s="66">
        <f t="shared" si="81"/>
        <v>0</v>
      </c>
      <c r="AP42" s="66">
        <f t="shared" si="81"/>
        <v>1476.0296006517965</v>
      </c>
      <c r="AQ42" s="66">
        <f t="shared" si="81"/>
        <v>1227.8511532476834</v>
      </c>
      <c r="AR42" s="66">
        <f t="shared" si="81"/>
        <v>3512.0695801686174</v>
      </c>
      <c r="AS42" s="66">
        <f t="shared" si="81"/>
        <v>6215.9503340680967</v>
      </c>
      <c r="AT42" s="551">
        <f t="shared" si="82"/>
        <v>0</v>
      </c>
    </row>
    <row r="43" spans="1:46">
      <c r="A43" s="87" t="str">
        <f>+A42</f>
        <v xml:space="preserve">52E </v>
      </c>
      <c r="B43" s="33"/>
      <c r="C43" s="32" t="str">
        <f>'WP1 Lighting Invetory'!C44</f>
        <v>Metal Halide</v>
      </c>
      <c r="D43" s="32" t="str">
        <f>'WP1 Lighting Invetory'!D44</f>
        <v>MH 400</v>
      </c>
      <c r="E43" s="32">
        <f>'WP1 Lighting Invetory'!E44</f>
        <v>400</v>
      </c>
      <c r="F43" s="32" t="str">
        <f>'WP1 Lighting Invetory'!G44</f>
        <v>Customer</v>
      </c>
      <c r="G43" s="550">
        <f>'WP1 Lighting Invetory'!H44</f>
        <v>57</v>
      </c>
      <c r="H43" s="129" t="s">
        <v>760</v>
      </c>
      <c r="I43" s="24" t="s">
        <v>236</v>
      </c>
      <c r="J43" s="29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328">
        <f t="shared" si="59"/>
        <v>0</v>
      </c>
      <c r="L43" s="129">
        <f t="shared" si="60"/>
        <v>0</v>
      </c>
      <c r="M43" s="329">
        <f t="shared" si="61"/>
        <v>22.8</v>
      </c>
      <c r="N43" s="535">
        <f>'WP1 Lighting Invetory'!J44</f>
        <v>95760</v>
      </c>
      <c r="O43" s="330">
        <f t="shared" si="62"/>
        <v>140</v>
      </c>
      <c r="P43" s="264">
        <f>'JAP-5 Unitized Lighting Costs'!D$21</f>
        <v>1.1718313817226059E-2</v>
      </c>
      <c r="Q43" s="264">
        <f>'JAP-5 Unitized Lighting Costs'!$D$45</f>
        <v>1.6597234240679404</v>
      </c>
      <c r="R43" s="264">
        <f>'JAP-5 Unitized Lighting Costs'!D$74</f>
        <v>2.3044958636249755E-2</v>
      </c>
      <c r="S43" s="264">
        <f>'JAP-5 Unitized Lighting Costs'!D$106</f>
        <v>6.709569143429964</v>
      </c>
      <c r="T43" s="264">
        <f>'JAP-5 Unitized Lighting Costs'!$D$123</f>
        <v>5.4833248714576392E-2</v>
      </c>
      <c r="U43" s="66">
        <f t="shared" si="63"/>
        <v>0</v>
      </c>
      <c r="V43" s="66">
        <f t="shared" si="64"/>
        <v>0</v>
      </c>
      <c r="W43" s="66">
        <f t="shared" si="65"/>
        <v>3.2262942090749656</v>
      </c>
      <c r="X43" s="66">
        <f t="shared" si="66"/>
        <v>2.6838276573719853</v>
      </c>
      <c r="Y43" s="66">
        <f t="shared" si="67"/>
        <v>7.676654820040695</v>
      </c>
      <c r="Z43" s="66">
        <f t="shared" si="68"/>
        <v>13.586776686487646</v>
      </c>
      <c r="AA43" s="549"/>
      <c r="AB43" s="119">
        <f t="shared" si="69"/>
        <v>0</v>
      </c>
      <c r="AC43" s="119">
        <f t="shared" si="70"/>
        <v>0</v>
      </c>
      <c r="AD43" s="119">
        <f t="shared" si="71"/>
        <v>2.3044958636249755E-2</v>
      </c>
      <c r="AE43" s="119">
        <f t="shared" si="72"/>
        <v>1.9170197552657038E-2</v>
      </c>
      <c r="AF43" s="119">
        <f t="shared" si="73"/>
        <v>5.4833248714576392E-2</v>
      </c>
      <c r="AG43" s="119">
        <f t="shared" si="74"/>
        <v>9.7048404903483182E-2</v>
      </c>
      <c r="AH43" s="66">
        <f t="shared" si="75"/>
        <v>0</v>
      </c>
      <c r="AI43" s="66">
        <f t="shared" si="76"/>
        <v>0</v>
      </c>
      <c r="AJ43" s="66">
        <f t="shared" si="77"/>
        <v>183.89876991727303</v>
      </c>
      <c r="AK43" s="66">
        <f t="shared" si="78"/>
        <v>152.97817647020315</v>
      </c>
      <c r="AL43" s="66">
        <f t="shared" si="79"/>
        <v>437.56932474231962</v>
      </c>
      <c r="AM43" s="66">
        <f t="shared" si="80"/>
        <v>774.44627112979583</v>
      </c>
      <c r="AN43" s="66">
        <f t="shared" si="81"/>
        <v>0</v>
      </c>
      <c r="AO43" s="66">
        <f t="shared" si="81"/>
        <v>0</v>
      </c>
      <c r="AP43" s="66">
        <f t="shared" si="81"/>
        <v>2206.7852390072762</v>
      </c>
      <c r="AQ43" s="66">
        <f t="shared" si="81"/>
        <v>1835.7381176424378</v>
      </c>
      <c r="AR43" s="66">
        <f t="shared" si="81"/>
        <v>5250.8318969078355</v>
      </c>
      <c r="AS43" s="66">
        <f t="shared" si="81"/>
        <v>9293.3552535575509</v>
      </c>
      <c r="AT43" s="551">
        <f t="shared" si="82"/>
        <v>0</v>
      </c>
    </row>
    <row r="44" spans="1:46">
      <c r="A44" s="88" t="str">
        <f>+A43</f>
        <v xml:space="preserve">52E </v>
      </c>
      <c r="B44" s="89"/>
      <c r="C44" s="32" t="str">
        <f>'WP1 Lighting Invetory'!C45</f>
        <v>Metal Halide</v>
      </c>
      <c r="D44" s="32" t="str">
        <f>'WP1 Lighting Invetory'!D45</f>
        <v>MH 1000</v>
      </c>
      <c r="E44" s="32">
        <f>'WP1 Lighting Invetory'!E45</f>
        <v>1000</v>
      </c>
      <c r="F44" s="32" t="str">
        <f>'WP1 Lighting Invetory'!G45</f>
        <v>Customer</v>
      </c>
      <c r="G44" s="550">
        <f>'WP1 Lighting Invetory'!H45</f>
        <v>18</v>
      </c>
      <c r="H44" s="129" t="s">
        <v>760</v>
      </c>
      <c r="I44" s="24" t="s">
        <v>236</v>
      </c>
      <c r="J44" s="118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328">
        <f t="shared" si="59"/>
        <v>0</v>
      </c>
      <c r="L44" s="331">
        <f t="shared" si="60"/>
        <v>0</v>
      </c>
      <c r="M44" s="332">
        <f t="shared" si="61"/>
        <v>18</v>
      </c>
      <c r="N44" s="535">
        <f>'WP1 Lighting Invetory'!J45</f>
        <v>75600</v>
      </c>
      <c r="O44" s="330">
        <f t="shared" si="62"/>
        <v>350</v>
      </c>
      <c r="P44" s="264">
        <f>'JAP-5 Unitized Lighting Costs'!D$21</f>
        <v>1.1718313817226059E-2</v>
      </c>
      <c r="Q44" s="264">
        <f>'JAP-5 Unitized Lighting Costs'!$D$45</f>
        <v>1.6597234240679404</v>
      </c>
      <c r="R44" s="264">
        <f>'JAP-5 Unitized Lighting Costs'!D$74</f>
        <v>2.3044958636249755E-2</v>
      </c>
      <c r="S44" s="264">
        <f>'JAP-5 Unitized Lighting Costs'!D$106</f>
        <v>6.709569143429964</v>
      </c>
      <c r="T44" s="264">
        <f>'JAP-5 Unitized Lighting Costs'!$D$123</f>
        <v>5.4833248714576392E-2</v>
      </c>
      <c r="U44" s="66">
        <f t="shared" si="63"/>
        <v>0</v>
      </c>
      <c r="V44" s="66">
        <f t="shared" si="64"/>
        <v>0</v>
      </c>
      <c r="W44" s="66">
        <f t="shared" si="65"/>
        <v>8.0657355226874135</v>
      </c>
      <c r="X44" s="66">
        <f t="shared" si="66"/>
        <v>6.709569143429964</v>
      </c>
      <c r="Y44" s="66">
        <f t="shared" si="67"/>
        <v>19.191637050101736</v>
      </c>
      <c r="Z44" s="66">
        <f t="shared" si="68"/>
        <v>33.966941716219111</v>
      </c>
      <c r="AA44" s="549"/>
      <c r="AB44" s="119">
        <f t="shared" si="69"/>
        <v>0</v>
      </c>
      <c r="AC44" s="119">
        <f t="shared" si="70"/>
        <v>0</v>
      </c>
      <c r="AD44" s="119">
        <f t="shared" si="71"/>
        <v>2.3044958636249752E-2</v>
      </c>
      <c r="AE44" s="119">
        <f t="shared" si="72"/>
        <v>1.9170197552657042E-2</v>
      </c>
      <c r="AF44" s="119">
        <f t="shared" si="73"/>
        <v>5.4833248714576392E-2</v>
      </c>
      <c r="AG44" s="119">
        <f t="shared" si="74"/>
        <v>9.7048404903483182E-2</v>
      </c>
      <c r="AH44" s="66">
        <f t="shared" si="75"/>
        <v>0</v>
      </c>
      <c r="AI44" s="66">
        <f t="shared" si="76"/>
        <v>0</v>
      </c>
      <c r="AJ44" s="66">
        <f t="shared" si="77"/>
        <v>145.18323940837345</v>
      </c>
      <c r="AK44" s="66">
        <f t="shared" si="78"/>
        <v>120.77224458173936</v>
      </c>
      <c r="AL44" s="66">
        <f t="shared" si="79"/>
        <v>345.44946690183127</v>
      </c>
      <c r="AM44" s="66">
        <f t="shared" si="80"/>
        <v>611.40495089194405</v>
      </c>
      <c r="AN44" s="66">
        <f t="shared" si="81"/>
        <v>0</v>
      </c>
      <c r="AO44" s="66">
        <f t="shared" si="81"/>
        <v>0</v>
      </c>
      <c r="AP44" s="66">
        <f t="shared" si="81"/>
        <v>1742.1988729004815</v>
      </c>
      <c r="AQ44" s="66">
        <f t="shared" si="81"/>
        <v>1449.2669349808723</v>
      </c>
      <c r="AR44" s="66">
        <f t="shared" si="81"/>
        <v>4145.393602821975</v>
      </c>
      <c r="AS44" s="66">
        <f t="shared" si="81"/>
        <v>7336.8594107033286</v>
      </c>
      <c r="AT44" s="551">
        <f t="shared" si="82"/>
        <v>0</v>
      </c>
    </row>
    <row r="45" spans="1:46">
      <c r="A45" s="543" t="s">
        <v>214</v>
      </c>
      <c r="B45" s="287"/>
      <c r="C45" s="25"/>
      <c r="D45" s="288"/>
      <c r="E45" s="544"/>
      <c r="F45" s="288"/>
      <c r="G45" s="290"/>
      <c r="H45" s="334"/>
      <c r="I45" s="25"/>
      <c r="J45" s="288"/>
      <c r="K45" s="333"/>
      <c r="L45" s="334"/>
      <c r="M45" s="335"/>
      <c r="N45" s="546"/>
      <c r="O45" s="547"/>
      <c r="P45" s="548"/>
      <c r="Q45" s="548"/>
      <c r="R45" s="548"/>
      <c r="S45" s="548"/>
      <c r="T45" s="548"/>
      <c r="U45" s="132"/>
      <c r="V45" s="132"/>
      <c r="W45" s="132"/>
      <c r="X45" s="132"/>
      <c r="Y45" s="132"/>
      <c r="Z45" s="132"/>
      <c r="AA45" s="549"/>
      <c r="AB45" s="549"/>
    </row>
    <row r="46" spans="1:46">
      <c r="A46" s="86" t="s">
        <v>139</v>
      </c>
      <c r="B46" s="32" t="s">
        <v>767</v>
      </c>
      <c r="C46" s="32" t="str">
        <f>'WP1 Lighting Invetory'!C47</f>
        <v>Sodium Vapor</v>
      </c>
      <c r="D46" s="32" t="str">
        <f>'WP1 Lighting Invetory'!D47</f>
        <v>SV 050</v>
      </c>
      <c r="E46" s="32">
        <f>'WP1 Lighting Invetory'!E47</f>
        <v>50</v>
      </c>
      <c r="F46" s="32" t="str">
        <f>'WP1 Lighting Invetory'!G47</f>
        <v>Company</v>
      </c>
      <c r="G46" s="550">
        <f>'WP1 Lighting Invetory'!H47</f>
        <v>0</v>
      </c>
      <c r="H46" s="129">
        <f>'WP9 Sodium Vapor Cost Est.'!$D$20</f>
        <v>870.34</v>
      </c>
      <c r="I46" s="24" t="s">
        <v>210</v>
      </c>
      <c r="J46" s="29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328">
        <f t="shared" ref="K46:K54" si="83">IF(I46="Yes",G46*J46,0)</f>
        <v>0</v>
      </c>
      <c r="L46" s="129">
        <f t="shared" ref="L46:L54" si="84">IF(F46="Company", G46*H46,0)</f>
        <v>0</v>
      </c>
      <c r="M46" s="329">
        <f t="shared" ref="M46:M54" si="85">E46*G46/1000</f>
        <v>0</v>
      </c>
      <c r="N46" s="535">
        <f>E46*4200*G46/1000</f>
        <v>0</v>
      </c>
      <c r="O46" s="330">
        <f t="shared" ref="O46:O54" si="86">E46*4200/1000/12</f>
        <v>17.5</v>
      </c>
      <c r="P46" s="264">
        <f>'JAP-5 Unitized Lighting Costs'!D$21</f>
        <v>1.1718313817226059E-2</v>
      </c>
      <c r="Q46" s="264">
        <f>'JAP-5 Unitized Lighting Costs'!$D$45</f>
        <v>1.6597234240679404</v>
      </c>
      <c r="R46" s="264">
        <f>'JAP-5 Unitized Lighting Costs'!D$74</f>
        <v>2.3044958636249755E-2</v>
      </c>
      <c r="S46" s="264">
        <f>'JAP-5 Unitized Lighting Costs'!D$106</f>
        <v>6.709569143429964</v>
      </c>
      <c r="T46" s="264">
        <f>'JAP-5 Unitized Lighting Costs'!$D$123</f>
        <v>5.4833248714576392E-2</v>
      </c>
      <c r="U46" s="66">
        <f t="shared" ref="U46:U54" si="87">IF(F46="Company", H46*P46, 0)</f>
        <v>10.198917247684529</v>
      </c>
      <c r="V46" s="66">
        <f t="shared" ref="V46:V54" si="88">IF(I46="yes", J46*Q46, 0)</f>
        <v>1.6597234240679404</v>
      </c>
      <c r="W46" s="66">
        <f t="shared" ref="W46:W54" si="89">R46*O46</f>
        <v>0.40328677613437069</v>
      </c>
      <c r="X46" s="66">
        <f t="shared" ref="X46:X54" si="90">E46*S46/1000</f>
        <v>0.33547845717149816</v>
      </c>
      <c r="Y46" s="66">
        <f t="shared" ref="Y46:Y54" si="91">O46*T46</f>
        <v>0.95958185250508687</v>
      </c>
      <c r="Z46" s="66">
        <f t="shared" ref="Z46:Z54" si="92">SUM(U46:Y46)</f>
        <v>13.556987757563425</v>
      </c>
      <c r="AA46" s="549"/>
      <c r="AB46" s="119">
        <f t="shared" ref="AB46:AB54" si="93">IFERROR(U46/O46,0)</f>
        <v>0.58279527129625874</v>
      </c>
      <c r="AC46" s="119">
        <f t="shared" ref="AC46:AC54" si="94">IFERROR(V46/O46,0)</f>
        <v>9.484133851816802E-2</v>
      </c>
      <c r="AD46" s="119">
        <f t="shared" ref="AD46:AD54" si="95">IFERROR(W46/O46,0)</f>
        <v>2.3044958636249755E-2</v>
      </c>
      <c r="AE46" s="119">
        <f t="shared" ref="AE46:AE54" si="96">IFERROR(X46/O46,0)</f>
        <v>1.9170197552657038E-2</v>
      </c>
      <c r="AF46" s="119">
        <f t="shared" ref="AF46:AF54" si="97">IFERROR(Y46/O46,0)</f>
        <v>5.4833248714576392E-2</v>
      </c>
      <c r="AG46" s="119">
        <f t="shared" ref="AG46:AG54" si="98">SUM(AB46:AF46)</f>
        <v>0.77468501471790996</v>
      </c>
      <c r="AH46" s="66">
        <f t="shared" ref="AH46:AH54" si="99">(U46*$G46)</f>
        <v>0</v>
      </c>
      <c r="AI46" s="66">
        <f t="shared" ref="AI46:AI54" si="100">(V46*$G46)</f>
        <v>0</v>
      </c>
      <c r="AJ46" s="66">
        <f t="shared" ref="AJ46:AJ54" si="101">(W46*$G46)</f>
        <v>0</v>
      </c>
      <c r="AK46" s="66">
        <f t="shared" ref="AK46:AK54" si="102">(X46*$G46)</f>
        <v>0</v>
      </c>
      <c r="AL46" s="66">
        <f t="shared" ref="AL46:AL54" si="103">(Y46*$G46)</f>
        <v>0</v>
      </c>
      <c r="AM46" s="66">
        <f t="shared" ref="AM46:AM54" si="104">SUM(AH46:AL46)</f>
        <v>0</v>
      </c>
      <c r="AN46" s="66">
        <f t="shared" ref="AN46:AN54" si="105">AH46*12</f>
        <v>0</v>
      </c>
      <c r="AO46" s="66">
        <f t="shared" ref="AO46:AO54" si="106">AI46*12</f>
        <v>0</v>
      </c>
      <c r="AP46" s="66">
        <f t="shared" ref="AP46:AP54" si="107">AJ46*12</f>
        <v>0</v>
      </c>
      <c r="AQ46" s="66">
        <f t="shared" ref="AQ46:AQ54" si="108">AK46*12</f>
        <v>0</v>
      </c>
      <c r="AR46" s="66">
        <f t="shared" ref="AR46:AR54" si="109">AL46*12</f>
        <v>0</v>
      </c>
      <c r="AS46" s="66">
        <f t="shared" ref="AS46:AS54" si="110">AM46*12</f>
        <v>0</v>
      </c>
      <c r="AT46" s="551">
        <f t="shared" ref="AT46:AT54" si="111">Z46*G46-AM46</f>
        <v>0</v>
      </c>
    </row>
    <row r="47" spans="1:46">
      <c r="A47" s="87" t="str">
        <f t="shared" ref="A47:A54" si="112">+A46</f>
        <v>53E - Company Owned</v>
      </c>
      <c r="B47" s="32" t="s">
        <v>767</v>
      </c>
      <c r="C47" s="32" t="str">
        <f>'WP1 Lighting Invetory'!C48</f>
        <v>Sodium Vapor</v>
      </c>
      <c r="D47" s="32" t="str">
        <f>'WP1 Lighting Invetory'!D48</f>
        <v>SV 070</v>
      </c>
      <c r="E47" s="32">
        <f>'WP1 Lighting Invetory'!E48</f>
        <v>70</v>
      </c>
      <c r="F47" s="32" t="str">
        <f>'WP1 Lighting Invetory'!G48</f>
        <v>Company</v>
      </c>
      <c r="G47" s="550">
        <f>'WP1 Lighting Invetory'!H48</f>
        <v>4553.083333333333</v>
      </c>
      <c r="H47" s="129">
        <f>'WP9 Sodium Vapor Cost Est.'!$D$21</f>
        <v>870.34</v>
      </c>
      <c r="I47" s="24" t="s">
        <v>210</v>
      </c>
      <c r="J47" s="29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328">
        <f t="shared" si="83"/>
        <v>4553.083333333333</v>
      </c>
      <c r="L47" s="129">
        <f t="shared" si="84"/>
        <v>3962730.5483333333</v>
      </c>
      <c r="M47" s="329">
        <f t="shared" si="85"/>
        <v>318.71583333333331</v>
      </c>
      <c r="N47" s="535">
        <f>'WP1 Lighting Invetory'!J48</f>
        <v>1338606.5000000002</v>
      </c>
      <c r="O47" s="330">
        <f t="shared" si="86"/>
        <v>24.5</v>
      </c>
      <c r="P47" s="264">
        <f>'JAP-5 Unitized Lighting Costs'!D$21</f>
        <v>1.1718313817226059E-2</v>
      </c>
      <c r="Q47" s="264">
        <f>'JAP-5 Unitized Lighting Costs'!$D$45</f>
        <v>1.6597234240679404</v>
      </c>
      <c r="R47" s="264">
        <f>'JAP-5 Unitized Lighting Costs'!D$74</f>
        <v>2.3044958636249755E-2</v>
      </c>
      <c r="S47" s="264">
        <f>'JAP-5 Unitized Lighting Costs'!D$106</f>
        <v>6.709569143429964</v>
      </c>
      <c r="T47" s="264">
        <f>'JAP-5 Unitized Lighting Costs'!$D$123</f>
        <v>5.4833248714576392E-2</v>
      </c>
      <c r="U47" s="66">
        <f t="shared" si="87"/>
        <v>10.198917247684529</v>
      </c>
      <c r="V47" s="66">
        <f t="shared" si="88"/>
        <v>1.6597234240679404</v>
      </c>
      <c r="W47" s="66">
        <f t="shared" si="89"/>
        <v>0.56460148658811904</v>
      </c>
      <c r="X47" s="66">
        <f t="shared" si="90"/>
        <v>0.46966984004009749</v>
      </c>
      <c r="Y47" s="66">
        <f t="shared" si="91"/>
        <v>1.3434145935071216</v>
      </c>
      <c r="Z47" s="66">
        <f t="shared" si="92"/>
        <v>14.236326591887806</v>
      </c>
      <c r="AA47" s="549"/>
      <c r="AB47" s="119">
        <f t="shared" si="93"/>
        <v>0.41628233664018482</v>
      </c>
      <c r="AC47" s="119">
        <f t="shared" si="94"/>
        <v>6.7743813227262875E-2</v>
      </c>
      <c r="AD47" s="119">
        <f t="shared" si="95"/>
        <v>2.3044958636249755E-2</v>
      </c>
      <c r="AE47" s="119">
        <f t="shared" si="96"/>
        <v>1.9170197552657042E-2</v>
      </c>
      <c r="AF47" s="119">
        <f t="shared" si="97"/>
        <v>5.4833248714576392E-2</v>
      </c>
      <c r="AG47" s="119">
        <f t="shared" si="98"/>
        <v>0.58107455477093084</v>
      </c>
      <c r="AH47" s="66">
        <f t="shared" si="99"/>
        <v>46436.520138478299</v>
      </c>
      <c r="AI47" s="66">
        <f t="shared" si="100"/>
        <v>7556.8590600666712</v>
      </c>
      <c r="AJ47" s="66">
        <f t="shared" si="101"/>
        <v>2570.6776185595882</v>
      </c>
      <c r="AK47" s="66">
        <f t="shared" si="102"/>
        <v>2138.4459208559006</v>
      </c>
      <c r="AL47" s="66">
        <f t="shared" si="103"/>
        <v>6116.6785954540501</v>
      </c>
      <c r="AM47" s="66">
        <f t="shared" si="104"/>
        <v>64819.181333414512</v>
      </c>
      <c r="AN47" s="66">
        <f t="shared" si="105"/>
        <v>557238.24166173954</v>
      </c>
      <c r="AO47" s="66">
        <f t="shared" si="106"/>
        <v>90682.308720800051</v>
      </c>
      <c r="AP47" s="66">
        <f t="shared" si="107"/>
        <v>30848.131422715058</v>
      </c>
      <c r="AQ47" s="66">
        <f t="shared" si="108"/>
        <v>25661.351050270809</v>
      </c>
      <c r="AR47" s="66">
        <f t="shared" si="109"/>
        <v>73400.143145448601</v>
      </c>
      <c r="AS47" s="66">
        <f t="shared" si="110"/>
        <v>777830.17600097414</v>
      </c>
      <c r="AT47" s="551">
        <f t="shared" si="111"/>
        <v>0</v>
      </c>
    </row>
    <row r="48" spans="1:46">
      <c r="A48" s="87" t="str">
        <f t="shared" si="112"/>
        <v>53E - Company Owned</v>
      </c>
      <c r="B48" s="32" t="s">
        <v>767</v>
      </c>
      <c r="C48" s="32" t="str">
        <f>'WP1 Lighting Invetory'!C49</f>
        <v>Sodium Vapor</v>
      </c>
      <c r="D48" s="32" t="str">
        <f>'WP1 Lighting Invetory'!D49</f>
        <v>SV 100</v>
      </c>
      <c r="E48" s="32">
        <f>'WP1 Lighting Invetory'!E49</f>
        <v>100</v>
      </c>
      <c r="F48" s="32" t="str">
        <f>'WP1 Lighting Invetory'!G49</f>
        <v>Company</v>
      </c>
      <c r="G48" s="550">
        <f>'WP1 Lighting Invetory'!H49</f>
        <v>31915.416666666668</v>
      </c>
      <c r="H48" s="129">
        <f>'WP9 Sodium Vapor Cost Est.'!$D$23</f>
        <v>821.04</v>
      </c>
      <c r="I48" s="24" t="s">
        <v>210</v>
      </c>
      <c r="J48" s="29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328">
        <f t="shared" si="83"/>
        <v>31915.416666666668</v>
      </c>
      <c r="L48" s="129">
        <f t="shared" si="84"/>
        <v>26203833.699999999</v>
      </c>
      <c r="M48" s="329">
        <f t="shared" si="85"/>
        <v>3191.541666666667</v>
      </c>
      <c r="N48" s="535">
        <f>'WP1 Lighting Invetory'!J49</f>
        <v>13404475</v>
      </c>
      <c r="O48" s="330">
        <f t="shared" si="86"/>
        <v>35</v>
      </c>
      <c r="P48" s="264">
        <f>'JAP-5 Unitized Lighting Costs'!D$21</f>
        <v>1.1718313817226059E-2</v>
      </c>
      <c r="Q48" s="264">
        <f>'JAP-5 Unitized Lighting Costs'!$D$45</f>
        <v>1.6597234240679404</v>
      </c>
      <c r="R48" s="264">
        <f>'JAP-5 Unitized Lighting Costs'!D$74</f>
        <v>2.3044958636249755E-2</v>
      </c>
      <c r="S48" s="264">
        <f>'JAP-5 Unitized Lighting Costs'!D$106</f>
        <v>6.709569143429964</v>
      </c>
      <c r="T48" s="264">
        <f>'JAP-5 Unitized Lighting Costs'!$D$123</f>
        <v>5.4833248714576392E-2</v>
      </c>
      <c r="U48" s="66">
        <f t="shared" si="87"/>
        <v>9.6212043764952835</v>
      </c>
      <c r="V48" s="66">
        <f t="shared" si="88"/>
        <v>1.6597234240679404</v>
      </c>
      <c r="W48" s="66">
        <f t="shared" si="89"/>
        <v>0.80657355226874139</v>
      </c>
      <c r="X48" s="66">
        <f t="shared" si="90"/>
        <v>0.67095691434299631</v>
      </c>
      <c r="Y48" s="66">
        <f t="shared" si="91"/>
        <v>1.9191637050101737</v>
      </c>
      <c r="Z48" s="66">
        <f t="shared" si="92"/>
        <v>14.677621972185134</v>
      </c>
      <c r="AA48" s="549"/>
      <c r="AB48" s="119">
        <f t="shared" si="93"/>
        <v>0.27489155361415096</v>
      </c>
      <c r="AC48" s="119">
        <f t="shared" si="94"/>
        <v>4.742066925908401E-2</v>
      </c>
      <c r="AD48" s="119">
        <f t="shared" si="95"/>
        <v>2.3044958636249755E-2</v>
      </c>
      <c r="AE48" s="119">
        <f t="shared" si="96"/>
        <v>1.9170197552657038E-2</v>
      </c>
      <c r="AF48" s="119">
        <f t="shared" si="97"/>
        <v>5.4833248714576392E-2</v>
      </c>
      <c r="AG48" s="119">
        <f t="shared" si="98"/>
        <v>0.41936062777671818</v>
      </c>
      <c r="AH48" s="66">
        <f t="shared" si="99"/>
        <v>307064.74651100388</v>
      </c>
      <c r="AI48" s="66">
        <f t="shared" si="100"/>
        <v>52970.764630555015</v>
      </c>
      <c r="AJ48" s="66">
        <f t="shared" si="101"/>
        <v>25742.130992970327</v>
      </c>
      <c r="AK48" s="66">
        <f t="shared" si="102"/>
        <v>21413.869486637705</v>
      </c>
      <c r="AL48" s="66">
        <f t="shared" si="103"/>
        <v>61250.90929694345</v>
      </c>
      <c r="AM48" s="66">
        <f t="shared" si="104"/>
        <v>468442.42091811035</v>
      </c>
      <c r="AN48" s="66">
        <f t="shared" si="105"/>
        <v>3684776.9581320463</v>
      </c>
      <c r="AO48" s="66">
        <f t="shared" si="106"/>
        <v>635649.17556666024</v>
      </c>
      <c r="AP48" s="66">
        <f t="shared" si="107"/>
        <v>308905.57191564393</v>
      </c>
      <c r="AQ48" s="66">
        <f t="shared" si="108"/>
        <v>256966.43383965245</v>
      </c>
      <c r="AR48" s="66">
        <f t="shared" si="109"/>
        <v>735010.91156332137</v>
      </c>
      <c r="AS48" s="66">
        <f t="shared" si="110"/>
        <v>5621309.0510173244</v>
      </c>
      <c r="AT48" s="551">
        <f t="shared" si="111"/>
        <v>0</v>
      </c>
    </row>
    <row r="49" spans="1:46">
      <c r="A49" s="87" t="str">
        <f t="shared" si="112"/>
        <v>53E - Company Owned</v>
      </c>
      <c r="B49" s="32" t="s">
        <v>767</v>
      </c>
      <c r="C49" s="32" t="str">
        <f>'WP1 Lighting Invetory'!C50</f>
        <v>Sodium Vapor</v>
      </c>
      <c r="D49" s="32" t="str">
        <f>'WP1 Lighting Invetory'!D50</f>
        <v>SV 150</v>
      </c>
      <c r="E49" s="32">
        <f>'WP1 Lighting Invetory'!E50</f>
        <v>150</v>
      </c>
      <c r="F49" s="32" t="str">
        <f>'WP1 Lighting Invetory'!G50</f>
        <v>Company</v>
      </c>
      <c r="G49" s="550">
        <f>'WP1 Lighting Invetory'!H50</f>
        <v>3831.6666666666665</v>
      </c>
      <c r="H49" s="129">
        <f>'WP9 Sodium Vapor Cost Est.'!$D$24</f>
        <v>822.4</v>
      </c>
      <c r="I49" s="24" t="s">
        <v>210</v>
      </c>
      <c r="J49" s="29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328">
        <f t="shared" si="83"/>
        <v>3831.6666666666665</v>
      </c>
      <c r="L49" s="129">
        <f t="shared" si="84"/>
        <v>3151162.6666666665</v>
      </c>
      <c r="M49" s="329">
        <f t="shared" si="85"/>
        <v>574.75</v>
      </c>
      <c r="N49" s="535">
        <f>'WP1 Lighting Invetory'!J50</f>
        <v>2413950</v>
      </c>
      <c r="O49" s="330">
        <f t="shared" si="86"/>
        <v>52.5</v>
      </c>
      <c r="P49" s="264">
        <f>'JAP-5 Unitized Lighting Costs'!D$21</f>
        <v>1.1718313817226059E-2</v>
      </c>
      <c r="Q49" s="264">
        <f>'JAP-5 Unitized Lighting Costs'!$D$45</f>
        <v>1.6597234240679404</v>
      </c>
      <c r="R49" s="264">
        <f>'JAP-5 Unitized Lighting Costs'!D$74</f>
        <v>2.3044958636249755E-2</v>
      </c>
      <c r="S49" s="264">
        <f>'JAP-5 Unitized Lighting Costs'!D$106</f>
        <v>6.709569143429964</v>
      </c>
      <c r="T49" s="264">
        <f>'JAP-5 Unitized Lighting Costs'!$D$123</f>
        <v>5.4833248714576392E-2</v>
      </c>
      <c r="U49" s="66">
        <f t="shared" si="87"/>
        <v>9.6371412832867112</v>
      </c>
      <c r="V49" s="66">
        <f t="shared" si="88"/>
        <v>1.6597234240679404</v>
      </c>
      <c r="W49" s="66">
        <f t="shared" si="89"/>
        <v>1.2098603284031122</v>
      </c>
      <c r="X49" s="66">
        <f t="shared" si="90"/>
        <v>1.0064353715144947</v>
      </c>
      <c r="Y49" s="66">
        <f t="shared" si="91"/>
        <v>2.8787455575152605</v>
      </c>
      <c r="Z49" s="66">
        <f t="shared" si="92"/>
        <v>16.391905964787519</v>
      </c>
      <c r="AA49" s="549"/>
      <c r="AB49" s="119">
        <f t="shared" si="93"/>
        <v>0.18356459587212784</v>
      </c>
      <c r="AC49" s="119">
        <f t="shared" si="94"/>
        <v>3.1613779506056004E-2</v>
      </c>
      <c r="AD49" s="119">
        <f t="shared" si="95"/>
        <v>2.3044958636249755E-2</v>
      </c>
      <c r="AE49" s="119">
        <f t="shared" si="96"/>
        <v>1.9170197552657042E-2</v>
      </c>
      <c r="AF49" s="119">
        <f t="shared" si="97"/>
        <v>5.4833248714576392E-2</v>
      </c>
      <c r="AG49" s="119">
        <f t="shared" si="98"/>
        <v>0.31222678028166706</v>
      </c>
      <c r="AH49" s="66">
        <f t="shared" si="99"/>
        <v>36926.313017126915</v>
      </c>
      <c r="AI49" s="66">
        <f t="shared" si="100"/>
        <v>6359.5069198869915</v>
      </c>
      <c r="AJ49" s="66">
        <f t="shared" si="101"/>
        <v>4635.7814916645912</v>
      </c>
      <c r="AK49" s="66">
        <f t="shared" si="102"/>
        <v>3856.3248651863719</v>
      </c>
      <c r="AL49" s="66">
        <f t="shared" si="103"/>
        <v>11030.393394545972</v>
      </c>
      <c r="AM49" s="66">
        <f t="shared" si="104"/>
        <v>62808.319688410833</v>
      </c>
      <c r="AN49" s="66">
        <f t="shared" si="105"/>
        <v>443115.75620552298</v>
      </c>
      <c r="AO49" s="66">
        <f t="shared" si="106"/>
        <v>76314.083038643905</v>
      </c>
      <c r="AP49" s="66">
        <f t="shared" si="107"/>
        <v>55629.377899975094</v>
      </c>
      <c r="AQ49" s="66">
        <f t="shared" si="108"/>
        <v>46275.898382236461</v>
      </c>
      <c r="AR49" s="66">
        <f t="shared" si="109"/>
        <v>132364.72073455167</v>
      </c>
      <c r="AS49" s="66">
        <f t="shared" si="110"/>
        <v>753699.83626092994</v>
      </c>
      <c r="AT49" s="551">
        <f t="shared" si="111"/>
        <v>0</v>
      </c>
    </row>
    <row r="50" spans="1:46">
      <c r="A50" s="87" t="str">
        <f t="shared" si="112"/>
        <v>53E - Company Owned</v>
      </c>
      <c r="B50" s="32" t="s">
        <v>767</v>
      </c>
      <c r="C50" s="32" t="str">
        <f>'WP1 Lighting Invetory'!C51</f>
        <v>Sodium Vapor</v>
      </c>
      <c r="D50" s="32" t="str">
        <f>'WP1 Lighting Invetory'!D51</f>
        <v>SV 200</v>
      </c>
      <c r="E50" s="32">
        <f>'WP1 Lighting Invetory'!E51</f>
        <v>200</v>
      </c>
      <c r="F50" s="32" t="str">
        <f>'WP1 Lighting Invetory'!G51</f>
        <v>Company</v>
      </c>
      <c r="G50" s="550">
        <f>'WP1 Lighting Invetory'!H51</f>
        <v>5052.583333333333</v>
      </c>
      <c r="H50" s="129">
        <f>'WP9 Sodium Vapor Cost Est.'!$D$26</f>
        <v>869.01</v>
      </c>
      <c r="I50" s="24" t="s">
        <v>210</v>
      </c>
      <c r="J50" s="29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328">
        <f t="shared" si="83"/>
        <v>5052.583333333333</v>
      </c>
      <c r="L50" s="129">
        <f t="shared" si="84"/>
        <v>4390745.4424999999</v>
      </c>
      <c r="M50" s="329">
        <f t="shared" si="85"/>
        <v>1010.5166666666667</v>
      </c>
      <c r="N50" s="535">
        <f>'WP1 Lighting Invetory'!J51</f>
        <v>4244170</v>
      </c>
      <c r="O50" s="330">
        <f t="shared" si="86"/>
        <v>70</v>
      </c>
      <c r="P50" s="264">
        <f>'JAP-5 Unitized Lighting Costs'!D$21</f>
        <v>1.1718313817226059E-2</v>
      </c>
      <c r="Q50" s="264">
        <f>'JAP-5 Unitized Lighting Costs'!$D$45</f>
        <v>1.6597234240679404</v>
      </c>
      <c r="R50" s="264">
        <f>'JAP-5 Unitized Lighting Costs'!D$74</f>
        <v>2.3044958636249755E-2</v>
      </c>
      <c r="S50" s="264">
        <f>'JAP-5 Unitized Lighting Costs'!D$106</f>
        <v>6.709569143429964</v>
      </c>
      <c r="T50" s="264">
        <f>'JAP-5 Unitized Lighting Costs'!$D$123</f>
        <v>5.4833248714576392E-2</v>
      </c>
      <c r="U50" s="66">
        <f t="shared" si="87"/>
        <v>10.183331890307617</v>
      </c>
      <c r="V50" s="66">
        <f t="shared" si="88"/>
        <v>1.6597234240679404</v>
      </c>
      <c r="W50" s="66">
        <f t="shared" si="89"/>
        <v>1.6131471045374828</v>
      </c>
      <c r="X50" s="66">
        <f t="shared" si="90"/>
        <v>1.3419138286859926</v>
      </c>
      <c r="Y50" s="66">
        <f t="shared" si="91"/>
        <v>3.8383274100203475</v>
      </c>
      <c r="Z50" s="66">
        <f t="shared" si="92"/>
        <v>18.636443657619381</v>
      </c>
      <c r="AA50" s="549"/>
      <c r="AB50" s="119">
        <f t="shared" si="93"/>
        <v>0.14547616986153739</v>
      </c>
      <c r="AC50" s="119">
        <f t="shared" si="94"/>
        <v>2.3710334629542005E-2</v>
      </c>
      <c r="AD50" s="119">
        <f t="shared" si="95"/>
        <v>2.3044958636249755E-2</v>
      </c>
      <c r="AE50" s="119">
        <f t="shared" si="96"/>
        <v>1.9170197552657038E-2</v>
      </c>
      <c r="AF50" s="119">
        <f t="shared" si="97"/>
        <v>5.4833248714576392E-2</v>
      </c>
      <c r="AG50" s="119">
        <f t="shared" si="98"/>
        <v>0.26623490939456257</v>
      </c>
      <c r="AH50" s="66">
        <f t="shared" si="99"/>
        <v>51452.132986770092</v>
      </c>
      <c r="AI50" s="66">
        <f t="shared" si="100"/>
        <v>8385.8909103886072</v>
      </c>
      <c r="AJ50" s="66">
        <f t="shared" si="101"/>
        <v>8150.5601746010097</v>
      </c>
      <c r="AK50" s="66">
        <f t="shared" si="102"/>
        <v>6780.1314455883676</v>
      </c>
      <c r="AL50" s="66">
        <f t="shared" si="103"/>
        <v>19393.469099745307</v>
      </c>
      <c r="AM50" s="66">
        <f t="shared" si="104"/>
        <v>94162.184617093386</v>
      </c>
      <c r="AN50" s="66">
        <f t="shared" si="105"/>
        <v>617425.59584124107</v>
      </c>
      <c r="AO50" s="66">
        <f t="shared" si="106"/>
        <v>100630.69092466329</v>
      </c>
      <c r="AP50" s="66">
        <f t="shared" si="107"/>
        <v>97806.722095212113</v>
      </c>
      <c r="AQ50" s="66">
        <f t="shared" si="108"/>
        <v>81361.577347060404</v>
      </c>
      <c r="AR50" s="66">
        <f t="shared" si="109"/>
        <v>232721.62919694369</v>
      </c>
      <c r="AS50" s="66">
        <f t="shared" si="110"/>
        <v>1129946.2154051205</v>
      </c>
      <c r="AT50" s="551">
        <f t="shared" si="111"/>
        <v>0</v>
      </c>
    </row>
    <row r="51" spans="1:46">
      <c r="A51" s="87" t="str">
        <f t="shared" si="112"/>
        <v>53E - Company Owned</v>
      </c>
      <c r="B51" s="32" t="s">
        <v>767</v>
      </c>
      <c r="C51" s="32" t="str">
        <f>'WP1 Lighting Invetory'!C52</f>
        <v>Sodium Vapor</v>
      </c>
      <c r="D51" s="32" t="str">
        <f>'WP1 Lighting Invetory'!D52</f>
        <v>SV 250</v>
      </c>
      <c r="E51" s="32">
        <f>'WP1 Lighting Invetory'!E52</f>
        <v>250</v>
      </c>
      <c r="F51" s="32" t="str">
        <f>'WP1 Lighting Invetory'!G52</f>
        <v>Company</v>
      </c>
      <c r="G51" s="550">
        <f>'WP1 Lighting Invetory'!H52</f>
        <v>1737.8333333333333</v>
      </c>
      <c r="H51" s="129">
        <f>'WP9 Sodium Vapor Cost Est.'!$D$27</f>
        <v>884.18</v>
      </c>
      <c r="I51" s="24" t="s">
        <v>210</v>
      </c>
      <c r="J51" s="29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328">
        <f t="shared" si="83"/>
        <v>1737.8333333333333</v>
      </c>
      <c r="L51" s="129">
        <f t="shared" si="84"/>
        <v>1536557.4766666666</v>
      </c>
      <c r="M51" s="329">
        <f t="shared" si="85"/>
        <v>434.45833333333331</v>
      </c>
      <c r="N51" s="535">
        <f>'WP1 Lighting Invetory'!J52</f>
        <v>1824725</v>
      </c>
      <c r="O51" s="330">
        <f t="shared" si="86"/>
        <v>87.5</v>
      </c>
      <c r="P51" s="264">
        <f>'JAP-5 Unitized Lighting Costs'!D$21</f>
        <v>1.1718313817226059E-2</v>
      </c>
      <c r="Q51" s="264">
        <f>'JAP-5 Unitized Lighting Costs'!$D$45</f>
        <v>1.6597234240679404</v>
      </c>
      <c r="R51" s="264">
        <f>'JAP-5 Unitized Lighting Costs'!D$74</f>
        <v>2.3044958636249755E-2</v>
      </c>
      <c r="S51" s="264">
        <f>'JAP-5 Unitized Lighting Costs'!D$106</f>
        <v>6.709569143429964</v>
      </c>
      <c r="T51" s="264">
        <f>'JAP-5 Unitized Lighting Costs'!$D$123</f>
        <v>5.4833248714576392E-2</v>
      </c>
      <c r="U51" s="66">
        <f t="shared" si="87"/>
        <v>10.361098710914936</v>
      </c>
      <c r="V51" s="66">
        <f t="shared" si="88"/>
        <v>1.6597234240679404</v>
      </c>
      <c r="W51" s="66">
        <f t="shared" si="89"/>
        <v>2.0164338806718534</v>
      </c>
      <c r="X51" s="66">
        <f t="shared" si="90"/>
        <v>1.677392285857491</v>
      </c>
      <c r="Y51" s="66">
        <f t="shared" si="91"/>
        <v>4.797909262525434</v>
      </c>
      <c r="Z51" s="66">
        <f t="shared" si="92"/>
        <v>20.512557564037653</v>
      </c>
      <c r="AA51" s="549"/>
      <c r="AB51" s="119">
        <f t="shared" si="93"/>
        <v>0.11841255669617069</v>
      </c>
      <c r="AC51" s="119">
        <f t="shared" si="94"/>
        <v>1.8968267703633603E-2</v>
      </c>
      <c r="AD51" s="119">
        <f t="shared" si="95"/>
        <v>2.3044958636249752E-2</v>
      </c>
      <c r="AE51" s="119">
        <f t="shared" si="96"/>
        <v>1.9170197552657042E-2</v>
      </c>
      <c r="AF51" s="119">
        <f t="shared" si="97"/>
        <v>5.4833248714576392E-2</v>
      </c>
      <c r="AG51" s="119">
        <f t="shared" si="98"/>
        <v>0.23442922930328747</v>
      </c>
      <c r="AH51" s="66">
        <f t="shared" si="99"/>
        <v>18005.862709785004</v>
      </c>
      <c r="AI51" s="66">
        <f t="shared" si="100"/>
        <v>2884.3226904594021</v>
      </c>
      <c r="AJ51" s="66">
        <f t="shared" si="101"/>
        <v>3504.2260122942357</v>
      </c>
      <c r="AK51" s="66">
        <f t="shared" si="102"/>
        <v>2915.028227439343</v>
      </c>
      <c r="AL51" s="66">
        <f t="shared" si="103"/>
        <v>8337.9666467254501</v>
      </c>
      <c r="AM51" s="66">
        <f t="shared" si="104"/>
        <v>35647.406286703437</v>
      </c>
      <c r="AN51" s="66">
        <f t="shared" si="105"/>
        <v>216070.35251742005</v>
      </c>
      <c r="AO51" s="66">
        <f t="shared" si="106"/>
        <v>34611.872285512829</v>
      </c>
      <c r="AP51" s="66">
        <f t="shared" si="107"/>
        <v>42050.71214753083</v>
      </c>
      <c r="AQ51" s="66">
        <f t="shared" si="108"/>
        <v>34980.338729272116</v>
      </c>
      <c r="AR51" s="66">
        <f t="shared" si="109"/>
        <v>100055.5997607054</v>
      </c>
      <c r="AS51" s="66">
        <f t="shared" si="110"/>
        <v>427768.87544044125</v>
      </c>
      <c r="AT51" s="551">
        <f t="shared" si="111"/>
        <v>0</v>
      </c>
    </row>
    <row r="52" spans="1:46">
      <c r="A52" s="87" t="str">
        <f t="shared" si="112"/>
        <v>53E - Company Owned</v>
      </c>
      <c r="B52" s="32" t="s">
        <v>767</v>
      </c>
      <c r="C52" s="32" t="str">
        <f>'WP1 Lighting Invetory'!C53</f>
        <v>Sodium Vapor</v>
      </c>
      <c r="D52" s="32" t="str">
        <f>'WP1 Lighting Invetory'!D53</f>
        <v>SV 310</v>
      </c>
      <c r="E52" s="32">
        <f>'WP1 Lighting Invetory'!E53</f>
        <v>310</v>
      </c>
      <c r="F52" s="32" t="str">
        <f>'WP1 Lighting Invetory'!G53</f>
        <v>Company</v>
      </c>
      <c r="G52" s="550">
        <f>'WP1 Lighting Invetory'!H53</f>
        <v>16.583333333333332</v>
      </c>
      <c r="H52" s="129">
        <f>'WP9 Sodium Vapor Cost Est.'!$D$28</f>
        <v>919.12</v>
      </c>
      <c r="I52" s="24" t="s">
        <v>210</v>
      </c>
      <c r="J52" s="29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328">
        <f t="shared" si="83"/>
        <v>16.583333333333332</v>
      </c>
      <c r="L52" s="129">
        <f t="shared" si="84"/>
        <v>15242.073333333332</v>
      </c>
      <c r="M52" s="329">
        <f t="shared" si="85"/>
        <v>5.1408333333333331</v>
      </c>
      <c r="N52" s="535">
        <f>'WP1 Lighting Invetory'!J53</f>
        <v>21591.5</v>
      </c>
      <c r="O52" s="330">
        <f t="shared" si="86"/>
        <v>108.5</v>
      </c>
      <c r="P52" s="264">
        <f>'JAP-5 Unitized Lighting Costs'!D$21</f>
        <v>1.1718313817226059E-2</v>
      </c>
      <c r="Q52" s="264">
        <f>'JAP-5 Unitized Lighting Costs'!$D$45</f>
        <v>1.6597234240679404</v>
      </c>
      <c r="R52" s="264">
        <f>'JAP-5 Unitized Lighting Costs'!D$74</f>
        <v>2.3044958636249755E-2</v>
      </c>
      <c r="S52" s="264">
        <f>'JAP-5 Unitized Lighting Costs'!D$106</f>
        <v>6.709569143429964</v>
      </c>
      <c r="T52" s="264">
        <f>'JAP-5 Unitized Lighting Costs'!$D$123</f>
        <v>5.4833248714576392E-2</v>
      </c>
      <c r="U52" s="66">
        <f t="shared" si="87"/>
        <v>10.770536595688815</v>
      </c>
      <c r="V52" s="66">
        <f t="shared" si="88"/>
        <v>1.6597234240679404</v>
      </c>
      <c r="W52" s="66">
        <f t="shared" si="89"/>
        <v>2.5003780120330985</v>
      </c>
      <c r="X52" s="66">
        <f t="shared" si="90"/>
        <v>2.0799664344632887</v>
      </c>
      <c r="Y52" s="66">
        <f t="shared" si="91"/>
        <v>5.9494074855315384</v>
      </c>
      <c r="Z52" s="66">
        <f t="shared" si="92"/>
        <v>22.960011951784679</v>
      </c>
      <c r="AA52" s="549"/>
      <c r="AB52" s="119">
        <f t="shared" si="93"/>
        <v>9.9267618393445306E-2</v>
      </c>
      <c r="AC52" s="119">
        <f t="shared" si="94"/>
        <v>1.5296990083575487E-2</v>
      </c>
      <c r="AD52" s="119">
        <f t="shared" si="95"/>
        <v>2.3044958636249755E-2</v>
      </c>
      <c r="AE52" s="119">
        <f t="shared" si="96"/>
        <v>1.9170197552657038E-2</v>
      </c>
      <c r="AF52" s="119">
        <f t="shared" si="97"/>
        <v>5.4833248714576392E-2</v>
      </c>
      <c r="AG52" s="119">
        <f t="shared" si="98"/>
        <v>0.21161301338050398</v>
      </c>
      <c r="AH52" s="66">
        <f t="shared" si="99"/>
        <v>178.61139854517285</v>
      </c>
      <c r="AI52" s="66">
        <f t="shared" si="100"/>
        <v>27.523746782460009</v>
      </c>
      <c r="AJ52" s="66">
        <f t="shared" si="101"/>
        <v>41.464602032882212</v>
      </c>
      <c r="AK52" s="66">
        <f t="shared" si="102"/>
        <v>34.492776704849533</v>
      </c>
      <c r="AL52" s="66">
        <f t="shared" si="103"/>
        <v>98.661007468398012</v>
      </c>
      <c r="AM52" s="66">
        <f t="shared" si="104"/>
        <v>380.75353153376261</v>
      </c>
      <c r="AN52" s="66">
        <f t="shared" si="105"/>
        <v>2143.3367825420742</v>
      </c>
      <c r="AO52" s="66">
        <f t="shared" si="106"/>
        <v>330.28496138952011</v>
      </c>
      <c r="AP52" s="66">
        <f t="shared" si="107"/>
        <v>497.57522439458654</v>
      </c>
      <c r="AQ52" s="66">
        <f t="shared" si="108"/>
        <v>413.91332045819439</v>
      </c>
      <c r="AR52" s="66">
        <f t="shared" si="109"/>
        <v>1183.9320896207762</v>
      </c>
      <c r="AS52" s="66">
        <f t="shared" si="110"/>
        <v>4569.0423784051509</v>
      </c>
      <c r="AT52" s="551">
        <f t="shared" si="111"/>
        <v>0</v>
      </c>
    </row>
    <row r="53" spans="1:46">
      <c r="A53" s="87" t="str">
        <f t="shared" si="112"/>
        <v>53E - Company Owned</v>
      </c>
      <c r="B53" s="32" t="s">
        <v>767</v>
      </c>
      <c r="C53" s="32" t="str">
        <f>'WP1 Lighting Invetory'!C54</f>
        <v>Sodium Vapor</v>
      </c>
      <c r="D53" s="32" t="str">
        <f>'WP1 Lighting Invetory'!D54</f>
        <v>SV 400</v>
      </c>
      <c r="E53" s="32">
        <f>'WP1 Lighting Invetory'!E54</f>
        <v>400</v>
      </c>
      <c r="F53" s="32" t="str">
        <f>'WP1 Lighting Invetory'!G54</f>
        <v>Company</v>
      </c>
      <c r="G53" s="550">
        <f>'WP1 Lighting Invetory'!H54</f>
        <v>1004.5833333333334</v>
      </c>
      <c r="H53" s="129">
        <f>'WP9 Sodium Vapor Cost Est.'!$D$29</f>
        <v>984.66</v>
      </c>
      <c r="I53" s="24" t="s">
        <v>210</v>
      </c>
      <c r="J53" s="29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328">
        <f t="shared" si="83"/>
        <v>1004.5833333333334</v>
      </c>
      <c r="L53" s="129">
        <f t="shared" si="84"/>
        <v>989173.02500000002</v>
      </c>
      <c r="M53" s="329">
        <f t="shared" si="85"/>
        <v>401.83333333333337</v>
      </c>
      <c r="N53" s="535">
        <f>'WP1 Lighting Invetory'!J54</f>
        <v>1687700</v>
      </c>
      <c r="O53" s="330">
        <f t="shared" si="86"/>
        <v>140</v>
      </c>
      <c r="P53" s="264">
        <f>'JAP-5 Unitized Lighting Costs'!D$21</f>
        <v>1.1718313817226059E-2</v>
      </c>
      <c r="Q53" s="264">
        <f>'JAP-5 Unitized Lighting Costs'!$D$45</f>
        <v>1.6597234240679404</v>
      </c>
      <c r="R53" s="264">
        <f>'JAP-5 Unitized Lighting Costs'!D$74</f>
        <v>2.3044958636249755E-2</v>
      </c>
      <c r="S53" s="264">
        <f>'JAP-5 Unitized Lighting Costs'!D$106</f>
        <v>6.709569143429964</v>
      </c>
      <c r="T53" s="264">
        <f>'JAP-5 Unitized Lighting Costs'!$D$123</f>
        <v>5.4833248714576392E-2</v>
      </c>
      <c r="U53" s="66">
        <f t="shared" si="87"/>
        <v>11.538554883269811</v>
      </c>
      <c r="V53" s="66">
        <f t="shared" si="88"/>
        <v>1.6597234240679404</v>
      </c>
      <c r="W53" s="66">
        <f t="shared" si="89"/>
        <v>3.2262942090749656</v>
      </c>
      <c r="X53" s="66">
        <f t="shared" si="90"/>
        <v>2.6838276573719853</v>
      </c>
      <c r="Y53" s="66">
        <f t="shared" si="91"/>
        <v>7.676654820040695</v>
      </c>
      <c r="Z53" s="66">
        <f t="shared" si="92"/>
        <v>26.785054993825398</v>
      </c>
      <c r="AA53" s="549"/>
      <c r="AB53" s="119">
        <f t="shared" si="93"/>
        <v>8.2418249166212931E-2</v>
      </c>
      <c r="AC53" s="119">
        <f t="shared" si="94"/>
        <v>1.1855167314771002E-2</v>
      </c>
      <c r="AD53" s="119">
        <f t="shared" si="95"/>
        <v>2.3044958636249755E-2</v>
      </c>
      <c r="AE53" s="119">
        <f t="shared" si="96"/>
        <v>1.9170197552657038E-2</v>
      </c>
      <c r="AF53" s="119">
        <f t="shared" si="97"/>
        <v>5.4833248714576392E-2</v>
      </c>
      <c r="AG53" s="119">
        <f t="shared" si="98"/>
        <v>0.19132182138446713</v>
      </c>
      <c r="AH53" s="66">
        <f t="shared" si="99"/>
        <v>11591.439926484798</v>
      </c>
      <c r="AI53" s="66">
        <f t="shared" si="100"/>
        <v>1667.3304897615851</v>
      </c>
      <c r="AJ53" s="66">
        <f t="shared" si="101"/>
        <v>3241.0813908665591</v>
      </c>
      <c r="AK53" s="66">
        <f t="shared" si="102"/>
        <v>2696.1285341349403</v>
      </c>
      <c r="AL53" s="66">
        <f t="shared" si="103"/>
        <v>7711.8394879658817</v>
      </c>
      <c r="AM53" s="66">
        <f t="shared" si="104"/>
        <v>26907.819829213764</v>
      </c>
      <c r="AN53" s="66">
        <f t="shared" si="105"/>
        <v>139097.27911781758</v>
      </c>
      <c r="AO53" s="66">
        <f t="shared" si="106"/>
        <v>20007.96587713902</v>
      </c>
      <c r="AP53" s="66">
        <f t="shared" si="107"/>
        <v>38892.976690398711</v>
      </c>
      <c r="AQ53" s="66">
        <f t="shared" si="108"/>
        <v>32353.542409619284</v>
      </c>
      <c r="AR53" s="66">
        <f t="shared" si="109"/>
        <v>92542.073855590585</v>
      </c>
      <c r="AS53" s="66">
        <f t="shared" si="110"/>
        <v>322893.83795056515</v>
      </c>
      <c r="AT53" s="551">
        <f t="shared" si="111"/>
        <v>0</v>
      </c>
    </row>
    <row r="54" spans="1:46">
      <c r="A54" s="87" t="str">
        <f t="shared" si="112"/>
        <v>53E - Company Owned</v>
      </c>
      <c r="B54" s="32" t="s">
        <v>767</v>
      </c>
      <c r="C54" s="32" t="str">
        <f>'WP1 Lighting Invetory'!C55</f>
        <v>Sodium Vapor</v>
      </c>
      <c r="D54" s="32" t="str">
        <f>'WP1 Lighting Invetory'!D55</f>
        <v>SV 1000</v>
      </c>
      <c r="E54" s="32">
        <f>'WP1 Lighting Invetory'!E55</f>
        <v>1000</v>
      </c>
      <c r="F54" s="32" t="str">
        <f>'WP1 Lighting Invetory'!G55</f>
        <v>Company</v>
      </c>
      <c r="G54" s="550">
        <f>'WP1 Lighting Invetory'!H55</f>
        <v>0</v>
      </c>
      <c r="H54" s="129">
        <f>'WP9 Sodium Vapor Cost Est.'!$D$30</f>
        <v>1162.23571597214</v>
      </c>
      <c r="I54" s="24" t="s">
        <v>210</v>
      </c>
      <c r="J54" s="29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328">
        <f t="shared" si="83"/>
        <v>0</v>
      </c>
      <c r="L54" s="129">
        <f t="shared" si="84"/>
        <v>0</v>
      </c>
      <c r="M54" s="329">
        <f t="shared" si="85"/>
        <v>0</v>
      </c>
      <c r="N54" s="535">
        <f>'WP1 Lighting Invetory'!J55</f>
        <v>0</v>
      </c>
      <c r="O54" s="330">
        <f t="shared" si="86"/>
        <v>350</v>
      </c>
      <c r="P54" s="264">
        <f>'JAP-5 Unitized Lighting Costs'!D$21</f>
        <v>1.1718313817226059E-2</v>
      </c>
      <c r="Q54" s="264">
        <f>'JAP-5 Unitized Lighting Costs'!$D$45</f>
        <v>1.6597234240679404</v>
      </c>
      <c r="R54" s="264">
        <f>'JAP-5 Unitized Lighting Costs'!D$74</f>
        <v>2.3044958636249755E-2</v>
      </c>
      <c r="S54" s="264">
        <f>'JAP-5 Unitized Lighting Costs'!D$106</f>
        <v>6.709569143429964</v>
      </c>
      <c r="T54" s="264">
        <f>'JAP-5 Unitized Lighting Costs'!$D$123</f>
        <v>5.4833248714576392E-2</v>
      </c>
      <c r="U54" s="66">
        <f t="shared" si="87"/>
        <v>13.61944284934995</v>
      </c>
      <c r="V54" s="66">
        <f t="shared" si="88"/>
        <v>1.6597234240679404</v>
      </c>
      <c r="W54" s="66">
        <f t="shared" si="89"/>
        <v>8.0657355226874135</v>
      </c>
      <c r="X54" s="66">
        <f t="shared" si="90"/>
        <v>6.709569143429964</v>
      </c>
      <c r="Y54" s="66">
        <f t="shared" si="91"/>
        <v>19.191637050101736</v>
      </c>
      <c r="Z54" s="66">
        <f t="shared" si="92"/>
        <v>49.246107989637004</v>
      </c>
      <c r="AA54" s="549"/>
      <c r="AB54" s="119">
        <f t="shared" si="93"/>
        <v>3.891269385528557E-2</v>
      </c>
      <c r="AC54" s="119">
        <f t="shared" si="94"/>
        <v>4.7420669259084008E-3</v>
      </c>
      <c r="AD54" s="119">
        <f t="shared" si="95"/>
        <v>2.3044958636249752E-2</v>
      </c>
      <c r="AE54" s="119">
        <f t="shared" si="96"/>
        <v>1.9170197552657042E-2</v>
      </c>
      <c r="AF54" s="119">
        <f t="shared" si="97"/>
        <v>5.4833248714576392E-2</v>
      </c>
      <c r="AG54" s="119">
        <f t="shared" si="98"/>
        <v>0.14070316568467717</v>
      </c>
      <c r="AH54" s="66">
        <f t="shared" si="99"/>
        <v>0</v>
      </c>
      <c r="AI54" s="66">
        <f t="shared" si="100"/>
        <v>0</v>
      </c>
      <c r="AJ54" s="66">
        <f t="shared" si="101"/>
        <v>0</v>
      </c>
      <c r="AK54" s="66">
        <f t="shared" si="102"/>
        <v>0</v>
      </c>
      <c r="AL54" s="66">
        <f t="shared" si="103"/>
        <v>0</v>
      </c>
      <c r="AM54" s="66">
        <f t="shared" si="104"/>
        <v>0</v>
      </c>
      <c r="AN54" s="66">
        <f t="shared" si="105"/>
        <v>0</v>
      </c>
      <c r="AO54" s="66">
        <f t="shared" si="106"/>
        <v>0</v>
      </c>
      <c r="AP54" s="66">
        <f t="shared" si="107"/>
        <v>0</v>
      </c>
      <c r="AQ54" s="66">
        <f t="shared" si="108"/>
        <v>0</v>
      </c>
      <c r="AR54" s="66">
        <f t="shared" si="109"/>
        <v>0</v>
      </c>
      <c r="AS54" s="66">
        <f t="shared" si="110"/>
        <v>0</v>
      </c>
      <c r="AT54" s="551">
        <f t="shared" si="111"/>
        <v>0</v>
      </c>
    </row>
    <row r="55" spans="1:46">
      <c r="A55" s="87"/>
      <c r="B55" s="33"/>
      <c r="C55" s="32"/>
      <c r="D55" s="28"/>
      <c r="E55" s="553"/>
      <c r="G55" s="94"/>
      <c r="K55" s="328"/>
      <c r="L55" s="129"/>
      <c r="AA55" s="549"/>
      <c r="AB55" s="119"/>
      <c r="AC55" s="119"/>
      <c r="AD55" s="119"/>
      <c r="AE55" s="119"/>
      <c r="AF55" s="119"/>
      <c r="AG55" s="119"/>
      <c r="AT55" s="551"/>
    </row>
    <row r="56" spans="1:46">
      <c r="A56" s="87" t="str">
        <f>A53</f>
        <v>53E - Company Owned</v>
      </c>
      <c r="B56" s="33"/>
      <c r="C56" s="32" t="str">
        <f>'WP1 Lighting Invetory'!C57</f>
        <v>Metal Halide</v>
      </c>
      <c r="D56" s="32" t="str">
        <f>'WP1 Lighting Invetory'!D57</f>
        <v>MH 070</v>
      </c>
      <c r="E56" s="32">
        <f>'WP1 Lighting Invetory'!E57</f>
        <v>70</v>
      </c>
      <c r="F56" s="32" t="str">
        <f>'WP1 Lighting Invetory'!G57</f>
        <v>Company</v>
      </c>
      <c r="G56" s="550">
        <f>'WP1 Lighting Invetory'!H57</f>
        <v>0</v>
      </c>
      <c r="H56" s="129">
        <f>'WP8 Metal Halide Cost Est.'!$D$20</f>
        <v>768.9140000000001</v>
      </c>
      <c r="I56" s="24" t="s">
        <v>210</v>
      </c>
      <c r="J56" s="29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328">
        <f>IF(I56="Yes",G56*J56,0)</f>
        <v>0</v>
      </c>
      <c r="L56" s="129">
        <f>IF(F56="Company", G56*H56,0)</f>
        <v>0</v>
      </c>
      <c r="M56" s="329">
        <f>E56*G56/1000</f>
        <v>0</v>
      </c>
      <c r="N56" s="535">
        <f>'WP1 Lighting Invetory'!J57</f>
        <v>0</v>
      </c>
      <c r="O56" s="330">
        <f>E56*4200/1000/12</f>
        <v>24.5</v>
      </c>
      <c r="P56" s="264">
        <f>'JAP-5 Unitized Lighting Costs'!D$21</f>
        <v>1.1718313817226059E-2</v>
      </c>
      <c r="Q56" s="264">
        <f>'JAP-5 Unitized Lighting Costs'!$D$45</f>
        <v>1.6597234240679404</v>
      </c>
      <c r="R56" s="264">
        <f>'JAP-5 Unitized Lighting Costs'!D$74</f>
        <v>2.3044958636249755E-2</v>
      </c>
      <c r="S56" s="264">
        <f>'JAP-5 Unitized Lighting Costs'!D$106</f>
        <v>6.709569143429964</v>
      </c>
      <c r="T56" s="264">
        <f>'JAP-5 Unitized Lighting Costs'!$D$123</f>
        <v>5.4833248714576392E-2</v>
      </c>
      <c r="U56" s="66">
        <f>IF(F56="Company", H56*P56, 0)</f>
        <v>9.0103755504585585</v>
      </c>
      <c r="V56" s="66">
        <f>IF(I56="yes", J56*Q56, 0)</f>
        <v>3.3194468481358808</v>
      </c>
      <c r="W56" s="66">
        <f>R56*O56</f>
        <v>0.56460148658811904</v>
      </c>
      <c r="X56" s="66">
        <f>E56*S56/1000</f>
        <v>0.46966984004009749</v>
      </c>
      <c r="Y56" s="66">
        <f>O56*T56</f>
        <v>1.3434145935071216</v>
      </c>
      <c r="Z56" s="66">
        <f>SUM(U56:Y56)</f>
        <v>14.707508318729777</v>
      </c>
      <c r="AA56" s="549"/>
      <c r="AB56" s="119">
        <f>IFERROR(U56/O56,0)</f>
        <v>0.3677704306309616</v>
      </c>
      <c r="AC56" s="119">
        <f>IFERROR(V56/O56,0)</f>
        <v>0.13548762645452575</v>
      </c>
      <c r="AD56" s="119">
        <f>IFERROR(W56/O56,0)</f>
        <v>2.3044958636249755E-2</v>
      </c>
      <c r="AE56" s="119">
        <f>IFERROR(X56/O56,0)</f>
        <v>1.9170197552657042E-2</v>
      </c>
      <c r="AF56" s="119">
        <f>IFERROR(Y56/O56,0)</f>
        <v>5.4833248714576392E-2</v>
      </c>
      <c r="AG56" s="119">
        <f>SUM(AB56:AF56)</f>
        <v>0.60030646198897053</v>
      </c>
      <c r="AH56" s="66">
        <f t="shared" ref="AH56:AL60" si="113">(U56*$G56)</f>
        <v>0</v>
      </c>
      <c r="AI56" s="66">
        <f t="shared" si="113"/>
        <v>0</v>
      </c>
      <c r="AJ56" s="66">
        <f t="shared" si="113"/>
        <v>0</v>
      </c>
      <c r="AK56" s="66">
        <f t="shared" si="113"/>
        <v>0</v>
      </c>
      <c r="AL56" s="66">
        <f t="shared" si="113"/>
        <v>0</v>
      </c>
      <c r="AM56" s="66">
        <f>SUM(AH56:AL56)</f>
        <v>0</v>
      </c>
      <c r="AN56" s="66">
        <f t="shared" ref="AN56:AS60" si="114">AH56*12</f>
        <v>0</v>
      </c>
      <c r="AO56" s="66">
        <f t="shared" si="114"/>
        <v>0</v>
      </c>
      <c r="AP56" s="66">
        <f t="shared" si="114"/>
        <v>0</v>
      </c>
      <c r="AQ56" s="66">
        <f t="shared" si="114"/>
        <v>0</v>
      </c>
      <c r="AR56" s="66">
        <f t="shared" si="114"/>
        <v>0</v>
      </c>
      <c r="AS56" s="66">
        <f t="shared" si="114"/>
        <v>0</v>
      </c>
      <c r="AT56" s="551">
        <f>Z56*G56-AM56</f>
        <v>0</v>
      </c>
    </row>
    <row r="57" spans="1:46">
      <c r="A57" s="87" t="str">
        <f>+A56</f>
        <v>53E - Company Owned</v>
      </c>
      <c r="B57" s="33"/>
      <c r="C57" s="32" t="str">
        <f>'WP1 Lighting Invetory'!C58</f>
        <v>Metal Halide</v>
      </c>
      <c r="D57" s="32" t="str">
        <f>'WP1 Lighting Invetory'!D58</f>
        <v>MH 100</v>
      </c>
      <c r="E57" s="32">
        <f>'WP1 Lighting Invetory'!E58</f>
        <v>100</v>
      </c>
      <c r="F57" s="32" t="str">
        <f>'WP1 Lighting Invetory'!G58</f>
        <v>Company</v>
      </c>
      <c r="G57" s="550">
        <f>'WP1 Lighting Invetory'!H58</f>
        <v>0</v>
      </c>
      <c r="H57" s="129">
        <f>'WP8 Metal Halide Cost Est.'!$D$21</f>
        <v>782.09500000000003</v>
      </c>
      <c r="I57" s="24" t="s">
        <v>210</v>
      </c>
      <c r="J57" s="29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328">
        <f>IF(I57="Yes",G57*J57,0)</f>
        <v>0</v>
      </c>
      <c r="L57" s="129">
        <f>IF(F57="Company", G57*H57,0)</f>
        <v>0</v>
      </c>
      <c r="M57" s="329">
        <f>E57*G57/1000</f>
        <v>0</v>
      </c>
      <c r="N57" s="535">
        <f>'WP1 Lighting Invetory'!J58</f>
        <v>0</v>
      </c>
      <c r="O57" s="330">
        <f>E57*4200/1000/12</f>
        <v>35</v>
      </c>
      <c r="P57" s="264">
        <f>'JAP-5 Unitized Lighting Costs'!D$21</f>
        <v>1.1718313817226059E-2</v>
      </c>
      <c r="Q57" s="264">
        <f>'JAP-5 Unitized Lighting Costs'!$D$45</f>
        <v>1.6597234240679404</v>
      </c>
      <c r="R57" s="264">
        <f>'JAP-5 Unitized Lighting Costs'!D$74</f>
        <v>2.3044958636249755E-2</v>
      </c>
      <c r="S57" s="264">
        <f>'JAP-5 Unitized Lighting Costs'!D$106</f>
        <v>6.709569143429964</v>
      </c>
      <c r="T57" s="264">
        <f>'JAP-5 Unitized Lighting Costs'!$D$123</f>
        <v>5.4833248714576392E-2</v>
      </c>
      <c r="U57" s="66">
        <f>IF(F57="Company", H57*P57, 0)</f>
        <v>9.164834644883415</v>
      </c>
      <c r="V57" s="66">
        <f>IF(I57="yes", J57*Q57, 0)</f>
        <v>3.3194468481358808</v>
      </c>
      <c r="W57" s="66">
        <f>R57*O57</f>
        <v>0.80657355226874139</v>
      </c>
      <c r="X57" s="66">
        <f>E57*S57/1000</f>
        <v>0.67095691434299631</v>
      </c>
      <c r="Y57" s="66">
        <f>O57*T57</f>
        <v>1.9191637050101737</v>
      </c>
      <c r="Z57" s="66">
        <f>SUM(U57:Y57)</f>
        <v>15.880975664641207</v>
      </c>
      <c r="AA57" s="549"/>
      <c r="AB57" s="119">
        <f>IFERROR(U57/O57,0)</f>
        <v>0.26185241842524043</v>
      </c>
      <c r="AC57" s="119">
        <f>IFERROR(V57/O57,0)</f>
        <v>9.484133851816802E-2</v>
      </c>
      <c r="AD57" s="119">
        <f>IFERROR(W57/O57,0)</f>
        <v>2.3044958636249755E-2</v>
      </c>
      <c r="AE57" s="119">
        <f>IFERROR(X57/O57,0)</f>
        <v>1.9170197552657038E-2</v>
      </c>
      <c r="AF57" s="119">
        <f>IFERROR(Y57/O57,0)</f>
        <v>5.4833248714576392E-2</v>
      </c>
      <c r="AG57" s="119">
        <f>SUM(AB57:AF57)</f>
        <v>0.45374216184689165</v>
      </c>
      <c r="AH57" s="66">
        <f t="shared" si="113"/>
        <v>0</v>
      </c>
      <c r="AI57" s="66">
        <f t="shared" si="113"/>
        <v>0</v>
      </c>
      <c r="AJ57" s="66">
        <f t="shared" si="113"/>
        <v>0</v>
      </c>
      <c r="AK57" s="66">
        <f t="shared" si="113"/>
        <v>0</v>
      </c>
      <c r="AL57" s="66">
        <f t="shared" si="113"/>
        <v>0</v>
      </c>
      <c r="AM57" s="66">
        <f>SUM(AH57:AL57)</f>
        <v>0</v>
      </c>
      <c r="AN57" s="66">
        <f t="shared" si="114"/>
        <v>0</v>
      </c>
      <c r="AO57" s="66">
        <f t="shared" si="114"/>
        <v>0</v>
      </c>
      <c r="AP57" s="66">
        <f t="shared" si="114"/>
        <v>0</v>
      </c>
      <c r="AQ57" s="66">
        <f t="shared" si="114"/>
        <v>0</v>
      </c>
      <c r="AR57" s="66">
        <f t="shared" si="114"/>
        <v>0</v>
      </c>
      <c r="AS57" s="66">
        <f t="shared" si="114"/>
        <v>0</v>
      </c>
      <c r="AT57" s="551">
        <f>Z57*G57-AM57</f>
        <v>0</v>
      </c>
    </row>
    <row r="58" spans="1:46">
      <c r="A58" s="87" t="str">
        <f>+A57</f>
        <v>53E - Company Owned</v>
      </c>
      <c r="B58" s="33"/>
      <c r="C58" s="32" t="str">
        <f>'WP1 Lighting Invetory'!C59</f>
        <v>Metal Halide</v>
      </c>
      <c r="D58" s="32" t="str">
        <f>'WP1 Lighting Invetory'!D59</f>
        <v>MH 150</v>
      </c>
      <c r="E58" s="32">
        <f>'WP1 Lighting Invetory'!E59</f>
        <v>150</v>
      </c>
      <c r="F58" s="32" t="str">
        <f>'WP1 Lighting Invetory'!G59</f>
        <v>Company</v>
      </c>
      <c r="G58" s="550">
        <f>'WP1 Lighting Invetory'!H59</f>
        <v>0</v>
      </c>
      <c r="H58" s="129">
        <f>'WP8 Metal Halide Cost Est.'!$D$22</f>
        <v>804.06333333333339</v>
      </c>
      <c r="I58" s="24" t="s">
        <v>210</v>
      </c>
      <c r="J58" s="29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328">
        <f>IF(I58="Yes",G58*J58,0)</f>
        <v>0</v>
      </c>
      <c r="L58" s="129">
        <f>IF(F58="Company", G58*H58,0)</f>
        <v>0</v>
      </c>
      <c r="M58" s="329">
        <f>E58*G58/1000</f>
        <v>0</v>
      </c>
      <c r="N58" s="535">
        <f>'WP1 Lighting Invetory'!J59</f>
        <v>0</v>
      </c>
      <c r="O58" s="330">
        <f>E58*4200/1000/12</f>
        <v>52.5</v>
      </c>
      <c r="P58" s="264">
        <f>'JAP-5 Unitized Lighting Costs'!D$21</f>
        <v>1.1718313817226059E-2</v>
      </c>
      <c r="Q58" s="264">
        <f>'JAP-5 Unitized Lighting Costs'!$D$45</f>
        <v>1.6597234240679404</v>
      </c>
      <c r="R58" s="264">
        <f>'JAP-5 Unitized Lighting Costs'!D$74</f>
        <v>2.3044958636249755E-2</v>
      </c>
      <c r="S58" s="264">
        <f>'JAP-5 Unitized Lighting Costs'!D$106</f>
        <v>6.709569143429964</v>
      </c>
      <c r="T58" s="264">
        <f>'JAP-5 Unitized Lighting Costs'!$D$123</f>
        <v>5.4833248714576392E-2</v>
      </c>
      <c r="U58" s="66">
        <f>IF(F58="Company", H58*P58, 0)</f>
        <v>9.4222664689248425</v>
      </c>
      <c r="V58" s="66">
        <f>IF(I58="yes", J58*Q58, 0)</f>
        <v>3.3194468481358808</v>
      </c>
      <c r="W58" s="66">
        <f>R58*O58</f>
        <v>1.2098603284031122</v>
      </c>
      <c r="X58" s="66">
        <f>E58*S58/1000</f>
        <v>1.0064353715144947</v>
      </c>
      <c r="Y58" s="66">
        <f>O58*T58</f>
        <v>2.8787455575152605</v>
      </c>
      <c r="Z58" s="66">
        <f>SUM(U58:Y58)</f>
        <v>17.83675457449359</v>
      </c>
      <c r="AA58" s="549"/>
      <c r="AB58" s="119">
        <f>IFERROR(U58/O58,0)</f>
        <v>0.1794717422652351</v>
      </c>
      <c r="AC58" s="119">
        <f>IFERROR(V58/O58,0)</f>
        <v>6.3227559012112008E-2</v>
      </c>
      <c r="AD58" s="119">
        <f>IFERROR(W58/O58,0)</f>
        <v>2.3044958636249755E-2</v>
      </c>
      <c r="AE58" s="119">
        <f>IFERROR(X58/O58,0)</f>
        <v>1.9170197552657042E-2</v>
      </c>
      <c r="AF58" s="119">
        <f>IFERROR(Y58/O58,0)</f>
        <v>5.4833248714576392E-2</v>
      </c>
      <c r="AG58" s="119">
        <f>SUM(AB58:AF58)</f>
        <v>0.33974770618083033</v>
      </c>
      <c r="AH58" s="66">
        <f t="shared" si="113"/>
        <v>0</v>
      </c>
      <c r="AI58" s="66">
        <f t="shared" si="113"/>
        <v>0</v>
      </c>
      <c r="AJ58" s="66">
        <f t="shared" si="113"/>
        <v>0</v>
      </c>
      <c r="AK58" s="66">
        <f t="shared" si="113"/>
        <v>0</v>
      </c>
      <c r="AL58" s="66">
        <f t="shared" si="113"/>
        <v>0</v>
      </c>
      <c r="AM58" s="66">
        <f>SUM(AH58:AL58)</f>
        <v>0</v>
      </c>
      <c r="AN58" s="66">
        <f t="shared" si="114"/>
        <v>0</v>
      </c>
      <c r="AO58" s="66">
        <f t="shared" si="114"/>
        <v>0</v>
      </c>
      <c r="AP58" s="66">
        <f t="shared" si="114"/>
        <v>0</v>
      </c>
      <c r="AQ58" s="66">
        <f t="shared" si="114"/>
        <v>0</v>
      </c>
      <c r="AR58" s="66">
        <f t="shared" si="114"/>
        <v>0</v>
      </c>
      <c r="AS58" s="66">
        <f t="shared" si="114"/>
        <v>0</v>
      </c>
      <c r="AT58" s="551">
        <f>Z58*G58-AM58</f>
        <v>0</v>
      </c>
    </row>
    <row r="59" spans="1:46">
      <c r="A59" s="87" t="str">
        <f>A58</f>
        <v>53E - Company Owned</v>
      </c>
      <c r="B59" s="33"/>
      <c r="C59" s="32" t="str">
        <f>'WP1 Lighting Invetory'!C60</f>
        <v>Metal Halide</v>
      </c>
      <c r="D59" s="32" t="str">
        <f>'WP1 Lighting Invetory'!D60</f>
        <v>MH 250</v>
      </c>
      <c r="E59" s="32">
        <f>'WP1 Lighting Invetory'!E60</f>
        <v>250</v>
      </c>
      <c r="F59" s="32" t="str">
        <f>'WP1 Lighting Invetory'!G60</f>
        <v>Company</v>
      </c>
      <c r="G59" s="550">
        <f>'WP1 Lighting Invetory'!H60</f>
        <v>0</v>
      </c>
      <c r="H59" s="129">
        <f>'WP8 Metal Halide Cost Est.'!$D$24</f>
        <v>875.7</v>
      </c>
      <c r="I59" s="24" t="s">
        <v>210</v>
      </c>
      <c r="J59" s="29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328">
        <f>IF(I59="Yes",G59*J59,0)</f>
        <v>0</v>
      </c>
      <c r="L59" s="129">
        <f>IF(F59="Company", G59*H59,0)</f>
        <v>0</v>
      </c>
      <c r="M59" s="329">
        <f>E59*G59/1000</f>
        <v>0</v>
      </c>
      <c r="N59" s="535">
        <f>'WP1 Lighting Invetory'!J60</f>
        <v>0</v>
      </c>
      <c r="O59" s="330">
        <f>E59*4200/1000/12</f>
        <v>87.5</v>
      </c>
      <c r="P59" s="264">
        <f>'JAP-5 Unitized Lighting Costs'!D$21</f>
        <v>1.1718313817226059E-2</v>
      </c>
      <c r="Q59" s="264">
        <f>'JAP-5 Unitized Lighting Costs'!$D$45</f>
        <v>1.6597234240679404</v>
      </c>
      <c r="R59" s="264">
        <f>'JAP-5 Unitized Lighting Costs'!D$74</f>
        <v>2.3044958636249755E-2</v>
      </c>
      <c r="S59" s="264">
        <f>'JAP-5 Unitized Lighting Costs'!D$106</f>
        <v>6.709569143429964</v>
      </c>
      <c r="T59" s="264">
        <f>'JAP-5 Unitized Lighting Costs'!$D$123</f>
        <v>5.4833248714576392E-2</v>
      </c>
      <c r="U59" s="66">
        <f>IF(F59="Company", H59*P59, 0)</f>
        <v>10.261727409744861</v>
      </c>
      <c r="V59" s="66">
        <f>IF(I59="yes", J59*Q59, 0)</f>
        <v>3.3194468481358808</v>
      </c>
      <c r="W59" s="66">
        <f>R59*O59</f>
        <v>2.0164338806718534</v>
      </c>
      <c r="X59" s="66">
        <f>E59*S59/1000</f>
        <v>1.677392285857491</v>
      </c>
      <c r="Y59" s="66">
        <f>O59*T59</f>
        <v>4.797909262525434</v>
      </c>
      <c r="Z59" s="66">
        <f>SUM(U59:Y59)</f>
        <v>22.072909686935517</v>
      </c>
      <c r="AA59" s="549"/>
      <c r="AB59" s="119">
        <f>IFERROR(U59/O59,0)</f>
        <v>0.11727688468279841</v>
      </c>
      <c r="AC59" s="119">
        <f>IFERROR(V59/O59,0)</f>
        <v>3.7936535407267206E-2</v>
      </c>
      <c r="AD59" s="119">
        <f>IFERROR(W59/O59,0)</f>
        <v>2.3044958636249752E-2</v>
      </c>
      <c r="AE59" s="119">
        <f>IFERROR(X59/O59,0)</f>
        <v>1.9170197552657042E-2</v>
      </c>
      <c r="AF59" s="119">
        <f>IFERROR(Y59/O59,0)</f>
        <v>5.4833248714576392E-2</v>
      </c>
      <c r="AG59" s="119">
        <f>SUM(AB59:AF59)</f>
        <v>0.25226182499354877</v>
      </c>
      <c r="AH59" s="66">
        <f t="shared" si="113"/>
        <v>0</v>
      </c>
      <c r="AI59" s="66">
        <f t="shared" si="113"/>
        <v>0</v>
      </c>
      <c r="AJ59" s="66">
        <f t="shared" si="113"/>
        <v>0</v>
      </c>
      <c r="AK59" s="66">
        <f t="shared" si="113"/>
        <v>0</v>
      </c>
      <c r="AL59" s="66">
        <f t="shared" si="113"/>
        <v>0</v>
      </c>
      <c r="AM59" s="66">
        <f>SUM(AH59:AL59)</f>
        <v>0</v>
      </c>
      <c r="AN59" s="66">
        <f t="shared" si="114"/>
        <v>0</v>
      </c>
      <c r="AO59" s="66">
        <f t="shared" si="114"/>
        <v>0</v>
      </c>
      <c r="AP59" s="66">
        <f t="shared" si="114"/>
        <v>0</v>
      </c>
      <c r="AQ59" s="66">
        <f t="shared" si="114"/>
        <v>0</v>
      </c>
      <c r="AR59" s="66">
        <f t="shared" si="114"/>
        <v>0</v>
      </c>
      <c r="AS59" s="66">
        <f t="shared" si="114"/>
        <v>0</v>
      </c>
      <c r="AT59" s="551">
        <f>Z59*G59-AM59</f>
        <v>0</v>
      </c>
    </row>
    <row r="60" spans="1:46">
      <c r="A60" s="87" t="str">
        <f>A59</f>
        <v>53E - Company Owned</v>
      </c>
      <c r="B60" s="33"/>
      <c r="C60" s="32" t="str">
        <f>'WP1 Lighting Invetory'!C60</f>
        <v>Metal Halide</v>
      </c>
      <c r="D60" s="32" t="str">
        <f>'WP1 Lighting Invetory'!D61</f>
        <v>MH 400</v>
      </c>
      <c r="E60" s="32">
        <f>'WP1 Lighting Invetory'!E61</f>
        <v>400</v>
      </c>
      <c r="F60" s="32" t="str">
        <f>'WP1 Lighting Invetory'!G61</f>
        <v>Company</v>
      </c>
      <c r="G60" s="550">
        <f>'WP1 Lighting Invetory'!H61</f>
        <v>0</v>
      </c>
      <c r="H60" s="129">
        <f>'WP8 Metal Halide Cost Est.'!$D$25</f>
        <v>879.28</v>
      </c>
      <c r="I60" s="24" t="s">
        <v>210</v>
      </c>
      <c r="J60" s="29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328">
        <f>IF(I60="Yes",G60*J60,0)</f>
        <v>0</v>
      </c>
      <c r="L60" s="129">
        <f>IF(F60="Company", G60*H60,0)</f>
        <v>0</v>
      </c>
      <c r="M60" s="329">
        <f>E60*G60/1000</f>
        <v>0</v>
      </c>
      <c r="N60" s="535">
        <f>'WP1 Lighting Invetory'!J61</f>
        <v>0</v>
      </c>
      <c r="O60" s="330">
        <f>E60*4200/1000/12</f>
        <v>140</v>
      </c>
      <c r="P60" s="264">
        <f>'JAP-5 Unitized Lighting Costs'!D$21</f>
        <v>1.1718313817226059E-2</v>
      </c>
      <c r="Q60" s="264">
        <f>'JAP-5 Unitized Lighting Costs'!$D$45</f>
        <v>1.6597234240679404</v>
      </c>
      <c r="R60" s="264">
        <f>'JAP-5 Unitized Lighting Costs'!D$74</f>
        <v>2.3044958636249755E-2</v>
      </c>
      <c r="S60" s="264">
        <f>'JAP-5 Unitized Lighting Costs'!D$106</f>
        <v>6.709569143429964</v>
      </c>
      <c r="T60" s="264">
        <f>'JAP-5 Unitized Lighting Costs'!$D$123</f>
        <v>5.4833248714576392E-2</v>
      </c>
      <c r="U60" s="66">
        <f>IF(F60="Company", H60*P60, 0)</f>
        <v>10.303678973210529</v>
      </c>
      <c r="V60" s="66">
        <f>IF(I60="yes", J60*Q60, 0)</f>
        <v>3.3194468481358808</v>
      </c>
      <c r="W60" s="66">
        <f>R60*O60</f>
        <v>3.2262942090749656</v>
      </c>
      <c r="X60" s="66">
        <f>E60*S60/1000</f>
        <v>2.6838276573719853</v>
      </c>
      <c r="Y60" s="66">
        <f>O60*T60</f>
        <v>7.676654820040695</v>
      </c>
      <c r="Z60" s="66">
        <f>SUM(U60:Y60)</f>
        <v>27.209902507834055</v>
      </c>
      <c r="AA60" s="549"/>
      <c r="AB60" s="119">
        <f>IFERROR(U60/O60,0)</f>
        <v>7.3597706951503777E-2</v>
      </c>
      <c r="AC60" s="119">
        <f>IFERROR(V60/O60,0)</f>
        <v>2.3710334629542005E-2</v>
      </c>
      <c r="AD60" s="119">
        <f>IFERROR(W60/O60,0)</f>
        <v>2.3044958636249755E-2</v>
      </c>
      <c r="AE60" s="119">
        <f>IFERROR(X60/O60,0)</f>
        <v>1.9170197552657038E-2</v>
      </c>
      <c r="AF60" s="119">
        <f>IFERROR(Y60/O60,0)</f>
        <v>5.4833248714576392E-2</v>
      </c>
      <c r="AG60" s="119">
        <f>SUM(AB60:AF60)</f>
        <v>0.19435644648452896</v>
      </c>
      <c r="AH60" s="66">
        <f t="shared" si="113"/>
        <v>0</v>
      </c>
      <c r="AI60" s="66">
        <f t="shared" si="113"/>
        <v>0</v>
      </c>
      <c r="AJ60" s="66">
        <f t="shared" si="113"/>
        <v>0</v>
      </c>
      <c r="AK60" s="66">
        <f t="shared" si="113"/>
        <v>0</v>
      </c>
      <c r="AL60" s="66">
        <f t="shared" si="113"/>
        <v>0</v>
      </c>
      <c r="AM60" s="66">
        <f>SUM(AH60:AL60)</f>
        <v>0</v>
      </c>
      <c r="AN60" s="66">
        <f t="shared" si="114"/>
        <v>0</v>
      </c>
      <c r="AO60" s="66">
        <f t="shared" si="114"/>
        <v>0</v>
      </c>
      <c r="AP60" s="66">
        <f t="shared" si="114"/>
        <v>0</v>
      </c>
      <c r="AQ60" s="66">
        <f t="shared" si="114"/>
        <v>0</v>
      </c>
      <c r="AR60" s="66">
        <f t="shared" si="114"/>
        <v>0</v>
      </c>
      <c r="AS60" s="66">
        <f t="shared" si="114"/>
        <v>0</v>
      </c>
      <c r="AT60" s="551">
        <f>Z60*G60-AM60</f>
        <v>0</v>
      </c>
    </row>
    <row r="61" spans="1:46">
      <c r="A61" s="87"/>
      <c r="B61" s="33"/>
      <c r="C61" s="81"/>
      <c r="D61" s="28"/>
      <c r="E61" s="553"/>
      <c r="G61" s="94"/>
      <c r="K61" s="328"/>
      <c r="L61" s="129"/>
      <c r="AA61" s="549"/>
      <c r="AB61" s="119"/>
      <c r="AC61" s="119"/>
      <c r="AD61" s="119"/>
      <c r="AE61" s="119"/>
      <c r="AF61" s="119"/>
      <c r="AG61" s="119"/>
      <c r="AT61" s="551"/>
    </row>
    <row r="62" spans="1:46">
      <c r="A62" s="87" t="str">
        <f>A60</f>
        <v>53E - Company Owned</v>
      </c>
      <c r="B62" s="33"/>
      <c r="C62" s="32" t="str">
        <f>'WP1 Lighting Invetory'!C63</f>
        <v>Light Emitting Diode</v>
      </c>
      <c r="D62" s="32" t="str">
        <f>'WP1 Lighting Invetory'!D63</f>
        <v>LED 030.01-060</v>
      </c>
      <c r="E62" s="32">
        <f>'WP1 Lighting Invetory'!E63</f>
        <v>45</v>
      </c>
      <c r="F62" s="32" t="str">
        <f>'WP1 Lighting Invetory'!G63</f>
        <v>Company</v>
      </c>
      <c r="G62" s="550">
        <f>'WP1 Lighting Invetory'!H63</f>
        <v>17614.75</v>
      </c>
      <c r="H62" s="129">
        <f>'WP6 Condensed LED Cost Est.'!$C10</f>
        <v>821.04</v>
      </c>
      <c r="I62" s="24" t="s">
        <v>210</v>
      </c>
      <c r="J62" s="29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328">
        <f t="shared" ref="K62:K70" si="115">IF(I62="Yes",G62*J62,0)</f>
        <v>3522.9500000000003</v>
      </c>
      <c r="L62" s="129">
        <f t="shared" ref="L62:L70" si="116">IF(F62="Company", G62*H62,0)</f>
        <v>14462414.34</v>
      </c>
      <c r="M62" s="329">
        <f t="shared" ref="M62:M70" si="117">E62*G62/1000</f>
        <v>792.66375000000005</v>
      </c>
      <c r="N62" s="535">
        <f>'WP1 Lighting Invetory'!J63</f>
        <v>3329187.75</v>
      </c>
      <c r="O62" s="330">
        <f t="shared" ref="O62:O70" si="118">E62*4200/1000/12</f>
        <v>15.75</v>
      </c>
      <c r="P62" s="264">
        <f>'JAP-5 Unitized Lighting Costs'!D$21</f>
        <v>1.1718313817226059E-2</v>
      </c>
      <c r="Q62" s="264">
        <f>'JAP-5 Unitized Lighting Costs'!$D$45</f>
        <v>1.6597234240679404</v>
      </c>
      <c r="R62" s="264">
        <f>'JAP-5 Unitized Lighting Costs'!D$74</f>
        <v>2.3044958636249755E-2</v>
      </c>
      <c r="S62" s="264">
        <f>'JAP-5 Unitized Lighting Costs'!D$106</f>
        <v>6.709569143429964</v>
      </c>
      <c r="T62" s="264">
        <f>'JAP-5 Unitized Lighting Costs'!$D$123</f>
        <v>5.4833248714576392E-2</v>
      </c>
      <c r="U62" s="66">
        <f t="shared" ref="U62:U70" si="119">IF(F62="Company", H62*P62, 0)</f>
        <v>9.6212043764952835</v>
      </c>
      <c r="V62" s="66">
        <f t="shared" ref="V62:V70" si="120">IF(I62="yes", J62*Q62, 0)</f>
        <v>0.33194468481358808</v>
      </c>
      <c r="W62" s="66">
        <f t="shared" ref="W62:W70" si="121">R62*O62</f>
        <v>0.36295809852093364</v>
      </c>
      <c r="X62" s="66">
        <f t="shared" ref="X62:X70" si="122">E62*S62/1000</f>
        <v>0.30193061145434835</v>
      </c>
      <c r="Y62" s="66">
        <f t="shared" ref="Y62:Y70" si="123">O62*T62</f>
        <v>0.86362366725457818</v>
      </c>
      <c r="Z62" s="66">
        <f t="shared" ref="Z62:Z70" si="124">SUM(U62:Y62)</f>
        <v>11.481661438538731</v>
      </c>
      <c r="AA62" s="549"/>
      <c r="AB62" s="119">
        <f t="shared" ref="AB62:AB70" si="125">IFERROR(U62/O62,0)</f>
        <v>0.61087011914255773</v>
      </c>
      <c r="AC62" s="119">
        <f t="shared" ref="AC62:AC70" si="126">IFERROR(V62/O62,0)</f>
        <v>2.1075853004037338E-2</v>
      </c>
      <c r="AD62" s="119">
        <f t="shared" ref="AD62:AD70" si="127">IFERROR(W62/O62,0)</f>
        <v>2.3044958636249755E-2</v>
      </c>
      <c r="AE62" s="119">
        <f t="shared" ref="AE62:AE70" si="128">IFERROR(X62/O62,0)</f>
        <v>1.9170197552657038E-2</v>
      </c>
      <c r="AF62" s="119">
        <f t="shared" ref="AF62:AF70" si="129">IFERROR(Y62/O62,0)</f>
        <v>5.4833248714576392E-2</v>
      </c>
      <c r="AG62" s="119">
        <f t="shared" ref="AG62:AG70" si="130">SUM(AB62:AF62)</f>
        <v>0.7289943770500783</v>
      </c>
      <c r="AH62" s="66">
        <f t="shared" ref="AH62:AH70" si="131">(U62*$G62)</f>
        <v>169475.10979087031</v>
      </c>
      <c r="AI62" s="66">
        <f t="shared" ref="AI62:AI70" si="132">(V62*$G62)</f>
        <v>5847.1226368201505</v>
      </c>
      <c r="AJ62" s="66">
        <f t="shared" ref="AJ62:AJ70" si="133">(W62*$G62)</f>
        <v>6393.4161659216161</v>
      </c>
      <c r="AK62" s="66">
        <f t="shared" ref="AK62:AK70" si="134">(X62*$G62)</f>
        <v>5318.4322381154825</v>
      </c>
      <c r="AL62" s="66">
        <f t="shared" ref="AL62:AL70" si="135">(Y62*$G62)</f>
        <v>15212.514992772582</v>
      </c>
      <c r="AM62" s="66">
        <f t="shared" ref="AM62:AM70" si="136">SUM(AH62:AL62)</f>
        <v>202246.59582450014</v>
      </c>
      <c r="AN62" s="66">
        <f t="shared" ref="AN62:AN70" si="137">AH62*12</f>
        <v>2033701.3174904436</v>
      </c>
      <c r="AO62" s="66">
        <f t="shared" ref="AO62:AO70" si="138">AI62*12</f>
        <v>70165.47164184181</v>
      </c>
      <c r="AP62" s="66">
        <f t="shared" ref="AP62:AP70" si="139">AJ62*12</f>
        <v>76720.993991059397</v>
      </c>
      <c r="AQ62" s="66">
        <f t="shared" ref="AQ62:AQ70" si="140">AK62*12</f>
        <v>63821.186857385794</v>
      </c>
      <c r="AR62" s="66">
        <f t="shared" ref="AR62:AR70" si="141">AL62*12</f>
        <v>182550.17991327099</v>
      </c>
      <c r="AS62" s="66">
        <f t="shared" ref="AS62:AS70" si="142">AM62*12</f>
        <v>2426959.1498940019</v>
      </c>
      <c r="AT62" s="551">
        <f t="shared" ref="AT62:AT70" si="143">Z62*G62-AM62</f>
        <v>0</v>
      </c>
    </row>
    <row r="63" spans="1:46">
      <c r="A63" s="87" t="str">
        <f t="shared" ref="A63:A68" si="144">A62</f>
        <v>53E - Company Owned</v>
      </c>
      <c r="B63" s="33"/>
      <c r="C63" s="32" t="str">
        <f>'WP1 Lighting Invetory'!C64</f>
        <v>Light Emitting Diode</v>
      </c>
      <c r="D63" s="32" t="str">
        <f>'WP1 Lighting Invetory'!D64</f>
        <v>LED 060.01-090</v>
      </c>
      <c r="E63" s="32">
        <f>'WP1 Lighting Invetory'!E64</f>
        <v>75</v>
      </c>
      <c r="F63" s="32" t="str">
        <f>'WP1 Lighting Invetory'!G64</f>
        <v>Company</v>
      </c>
      <c r="G63" s="550">
        <f>'WP1 Lighting Invetory'!H64</f>
        <v>40.083333333333336</v>
      </c>
      <c r="H63" s="129">
        <f>'WP6 Condensed LED Cost Est.'!$C11</f>
        <v>822.4</v>
      </c>
      <c r="I63" s="24" t="s">
        <v>210</v>
      </c>
      <c r="J63" s="29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328">
        <f t="shared" si="115"/>
        <v>8.0166666666666675</v>
      </c>
      <c r="L63" s="129">
        <f t="shared" si="116"/>
        <v>32964.533333333333</v>
      </c>
      <c r="M63" s="329">
        <f t="shared" si="117"/>
        <v>3.0062500000000001</v>
      </c>
      <c r="N63" s="535">
        <f>'WP1 Lighting Invetory'!J64</f>
        <v>12626.25</v>
      </c>
      <c r="O63" s="330">
        <f t="shared" si="118"/>
        <v>26.25</v>
      </c>
      <c r="P63" s="264">
        <f>'JAP-5 Unitized Lighting Costs'!D$21</f>
        <v>1.1718313817226059E-2</v>
      </c>
      <c r="Q63" s="264">
        <f>'JAP-5 Unitized Lighting Costs'!$D$45</f>
        <v>1.6597234240679404</v>
      </c>
      <c r="R63" s="264">
        <f>'JAP-5 Unitized Lighting Costs'!D$74</f>
        <v>2.3044958636249755E-2</v>
      </c>
      <c r="S63" s="264">
        <f>'JAP-5 Unitized Lighting Costs'!D$106</f>
        <v>6.709569143429964</v>
      </c>
      <c r="T63" s="264">
        <f>'JAP-5 Unitized Lighting Costs'!$D$123</f>
        <v>5.4833248714576392E-2</v>
      </c>
      <c r="U63" s="66">
        <f t="shared" si="119"/>
        <v>9.6371412832867112</v>
      </c>
      <c r="V63" s="66">
        <f t="shared" si="120"/>
        <v>0.33194468481358808</v>
      </c>
      <c r="W63" s="66">
        <f t="shared" si="121"/>
        <v>0.6049301642015561</v>
      </c>
      <c r="X63" s="66">
        <f t="shared" si="122"/>
        <v>0.50321768575724735</v>
      </c>
      <c r="Y63" s="66">
        <f t="shared" si="123"/>
        <v>1.4393727787576303</v>
      </c>
      <c r="Z63" s="66">
        <f t="shared" si="124"/>
        <v>12.516606596816732</v>
      </c>
      <c r="AA63" s="549"/>
      <c r="AB63" s="119">
        <f t="shared" si="125"/>
        <v>0.36712919174425568</v>
      </c>
      <c r="AC63" s="119">
        <f t="shared" si="126"/>
        <v>1.2645511802422403E-2</v>
      </c>
      <c r="AD63" s="119">
        <f t="shared" si="127"/>
        <v>2.3044958636249755E-2</v>
      </c>
      <c r="AE63" s="119">
        <f t="shared" si="128"/>
        <v>1.9170197552657042E-2</v>
      </c>
      <c r="AF63" s="119">
        <f t="shared" si="129"/>
        <v>5.4833248714576392E-2</v>
      </c>
      <c r="AG63" s="119">
        <f t="shared" si="130"/>
        <v>0.47682310845016129</v>
      </c>
      <c r="AH63" s="66">
        <f t="shared" si="131"/>
        <v>386.28874643840902</v>
      </c>
      <c r="AI63" s="66">
        <f t="shared" si="132"/>
        <v>13.305449449611324</v>
      </c>
      <c r="AJ63" s="66">
        <f t="shared" si="133"/>
        <v>24.247617415079041</v>
      </c>
      <c r="AK63" s="66">
        <f t="shared" si="134"/>
        <v>20.170642237436333</v>
      </c>
      <c r="AL63" s="66">
        <f t="shared" si="135"/>
        <v>57.694858881868349</v>
      </c>
      <c r="AM63" s="66">
        <f t="shared" si="136"/>
        <v>501.70731442240407</v>
      </c>
      <c r="AN63" s="66">
        <f t="shared" si="137"/>
        <v>4635.4649572609087</v>
      </c>
      <c r="AO63" s="66">
        <f t="shared" si="138"/>
        <v>159.66539339533588</v>
      </c>
      <c r="AP63" s="66">
        <f t="shared" si="139"/>
        <v>290.97140898094847</v>
      </c>
      <c r="AQ63" s="66">
        <f t="shared" si="140"/>
        <v>242.04770684923599</v>
      </c>
      <c r="AR63" s="66">
        <f t="shared" si="141"/>
        <v>692.33830658242016</v>
      </c>
      <c r="AS63" s="66">
        <f t="shared" si="142"/>
        <v>6020.4877730688486</v>
      </c>
      <c r="AT63" s="551">
        <f t="shared" si="143"/>
        <v>0</v>
      </c>
    </row>
    <row r="64" spans="1:46">
      <c r="A64" s="87" t="str">
        <f t="shared" si="144"/>
        <v>53E - Company Owned</v>
      </c>
      <c r="B64" s="33"/>
      <c r="C64" s="32" t="str">
        <f>'WP1 Lighting Invetory'!C65</f>
        <v>Light Emitting Diode</v>
      </c>
      <c r="D64" s="32" t="str">
        <f>'WP1 Lighting Invetory'!D65</f>
        <v>LED 090.01-120</v>
      </c>
      <c r="E64" s="32">
        <f>'WP1 Lighting Invetory'!E65</f>
        <v>105</v>
      </c>
      <c r="F64" s="32" t="str">
        <f>'WP1 Lighting Invetory'!G65</f>
        <v>Company</v>
      </c>
      <c r="G64" s="550">
        <f>'WP1 Lighting Invetory'!H65</f>
        <v>1955.9166666666667</v>
      </c>
      <c r="H64" s="129">
        <f>'WP6 Condensed LED Cost Est.'!$C12</f>
        <v>869.01</v>
      </c>
      <c r="I64" s="24" t="s">
        <v>210</v>
      </c>
      <c r="J64" s="29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328">
        <f t="shared" si="115"/>
        <v>391.18333333333339</v>
      </c>
      <c r="L64" s="129">
        <f t="shared" si="116"/>
        <v>1699711.1425000001</v>
      </c>
      <c r="M64" s="329">
        <f t="shared" si="117"/>
        <v>205.37125</v>
      </c>
      <c r="N64" s="535">
        <f>'WP1 Lighting Invetory'!J65</f>
        <v>862559.25</v>
      </c>
      <c r="O64" s="330">
        <f t="shared" si="118"/>
        <v>36.75</v>
      </c>
      <c r="P64" s="264">
        <f>'JAP-5 Unitized Lighting Costs'!D$21</f>
        <v>1.1718313817226059E-2</v>
      </c>
      <c r="Q64" s="264">
        <f>'JAP-5 Unitized Lighting Costs'!$D$45</f>
        <v>1.6597234240679404</v>
      </c>
      <c r="R64" s="264">
        <f>'JAP-5 Unitized Lighting Costs'!D$74</f>
        <v>2.3044958636249755E-2</v>
      </c>
      <c r="S64" s="264">
        <f>'JAP-5 Unitized Lighting Costs'!D$106</f>
        <v>6.709569143429964</v>
      </c>
      <c r="T64" s="264">
        <f>'JAP-5 Unitized Lighting Costs'!$D$123</f>
        <v>5.4833248714576392E-2</v>
      </c>
      <c r="U64" s="66">
        <f t="shared" si="119"/>
        <v>10.183331890307617</v>
      </c>
      <c r="V64" s="66">
        <f t="shared" si="120"/>
        <v>0.33194468481358808</v>
      </c>
      <c r="W64" s="66">
        <f t="shared" si="121"/>
        <v>0.84690222988217845</v>
      </c>
      <c r="X64" s="66">
        <f t="shared" si="122"/>
        <v>0.70450476006014617</v>
      </c>
      <c r="Y64" s="66">
        <f t="shared" si="123"/>
        <v>2.0151218902606822</v>
      </c>
      <c r="Z64" s="66">
        <f t="shared" si="124"/>
        <v>14.081805455324213</v>
      </c>
      <c r="AA64" s="549"/>
      <c r="AB64" s="119">
        <f t="shared" si="125"/>
        <v>0.27709746640292837</v>
      </c>
      <c r="AC64" s="119">
        <f t="shared" si="126"/>
        <v>9.032508430301716E-3</v>
      </c>
      <c r="AD64" s="119">
        <f t="shared" si="127"/>
        <v>2.3044958636249755E-2</v>
      </c>
      <c r="AE64" s="119">
        <f t="shared" si="128"/>
        <v>1.9170197552657038E-2</v>
      </c>
      <c r="AF64" s="119">
        <f t="shared" si="129"/>
        <v>5.4833248714576385E-2</v>
      </c>
      <c r="AG64" s="119">
        <f t="shared" si="130"/>
        <v>0.38317837973671331</v>
      </c>
      <c r="AH64" s="66">
        <f t="shared" si="131"/>
        <v>19917.748566450842</v>
      </c>
      <c r="AI64" s="66">
        <f t="shared" si="132"/>
        <v>649.25614143831046</v>
      </c>
      <c r="AJ64" s="66">
        <f t="shared" si="133"/>
        <v>1656.4701864637175</v>
      </c>
      <c r="AK64" s="66">
        <f t="shared" si="134"/>
        <v>1377.9526019476409</v>
      </c>
      <c r="AL64" s="66">
        <f t="shared" si="135"/>
        <v>3941.4104905257063</v>
      </c>
      <c r="AM64" s="66">
        <f t="shared" si="136"/>
        <v>27542.837986826213</v>
      </c>
      <c r="AN64" s="66">
        <f t="shared" si="137"/>
        <v>239012.98279741011</v>
      </c>
      <c r="AO64" s="66">
        <f t="shared" si="138"/>
        <v>7791.073697259726</v>
      </c>
      <c r="AP64" s="66">
        <f t="shared" si="139"/>
        <v>19877.642237564611</v>
      </c>
      <c r="AQ64" s="66">
        <f t="shared" si="140"/>
        <v>16535.431223371692</v>
      </c>
      <c r="AR64" s="66">
        <f t="shared" si="141"/>
        <v>47296.925886308476</v>
      </c>
      <c r="AS64" s="66">
        <f t="shared" si="142"/>
        <v>330514.05584191455</v>
      </c>
      <c r="AT64" s="551">
        <f t="shared" si="143"/>
        <v>0</v>
      </c>
    </row>
    <row r="65" spans="1:46">
      <c r="A65" s="87" t="str">
        <f t="shared" si="144"/>
        <v>53E - Company Owned</v>
      </c>
      <c r="B65" s="33"/>
      <c r="C65" s="32" t="str">
        <f>'WP1 Lighting Invetory'!C66</f>
        <v>Light Emitting Diode</v>
      </c>
      <c r="D65" s="32" t="str">
        <f>'WP1 Lighting Invetory'!D66</f>
        <v>LED 120.01-150</v>
      </c>
      <c r="E65" s="32">
        <f>'WP1 Lighting Invetory'!E66</f>
        <v>135</v>
      </c>
      <c r="F65" s="32" t="str">
        <f>'WP1 Lighting Invetory'!G66</f>
        <v>Company</v>
      </c>
      <c r="G65" s="550">
        <f>'WP1 Lighting Invetory'!H66</f>
        <v>1762.4166666666667</v>
      </c>
      <c r="H65" s="129">
        <f>'WP6 Condensed LED Cost Est.'!$C13</f>
        <v>821.04</v>
      </c>
      <c r="I65" s="24" t="s">
        <v>210</v>
      </c>
      <c r="J65" s="29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328">
        <f t="shared" si="115"/>
        <v>352.48333333333335</v>
      </c>
      <c r="L65" s="129">
        <f t="shared" si="116"/>
        <v>1447014.58</v>
      </c>
      <c r="M65" s="329">
        <f t="shared" si="117"/>
        <v>237.92625000000001</v>
      </c>
      <c r="N65" s="535">
        <f>'WP1 Lighting Invetory'!J66</f>
        <v>999290.25000000012</v>
      </c>
      <c r="O65" s="330">
        <f t="shared" si="118"/>
        <v>47.25</v>
      </c>
      <c r="P65" s="264">
        <f>'JAP-5 Unitized Lighting Costs'!D$21</f>
        <v>1.1718313817226059E-2</v>
      </c>
      <c r="Q65" s="264">
        <f>'JAP-5 Unitized Lighting Costs'!$D$45</f>
        <v>1.6597234240679404</v>
      </c>
      <c r="R65" s="264">
        <f>'JAP-5 Unitized Lighting Costs'!D$74</f>
        <v>2.3044958636249755E-2</v>
      </c>
      <c r="S65" s="264">
        <f>'JAP-5 Unitized Lighting Costs'!D$106</f>
        <v>6.709569143429964</v>
      </c>
      <c r="T65" s="264">
        <f>'JAP-5 Unitized Lighting Costs'!$D$123</f>
        <v>5.4833248714576392E-2</v>
      </c>
      <c r="U65" s="66">
        <f t="shared" si="119"/>
        <v>9.6212043764952835</v>
      </c>
      <c r="V65" s="66">
        <f t="shared" si="120"/>
        <v>0.33194468481358808</v>
      </c>
      <c r="W65" s="66">
        <f t="shared" si="121"/>
        <v>1.088874295562801</v>
      </c>
      <c r="X65" s="66">
        <f t="shared" si="122"/>
        <v>0.90579183436304511</v>
      </c>
      <c r="Y65" s="66">
        <f t="shared" si="123"/>
        <v>2.5908710017637344</v>
      </c>
      <c r="Z65" s="66">
        <f t="shared" si="124"/>
        <v>14.538686192998451</v>
      </c>
      <c r="AA65" s="549"/>
      <c r="AB65" s="119">
        <f t="shared" si="125"/>
        <v>0.20362337304751923</v>
      </c>
      <c r="AC65" s="119">
        <f t="shared" si="126"/>
        <v>7.0252843346791131E-3</v>
      </c>
      <c r="AD65" s="119">
        <f t="shared" si="127"/>
        <v>2.3044958636249759E-2</v>
      </c>
      <c r="AE65" s="119">
        <f t="shared" si="128"/>
        <v>1.9170197552657038E-2</v>
      </c>
      <c r="AF65" s="119">
        <f t="shared" si="129"/>
        <v>5.4833248714576392E-2</v>
      </c>
      <c r="AG65" s="119">
        <f t="shared" si="130"/>
        <v>0.30769706228568156</v>
      </c>
      <c r="AH65" s="66">
        <f t="shared" si="131"/>
        <v>16956.570946541564</v>
      </c>
      <c r="AI65" s="66">
        <f t="shared" si="132"/>
        <v>585.0248449268812</v>
      </c>
      <c r="AJ65" s="66">
        <f t="shared" si="133"/>
        <v>1919.0502064048067</v>
      </c>
      <c r="AK65" s="66">
        <f t="shared" si="134"/>
        <v>1596.3826254120036</v>
      </c>
      <c r="AL65" s="66">
        <f t="shared" si="135"/>
        <v>4566.1942346917685</v>
      </c>
      <c r="AM65" s="66">
        <f t="shared" si="136"/>
        <v>25623.22285797702</v>
      </c>
      <c r="AN65" s="66">
        <f t="shared" si="137"/>
        <v>203478.85135849877</v>
      </c>
      <c r="AO65" s="66">
        <f t="shared" si="138"/>
        <v>7020.2981391225749</v>
      </c>
      <c r="AP65" s="66">
        <f t="shared" si="139"/>
        <v>23028.602476857679</v>
      </c>
      <c r="AQ65" s="66">
        <f t="shared" si="140"/>
        <v>19156.591504944045</v>
      </c>
      <c r="AR65" s="66">
        <f t="shared" si="141"/>
        <v>54794.330816301226</v>
      </c>
      <c r="AS65" s="66">
        <f t="shared" si="142"/>
        <v>307478.67429572425</v>
      </c>
      <c r="AT65" s="551">
        <f t="shared" si="143"/>
        <v>0</v>
      </c>
    </row>
    <row r="66" spans="1:46">
      <c r="A66" s="87" t="str">
        <f t="shared" si="144"/>
        <v>53E - Company Owned</v>
      </c>
      <c r="B66" s="33"/>
      <c r="C66" s="32" t="str">
        <f>'WP1 Lighting Invetory'!C67</f>
        <v>Light Emitting Diode</v>
      </c>
      <c r="D66" s="32" t="str">
        <f>'WP1 Lighting Invetory'!D67</f>
        <v>LED 150.01-180</v>
      </c>
      <c r="E66" s="32">
        <f>'WP1 Lighting Invetory'!E67</f>
        <v>165</v>
      </c>
      <c r="F66" s="32" t="str">
        <f>'WP1 Lighting Invetory'!G67</f>
        <v>Company</v>
      </c>
      <c r="G66" s="550">
        <f>'WP1 Lighting Invetory'!H67</f>
        <v>74.666666666666671</v>
      </c>
      <c r="H66" s="129">
        <f>'WP6 Condensed LED Cost Est.'!$C14</f>
        <v>884.18</v>
      </c>
      <c r="I66" s="24" t="s">
        <v>210</v>
      </c>
      <c r="J66" s="29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328">
        <f t="shared" si="115"/>
        <v>14.933333333333335</v>
      </c>
      <c r="L66" s="129">
        <f t="shared" si="116"/>
        <v>66018.773333333331</v>
      </c>
      <c r="M66" s="329">
        <f t="shared" si="117"/>
        <v>12.32</v>
      </c>
      <c r="N66" s="535">
        <f>'WP1 Lighting Invetory'!J67</f>
        <v>51744</v>
      </c>
      <c r="O66" s="330">
        <f t="shared" si="118"/>
        <v>57.75</v>
      </c>
      <c r="P66" s="264">
        <f>'JAP-5 Unitized Lighting Costs'!D$21</f>
        <v>1.1718313817226059E-2</v>
      </c>
      <c r="Q66" s="264">
        <f>'JAP-5 Unitized Lighting Costs'!$D$45</f>
        <v>1.6597234240679404</v>
      </c>
      <c r="R66" s="264">
        <f>'JAP-5 Unitized Lighting Costs'!D$74</f>
        <v>2.3044958636249755E-2</v>
      </c>
      <c r="S66" s="264">
        <f>'JAP-5 Unitized Lighting Costs'!D$106</f>
        <v>6.709569143429964</v>
      </c>
      <c r="T66" s="264">
        <f>'JAP-5 Unitized Lighting Costs'!$D$123</f>
        <v>5.4833248714576392E-2</v>
      </c>
      <c r="U66" s="66">
        <f t="shared" si="119"/>
        <v>10.361098710914936</v>
      </c>
      <c r="V66" s="66">
        <f t="shared" si="120"/>
        <v>0.33194468481358808</v>
      </c>
      <c r="W66" s="66">
        <f t="shared" si="121"/>
        <v>1.3308463612434234</v>
      </c>
      <c r="X66" s="66">
        <f t="shared" si="122"/>
        <v>1.1070789086659441</v>
      </c>
      <c r="Y66" s="66">
        <f t="shared" si="123"/>
        <v>3.1666201132667866</v>
      </c>
      <c r="Z66" s="66">
        <f t="shared" si="124"/>
        <v>16.297588778904679</v>
      </c>
      <c r="AA66" s="549"/>
      <c r="AB66" s="119">
        <f t="shared" si="125"/>
        <v>0.17941296469116771</v>
      </c>
      <c r="AC66" s="119">
        <f t="shared" si="126"/>
        <v>5.7479599101920012E-3</v>
      </c>
      <c r="AD66" s="119">
        <f t="shared" si="127"/>
        <v>2.3044958636249755E-2</v>
      </c>
      <c r="AE66" s="119">
        <f t="shared" si="128"/>
        <v>1.9170197552657038E-2</v>
      </c>
      <c r="AF66" s="119">
        <f t="shared" si="129"/>
        <v>5.4833248714576392E-2</v>
      </c>
      <c r="AG66" s="119">
        <f t="shared" si="130"/>
        <v>0.2822093295048429</v>
      </c>
      <c r="AH66" s="66">
        <f t="shared" si="131"/>
        <v>773.62870374831527</v>
      </c>
      <c r="AI66" s="66">
        <f t="shared" si="132"/>
        <v>24.78520313274791</v>
      </c>
      <c r="AJ66" s="66">
        <f t="shared" si="133"/>
        <v>99.369861639508954</v>
      </c>
      <c r="AK66" s="66">
        <f t="shared" si="134"/>
        <v>82.661891847057163</v>
      </c>
      <c r="AL66" s="66">
        <f t="shared" si="135"/>
        <v>236.4409684572534</v>
      </c>
      <c r="AM66" s="66">
        <f t="shared" si="136"/>
        <v>1216.8866288248828</v>
      </c>
      <c r="AN66" s="66">
        <f t="shared" si="137"/>
        <v>9283.5444449797833</v>
      </c>
      <c r="AO66" s="66">
        <f t="shared" si="138"/>
        <v>297.42243759297492</v>
      </c>
      <c r="AP66" s="66">
        <f t="shared" si="139"/>
        <v>1192.4383396741075</v>
      </c>
      <c r="AQ66" s="66">
        <f t="shared" si="140"/>
        <v>991.9427021646859</v>
      </c>
      <c r="AR66" s="66">
        <f t="shared" si="141"/>
        <v>2837.2916214870411</v>
      </c>
      <c r="AS66" s="66">
        <f t="shared" si="142"/>
        <v>14602.639545898593</v>
      </c>
      <c r="AT66" s="551">
        <f t="shared" si="143"/>
        <v>0</v>
      </c>
    </row>
    <row r="67" spans="1:46">
      <c r="A67" s="87" t="str">
        <f t="shared" si="144"/>
        <v>53E - Company Owned</v>
      </c>
      <c r="B67" s="33"/>
      <c r="C67" s="32" t="str">
        <f>'WP1 Lighting Invetory'!C68</f>
        <v>Light Emitting Diode</v>
      </c>
      <c r="D67" s="32" t="str">
        <f>'WP1 Lighting Invetory'!D68</f>
        <v>LED 180.01-210</v>
      </c>
      <c r="E67" s="32">
        <f>'WP1 Lighting Invetory'!E68</f>
        <v>195</v>
      </c>
      <c r="F67" s="32" t="str">
        <f>'WP1 Lighting Invetory'!G68</f>
        <v>Company</v>
      </c>
      <c r="G67" s="550">
        <f>'WP1 Lighting Invetory'!H68</f>
        <v>413</v>
      </c>
      <c r="H67" s="129">
        <f>'WP6 Condensed LED Cost Est.'!$C15</f>
        <v>869.01</v>
      </c>
      <c r="I67" s="24" t="s">
        <v>210</v>
      </c>
      <c r="J67" s="29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328">
        <f t="shared" si="115"/>
        <v>82.600000000000009</v>
      </c>
      <c r="L67" s="129">
        <f t="shared" si="116"/>
        <v>358901.13</v>
      </c>
      <c r="M67" s="329">
        <f t="shared" si="117"/>
        <v>80.534999999999997</v>
      </c>
      <c r="N67" s="535">
        <f>'WP1 Lighting Invetory'!J68</f>
        <v>338247</v>
      </c>
      <c r="O67" s="330">
        <f t="shared" si="118"/>
        <v>68.25</v>
      </c>
      <c r="P67" s="264">
        <f>'JAP-5 Unitized Lighting Costs'!D$21</f>
        <v>1.1718313817226059E-2</v>
      </c>
      <c r="Q67" s="264">
        <f>'JAP-5 Unitized Lighting Costs'!$D$45</f>
        <v>1.6597234240679404</v>
      </c>
      <c r="R67" s="264">
        <f>'JAP-5 Unitized Lighting Costs'!D$74</f>
        <v>2.3044958636249755E-2</v>
      </c>
      <c r="S67" s="264">
        <f>'JAP-5 Unitized Lighting Costs'!D$106</f>
        <v>6.709569143429964</v>
      </c>
      <c r="T67" s="264">
        <f>'JAP-5 Unitized Lighting Costs'!$D$123</f>
        <v>5.4833248714576392E-2</v>
      </c>
      <c r="U67" s="66">
        <f t="shared" si="119"/>
        <v>10.183331890307617</v>
      </c>
      <c r="V67" s="66">
        <f t="shared" si="120"/>
        <v>0.33194468481358808</v>
      </c>
      <c r="W67" s="66">
        <f t="shared" si="121"/>
        <v>1.5728184269240457</v>
      </c>
      <c r="X67" s="66">
        <f t="shared" si="122"/>
        <v>1.308365982968843</v>
      </c>
      <c r="Y67" s="66">
        <f t="shared" si="123"/>
        <v>3.7423692247698388</v>
      </c>
      <c r="Z67" s="66">
        <f t="shared" si="124"/>
        <v>17.138830209783933</v>
      </c>
      <c r="AA67" s="549"/>
      <c r="AB67" s="119">
        <f t="shared" si="125"/>
        <v>0.14920632806311526</v>
      </c>
      <c r="AC67" s="119">
        <f t="shared" si="126"/>
        <v>4.8636583855470776E-3</v>
      </c>
      <c r="AD67" s="119">
        <f t="shared" si="127"/>
        <v>2.3044958636249755E-2</v>
      </c>
      <c r="AE67" s="119">
        <f t="shared" si="128"/>
        <v>1.9170197552657042E-2</v>
      </c>
      <c r="AF67" s="119">
        <f t="shared" si="129"/>
        <v>5.4833248714576392E-2</v>
      </c>
      <c r="AG67" s="119">
        <f t="shared" si="130"/>
        <v>0.25111839135214553</v>
      </c>
      <c r="AH67" s="66">
        <f t="shared" si="131"/>
        <v>4205.7160706970453</v>
      </c>
      <c r="AI67" s="66">
        <f t="shared" si="132"/>
        <v>137.09315482801188</v>
      </c>
      <c r="AJ67" s="66">
        <f t="shared" si="133"/>
        <v>649.57401031963093</v>
      </c>
      <c r="AK67" s="66">
        <f t="shared" si="134"/>
        <v>540.3551509661321</v>
      </c>
      <c r="AL67" s="66">
        <f t="shared" si="135"/>
        <v>1545.5984898299434</v>
      </c>
      <c r="AM67" s="66">
        <f t="shared" si="136"/>
        <v>7078.3368766407639</v>
      </c>
      <c r="AN67" s="66">
        <f t="shared" si="137"/>
        <v>50468.59284836454</v>
      </c>
      <c r="AO67" s="66">
        <f t="shared" si="138"/>
        <v>1645.1178579361426</v>
      </c>
      <c r="AP67" s="66">
        <f t="shared" si="139"/>
        <v>7794.8881238355716</v>
      </c>
      <c r="AQ67" s="66">
        <f t="shared" si="140"/>
        <v>6484.2618115935857</v>
      </c>
      <c r="AR67" s="66">
        <f t="shared" si="141"/>
        <v>18547.181877959323</v>
      </c>
      <c r="AS67" s="66">
        <f t="shared" si="142"/>
        <v>84940.042519689159</v>
      </c>
      <c r="AT67" s="551">
        <f t="shared" si="143"/>
        <v>0</v>
      </c>
    </row>
    <row r="68" spans="1:46">
      <c r="A68" s="87" t="str">
        <f t="shared" si="144"/>
        <v>53E - Company Owned</v>
      </c>
      <c r="B68" s="33"/>
      <c r="C68" s="32" t="str">
        <f>'WP1 Lighting Invetory'!C69</f>
        <v>Light Emitting Diode</v>
      </c>
      <c r="D68" s="32" t="str">
        <f>'WP1 Lighting Invetory'!D69</f>
        <v>LED 210.01-240</v>
      </c>
      <c r="E68" s="32">
        <f>'WP1 Lighting Invetory'!E69</f>
        <v>225</v>
      </c>
      <c r="F68" s="32" t="str">
        <f>'WP1 Lighting Invetory'!G69</f>
        <v>Company</v>
      </c>
      <c r="G68" s="550">
        <f>'WP1 Lighting Invetory'!H69</f>
        <v>0</v>
      </c>
      <c r="H68" s="129">
        <f>'WP6 Condensed LED Cost Est.'!$C16</f>
        <v>919.12</v>
      </c>
      <c r="I68" s="24" t="s">
        <v>210</v>
      </c>
      <c r="J68" s="29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328">
        <f t="shared" si="115"/>
        <v>0</v>
      </c>
      <c r="L68" s="129">
        <f t="shared" si="116"/>
        <v>0</v>
      </c>
      <c r="M68" s="329">
        <f t="shared" si="117"/>
        <v>0</v>
      </c>
      <c r="N68" s="535">
        <f>'WP1 Lighting Invetory'!J69</f>
        <v>0</v>
      </c>
      <c r="O68" s="330">
        <f t="shared" si="118"/>
        <v>78.75</v>
      </c>
      <c r="P68" s="264">
        <f>'JAP-5 Unitized Lighting Costs'!D$21</f>
        <v>1.1718313817226059E-2</v>
      </c>
      <c r="Q68" s="264">
        <f>'JAP-5 Unitized Lighting Costs'!$D$45</f>
        <v>1.6597234240679404</v>
      </c>
      <c r="R68" s="264">
        <f>'JAP-5 Unitized Lighting Costs'!D$74</f>
        <v>2.3044958636249755E-2</v>
      </c>
      <c r="S68" s="264">
        <f>'JAP-5 Unitized Lighting Costs'!D$106</f>
        <v>6.709569143429964</v>
      </c>
      <c r="T68" s="264">
        <f>'JAP-5 Unitized Lighting Costs'!$D$123</f>
        <v>5.4833248714576392E-2</v>
      </c>
      <c r="U68" s="66">
        <f t="shared" si="119"/>
        <v>10.770536595688815</v>
      </c>
      <c r="V68" s="66">
        <f t="shared" si="120"/>
        <v>0.33194468481358808</v>
      </c>
      <c r="W68" s="66">
        <f t="shared" si="121"/>
        <v>1.8147904926046683</v>
      </c>
      <c r="X68" s="66">
        <f t="shared" si="122"/>
        <v>1.5096530572717419</v>
      </c>
      <c r="Y68" s="66">
        <f t="shared" si="123"/>
        <v>4.3181183362728905</v>
      </c>
      <c r="Z68" s="66">
        <f t="shared" si="124"/>
        <v>18.745043166651705</v>
      </c>
      <c r="AA68" s="549"/>
      <c r="AB68" s="119">
        <f t="shared" si="125"/>
        <v>0.13676871867541354</v>
      </c>
      <c r="AC68" s="119">
        <f t="shared" si="126"/>
        <v>4.2151706008074679E-3</v>
      </c>
      <c r="AD68" s="119">
        <f t="shared" si="127"/>
        <v>2.3044958636249755E-2</v>
      </c>
      <c r="AE68" s="119">
        <f t="shared" si="128"/>
        <v>1.9170197552657042E-2</v>
      </c>
      <c r="AF68" s="119">
        <f t="shared" si="129"/>
        <v>5.4833248714576385E-2</v>
      </c>
      <c r="AG68" s="119">
        <f t="shared" si="130"/>
        <v>0.23803229417970417</v>
      </c>
      <c r="AH68" s="66">
        <f t="shared" si="131"/>
        <v>0</v>
      </c>
      <c r="AI68" s="66">
        <f t="shared" si="132"/>
        <v>0</v>
      </c>
      <c r="AJ68" s="66">
        <f t="shared" si="133"/>
        <v>0</v>
      </c>
      <c r="AK68" s="66">
        <f t="shared" si="134"/>
        <v>0</v>
      </c>
      <c r="AL68" s="66">
        <f t="shared" si="135"/>
        <v>0</v>
      </c>
      <c r="AM68" s="66">
        <f t="shared" si="136"/>
        <v>0</v>
      </c>
      <c r="AN68" s="66">
        <f t="shared" si="137"/>
        <v>0</v>
      </c>
      <c r="AO68" s="66">
        <f t="shared" si="138"/>
        <v>0</v>
      </c>
      <c r="AP68" s="66">
        <f t="shared" si="139"/>
        <v>0</v>
      </c>
      <c r="AQ68" s="66">
        <f t="shared" si="140"/>
        <v>0</v>
      </c>
      <c r="AR68" s="66">
        <f t="shared" si="141"/>
        <v>0</v>
      </c>
      <c r="AS68" s="66">
        <f t="shared" si="142"/>
        <v>0</v>
      </c>
      <c r="AT68" s="551">
        <f t="shared" si="143"/>
        <v>0</v>
      </c>
    </row>
    <row r="69" spans="1:46">
      <c r="A69" s="87" t="str">
        <f>A67</f>
        <v>53E - Company Owned</v>
      </c>
      <c r="B69" s="33"/>
      <c r="C69" s="32" t="str">
        <f>'WP1 Lighting Invetory'!C70</f>
        <v>Light Emitting Diode</v>
      </c>
      <c r="D69" s="32" t="str">
        <f>'WP1 Lighting Invetory'!D70</f>
        <v>LED 240.01-270</v>
      </c>
      <c r="E69" s="32">
        <f>'WP1 Lighting Invetory'!E70</f>
        <v>255</v>
      </c>
      <c r="F69" s="32" t="str">
        <f>'WP1 Lighting Invetory'!G70</f>
        <v>Company</v>
      </c>
      <c r="G69" s="550">
        <f>'WP1 Lighting Invetory'!H70</f>
        <v>24</v>
      </c>
      <c r="H69" s="129">
        <f>'WP6 Condensed LED Cost Est.'!$C17</f>
        <v>984.66</v>
      </c>
      <c r="I69" s="24" t="s">
        <v>210</v>
      </c>
      <c r="J69" s="29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328">
        <f t="shared" si="115"/>
        <v>4.8000000000000007</v>
      </c>
      <c r="L69" s="129">
        <f t="shared" si="116"/>
        <v>23631.84</v>
      </c>
      <c r="M69" s="329">
        <f t="shared" si="117"/>
        <v>6.12</v>
      </c>
      <c r="N69" s="535">
        <f>'WP1 Lighting Invetory'!J70</f>
        <v>25704</v>
      </c>
      <c r="O69" s="330">
        <f t="shared" si="118"/>
        <v>89.25</v>
      </c>
      <c r="P69" s="264">
        <f>'JAP-5 Unitized Lighting Costs'!D$21</f>
        <v>1.1718313817226059E-2</v>
      </c>
      <c r="Q69" s="264">
        <f>'JAP-5 Unitized Lighting Costs'!$D$45</f>
        <v>1.6597234240679404</v>
      </c>
      <c r="R69" s="264">
        <f>'JAP-5 Unitized Lighting Costs'!D$74</f>
        <v>2.3044958636249755E-2</v>
      </c>
      <c r="S69" s="264">
        <f>'JAP-5 Unitized Lighting Costs'!D$106</f>
        <v>6.709569143429964</v>
      </c>
      <c r="T69" s="264">
        <f>'JAP-5 Unitized Lighting Costs'!$D$123</f>
        <v>5.4833248714576392E-2</v>
      </c>
      <c r="U69" s="66">
        <f t="shared" si="119"/>
        <v>11.538554883269811</v>
      </c>
      <c r="V69" s="66">
        <f t="shared" si="120"/>
        <v>0.33194468481358808</v>
      </c>
      <c r="W69" s="66">
        <f t="shared" si="121"/>
        <v>2.0567625582852904</v>
      </c>
      <c r="X69" s="66">
        <f t="shared" si="122"/>
        <v>1.7109401315746409</v>
      </c>
      <c r="Y69" s="66">
        <f t="shared" si="123"/>
        <v>4.8938674477759427</v>
      </c>
      <c r="Z69" s="66">
        <f t="shared" si="124"/>
        <v>20.532069705719273</v>
      </c>
      <c r="AA69" s="549"/>
      <c r="AB69" s="119">
        <f t="shared" si="125"/>
        <v>0.12928352810386343</v>
      </c>
      <c r="AC69" s="119">
        <f t="shared" si="126"/>
        <v>3.7192681771830599E-3</v>
      </c>
      <c r="AD69" s="119">
        <f t="shared" si="127"/>
        <v>2.3044958636249752E-2</v>
      </c>
      <c r="AE69" s="119">
        <f t="shared" si="128"/>
        <v>1.9170197552657042E-2</v>
      </c>
      <c r="AF69" s="119">
        <f t="shared" si="129"/>
        <v>5.4833248714576392E-2</v>
      </c>
      <c r="AG69" s="119">
        <f t="shared" si="130"/>
        <v>0.23005120118452968</v>
      </c>
      <c r="AH69" s="66">
        <f t="shared" si="131"/>
        <v>276.92531719847545</v>
      </c>
      <c r="AI69" s="66">
        <f t="shared" si="132"/>
        <v>7.9666724355261138</v>
      </c>
      <c r="AJ69" s="66">
        <f t="shared" si="133"/>
        <v>49.362301398846967</v>
      </c>
      <c r="AK69" s="66">
        <f t="shared" si="134"/>
        <v>41.062563157791381</v>
      </c>
      <c r="AL69" s="66">
        <f t="shared" si="135"/>
        <v>117.45281874662263</v>
      </c>
      <c r="AM69" s="66">
        <f t="shared" si="136"/>
        <v>492.7696729372625</v>
      </c>
      <c r="AN69" s="66">
        <f t="shared" si="137"/>
        <v>3323.1038063817055</v>
      </c>
      <c r="AO69" s="66">
        <f t="shared" si="138"/>
        <v>95.600069226313366</v>
      </c>
      <c r="AP69" s="66">
        <f t="shared" si="139"/>
        <v>592.3476167861636</v>
      </c>
      <c r="AQ69" s="66">
        <f t="shared" si="140"/>
        <v>492.7507578934966</v>
      </c>
      <c r="AR69" s="66">
        <f t="shared" si="141"/>
        <v>1409.4338249594716</v>
      </c>
      <c r="AS69" s="66">
        <f t="shared" si="142"/>
        <v>5913.2360752471504</v>
      </c>
      <c r="AT69" s="551">
        <f t="shared" si="143"/>
        <v>0</v>
      </c>
    </row>
    <row r="70" spans="1:46">
      <c r="A70" s="87" t="str">
        <f>A69</f>
        <v>53E - Company Owned</v>
      </c>
      <c r="B70" s="33"/>
      <c r="C70" s="32" t="str">
        <f>'WP1 Lighting Invetory'!C71</f>
        <v>Light Emitting Diode</v>
      </c>
      <c r="D70" s="32" t="str">
        <f>'WP1 Lighting Invetory'!D71</f>
        <v>LED 270.01-300</v>
      </c>
      <c r="E70" s="32">
        <f>'WP1 Lighting Invetory'!E71</f>
        <v>285</v>
      </c>
      <c r="F70" s="32" t="str">
        <f>'WP1 Lighting Invetory'!G71</f>
        <v>Company</v>
      </c>
      <c r="G70" s="550">
        <f>'WP1 Lighting Invetory'!H71</f>
        <v>109</v>
      </c>
      <c r="H70" s="129">
        <f>'WP6 Condensed LED Cost Est.'!$C18</f>
        <v>984.66</v>
      </c>
      <c r="I70" s="24" t="s">
        <v>210</v>
      </c>
      <c r="J70" s="29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328">
        <f t="shared" si="115"/>
        <v>21.8</v>
      </c>
      <c r="L70" s="129">
        <f t="shared" si="116"/>
        <v>107327.94</v>
      </c>
      <c r="M70" s="329">
        <f t="shared" si="117"/>
        <v>31.065000000000001</v>
      </c>
      <c r="N70" s="535">
        <f>'WP1 Lighting Invetory'!J71</f>
        <v>130472.99999999999</v>
      </c>
      <c r="O70" s="330">
        <f t="shared" si="118"/>
        <v>99.75</v>
      </c>
      <c r="P70" s="264">
        <f>'JAP-5 Unitized Lighting Costs'!D$21</f>
        <v>1.1718313817226059E-2</v>
      </c>
      <c r="Q70" s="264">
        <f>'JAP-5 Unitized Lighting Costs'!$D$45</f>
        <v>1.6597234240679404</v>
      </c>
      <c r="R70" s="264">
        <f>'JAP-5 Unitized Lighting Costs'!D$74</f>
        <v>2.3044958636249755E-2</v>
      </c>
      <c r="S70" s="264">
        <f>'JAP-5 Unitized Lighting Costs'!D$106</f>
        <v>6.709569143429964</v>
      </c>
      <c r="T70" s="264">
        <f>'JAP-5 Unitized Lighting Costs'!$D$123</f>
        <v>5.4833248714576392E-2</v>
      </c>
      <c r="U70" s="66">
        <f t="shared" si="119"/>
        <v>11.538554883269811</v>
      </c>
      <c r="V70" s="66">
        <f t="shared" si="120"/>
        <v>0.33194468481358808</v>
      </c>
      <c r="W70" s="66">
        <f t="shared" si="121"/>
        <v>2.2987346239659132</v>
      </c>
      <c r="X70" s="66">
        <f t="shared" si="122"/>
        <v>1.9122272058775398</v>
      </c>
      <c r="Y70" s="66">
        <f t="shared" si="123"/>
        <v>5.4696165592789949</v>
      </c>
      <c r="Z70" s="66">
        <f t="shared" si="124"/>
        <v>21.551077957205848</v>
      </c>
      <c r="AA70" s="549"/>
      <c r="AB70" s="119">
        <f t="shared" si="125"/>
        <v>0.1156747356718778</v>
      </c>
      <c r="AC70" s="119">
        <f t="shared" si="126"/>
        <v>3.327766263795369E-3</v>
      </c>
      <c r="AD70" s="119">
        <f t="shared" si="127"/>
        <v>2.3044958636249755E-2</v>
      </c>
      <c r="AE70" s="119">
        <f t="shared" si="128"/>
        <v>1.9170197552657042E-2</v>
      </c>
      <c r="AF70" s="119">
        <f t="shared" si="129"/>
        <v>5.4833248714576392E-2</v>
      </c>
      <c r="AG70" s="119">
        <f t="shared" si="130"/>
        <v>0.21605090683915637</v>
      </c>
      <c r="AH70" s="66">
        <f t="shared" si="131"/>
        <v>1257.7024822764095</v>
      </c>
      <c r="AI70" s="66">
        <f t="shared" si="132"/>
        <v>36.181970644681101</v>
      </c>
      <c r="AJ70" s="66">
        <f t="shared" si="133"/>
        <v>250.56207401228454</v>
      </c>
      <c r="AK70" s="66">
        <f t="shared" si="134"/>
        <v>208.43276544065185</v>
      </c>
      <c r="AL70" s="66">
        <f t="shared" si="135"/>
        <v>596.18820496141041</v>
      </c>
      <c r="AM70" s="66">
        <f t="shared" si="136"/>
        <v>2349.0674973354371</v>
      </c>
      <c r="AN70" s="66">
        <f t="shared" si="137"/>
        <v>15092.429787316913</v>
      </c>
      <c r="AO70" s="66">
        <f t="shared" si="138"/>
        <v>434.18364773617321</v>
      </c>
      <c r="AP70" s="66">
        <f t="shared" si="139"/>
        <v>3006.7448881474147</v>
      </c>
      <c r="AQ70" s="66">
        <f t="shared" si="140"/>
        <v>2501.1931852878224</v>
      </c>
      <c r="AR70" s="66">
        <f t="shared" si="141"/>
        <v>7154.2584595369244</v>
      </c>
      <c r="AS70" s="66">
        <f t="shared" si="142"/>
        <v>28188.809968025245</v>
      </c>
      <c r="AT70" s="551">
        <f t="shared" si="143"/>
        <v>0</v>
      </c>
    </row>
    <row r="71" spans="1:46">
      <c r="A71" s="92"/>
      <c r="B71" s="28"/>
      <c r="C71" s="81"/>
      <c r="D71" s="28"/>
      <c r="E71" s="553"/>
      <c r="G71" s="94"/>
      <c r="K71" s="328"/>
      <c r="L71" s="129"/>
      <c r="AA71" s="549"/>
      <c r="AB71" s="119"/>
      <c r="AC71" s="119"/>
      <c r="AD71" s="119"/>
      <c r="AE71" s="119"/>
      <c r="AF71" s="119"/>
      <c r="AG71" s="119"/>
      <c r="AT71" s="551"/>
    </row>
    <row r="72" spans="1:46">
      <c r="A72" s="86" t="s">
        <v>141</v>
      </c>
      <c r="B72" s="32" t="s">
        <v>767</v>
      </c>
      <c r="C72" s="32" t="str">
        <f>'WP1 Lighting Invetory'!C73</f>
        <v>Sodium Vapor</v>
      </c>
      <c r="D72" s="32" t="str">
        <f>'WP1 Lighting Invetory'!D73</f>
        <v>SV 050</v>
      </c>
      <c r="E72" s="32">
        <f>'WP1 Lighting Invetory'!E73</f>
        <v>50</v>
      </c>
      <c r="F72" s="32" t="str">
        <f>'WP1 Lighting Invetory'!G73</f>
        <v>Customer</v>
      </c>
      <c r="G72" s="550">
        <f>'WP1 Lighting Invetory'!H73</f>
        <v>0</v>
      </c>
      <c r="H72" s="129" t="s">
        <v>760</v>
      </c>
      <c r="I72" s="24" t="s">
        <v>210</v>
      </c>
      <c r="J72" s="29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328">
        <f t="shared" ref="K72:K80" si="145">IF(I72="Yes",G72*J72,0)</f>
        <v>0</v>
      </c>
      <c r="L72" s="129">
        <f t="shared" ref="L72:L80" si="146">IF(F72="Company", G72*H72,0)</f>
        <v>0</v>
      </c>
      <c r="M72" s="329">
        <f t="shared" ref="M72:M80" si="147">E72*G72/1000</f>
        <v>0</v>
      </c>
      <c r="N72" s="535">
        <f>'WP1 Lighting Invetory'!J73</f>
        <v>0</v>
      </c>
      <c r="O72" s="330">
        <f t="shared" ref="O72:O80" si="148">E72*4200/1000/12</f>
        <v>17.5</v>
      </c>
      <c r="P72" s="264">
        <f>'JAP-5 Unitized Lighting Costs'!D$21</f>
        <v>1.1718313817226059E-2</v>
      </c>
      <c r="Q72" s="264">
        <f>'JAP-5 Unitized Lighting Costs'!$D$45</f>
        <v>1.6597234240679404</v>
      </c>
      <c r="R72" s="264">
        <f>'JAP-5 Unitized Lighting Costs'!D$74</f>
        <v>2.3044958636249755E-2</v>
      </c>
      <c r="S72" s="264">
        <f>'JAP-5 Unitized Lighting Costs'!D$106</f>
        <v>6.709569143429964</v>
      </c>
      <c r="T72" s="264">
        <f>'JAP-5 Unitized Lighting Costs'!$D$123</f>
        <v>5.4833248714576392E-2</v>
      </c>
      <c r="U72" s="66">
        <f t="shared" ref="U72:U80" si="149">IF(F72="Company", H72*P72, 0)</f>
        <v>0</v>
      </c>
      <c r="V72" s="66">
        <f t="shared" ref="V72:V80" si="150">IF(I72="yes", J72*Q72, 0)</f>
        <v>1.6597234240679404</v>
      </c>
      <c r="W72" s="66">
        <f t="shared" ref="W72:W80" si="151">R72*O72</f>
        <v>0.40328677613437069</v>
      </c>
      <c r="X72" s="66">
        <f t="shared" ref="X72:X80" si="152">E72*S72/1000</f>
        <v>0.33547845717149816</v>
      </c>
      <c r="Y72" s="66">
        <f t="shared" ref="Y72:Y80" si="153">O72*T72</f>
        <v>0.95958185250508687</v>
      </c>
      <c r="Z72" s="66">
        <f t="shared" ref="Z72:Z80" si="154">SUM(U72:Y72)</f>
        <v>3.3580705098788961</v>
      </c>
      <c r="AA72" s="549"/>
      <c r="AB72" s="119">
        <f t="shared" ref="AB72:AB80" si="155">IFERROR(U72/O72,0)</f>
        <v>0</v>
      </c>
      <c r="AC72" s="119">
        <f t="shared" ref="AC72:AC80" si="156">IFERROR(V72/O72,0)</f>
        <v>9.484133851816802E-2</v>
      </c>
      <c r="AD72" s="119">
        <f t="shared" ref="AD72:AD80" si="157">IFERROR(W72/O72,0)</f>
        <v>2.3044958636249755E-2</v>
      </c>
      <c r="AE72" s="119">
        <f t="shared" ref="AE72:AE80" si="158">IFERROR(X72/O72,0)</f>
        <v>1.9170197552657038E-2</v>
      </c>
      <c r="AF72" s="119">
        <f t="shared" ref="AF72:AF80" si="159">IFERROR(Y72/O72,0)</f>
        <v>5.4833248714576392E-2</v>
      </c>
      <c r="AG72" s="119">
        <f t="shared" ref="AG72:AG80" si="160">SUM(AB72:AF72)</f>
        <v>0.19188974342165122</v>
      </c>
      <c r="AH72" s="66">
        <f t="shared" ref="AH72:AH80" si="161">(U72*$G72)</f>
        <v>0</v>
      </c>
      <c r="AI72" s="66">
        <f t="shared" ref="AI72:AI80" si="162">(V72*$G72)</f>
        <v>0</v>
      </c>
      <c r="AJ72" s="66">
        <f t="shared" ref="AJ72:AJ80" si="163">(W72*$G72)</f>
        <v>0</v>
      </c>
      <c r="AK72" s="66">
        <f t="shared" ref="AK72:AK80" si="164">(X72*$G72)</f>
        <v>0</v>
      </c>
      <c r="AL72" s="66">
        <f t="shared" ref="AL72:AL80" si="165">(Y72*$G72)</f>
        <v>0</v>
      </c>
      <c r="AM72" s="66">
        <f t="shared" ref="AM72:AM80" si="166">SUM(AH72:AL72)</f>
        <v>0</v>
      </c>
      <c r="AN72" s="66">
        <f t="shared" ref="AN72:AN80" si="167">AH72*12</f>
        <v>0</v>
      </c>
      <c r="AO72" s="66">
        <f t="shared" ref="AO72:AO80" si="168">AI72*12</f>
        <v>0</v>
      </c>
      <c r="AP72" s="66">
        <f t="shared" ref="AP72:AP80" si="169">AJ72*12</f>
        <v>0</v>
      </c>
      <c r="AQ72" s="66">
        <f t="shared" ref="AQ72:AQ80" si="170">AK72*12</f>
        <v>0</v>
      </c>
      <c r="AR72" s="66">
        <f t="shared" ref="AR72:AR80" si="171">AL72*12</f>
        <v>0</v>
      </c>
      <c r="AS72" s="66">
        <f t="shared" ref="AS72:AS80" si="172">AM72*12</f>
        <v>0</v>
      </c>
      <c r="AT72" s="551">
        <f t="shared" ref="AT72:AT80" si="173">Z72*G72-AM72</f>
        <v>0</v>
      </c>
    </row>
    <row r="73" spans="1:46">
      <c r="A73" s="87" t="str">
        <f t="shared" ref="A73:A80" si="174">+A72</f>
        <v>53E - Customer Owned</v>
      </c>
      <c r="B73" s="32" t="s">
        <v>767</v>
      </c>
      <c r="C73" s="32" t="str">
        <f>'WP1 Lighting Invetory'!C74</f>
        <v>Sodium Vapor</v>
      </c>
      <c r="D73" s="32" t="str">
        <f>'WP1 Lighting Invetory'!D74</f>
        <v>SV 070</v>
      </c>
      <c r="E73" s="32">
        <f>'WP1 Lighting Invetory'!E74</f>
        <v>70</v>
      </c>
      <c r="F73" s="32" t="str">
        <f>'WP1 Lighting Invetory'!G74</f>
        <v>Customer</v>
      </c>
      <c r="G73" s="550">
        <f>'WP1 Lighting Invetory'!H74</f>
        <v>57</v>
      </c>
      <c r="H73" s="129" t="s">
        <v>760</v>
      </c>
      <c r="I73" s="24" t="s">
        <v>210</v>
      </c>
      <c r="J73" s="29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328">
        <f t="shared" si="145"/>
        <v>57</v>
      </c>
      <c r="L73" s="129">
        <f t="shared" si="146"/>
        <v>0</v>
      </c>
      <c r="M73" s="329">
        <f t="shared" si="147"/>
        <v>3.99</v>
      </c>
      <c r="N73" s="535">
        <f>'WP1 Lighting Invetory'!J74</f>
        <v>16758</v>
      </c>
      <c r="O73" s="330">
        <f t="shared" si="148"/>
        <v>24.5</v>
      </c>
      <c r="P73" s="264">
        <f>'JAP-5 Unitized Lighting Costs'!D$21</f>
        <v>1.1718313817226059E-2</v>
      </c>
      <c r="Q73" s="264">
        <f>'JAP-5 Unitized Lighting Costs'!$D$45</f>
        <v>1.6597234240679404</v>
      </c>
      <c r="R73" s="264">
        <f>'JAP-5 Unitized Lighting Costs'!D$74</f>
        <v>2.3044958636249755E-2</v>
      </c>
      <c r="S73" s="264">
        <f>'JAP-5 Unitized Lighting Costs'!D$106</f>
        <v>6.709569143429964</v>
      </c>
      <c r="T73" s="264">
        <f>'JAP-5 Unitized Lighting Costs'!$D$123</f>
        <v>5.4833248714576392E-2</v>
      </c>
      <c r="U73" s="66">
        <f t="shared" si="149"/>
        <v>0</v>
      </c>
      <c r="V73" s="66">
        <f t="shared" si="150"/>
        <v>1.6597234240679404</v>
      </c>
      <c r="W73" s="66">
        <f t="shared" si="151"/>
        <v>0.56460148658811904</v>
      </c>
      <c r="X73" s="66">
        <f t="shared" si="152"/>
        <v>0.46966984004009749</v>
      </c>
      <c r="Y73" s="66">
        <f t="shared" si="153"/>
        <v>1.3434145935071216</v>
      </c>
      <c r="Z73" s="66">
        <f t="shared" si="154"/>
        <v>4.0374093442032786</v>
      </c>
      <c r="AA73" s="549"/>
      <c r="AB73" s="119">
        <f t="shared" si="155"/>
        <v>0</v>
      </c>
      <c r="AC73" s="119">
        <f t="shared" si="156"/>
        <v>6.7743813227262875E-2</v>
      </c>
      <c r="AD73" s="119">
        <f t="shared" si="157"/>
        <v>2.3044958636249755E-2</v>
      </c>
      <c r="AE73" s="119">
        <f t="shared" si="158"/>
        <v>1.9170197552657042E-2</v>
      </c>
      <c r="AF73" s="119">
        <f t="shared" si="159"/>
        <v>5.4833248714576392E-2</v>
      </c>
      <c r="AG73" s="119">
        <f t="shared" si="160"/>
        <v>0.16479221813074607</v>
      </c>
      <c r="AH73" s="66">
        <f t="shared" si="161"/>
        <v>0</v>
      </c>
      <c r="AI73" s="66">
        <f t="shared" si="162"/>
        <v>94.604235171872602</v>
      </c>
      <c r="AJ73" s="66">
        <f t="shared" si="163"/>
        <v>32.182284735522785</v>
      </c>
      <c r="AK73" s="66">
        <f t="shared" si="164"/>
        <v>26.771180882285556</v>
      </c>
      <c r="AL73" s="66">
        <f t="shared" si="165"/>
        <v>76.574631829905925</v>
      </c>
      <c r="AM73" s="66">
        <f t="shared" si="166"/>
        <v>230.13233261958686</v>
      </c>
      <c r="AN73" s="66">
        <f t="shared" si="167"/>
        <v>0</v>
      </c>
      <c r="AO73" s="66">
        <f t="shared" si="168"/>
        <v>1135.2508220624713</v>
      </c>
      <c r="AP73" s="66">
        <f t="shared" si="169"/>
        <v>386.18741682627342</v>
      </c>
      <c r="AQ73" s="66">
        <f t="shared" si="170"/>
        <v>321.25417058742664</v>
      </c>
      <c r="AR73" s="66">
        <f t="shared" si="171"/>
        <v>918.89558195887116</v>
      </c>
      <c r="AS73" s="66">
        <f t="shared" si="172"/>
        <v>2761.5879914350426</v>
      </c>
      <c r="AT73" s="551">
        <f t="shared" si="173"/>
        <v>0</v>
      </c>
    </row>
    <row r="74" spans="1:46">
      <c r="A74" s="87" t="str">
        <f t="shared" si="174"/>
        <v>53E - Customer Owned</v>
      </c>
      <c r="B74" s="32" t="s">
        <v>767</v>
      </c>
      <c r="C74" s="32" t="str">
        <f>'WP1 Lighting Invetory'!C75</f>
        <v>Sodium Vapor</v>
      </c>
      <c r="D74" s="32" t="str">
        <f>'WP1 Lighting Invetory'!D75</f>
        <v>SV 100</v>
      </c>
      <c r="E74" s="32">
        <f>'WP1 Lighting Invetory'!E75</f>
        <v>100</v>
      </c>
      <c r="F74" s="32" t="str">
        <f>'WP1 Lighting Invetory'!G75</f>
        <v>Customer</v>
      </c>
      <c r="G74" s="550">
        <f>'WP1 Lighting Invetory'!H75</f>
        <v>255.5</v>
      </c>
      <c r="H74" s="129" t="s">
        <v>760</v>
      </c>
      <c r="I74" s="24" t="s">
        <v>210</v>
      </c>
      <c r="J74" s="29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328">
        <f t="shared" si="145"/>
        <v>255.5</v>
      </c>
      <c r="L74" s="129">
        <f t="shared" si="146"/>
        <v>0</v>
      </c>
      <c r="M74" s="329">
        <f t="shared" si="147"/>
        <v>25.55</v>
      </c>
      <c r="N74" s="535">
        <f>'WP1 Lighting Invetory'!J75</f>
        <v>107310</v>
      </c>
      <c r="O74" s="330">
        <f t="shared" si="148"/>
        <v>35</v>
      </c>
      <c r="P74" s="264">
        <f>'JAP-5 Unitized Lighting Costs'!D$21</f>
        <v>1.1718313817226059E-2</v>
      </c>
      <c r="Q74" s="264">
        <f>'JAP-5 Unitized Lighting Costs'!$D$45</f>
        <v>1.6597234240679404</v>
      </c>
      <c r="R74" s="264">
        <f>'JAP-5 Unitized Lighting Costs'!D$74</f>
        <v>2.3044958636249755E-2</v>
      </c>
      <c r="S74" s="264">
        <f>'JAP-5 Unitized Lighting Costs'!D$106</f>
        <v>6.709569143429964</v>
      </c>
      <c r="T74" s="264">
        <f>'JAP-5 Unitized Lighting Costs'!$D$123</f>
        <v>5.4833248714576392E-2</v>
      </c>
      <c r="U74" s="66">
        <f t="shared" si="149"/>
        <v>0</v>
      </c>
      <c r="V74" s="66">
        <f t="shared" si="150"/>
        <v>1.6597234240679404</v>
      </c>
      <c r="W74" s="66">
        <f t="shared" si="151"/>
        <v>0.80657355226874139</v>
      </c>
      <c r="X74" s="66">
        <f t="shared" si="152"/>
        <v>0.67095691434299631</v>
      </c>
      <c r="Y74" s="66">
        <f t="shared" si="153"/>
        <v>1.9191637050101737</v>
      </c>
      <c r="Z74" s="66">
        <f t="shared" si="154"/>
        <v>5.0564175956898518</v>
      </c>
      <c r="AA74" s="549"/>
      <c r="AB74" s="119">
        <f t="shared" si="155"/>
        <v>0</v>
      </c>
      <c r="AC74" s="119">
        <f t="shared" si="156"/>
        <v>4.742066925908401E-2</v>
      </c>
      <c r="AD74" s="119">
        <f t="shared" si="157"/>
        <v>2.3044958636249755E-2</v>
      </c>
      <c r="AE74" s="119">
        <f t="shared" si="158"/>
        <v>1.9170197552657038E-2</v>
      </c>
      <c r="AF74" s="119">
        <f t="shared" si="159"/>
        <v>5.4833248714576392E-2</v>
      </c>
      <c r="AG74" s="119">
        <f t="shared" si="160"/>
        <v>0.14446907416256721</v>
      </c>
      <c r="AH74" s="66">
        <f t="shared" si="161"/>
        <v>0</v>
      </c>
      <c r="AI74" s="66">
        <f t="shared" si="162"/>
        <v>424.05933484935878</v>
      </c>
      <c r="AJ74" s="66">
        <f t="shared" si="163"/>
        <v>206.07954260466343</v>
      </c>
      <c r="AK74" s="66">
        <f t="shared" si="164"/>
        <v>171.42949161463557</v>
      </c>
      <c r="AL74" s="66">
        <f t="shared" si="165"/>
        <v>490.34632663009938</v>
      </c>
      <c r="AM74" s="66">
        <f t="shared" si="166"/>
        <v>1291.9146956987572</v>
      </c>
      <c r="AN74" s="66">
        <f t="shared" si="167"/>
        <v>0</v>
      </c>
      <c r="AO74" s="66">
        <f t="shared" si="168"/>
        <v>5088.7120181923055</v>
      </c>
      <c r="AP74" s="66">
        <f t="shared" si="169"/>
        <v>2472.9545112559613</v>
      </c>
      <c r="AQ74" s="66">
        <f t="shared" si="170"/>
        <v>2057.1538993756267</v>
      </c>
      <c r="AR74" s="66">
        <f t="shared" si="171"/>
        <v>5884.1559195611926</v>
      </c>
      <c r="AS74" s="66">
        <f t="shared" si="172"/>
        <v>15502.976348385087</v>
      </c>
      <c r="AT74" s="551">
        <f t="shared" si="173"/>
        <v>0</v>
      </c>
    </row>
    <row r="75" spans="1:46">
      <c r="A75" s="87" t="str">
        <f t="shared" si="174"/>
        <v>53E - Customer Owned</v>
      </c>
      <c r="B75" s="32" t="s">
        <v>767</v>
      </c>
      <c r="C75" s="32" t="str">
        <f>'WP1 Lighting Invetory'!C76</f>
        <v>Sodium Vapor</v>
      </c>
      <c r="D75" s="32" t="str">
        <f>'WP1 Lighting Invetory'!D76</f>
        <v>SV 150</v>
      </c>
      <c r="E75" s="32">
        <f>'WP1 Lighting Invetory'!E76</f>
        <v>150</v>
      </c>
      <c r="F75" s="32" t="str">
        <f>'WP1 Lighting Invetory'!G76</f>
        <v>Customer</v>
      </c>
      <c r="G75" s="550">
        <f>'WP1 Lighting Invetory'!H76</f>
        <v>148.25</v>
      </c>
      <c r="H75" s="129" t="s">
        <v>760</v>
      </c>
      <c r="I75" s="24" t="s">
        <v>210</v>
      </c>
      <c r="J75" s="29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328">
        <f t="shared" si="145"/>
        <v>148.25</v>
      </c>
      <c r="L75" s="129">
        <f t="shared" si="146"/>
        <v>0</v>
      </c>
      <c r="M75" s="329">
        <f t="shared" si="147"/>
        <v>22.237500000000001</v>
      </c>
      <c r="N75" s="535">
        <f>'WP1 Lighting Invetory'!J76</f>
        <v>93397.5</v>
      </c>
      <c r="O75" s="330">
        <f t="shared" si="148"/>
        <v>52.5</v>
      </c>
      <c r="P75" s="264">
        <f>'JAP-5 Unitized Lighting Costs'!D$21</f>
        <v>1.1718313817226059E-2</v>
      </c>
      <c r="Q75" s="264">
        <f>'JAP-5 Unitized Lighting Costs'!$D$45</f>
        <v>1.6597234240679404</v>
      </c>
      <c r="R75" s="264">
        <f>'JAP-5 Unitized Lighting Costs'!D$74</f>
        <v>2.3044958636249755E-2</v>
      </c>
      <c r="S75" s="264">
        <f>'JAP-5 Unitized Lighting Costs'!D$106</f>
        <v>6.709569143429964</v>
      </c>
      <c r="T75" s="264">
        <f>'JAP-5 Unitized Lighting Costs'!$D$123</f>
        <v>5.4833248714576392E-2</v>
      </c>
      <c r="U75" s="66">
        <f t="shared" si="149"/>
        <v>0</v>
      </c>
      <c r="V75" s="66">
        <f t="shared" si="150"/>
        <v>1.6597234240679404</v>
      </c>
      <c r="W75" s="66">
        <f t="shared" si="151"/>
        <v>1.2098603284031122</v>
      </c>
      <c r="X75" s="66">
        <f t="shared" si="152"/>
        <v>1.0064353715144947</v>
      </c>
      <c r="Y75" s="66">
        <f t="shared" si="153"/>
        <v>2.8787455575152605</v>
      </c>
      <c r="Z75" s="66">
        <f t="shared" si="154"/>
        <v>6.7547646815008076</v>
      </c>
      <c r="AA75" s="549"/>
      <c r="AB75" s="119">
        <f t="shared" si="155"/>
        <v>0</v>
      </c>
      <c r="AC75" s="119">
        <f t="shared" si="156"/>
        <v>3.1613779506056004E-2</v>
      </c>
      <c r="AD75" s="119">
        <f t="shared" si="157"/>
        <v>2.3044958636249755E-2</v>
      </c>
      <c r="AE75" s="119">
        <f t="shared" si="158"/>
        <v>1.9170197552657042E-2</v>
      </c>
      <c r="AF75" s="119">
        <f t="shared" si="159"/>
        <v>5.4833248714576392E-2</v>
      </c>
      <c r="AG75" s="119">
        <f t="shared" si="160"/>
        <v>0.12866218440953919</v>
      </c>
      <c r="AH75" s="66">
        <f t="shared" si="161"/>
        <v>0</v>
      </c>
      <c r="AI75" s="66">
        <f t="shared" si="162"/>
        <v>246.05399761807217</v>
      </c>
      <c r="AJ75" s="66">
        <f t="shared" si="163"/>
        <v>179.36179368576137</v>
      </c>
      <c r="AK75" s="66">
        <f t="shared" si="164"/>
        <v>149.20404382702384</v>
      </c>
      <c r="AL75" s="66">
        <f t="shared" si="165"/>
        <v>426.77402890163739</v>
      </c>
      <c r="AM75" s="66">
        <f t="shared" si="166"/>
        <v>1001.3938640324948</v>
      </c>
      <c r="AN75" s="66">
        <f t="shared" si="167"/>
        <v>0</v>
      </c>
      <c r="AO75" s="66">
        <f t="shared" si="168"/>
        <v>2952.6479714168663</v>
      </c>
      <c r="AP75" s="66">
        <f t="shared" si="169"/>
        <v>2152.3415242291367</v>
      </c>
      <c r="AQ75" s="66">
        <f t="shared" si="170"/>
        <v>1790.4485259242861</v>
      </c>
      <c r="AR75" s="66">
        <f t="shared" si="171"/>
        <v>5121.2883468196487</v>
      </c>
      <c r="AS75" s="66">
        <f t="shared" si="172"/>
        <v>12016.726368389936</v>
      </c>
      <c r="AT75" s="551">
        <f t="shared" si="173"/>
        <v>0</v>
      </c>
    </row>
    <row r="76" spans="1:46">
      <c r="A76" s="87" t="str">
        <f t="shared" si="174"/>
        <v>53E - Customer Owned</v>
      </c>
      <c r="B76" s="32" t="s">
        <v>767</v>
      </c>
      <c r="C76" s="32" t="str">
        <f>'WP1 Lighting Invetory'!C77</f>
        <v>Sodium Vapor</v>
      </c>
      <c r="D76" s="32" t="str">
        <f>'WP1 Lighting Invetory'!D77</f>
        <v>SV 200</v>
      </c>
      <c r="E76" s="32">
        <f>'WP1 Lighting Invetory'!E77</f>
        <v>200</v>
      </c>
      <c r="F76" s="32" t="str">
        <f>'WP1 Lighting Invetory'!G77</f>
        <v>Customer</v>
      </c>
      <c r="G76" s="550">
        <f>'WP1 Lighting Invetory'!H77</f>
        <v>425.91666666666669</v>
      </c>
      <c r="H76" s="129" t="s">
        <v>760</v>
      </c>
      <c r="I76" s="24" t="s">
        <v>210</v>
      </c>
      <c r="J76" s="29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328">
        <f t="shared" si="145"/>
        <v>425.91666666666669</v>
      </c>
      <c r="L76" s="129">
        <f t="shared" si="146"/>
        <v>0</v>
      </c>
      <c r="M76" s="329">
        <f t="shared" si="147"/>
        <v>85.183333333333337</v>
      </c>
      <c r="N76" s="535">
        <f>'WP1 Lighting Invetory'!J77</f>
        <v>357770</v>
      </c>
      <c r="O76" s="330">
        <f t="shared" si="148"/>
        <v>70</v>
      </c>
      <c r="P76" s="264">
        <f>'JAP-5 Unitized Lighting Costs'!D$21</f>
        <v>1.1718313817226059E-2</v>
      </c>
      <c r="Q76" s="264">
        <f>'JAP-5 Unitized Lighting Costs'!$D$45</f>
        <v>1.6597234240679404</v>
      </c>
      <c r="R76" s="264">
        <f>'JAP-5 Unitized Lighting Costs'!D$74</f>
        <v>2.3044958636249755E-2</v>
      </c>
      <c r="S76" s="264">
        <f>'JAP-5 Unitized Lighting Costs'!D$106</f>
        <v>6.709569143429964</v>
      </c>
      <c r="T76" s="264">
        <f>'JAP-5 Unitized Lighting Costs'!$D$123</f>
        <v>5.4833248714576392E-2</v>
      </c>
      <c r="U76" s="66">
        <f t="shared" si="149"/>
        <v>0</v>
      </c>
      <c r="V76" s="66">
        <f t="shared" si="150"/>
        <v>1.6597234240679404</v>
      </c>
      <c r="W76" s="66">
        <f t="shared" si="151"/>
        <v>1.6131471045374828</v>
      </c>
      <c r="X76" s="66">
        <f t="shared" si="152"/>
        <v>1.3419138286859926</v>
      </c>
      <c r="Y76" s="66">
        <f t="shared" si="153"/>
        <v>3.8383274100203475</v>
      </c>
      <c r="Z76" s="66">
        <f t="shared" si="154"/>
        <v>8.4531117673117642</v>
      </c>
      <c r="AA76" s="549"/>
      <c r="AB76" s="119">
        <f t="shared" si="155"/>
        <v>0</v>
      </c>
      <c r="AC76" s="119">
        <f t="shared" si="156"/>
        <v>2.3710334629542005E-2</v>
      </c>
      <c r="AD76" s="119">
        <f t="shared" si="157"/>
        <v>2.3044958636249755E-2</v>
      </c>
      <c r="AE76" s="119">
        <f t="shared" si="158"/>
        <v>1.9170197552657038E-2</v>
      </c>
      <c r="AF76" s="119">
        <f t="shared" si="159"/>
        <v>5.4833248714576392E-2</v>
      </c>
      <c r="AG76" s="119">
        <f t="shared" si="160"/>
        <v>0.12075873953302518</v>
      </c>
      <c r="AH76" s="66">
        <f t="shared" si="161"/>
        <v>0</v>
      </c>
      <c r="AI76" s="66">
        <f t="shared" si="162"/>
        <v>706.90386836760365</v>
      </c>
      <c r="AJ76" s="66">
        <f t="shared" si="163"/>
        <v>687.06623760758953</v>
      </c>
      <c r="AK76" s="66">
        <f t="shared" si="164"/>
        <v>571.54346486784243</v>
      </c>
      <c r="AL76" s="66">
        <f t="shared" si="165"/>
        <v>1634.8076160511664</v>
      </c>
      <c r="AM76" s="66">
        <f t="shared" si="166"/>
        <v>3600.3211868942021</v>
      </c>
      <c r="AN76" s="66">
        <f t="shared" si="167"/>
        <v>0</v>
      </c>
      <c r="AO76" s="66">
        <f t="shared" si="168"/>
        <v>8482.8464204112443</v>
      </c>
      <c r="AP76" s="66">
        <f t="shared" si="169"/>
        <v>8244.7948512910734</v>
      </c>
      <c r="AQ76" s="66">
        <f t="shared" si="170"/>
        <v>6858.5215784141092</v>
      </c>
      <c r="AR76" s="66">
        <f t="shared" si="171"/>
        <v>19617.691392613997</v>
      </c>
      <c r="AS76" s="66">
        <f t="shared" si="172"/>
        <v>43203.854242730427</v>
      </c>
      <c r="AT76" s="551">
        <f t="shared" si="173"/>
        <v>0</v>
      </c>
    </row>
    <row r="77" spans="1:46">
      <c r="A77" s="87" t="str">
        <f t="shared" si="174"/>
        <v>53E - Customer Owned</v>
      </c>
      <c r="B77" s="32" t="s">
        <v>767</v>
      </c>
      <c r="C77" s="32" t="str">
        <f>'WP1 Lighting Invetory'!C78</f>
        <v>Sodium Vapor</v>
      </c>
      <c r="D77" s="32" t="str">
        <f>'WP1 Lighting Invetory'!D78</f>
        <v>SV 250</v>
      </c>
      <c r="E77" s="32">
        <f>'WP1 Lighting Invetory'!E78</f>
        <v>250</v>
      </c>
      <c r="F77" s="32" t="str">
        <f>'WP1 Lighting Invetory'!G78</f>
        <v>Customer</v>
      </c>
      <c r="G77" s="550">
        <f>'WP1 Lighting Invetory'!H78</f>
        <v>280.33333333333331</v>
      </c>
      <c r="H77" s="129" t="s">
        <v>760</v>
      </c>
      <c r="I77" s="24" t="s">
        <v>210</v>
      </c>
      <c r="J77" s="29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328">
        <f t="shared" si="145"/>
        <v>280.33333333333331</v>
      </c>
      <c r="L77" s="129">
        <f t="shared" si="146"/>
        <v>0</v>
      </c>
      <c r="M77" s="329">
        <f t="shared" si="147"/>
        <v>70.083333333333329</v>
      </c>
      <c r="N77" s="535">
        <f>'WP1 Lighting Invetory'!J78</f>
        <v>294350</v>
      </c>
      <c r="O77" s="330">
        <f t="shared" si="148"/>
        <v>87.5</v>
      </c>
      <c r="P77" s="264">
        <f>'JAP-5 Unitized Lighting Costs'!D$21</f>
        <v>1.1718313817226059E-2</v>
      </c>
      <c r="Q77" s="264">
        <f>'JAP-5 Unitized Lighting Costs'!$D$45</f>
        <v>1.6597234240679404</v>
      </c>
      <c r="R77" s="264">
        <f>'JAP-5 Unitized Lighting Costs'!D$74</f>
        <v>2.3044958636249755E-2</v>
      </c>
      <c r="S77" s="264">
        <f>'JAP-5 Unitized Lighting Costs'!D$106</f>
        <v>6.709569143429964</v>
      </c>
      <c r="T77" s="264">
        <f>'JAP-5 Unitized Lighting Costs'!$D$123</f>
        <v>5.4833248714576392E-2</v>
      </c>
      <c r="U77" s="66">
        <f t="shared" si="149"/>
        <v>0</v>
      </c>
      <c r="V77" s="66">
        <f t="shared" si="150"/>
        <v>1.6597234240679404</v>
      </c>
      <c r="W77" s="66">
        <f t="shared" si="151"/>
        <v>2.0164338806718534</v>
      </c>
      <c r="X77" s="66">
        <f t="shared" si="152"/>
        <v>1.677392285857491</v>
      </c>
      <c r="Y77" s="66">
        <f t="shared" si="153"/>
        <v>4.797909262525434</v>
      </c>
      <c r="Z77" s="66">
        <f t="shared" si="154"/>
        <v>10.151458853122719</v>
      </c>
      <c r="AA77" s="549"/>
      <c r="AB77" s="119">
        <f t="shared" si="155"/>
        <v>0</v>
      </c>
      <c r="AC77" s="119">
        <f t="shared" si="156"/>
        <v>1.8968267703633603E-2</v>
      </c>
      <c r="AD77" s="119">
        <f t="shared" si="157"/>
        <v>2.3044958636249752E-2</v>
      </c>
      <c r="AE77" s="119">
        <f t="shared" si="158"/>
        <v>1.9170197552657042E-2</v>
      </c>
      <c r="AF77" s="119">
        <f t="shared" si="159"/>
        <v>5.4833248714576392E-2</v>
      </c>
      <c r="AG77" s="119">
        <f t="shared" si="160"/>
        <v>0.11601667260711679</v>
      </c>
      <c r="AH77" s="66">
        <f t="shared" si="161"/>
        <v>0</v>
      </c>
      <c r="AI77" s="66">
        <f t="shared" si="162"/>
        <v>465.27579988037928</v>
      </c>
      <c r="AJ77" s="66">
        <f t="shared" si="163"/>
        <v>565.27363121500957</v>
      </c>
      <c r="AK77" s="66">
        <f t="shared" si="164"/>
        <v>470.22897080204996</v>
      </c>
      <c r="AL77" s="66">
        <f t="shared" si="165"/>
        <v>1345.0138965946298</v>
      </c>
      <c r="AM77" s="66">
        <f t="shared" si="166"/>
        <v>2845.7922984920688</v>
      </c>
      <c r="AN77" s="66">
        <f t="shared" si="167"/>
        <v>0</v>
      </c>
      <c r="AO77" s="66">
        <f t="shared" si="168"/>
        <v>5583.3095985645514</v>
      </c>
      <c r="AP77" s="66">
        <f t="shared" si="169"/>
        <v>6783.2835745801149</v>
      </c>
      <c r="AQ77" s="66">
        <f t="shared" si="170"/>
        <v>5642.7476496245999</v>
      </c>
      <c r="AR77" s="66">
        <f t="shared" si="171"/>
        <v>16140.166759135558</v>
      </c>
      <c r="AS77" s="66">
        <f t="shared" si="172"/>
        <v>34149.507581904822</v>
      </c>
      <c r="AT77" s="551">
        <f t="shared" si="173"/>
        <v>0</v>
      </c>
    </row>
    <row r="78" spans="1:46">
      <c r="A78" s="87" t="str">
        <f t="shared" si="174"/>
        <v>53E - Customer Owned</v>
      </c>
      <c r="B78" s="32" t="s">
        <v>767</v>
      </c>
      <c r="C78" s="32" t="str">
        <f>'WP1 Lighting Invetory'!C79</f>
        <v>Sodium Vapor</v>
      </c>
      <c r="D78" s="32" t="str">
        <f>'WP1 Lighting Invetory'!D79</f>
        <v>SV 310</v>
      </c>
      <c r="E78" s="32">
        <f>'WP1 Lighting Invetory'!E79</f>
        <v>310</v>
      </c>
      <c r="F78" s="32" t="str">
        <f>'WP1 Lighting Invetory'!G79</f>
        <v>Customer</v>
      </c>
      <c r="G78" s="550">
        <f>'WP1 Lighting Invetory'!H79</f>
        <v>7</v>
      </c>
      <c r="H78" s="129" t="s">
        <v>760</v>
      </c>
      <c r="I78" s="24" t="s">
        <v>210</v>
      </c>
      <c r="J78" s="29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328">
        <f t="shared" si="145"/>
        <v>7</v>
      </c>
      <c r="L78" s="129">
        <f t="shared" si="146"/>
        <v>0</v>
      </c>
      <c r="M78" s="329">
        <f t="shared" si="147"/>
        <v>2.17</v>
      </c>
      <c r="N78" s="535">
        <f>'WP1 Lighting Invetory'!J79</f>
        <v>9114</v>
      </c>
      <c r="O78" s="330">
        <f t="shared" si="148"/>
        <v>108.5</v>
      </c>
      <c r="P78" s="264">
        <f>'JAP-5 Unitized Lighting Costs'!D$21</f>
        <v>1.1718313817226059E-2</v>
      </c>
      <c r="Q78" s="264">
        <f>'JAP-5 Unitized Lighting Costs'!$D$45</f>
        <v>1.6597234240679404</v>
      </c>
      <c r="R78" s="264">
        <f>'JAP-5 Unitized Lighting Costs'!D$74</f>
        <v>2.3044958636249755E-2</v>
      </c>
      <c r="S78" s="264">
        <f>'JAP-5 Unitized Lighting Costs'!D$106</f>
        <v>6.709569143429964</v>
      </c>
      <c r="T78" s="264">
        <f>'JAP-5 Unitized Lighting Costs'!$D$123</f>
        <v>5.4833248714576392E-2</v>
      </c>
      <c r="U78" s="66">
        <f t="shared" si="149"/>
        <v>0</v>
      </c>
      <c r="V78" s="66">
        <f t="shared" si="150"/>
        <v>1.6597234240679404</v>
      </c>
      <c r="W78" s="66">
        <f t="shared" si="151"/>
        <v>2.5003780120330985</v>
      </c>
      <c r="X78" s="66">
        <f t="shared" si="152"/>
        <v>2.0799664344632887</v>
      </c>
      <c r="Y78" s="66">
        <f t="shared" si="153"/>
        <v>5.9494074855315384</v>
      </c>
      <c r="Z78" s="66">
        <f t="shared" si="154"/>
        <v>12.189475356095866</v>
      </c>
      <c r="AA78" s="549"/>
      <c r="AB78" s="119">
        <f t="shared" si="155"/>
        <v>0</v>
      </c>
      <c r="AC78" s="119">
        <f t="shared" si="156"/>
        <v>1.5296990083575487E-2</v>
      </c>
      <c r="AD78" s="119">
        <f t="shared" si="157"/>
        <v>2.3044958636249755E-2</v>
      </c>
      <c r="AE78" s="119">
        <f t="shared" si="158"/>
        <v>1.9170197552657038E-2</v>
      </c>
      <c r="AF78" s="119">
        <f t="shared" si="159"/>
        <v>5.4833248714576392E-2</v>
      </c>
      <c r="AG78" s="119">
        <f t="shared" si="160"/>
        <v>0.11234539498705867</v>
      </c>
      <c r="AH78" s="66">
        <f t="shared" si="161"/>
        <v>0</v>
      </c>
      <c r="AI78" s="66">
        <f t="shared" si="162"/>
        <v>11.618063968475582</v>
      </c>
      <c r="AJ78" s="66">
        <f t="shared" si="163"/>
        <v>17.502646084231689</v>
      </c>
      <c r="AK78" s="66">
        <f t="shared" si="164"/>
        <v>14.55976504124302</v>
      </c>
      <c r="AL78" s="66">
        <f t="shared" si="165"/>
        <v>41.64585239872077</v>
      </c>
      <c r="AM78" s="66">
        <f t="shared" si="166"/>
        <v>85.326327492671055</v>
      </c>
      <c r="AN78" s="66">
        <f t="shared" si="167"/>
        <v>0</v>
      </c>
      <c r="AO78" s="66">
        <f t="shared" si="168"/>
        <v>139.41676762170698</v>
      </c>
      <c r="AP78" s="66">
        <f t="shared" si="169"/>
        <v>210.03175301078028</v>
      </c>
      <c r="AQ78" s="66">
        <f t="shared" si="170"/>
        <v>174.71718049491625</v>
      </c>
      <c r="AR78" s="66">
        <f t="shared" si="171"/>
        <v>499.75022878464927</v>
      </c>
      <c r="AS78" s="66">
        <f t="shared" si="172"/>
        <v>1023.9159299120527</v>
      </c>
      <c r="AT78" s="551">
        <f t="shared" si="173"/>
        <v>0</v>
      </c>
    </row>
    <row r="79" spans="1:46">
      <c r="A79" s="87" t="str">
        <f t="shared" si="174"/>
        <v>53E - Customer Owned</v>
      </c>
      <c r="B79" s="32" t="s">
        <v>767</v>
      </c>
      <c r="C79" s="32" t="str">
        <f>'WP1 Lighting Invetory'!C80</f>
        <v>Sodium Vapor</v>
      </c>
      <c r="D79" s="32" t="str">
        <f>'WP1 Lighting Invetory'!D80</f>
        <v>SV 400</v>
      </c>
      <c r="E79" s="32">
        <f>'WP1 Lighting Invetory'!E80</f>
        <v>400</v>
      </c>
      <c r="F79" s="32" t="str">
        <f>'WP1 Lighting Invetory'!G80</f>
        <v>Customer</v>
      </c>
      <c r="G79" s="550">
        <f>'WP1 Lighting Invetory'!H80</f>
        <v>431.16666666666669</v>
      </c>
      <c r="H79" s="129" t="s">
        <v>760</v>
      </c>
      <c r="I79" s="24" t="s">
        <v>210</v>
      </c>
      <c r="J79" s="29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328">
        <f t="shared" si="145"/>
        <v>431.16666666666669</v>
      </c>
      <c r="L79" s="129">
        <f t="shared" si="146"/>
        <v>0</v>
      </c>
      <c r="M79" s="329">
        <f t="shared" si="147"/>
        <v>172.4666666666667</v>
      </c>
      <c r="N79" s="535">
        <f>'WP1 Lighting Invetory'!J80</f>
        <v>724360</v>
      </c>
      <c r="O79" s="330">
        <f t="shared" si="148"/>
        <v>140</v>
      </c>
      <c r="P79" s="264">
        <f>'JAP-5 Unitized Lighting Costs'!D$21</f>
        <v>1.1718313817226059E-2</v>
      </c>
      <c r="Q79" s="264">
        <f>'JAP-5 Unitized Lighting Costs'!$D$45</f>
        <v>1.6597234240679404</v>
      </c>
      <c r="R79" s="264">
        <f>'JAP-5 Unitized Lighting Costs'!D$74</f>
        <v>2.3044958636249755E-2</v>
      </c>
      <c r="S79" s="264">
        <f>'JAP-5 Unitized Lighting Costs'!D$106</f>
        <v>6.709569143429964</v>
      </c>
      <c r="T79" s="264">
        <f>'JAP-5 Unitized Lighting Costs'!$D$123</f>
        <v>5.4833248714576392E-2</v>
      </c>
      <c r="U79" s="66">
        <f t="shared" si="149"/>
        <v>0</v>
      </c>
      <c r="V79" s="66">
        <f t="shared" si="150"/>
        <v>1.6597234240679404</v>
      </c>
      <c r="W79" s="66">
        <f t="shared" si="151"/>
        <v>3.2262942090749656</v>
      </c>
      <c r="X79" s="66">
        <f t="shared" si="152"/>
        <v>2.6838276573719853</v>
      </c>
      <c r="Y79" s="66">
        <f t="shared" si="153"/>
        <v>7.676654820040695</v>
      </c>
      <c r="Z79" s="66">
        <f t="shared" si="154"/>
        <v>15.246500110555587</v>
      </c>
      <c r="AA79" s="549"/>
      <c r="AB79" s="119">
        <f t="shared" si="155"/>
        <v>0</v>
      </c>
      <c r="AC79" s="119">
        <f t="shared" si="156"/>
        <v>1.1855167314771002E-2</v>
      </c>
      <c r="AD79" s="119">
        <f t="shared" si="157"/>
        <v>2.3044958636249755E-2</v>
      </c>
      <c r="AE79" s="119">
        <f t="shared" si="158"/>
        <v>1.9170197552657038E-2</v>
      </c>
      <c r="AF79" s="119">
        <f t="shared" si="159"/>
        <v>5.4833248714576392E-2</v>
      </c>
      <c r="AG79" s="119">
        <f t="shared" si="160"/>
        <v>0.1089035722182542</v>
      </c>
      <c r="AH79" s="66">
        <f t="shared" si="161"/>
        <v>0</v>
      </c>
      <c r="AI79" s="66">
        <f t="shared" si="162"/>
        <v>715.61741634396037</v>
      </c>
      <c r="AJ79" s="66">
        <f t="shared" si="163"/>
        <v>1391.0705198128228</v>
      </c>
      <c r="AK79" s="66">
        <f t="shared" si="164"/>
        <v>1157.1770249368876</v>
      </c>
      <c r="AL79" s="66">
        <f t="shared" si="165"/>
        <v>3309.9176699075465</v>
      </c>
      <c r="AM79" s="66">
        <f t="shared" si="166"/>
        <v>6573.7826310012169</v>
      </c>
      <c r="AN79" s="66">
        <f t="shared" si="167"/>
        <v>0</v>
      </c>
      <c r="AO79" s="66">
        <f t="shared" si="168"/>
        <v>8587.408996127524</v>
      </c>
      <c r="AP79" s="66">
        <f t="shared" si="169"/>
        <v>16692.846237753874</v>
      </c>
      <c r="AQ79" s="66">
        <f t="shared" si="170"/>
        <v>13886.124299242652</v>
      </c>
      <c r="AR79" s="66">
        <f t="shared" si="171"/>
        <v>39719.012038890556</v>
      </c>
      <c r="AS79" s="66">
        <f t="shared" si="172"/>
        <v>78885.391572014603</v>
      </c>
      <c r="AT79" s="551">
        <f t="shared" si="173"/>
        <v>0</v>
      </c>
    </row>
    <row r="80" spans="1:46">
      <c r="A80" s="87" t="str">
        <f t="shared" si="174"/>
        <v>53E - Customer Owned</v>
      </c>
      <c r="B80" s="32" t="s">
        <v>767</v>
      </c>
      <c r="C80" s="32" t="str">
        <f>'WP1 Lighting Invetory'!C81</f>
        <v>Sodium Vapor</v>
      </c>
      <c r="D80" s="32" t="str">
        <f>'WP1 Lighting Invetory'!D81</f>
        <v>SV 1000</v>
      </c>
      <c r="E80" s="32">
        <f>'WP1 Lighting Invetory'!E81</f>
        <v>1000</v>
      </c>
      <c r="F80" s="32" t="str">
        <f>'WP1 Lighting Invetory'!G81</f>
        <v>Customer</v>
      </c>
      <c r="G80" s="550">
        <f>'WP1 Lighting Invetory'!H81</f>
        <v>0</v>
      </c>
      <c r="H80" s="129" t="s">
        <v>760</v>
      </c>
      <c r="I80" s="24" t="s">
        <v>210</v>
      </c>
      <c r="J80" s="29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328">
        <f t="shared" si="145"/>
        <v>0</v>
      </c>
      <c r="L80" s="129">
        <f t="shared" si="146"/>
        <v>0</v>
      </c>
      <c r="M80" s="329">
        <f t="shared" si="147"/>
        <v>0</v>
      </c>
      <c r="N80" s="535">
        <f>'WP1 Lighting Invetory'!J81</f>
        <v>0</v>
      </c>
      <c r="O80" s="330">
        <f t="shared" si="148"/>
        <v>350</v>
      </c>
      <c r="P80" s="264">
        <f>'JAP-5 Unitized Lighting Costs'!D$21</f>
        <v>1.1718313817226059E-2</v>
      </c>
      <c r="Q80" s="264">
        <f>'JAP-5 Unitized Lighting Costs'!$D$45</f>
        <v>1.6597234240679404</v>
      </c>
      <c r="R80" s="264">
        <f>'JAP-5 Unitized Lighting Costs'!D$74</f>
        <v>2.3044958636249755E-2</v>
      </c>
      <c r="S80" s="264">
        <f>'JAP-5 Unitized Lighting Costs'!D$106</f>
        <v>6.709569143429964</v>
      </c>
      <c r="T80" s="264">
        <f>'JAP-5 Unitized Lighting Costs'!$D$123</f>
        <v>5.4833248714576392E-2</v>
      </c>
      <c r="U80" s="66">
        <f t="shared" si="149"/>
        <v>0</v>
      </c>
      <c r="V80" s="66">
        <f t="shared" si="150"/>
        <v>1.6597234240679404</v>
      </c>
      <c r="W80" s="66">
        <f t="shared" si="151"/>
        <v>8.0657355226874135</v>
      </c>
      <c r="X80" s="66">
        <f t="shared" si="152"/>
        <v>6.709569143429964</v>
      </c>
      <c r="Y80" s="66">
        <f t="shared" si="153"/>
        <v>19.191637050101736</v>
      </c>
      <c r="Z80" s="66">
        <f t="shared" si="154"/>
        <v>35.626665140287052</v>
      </c>
      <c r="AA80" s="549"/>
      <c r="AB80" s="119">
        <f t="shared" si="155"/>
        <v>0</v>
      </c>
      <c r="AC80" s="119">
        <f t="shared" si="156"/>
        <v>4.7420669259084008E-3</v>
      </c>
      <c r="AD80" s="119">
        <f t="shared" si="157"/>
        <v>2.3044958636249752E-2</v>
      </c>
      <c r="AE80" s="119">
        <f t="shared" si="158"/>
        <v>1.9170197552657042E-2</v>
      </c>
      <c r="AF80" s="119">
        <f t="shared" si="159"/>
        <v>5.4833248714576392E-2</v>
      </c>
      <c r="AG80" s="119">
        <f t="shared" si="160"/>
        <v>0.10179047182939158</v>
      </c>
      <c r="AH80" s="66">
        <f t="shared" si="161"/>
        <v>0</v>
      </c>
      <c r="AI80" s="66">
        <f t="shared" si="162"/>
        <v>0</v>
      </c>
      <c r="AJ80" s="66">
        <f t="shared" si="163"/>
        <v>0</v>
      </c>
      <c r="AK80" s="66">
        <f t="shared" si="164"/>
        <v>0</v>
      </c>
      <c r="AL80" s="66">
        <f t="shared" si="165"/>
        <v>0</v>
      </c>
      <c r="AM80" s="66">
        <f t="shared" si="166"/>
        <v>0</v>
      </c>
      <c r="AN80" s="66">
        <f t="shared" si="167"/>
        <v>0</v>
      </c>
      <c r="AO80" s="66">
        <f t="shared" si="168"/>
        <v>0</v>
      </c>
      <c r="AP80" s="66">
        <f t="shared" si="169"/>
        <v>0</v>
      </c>
      <c r="AQ80" s="66">
        <f t="shared" si="170"/>
        <v>0</v>
      </c>
      <c r="AR80" s="66">
        <f t="shared" si="171"/>
        <v>0</v>
      </c>
      <c r="AS80" s="66">
        <f t="shared" si="172"/>
        <v>0</v>
      </c>
      <c r="AT80" s="551">
        <f t="shared" si="173"/>
        <v>0</v>
      </c>
    </row>
    <row r="81" spans="1:46">
      <c r="A81" s="92"/>
      <c r="B81" s="28"/>
      <c r="C81" s="81"/>
      <c r="D81" s="28"/>
      <c r="E81" s="553"/>
      <c r="G81" s="94"/>
      <c r="K81" s="328"/>
      <c r="L81" s="129"/>
      <c r="AA81" s="549"/>
      <c r="AB81" s="119"/>
      <c r="AC81" s="119"/>
      <c r="AD81" s="119"/>
      <c r="AE81" s="119"/>
      <c r="AF81" s="119"/>
      <c r="AG81" s="119"/>
      <c r="AT81" s="551"/>
    </row>
    <row r="82" spans="1:46">
      <c r="A82" s="87" t="str">
        <f>+A80</f>
        <v>53E - Customer Owned</v>
      </c>
      <c r="B82" s="33"/>
      <c r="C82" s="32" t="str">
        <f>'WP1 Lighting Invetory'!C83</f>
        <v>Metal Halide</v>
      </c>
      <c r="D82" s="32" t="str">
        <f>'WP1 Lighting Invetory'!D83</f>
        <v>MH 70</v>
      </c>
      <c r="E82" s="32">
        <f>'WP1 Lighting Invetory'!E83</f>
        <v>70</v>
      </c>
      <c r="F82" s="32" t="str">
        <f>'WP1 Lighting Invetory'!G83</f>
        <v>Customer</v>
      </c>
      <c r="G82" s="550">
        <f>'WP1 Lighting Invetory'!H83</f>
        <v>0</v>
      </c>
      <c r="H82" s="129" t="s">
        <v>760</v>
      </c>
      <c r="I82" s="24" t="s">
        <v>210</v>
      </c>
      <c r="J82" s="29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328">
        <f t="shared" ref="K82:K87" si="175">IF(I82="Yes",G82*J82,0)</f>
        <v>0</v>
      </c>
      <c r="L82" s="129">
        <f t="shared" ref="L82:L87" si="176">IF(F82="Company", G82*H82,0)</f>
        <v>0</v>
      </c>
      <c r="M82" s="329">
        <f t="shared" ref="M82:M87" si="177">E82*G82/1000</f>
        <v>0</v>
      </c>
      <c r="N82" s="535">
        <f>'WP1 Lighting Invetory'!J83</f>
        <v>0</v>
      </c>
      <c r="O82" s="330">
        <f t="shared" ref="O82:O87" si="178">E82*4200/1000/12</f>
        <v>24.5</v>
      </c>
      <c r="P82" s="264">
        <f>'JAP-5 Unitized Lighting Costs'!D$21</f>
        <v>1.1718313817226059E-2</v>
      </c>
      <c r="Q82" s="264">
        <f>'JAP-5 Unitized Lighting Costs'!$D$45</f>
        <v>1.6597234240679404</v>
      </c>
      <c r="R82" s="264">
        <f>'JAP-5 Unitized Lighting Costs'!D$74</f>
        <v>2.3044958636249755E-2</v>
      </c>
      <c r="S82" s="264">
        <f>'JAP-5 Unitized Lighting Costs'!D$106</f>
        <v>6.709569143429964</v>
      </c>
      <c r="T82" s="264">
        <f>'JAP-5 Unitized Lighting Costs'!$D$123</f>
        <v>5.4833248714576392E-2</v>
      </c>
      <c r="U82" s="66">
        <f t="shared" ref="U82:U87" si="179">IF(F82="Company", H82*P82, 0)</f>
        <v>0</v>
      </c>
      <c r="V82" s="66">
        <f t="shared" ref="V82:V87" si="180">IF(I82="yes", J82*Q82, 0)</f>
        <v>3.3194468481358808</v>
      </c>
      <c r="W82" s="66">
        <f t="shared" ref="W82:W87" si="181">R82*O82</f>
        <v>0.56460148658811904</v>
      </c>
      <c r="X82" s="66">
        <f t="shared" ref="X82:X87" si="182">E82*S82/1000</f>
        <v>0.46966984004009749</v>
      </c>
      <c r="Y82" s="66">
        <f t="shared" ref="Y82:Y87" si="183">O82*T82</f>
        <v>1.3434145935071216</v>
      </c>
      <c r="Z82" s="66">
        <f t="shared" ref="Z82:Z87" si="184">SUM(U82:Y82)</f>
        <v>5.6971327682712189</v>
      </c>
      <c r="AA82" s="549"/>
      <c r="AB82" s="119">
        <f t="shared" ref="AB82:AB87" si="185">IFERROR(U82/O82,0)</f>
        <v>0</v>
      </c>
      <c r="AC82" s="119">
        <f t="shared" ref="AC82:AC87" si="186">IFERROR(V82/O82,0)</f>
        <v>0.13548762645452575</v>
      </c>
      <c r="AD82" s="119">
        <f t="shared" ref="AD82:AD87" si="187">IFERROR(W82/O82,0)</f>
        <v>2.3044958636249755E-2</v>
      </c>
      <c r="AE82" s="119">
        <f t="shared" ref="AE82:AE87" si="188">IFERROR(X82/O82,0)</f>
        <v>1.9170197552657042E-2</v>
      </c>
      <c r="AF82" s="119">
        <f t="shared" ref="AF82:AF87" si="189">IFERROR(Y82/O82,0)</f>
        <v>5.4833248714576392E-2</v>
      </c>
      <c r="AG82" s="119">
        <f t="shared" ref="AG82:AG87" si="190">SUM(AB82:AF82)</f>
        <v>0.23253603135800893</v>
      </c>
      <c r="AH82" s="66">
        <f t="shared" ref="AH82:AH87" si="191">(U82*$G82)</f>
        <v>0</v>
      </c>
      <c r="AI82" s="66">
        <f t="shared" ref="AI82:AI87" si="192">(V82*$G82)</f>
        <v>0</v>
      </c>
      <c r="AJ82" s="66">
        <f t="shared" ref="AJ82:AJ87" si="193">(W82*$G82)</f>
        <v>0</v>
      </c>
      <c r="AK82" s="66">
        <f t="shared" ref="AK82:AK87" si="194">(X82*$G82)</f>
        <v>0</v>
      </c>
      <c r="AL82" s="66">
        <f t="shared" ref="AL82:AL87" si="195">(Y82*$G82)</f>
        <v>0</v>
      </c>
      <c r="AM82" s="66">
        <f t="shared" ref="AM82:AM87" si="196">SUM(AH82:AL82)</f>
        <v>0</v>
      </c>
      <c r="AN82" s="66">
        <f t="shared" ref="AN82:AS87" si="197">AH82*12</f>
        <v>0</v>
      </c>
      <c r="AO82" s="66">
        <f t="shared" si="197"/>
        <v>0</v>
      </c>
      <c r="AP82" s="66">
        <f t="shared" si="197"/>
        <v>0</v>
      </c>
      <c r="AQ82" s="66">
        <f t="shared" si="197"/>
        <v>0</v>
      </c>
      <c r="AR82" s="66">
        <f t="shared" si="197"/>
        <v>0</v>
      </c>
      <c r="AS82" s="66">
        <f t="shared" si="197"/>
        <v>0</v>
      </c>
      <c r="AT82" s="551">
        <f t="shared" ref="AT82:AT87" si="198">Z82*G82-AM82</f>
        <v>0</v>
      </c>
    </row>
    <row r="83" spans="1:46">
      <c r="A83" s="87" t="str">
        <f>+A82</f>
        <v>53E - Customer Owned</v>
      </c>
      <c r="B83" s="33"/>
      <c r="C83" s="32" t="str">
        <f>'WP1 Lighting Invetory'!C84</f>
        <v>Metal Halide</v>
      </c>
      <c r="D83" s="32" t="str">
        <f>'WP1 Lighting Invetory'!D84</f>
        <v>MH 100</v>
      </c>
      <c r="E83" s="32">
        <f>'WP1 Lighting Invetory'!E84</f>
        <v>100</v>
      </c>
      <c r="F83" s="32" t="str">
        <f>'WP1 Lighting Invetory'!G84</f>
        <v>Customer</v>
      </c>
      <c r="G83" s="550">
        <f>'WP1 Lighting Invetory'!H84</f>
        <v>0</v>
      </c>
      <c r="H83" s="129" t="s">
        <v>760</v>
      </c>
      <c r="I83" s="24" t="s">
        <v>210</v>
      </c>
      <c r="J83" s="29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328">
        <f t="shared" si="175"/>
        <v>0</v>
      </c>
      <c r="L83" s="129">
        <f t="shared" si="176"/>
        <v>0</v>
      </c>
      <c r="M83" s="329">
        <f t="shared" si="177"/>
        <v>0</v>
      </c>
      <c r="N83" s="535">
        <f>'WP1 Lighting Invetory'!J84</f>
        <v>0</v>
      </c>
      <c r="O83" s="330">
        <f t="shared" si="178"/>
        <v>35</v>
      </c>
      <c r="P83" s="264">
        <f>'JAP-5 Unitized Lighting Costs'!D$21</f>
        <v>1.1718313817226059E-2</v>
      </c>
      <c r="Q83" s="264">
        <f>'JAP-5 Unitized Lighting Costs'!$D$45</f>
        <v>1.6597234240679404</v>
      </c>
      <c r="R83" s="264">
        <f>'JAP-5 Unitized Lighting Costs'!D$74</f>
        <v>2.3044958636249755E-2</v>
      </c>
      <c r="S83" s="264">
        <f>'JAP-5 Unitized Lighting Costs'!D$106</f>
        <v>6.709569143429964</v>
      </c>
      <c r="T83" s="264">
        <f>'JAP-5 Unitized Lighting Costs'!$D$123</f>
        <v>5.4833248714576392E-2</v>
      </c>
      <c r="U83" s="66">
        <f t="shared" si="179"/>
        <v>0</v>
      </c>
      <c r="V83" s="66">
        <f t="shared" si="180"/>
        <v>3.3194468481358808</v>
      </c>
      <c r="W83" s="66">
        <f t="shared" si="181"/>
        <v>0.80657355226874139</v>
      </c>
      <c r="X83" s="66">
        <f t="shared" si="182"/>
        <v>0.67095691434299631</v>
      </c>
      <c r="Y83" s="66">
        <f t="shared" si="183"/>
        <v>1.9191637050101737</v>
      </c>
      <c r="Z83" s="66">
        <f t="shared" si="184"/>
        <v>6.7161410197577922</v>
      </c>
      <c r="AA83" s="549"/>
      <c r="AB83" s="119">
        <f t="shared" si="185"/>
        <v>0</v>
      </c>
      <c r="AC83" s="119">
        <f t="shared" si="186"/>
        <v>9.484133851816802E-2</v>
      </c>
      <c r="AD83" s="119">
        <f t="shared" si="187"/>
        <v>2.3044958636249755E-2</v>
      </c>
      <c r="AE83" s="119">
        <f t="shared" si="188"/>
        <v>1.9170197552657038E-2</v>
      </c>
      <c r="AF83" s="119">
        <f t="shared" si="189"/>
        <v>5.4833248714576392E-2</v>
      </c>
      <c r="AG83" s="119">
        <f t="shared" si="190"/>
        <v>0.19188974342165122</v>
      </c>
      <c r="AH83" s="66">
        <f t="shared" si="191"/>
        <v>0</v>
      </c>
      <c r="AI83" s="66">
        <f t="shared" si="192"/>
        <v>0</v>
      </c>
      <c r="AJ83" s="66">
        <f t="shared" si="193"/>
        <v>0</v>
      </c>
      <c r="AK83" s="66">
        <f t="shared" si="194"/>
        <v>0</v>
      </c>
      <c r="AL83" s="66">
        <f t="shared" si="195"/>
        <v>0</v>
      </c>
      <c r="AM83" s="66">
        <f t="shared" si="196"/>
        <v>0</v>
      </c>
      <c r="AN83" s="66">
        <f t="shared" si="197"/>
        <v>0</v>
      </c>
      <c r="AO83" s="66">
        <f t="shared" si="197"/>
        <v>0</v>
      </c>
      <c r="AP83" s="66">
        <f t="shared" si="197"/>
        <v>0</v>
      </c>
      <c r="AQ83" s="66">
        <f t="shared" si="197"/>
        <v>0</v>
      </c>
      <c r="AR83" s="66">
        <f t="shared" si="197"/>
        <v>0</v>
      </c>
      <c r="AS83" s="66">
        <f t="shared" si="197"/>
        <v>0</v>
      </c>
      <c r="AT83" s="551">
        <f t="shared" si="198"/>
        <v>0</v>
      </c>
    </row>
    <row r="84" spans="1:46">
      <c r="A84" s="87" t="str">
        <f>+A83</f>
        <v>53E - Customer Owned</v>
      </c>
      <c r="B84" s="33"/>
      <c r="C84" s="32" t="str">
        <f>'WP1 Lighting Invetory'!C85</f>
        <v>Metal Halide</v>
      </c>
      <c r="D84" s="32" t="str">
        <f>'WP1 Lighting Invetory'!D85</f>
        <v>MH 150</v>
      </c>
      <c r="E84" s="32">
        <f>'WP1 Lighting Invetory'!E85</f>
        <v>150</v>
      </c>
      <c r="F84" s="32" t="str">
        <f>'WP1 Lighting Invetory'!G85</f>
        <v>Customer</v>
      </c>
      <c r="G84" s="550">
        <f>'WP1 Lighting Invetory'!H85</f>
        <v>0</v>
      </c>
      <c r="H84" s="129" t="s">
        <v>760</v>
      </c>
      <c r="I84" s="24" t="s">
        <v>210</v>
      </c>
      <c r="J84" s="29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328">
        <f t="shared" si="175"/>
        <v>0</v>
      </c>
      <c r="L84" s="129">
        <f t="shared" si="176"/>
        <v>0</v>
      </c>
      <c r="M84" s="329">
        <f t="shared" si="177"/>
        <v>0</v>
      </c>
      <c r="N84" s="535">
        <f>'WP1 Lighting Invetory'!J85</f>
        <v>0</v>
      </c>
      <c r="O84" s="330">
        <f t="shared" si="178"/>
        <v>52.5</v>
      </c>
      <c r="P84" s="264">
        <f>'JAP-5 Unitized Lighting Costs'!D$21</f>
        <v>1.1718313817226059E-2</v>
      </c>
      <c r="Q84" s="264">
        <f>'JAP-5 Unitized Lighting Costs'!$D$45</f>
        <v>1.6597234240679404</v>
      </c>
      <c r="R84" s="264">
        <f>'JAP-5 Unitized Lighting Costs'!D$74</f>
        <v>2.3044958636249755E-2</v>
      </c>
      <c r="S84" s="264">
        <f>'JAP-5 Unitized Lighting Costs'!D$106</f>
        <v>6.709569143429964</v>
      </c>
      <c r="T84" s="264">
        <f>'JAP-5 Unitized Lighting Costs'!$D$123</f>
        <v>5.4833248714576392E-2</v>
      </c>
      <c r="U84" s="66">
        <f t="shared" si="179"/>
        <v>0</v>
      </c>
      <c r="V84" s="66">
        <f t="shared" si="180"/>
        <v>3.3194468481358808</v>
      </c>
      <c r="W84" s="66">
        <f t="shared" si="181"/>
        <v>1.2098603284031122</v>
      </c>
      <c r="X84" s="66">
        <f t="shared" si="182"/>
        <v>1.0064353715144947</v>
      </c>
      <c r="Y84" s="66">
        <f t="shared" si="183"/>
        <v>2.8787455575152605</v>
      </c>
      <c r="Z84" s="66">
        <f t="shared" si="184"/>
        <v>8.414488105568747</v>
      </c>
      <c r="AA84" s="549"/>
      <c r="AB84" s="119">
        <f t="shared" si="185"/>
        <v>0</v>
      </c>
      <c r="AC84" s="119">
        <f t="shared" si="186"/>
        <v>6.3227559012112008E-2</v>
      </c>
      <c r="AD84" s="119">
        <f t="shared" si="187"/>
        <v>2.3044958636249755E-2</v>
      </c>
      <c r="AE84" s="119">
        <f t="shared" si="188"/>
        <v>1.9170197552657042E-2</v>
      </c>
      <c r="AF84" s="119">
        <f t="shared" si="189"/>
        <v>5.4833248714576392E-2</v>
      </c>
      <c r="AG84" s="119">
        <f t="shared" si="190"/>
        <v>0.1602759639155952</v>
      </c>
      <c r="AH84" s="66">
        <f t="shared" si="191"/>
        <v>0</v>
      </c>
      <c r="AI84" s="66">
        <f t="shared" si="192"/>
        <v>0</v>
      </c>
      <c r="AJ84" s="66">
        <f t="shared" si="193"/>
        <v>0</v>
      </c>
      <c r="AK84" s="66">
        <f t="shared" si="194"/>
        <v>0</v>
      </c>
      <c r="AL84" s="66">
        <f t="shared" si="195"/>
        <v>0</v>
      </c>
      <c r="AM84" s="66">
        <f t="shared" si="196"/>
        <v>0</v>
      </c>
      <c r="AN84" s="66">
        <f t="shared" si="197"/>
        <v>0</v>
      </c>
      <c r="AO84" s="66">
        <f t="shared" si="197"/>
        <v>0</v>
      </c>
      <c r="AP84" s="66">
        <f t="shared" si="197"/>
        <v>0</v>
      </c>
      <c r="AQ84" s="66">
        <f t="shared" si="197"/>
        <v>0</v>
      </c>
      <c r="AR84" s="66">
        <f t="shared" si="197"/>
        <v>0</v>
      </c>
      <c r="AS84" s="66">
        <f t="shared" si="197"/>
        <v>0</v>
      </c>
      <c r="AT84" s="551">
        <f t="shared" si="198"/>
        <v>0</v>
      </c>
    </row>
    <row r="85" spans="1:46">
      <c r="A85" s="87" t="str">
        <f>+A84</f>
        <v>53E - Customer Owned</v>
      </c>
      <c r="B85" s="33"/>
      <c r="C85" s="32" t="str">
        <f>'WP1 Lighting Invetory'!C86</f>
        <v>Metal Halide</v>
      </c>
      <c r="D85" s="32" t="str">
        <f>'WP1 Lighting Invetory'!D86</f>
        <v>MH 175</v>
      </c>
      <c r="E85" s="32">
        <f>'WP1 Lighting Invetory'!E86</f>
        <v>175</v>
      </c>
      <c r="F85" s="32" t="str">
        <f>'WP1 Lighting Invetory'!G86</f>
        <v>Customer</v>
      </c>
      <c r="G85" s="550">
        <f>'WP1 Lighting Invetory'!H86</f>
        <v>4</v>
      </c>
      <c r="H85" s="129" t="s">
        <v>760</v>
      </c>
      <c r="I85" s="24" t="s">
        <v>210</v>
      </c>
      <c r="J85" s="29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328">
        <f t="shared" si="175"/>
        <v>8</v>
      </c>
      <c r="L85" s="129">
        <f t="shared" si="176"/>
        <v>0</v>
      </c>
      <c r="M85" s="329">
        <f t="shared" si="177"/>
        <v>0.7</v>
      </c>
      <c r="N85" s="535">
        <f>'WP1 Lighting Invetory'!J86</f>
        <v>2940</v>
      </c>
      <c r="O85" s="330">
        <f t="shared" si="178"/>
        <v>61.25</v>
      </c>
      <c r="P85" s="264">
        <f>'JAP-5 Unitized Lighting Costs'!D$21</f>
        <v>1.1718313817226059E-2</v>
      </c>
      <c r="Q85" s="264">
        <f>'JAP-5 Unitized Lighting Costs'!$D$45</f>
        <v>1.6597234240679404</v>
      </c>
      <c r="R85" s="264">
        <f>'JAP-5 Unitized Lighting Costs'!D$74</f>
        <v>2.3044958636249755E-2</v>
      </c>
      <c r="S85" s="264">
        <f>'JAP-5 Unitized Lighting Costs'!D$106</f>
        <v>6.709569143429964</v>
      </c>
      <c r="T85" s="264">
        <f>'JAP-5 Unitized Lighting Costs'!$D$123</f>
        <v>5.4833248714576392E-2</v>
      </c>
      <c r="U85" s="66">
        <f t="shared" si="179"/>
        <v>0</v>
      </c>
      <c r="V85" s="66">
        <f t="shared" si="180"/>
        <v>3.3194468481358808</v>
      </c>
      <c r="W85" s="66">
        <f t="shared" si="181"/>
        <v>1.4115037164702975</v>
      </c>
      <c r="X85" s="66">
        <f t="shared" si="182"/>
        <v>1.1741746001002435</v>
      </c>
      <c r="Y85" s="66">
        <f t="shared" si="183"/>
        <v>3.358536483767804</v>
      </c>
      <c r="Z85" s="66">
        <f t="shared" si="184"/>
        <v>9.2636616484742262</v>
      </c>
      <c r="AA85" s="549"/>
      <c r="AB85" s="119">
        <f t="shared" si="185"/>
        <v>0</v>
      </c>
      <c r="AC85" s="119">
        <f t="shared" si="186"/>
        <v>5.4195050581810296E-2</v>
      </c>
      <c r="AD85" s="119">
        <f t="shared" si="187"/>
        <v>2.3044958636249755E-2</v>
      </c>
      <c r="AE85" s="119">
        <f t="shared" si="188"/>
        <v>1.9170197552657038E-2</v>
      </c>
      <c r="AF85" s="119">
        <f t="shared" si="189"/>
        <v>5.4833248714576392E-2</v>
      </c>
      <c r="AG85" s="119">
        <f t="shared" si="190"/>
        <v>0.1512434554852935</v>
      </c>
      <c r="AH85" s="66">
        <f t="shared" si="191"/>
        <v>0</v>
      </c>
      <c r="AI85" s="66">
        <f t="shared" si="192"/>
        <v>13.277787392543523</v>
      </c>
      <c r="AJ85" s="66">
        <f t="shared" si="193"/>
        <v>5.6460148658811899</v>
      </c>
      <c r="AK85" s="66">
        <f t="shared" si="194"/>
        <v>4.6966984004009742</v>
      </c>
      <c r="AL85" s="66">
        <f t="shared" si="195"/>
        <v>13.434145935071216</v>
      </c>
      <c r="AM85" s="66">
        <f t="shared" si="196"/>
        <v>37.054646593896905</v>
      </c>
      <c r="AN85" s="66">
        <f t="shared" si="197"/>
        <v>0</v>
      </c>
      <c r="AO85" s="66">
        <f t="shared" si="197"/>
        <v>159.33344871052228</v>
      </c>
      <c r="AP85" s="66">
        <f t="shared" si="197"/>
        <v>67.752178390574272</v>
      </c>
      <c r="AQ85" s="66">
        <f t="shared" si="197"/>
        <v>56.36038080481169</v>
      </c>
      <c r="AR85" s="66">
        <f t="shared" si="197"/>
        <v>161.2097512208546</v>
      </c>
      <c r="AS85" s="66">
        <f t="shared" si="197"/>
        <v>444.65575912676286</v>
      </c>
      <c r="AT85" s="551">
        <f t="shared" si="198"/>
        <v>0</v>
      </c>
    </row>
    <row r="86" spans="1:46">
      <c r="A86" s="87" t="str">
        <f>+A85</f>
        <v>53E - Customer Owned</v>
      </c>
      <c r="B86" s="33"/>
      <c r="C86" s="32" t="str">
        <f>'WP1 Lighting Invetory'!C87</f>
        <v>Metal Halide</v>
      </c>
      <c r="D86" s="32" t="str">
        <f>'WP1 Lighting Invetory'!D87</f>
        <v>MH 250</v>
      </c>
      <c r="E86" s="32">
        <f>'WP1 Lighting Invetory'!E87</f>
        <v>250</v>
      </c>
      <c r="F86" s="32" t="str">
        <f>'WP1 Lighting Invetory'!G87</f>
        <v>Customer</v>
      </c>
      <c r="G86" s="550">
        <f>'WP1 Lighting Invetory'!H87</f>
        <v>0</v>
      </c>
      <c r="H86" s="129" t="s">
        <v>760</v>
      </c>
      <c r="I86" s="24" t="s">
        <v>210</v>
      </c>
      <c r="J86" s="29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328">
        <f t="shared" si="175"/>
        <v>0</v>
      </c>
      <c r="L86" s="129">
        <f t="shared" si="176"/>
        <v>0</v>
      </c>
      <c r="M86" s="329">
        <f t="shared" si="177"/>
        <v>0</v>
      </c>
      <c r="N86" s="535">
        <f>'WP1 Lighting Invetory'!J87</f>
        <v>0</v>
      </c>
      <c r="O86" s="330">
        <f t="shared" si="178"/>
        <v>87.5</v>
      </c>
      <c r="P86" s="264">
        <f>'JAP-5 Unitized Lighting Costs'!D$21</f>
        <v>1.1718313817226059E-2</v>
      </c>
      <c r="Q86" s="264">
        <f>'JAP-5 Unitized Lighting Costs'!$D$45</f>
        <v>1.6597234240679404</v>
      </c>
      <c r="R86" s="264">
        <f>'JAP-5 Unitized Lighting Costs'!D$74</f>
        <v>2.3044958636249755E-2</v>
      </c>
      <c r="S86" s="264">
        <f>'JAP-5 Unitized Lighting Costs'!D$106</f>
        <v>6.709569143429964</v>
      </c>
      <c r="T86" s="264">
        <f>'JAP-5 Unitized Lighting Costs'!$D$123</f>
        <v>5.4833248714576392E-2</v>
      </c>
      <c r="U86" s="66">
        <f t="shared" si="179"/>
        <v>0</v>
      </c>
      <c r="V86" s="66">
        <f t="shared" si="180"/>
        <v>3.3194468481358808</v>
      </c>
      <c r="W86" s="66">
        <f t="shared" si="181"/>
        <v>2.0164338806718534</v>
      </c>
      <c r="X86" s="66">
        <f t="shared" si="182"/>
        <v>1.677392285857491</v>
      </c>
      <c r="Y86" s="66">
        <f t="shared" si="183"/>
        <v>4.797909262525434</v>
      </c>
      <c r="Z86" s="66">
        <f t="shared" si="184"/>
        <v>11.811182277190658</v>
      </c>
      <c r="AA86" s="549"/>
      <c r="AB86" s="119">
        <f t="shared" si="185"/>
        <v>0</v>
      </c>
      <c r="AC86" s="119">
        <f t="shared" si="186"/>
        <v>3.7936535407267206E-2</v>
      </c>
      <c r="AD86" s="119">
        <f t="shared" si="187"/>
        <v>2.3044958636249752E-2</v>
      </c>
      <c r="AE86" s="119">
        <f t="shared" si="188"/>
        <v>1.9170197552657042E-2</v>
      </c>
      <c r="AF86" s="119">
        <f t="shared" si="189"/>
        <v>5.4833248714576392E-2</v>
      </c>
      <c r="AG86" s="119">
        <f t="shared" si="190"/>
        <v>0.1349849403107504</v>
      </c>
      <c r="AH86" s="66">
        <f t="shared" si="191"/>
        <v>0</v>
      </c>
      <c r="AI86" s="66">
        <f t="shared" si="192"/>
        <v>0</v>
      </c>
      <c r="AJ86" s="66">
        <f t="shared" si="193"/>
        <v>0</v>
      </c>
      <c r="AK86" s="66">
        <f t="shared" si="194"/>
        <v>0</v>
      </c>
      <c r="AL86" s="66">
        <f t="shared" si="195"/>
        <v>0</v>
      </c>
      <c r="AM86" s="66">
        <f t="shared" si="196"/>
        <v>0</v>
      </c>
      <c r="AN86" s="66">
        <f t="shared" si="197"/>
        <v>0</v>
      </c>
      <c r="AO86" s="66">
        <f t="shared" si="197"/>
        <v>0</v>
      </c>
      <c r="AP86" s="66">
        <f t="shared" si="197"/>
        <v>0</v>
      </c>
      <c r="AQ86" s="66">
        <f t="shared" si="197"/>
        <v>0</v>
      </c>
      <c r="AR86" s="66">
        <f t="shared" si="197"/>
        <v>0</v>
      </c>
      <c r="AS86" s="66">
        <f t="shared" si="197"/>
        <v>0</v>
      </c>
      <c r="AT86" s="551">
        <f t="shared" si="198"/>
        <v>0</v>
      </c>
    </row>
    <row r="87" spans="1:46">
      <c r="A87" s="87" t="str">
        <f>+A86</f>
        <v>53E - Customer Owned</v>
      </c>
      <c r="B87" s="33"/>
      <c r="C87" s="32" t="str">
        <f>'WP1 Lighting Invetory'!C88</f>
        <v>Metal Halide</v>
      </c>
      <c r="D87" s="32" t="str">
        <f>'WP1 Lighting Invetory'!D88</f>
        <v>MH 400</v>
      </c>
      <c r="E87" s="32">
        <f>'WP1 Lighting Invetory'!E88</f>
        <v>400</v>
      </c>
      <c r="F87" s="32" t="str">
        <f>'WP1 Lighting Invetory'!G88</f>
        <v>Customer</v>
      </c>
      <c r="G87" s="550">
        <f>'WP1 Lighting Invetory'!H88</f>
        <v>0</v>
      </c>
      <c r="H87" s="129" t="s">
        <v>760</v>
      </c>
      <c r="I87" s="24" t="s">
        <v>210</v>
      </c>
      <c r="J87" s="29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328">
        <f t="shared" si="175"/>
        <v>0</v>
      </c>
      <c r="L87" s="129">
        <f t="shared" si="176"/>
        <v>0</v>
      </c>
      <c r="M87" s="329">
        <f t="shared" si="177"/>
        <v>0</v>
      </c>
      <c r="N87" s="535">
        <f>'WP1 Lighting Invetory'!J88</f>
        <v>0</v>
      </c>
      <c r="O87" s="330">
        <f t="shared" si="178"/>
        <v>140</v>
      </c>
      <c r="P87" s="264">
        <f>'JAP-5 Unitized Lighting Costs'!D$21</f>
        <v>1.1718313817226059E-2</v>
      </c>
      <c r="Q87" s="264">
        <f>'JAP-5 Unitized Lighting Costs'!$D$45</f>
        <v>1.6597234240679404</v>
      </c>
      <c r="R87" s="264">
        <f>'JAP-5 Unitized Lighting Costs'!D$74</f>
        <v>2.3044958636249755E-2</v>
      </c>
      <c r="S87" s="264">
        <f>'JAP-5 Unitized Lighting Costs'!D$106</f>
        <v>6.709569143429964</v>
      </c>
      <c r="T87" s="264">
        <f>'JAP-5 Unitized Lighting Costs'!$D$123</f>
        <v>5.4833248714576392E-2</v>
      </c>
      <c r="U87" s="66">
        <f t="shared" si="179"/>
        <v>0</v>
      </c>
      <c r="V87" s="66">
        <f t="shared" si="180"/>
        <v>3.3194468481358808</v>
      </c>
      <c r="W87" s="66">
        <f t="shared" si="181"/>
        <v>3.2262942090749656</v>
      </c>
      <c r="X87" s="66">
        <f t="shared" si="182"/>
        <v>2.6838276573719853</v>
      </c>
      <c r="Y87" s="66">
        <f t="shared" si="183"/>
        <v>7.676654820040695</v>
      </c>
      <c r="Z87" s="66">
        <f t="shared" si="184"/>
        <v>16.906223534623528</v>
      </c>
      <c r="AA87" s="549"/>
      <c r="AB87" s="119">
        <f t="shared" si="185"/>
        <v>0</v>
      </c>
      <c r="AC87" s="119">
        <f t="shared" si="186"/>
        <v>2.3710334629542005E-2</v>
      </c>
      <c r="AD87" s="119">
        <f t="shared" si="187"/>
        <v>2.3044958636249755E-2</v>
      </c>
      <c r="AE87" s="119">
        <f t="shared" si="188"/>
        <v>1.9170197552657038E-2</v>
      </c>
      <c r="AF87" s="119">
        <f t="shared" si="189"/>
        <v>5.4833248714576392E-2</v>
      </c>
      <c r="AG87" s="119">
        <f t="shared" si="190"/>
        <v>0.12075873953302518</v>
      </c>
      <c r="AH87" s="66">
        <f t="shared" si="191"/>
        <v>0</v>
      </c>
      <c r="AI87" s="66">
        <f t="shared" si="192"/>
        <v>0</v>
      </c>
      <c r="AJ87" s="66">
        <f t="shared" si="193"/>
        <v>0</v>
      </c>
      <c r="AK87" s="66">
        <f t="shared" si="194"/>
        <v>0</v>
      </c>
      <c r="AL87" s="66">
        <f t="shared" si="195"/>
        <v>0</v>
      </c>
      <c r="AM87" s="66">
        <f t="shared" si="196"/>
        <v>0</v>
      </c>
      <c r="AN87" s="66">
        <f t="shared" si="197"/>
        <v>0</v>
      </c>
      <c r="AO87" s="66">
        <f t="shared" si="197"/>
        <v>0</v>
      </c>
      <c r="AP87" s="66">
        <f t="shared" si="197"/>
        <v>0</v>
      </c>
      <c r="AQ87" s="66">
        <f t="shared" si="197"/>
        <v>0</v>
      </c>
      <c r="AR87" s="66">
        <f t="shared" si="197"/>
        <v>0</v>
      </c>
      <c r="AS87" s="66">
        <f t="shared" si="197"/>
        <v>0</v>
      </c>
      <c r="AT87" s="551">
        <f t="shared" si="198"/>
        <v>0</v>
      </c>
    </row>
    <row r="88" spans="1:46" ht="9.6" customHeight="1">
      <c r="A88" s="92"/>
      <c r="B88" s="28"/>
      <c r="C88" s="81"/>
      <c r="D88" s="28"/>
      <c r="E88" s="553"/>
      <c r="G88" s="94"/>
      <c r="K88" s="328"/>
      <c r="L88" s="129"/>
      <c r="AA88" s="549"/>
      <c r="AB88" s="119"/>
      <c r="AC88" s="119"/>
      <c r="AD88" s="119"/>
      <c r="AE88" s="119"/>
      <c r="AF88" s="119"/>
      <c r="AG88" s="119"/>
      <c r="AT88" s="551"/>
    </row>
    <row r="89" spans="1:46">
      <c r="A89" s="87" t="str">
        <f>+A87</f>
        <v>53E - Customer Owned</v>
      </c>
      <c r="B89" s="33"/>
      <c r="C89" s="32" t="str">
        <f>'WP1 Lighting Invetory'!C90</f>
        <v>Light Emitting Diode</v>
      </c>
      <c r="D89" s="32" t="str">
        <f>'WP1 Lighting Invetory'!D90</f>
        <v>LED 030.01-060</v>
      </c>
      <c r="E89" s="32">
        <f>'WP1 Lighting Invetory'!E90</f>
        <v>45</v>
      </c>
      <c r="F89" s="32" t="str">
        <f>'WP1 Lighting Invetory'!G90</f>
        <v>Customer</v>
      </c>
      <c r="G89" s="550">
        <f>'WP1 Lighting Invetory'!H90</f>
        <v>591.91666666666663</v>
      </c>
      <c r="H89" s="129" t="s">
        <v>760</v>
      </c>
      <c r="I89" s="24" t="s">
        <v>210</v>
      </c>
      <c r="J89" s="29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328">
        <f t="shared" ref="K89:K97" si="199">IF(I89="Yes",G89*J89,0)</f>
        <v>118.38333333333333</v>
      </c>
      <c r="L89" s="129">
        <f t="shared" ref="L89:L97" si="200">IF(F89="Company", G89*H89,0)</f>
        <v>0</v>
      </c>
      <c r="M89" s="329">
        <f t="shared" ref="M89:M97" si="201">E89*G89/1000</f>
        <v>26.63625</v>
      </c>
      <c r="N89" s="535">
        <f>'WP1 Lighting Invetory'!J90</f>
        <v>111872.25</v>
      </c>
      <c r="O89" s="330">
        <f t="shared" ref="O89:O97" si="202">E89*4200/1000/12</f>
        <v>15.75</v>
      </c>
      <c r="P89" s="264">
        <f>'JAP-5 Unitized Lighting Costs'!D$21</f>
        <v>1.1718313817226059E-2</v>
      </c>
      <c r="Q89" s="264">
        <f>'JAP-5 Unitized Lighting Costs'!$D$45</f>
        <v>1.6597234240679404</v>
      </c>
      <c r="R89" s="264">
        <f>'JAP-5 Unitized Lighting Costs'!D$74</f>
        <v>2.3044958636249755E-2</v>
      </c>
      <c r="S89" s="264">
        <f>'JAP-5 Unitized Lighting Costs'!D$106</f>
        <v>6.709569143429964</v>
      </c>
      <c r="T89" s="264">
        <f>'JAP-5 Unitized Lighting Costs'!$D$123</f>
        <v>5.4833248714576392E-2</v>
      </c>
      <c r="U89" s="66">
        <f t="shared" ref="U89:U97" si="203">IF(F89="Company", H89*P89, 0)</f>
        <v>0</v>
      </c>
      <c r="V89" s="66">
        <f t="shared" ref="V89:V97" si="204">IF(I89="yes", J89*Q89, 0)</f>
        <v>0.33194468481358808</v>
      </c>
      <c r="W89" s="66">
        <f t="shared" ref="W89:W97" si="205">R89*O89</f>
        <v>0.36295809852093364</v>
      </c>
      <c r="X89" s="66">
        <f t="shared" ref="X89:X97" si="206">E89*S89/1000</f>
        <v>0.30193061145434835</v>
      </c>
      <c r="Y89" s="66">
        <f t="shared" ref="Y89:Y97" si="207">O89*T89</f>
        <v>0.86362366725457818</v>
      </c>
      <c r="Z89" s="66">
        <f t="shared" ref="Z89:Z97" si="208">SUM(U89:Y89)</f>
        <v>1.8604570620434484</v>
      </c>
      <c r="AA89" s="549"/>
      <c r="AB89" s="119">
        <f t="shared" ref="AB89:AB97" si="209">IFERROR(U89/O89,0)</f>
        <v>0</v>
      </c>
      <c r="AC89" s="119">
        <f t="shared" ref="AC89:AC97" si="210">IFERROR(V89/O89,0)</f>
        <v>2.1075853004037338E-2</v>
      </c>
      <c r="AD89" s="119">
        <f t="shared" ref="AD89:AD97" si="211">IFERROR(W89/O89,0)</f>
        <v>2.3044958636249755E-2</v>
      </c>
      <c r="AE89" s="119">
        <f t="shared" ref="AE89:AE97" si="212">IFERROR(X89/O89,0)</f>
        <v>1.9170197552657038E-2</v>
      </c>
      <c r="AF89" s="119">
        <f t="shared" ref="AF89:AF97" si="213">IFERROR(Y89/O89,0)</f>
        <v>5.4833248714576392E-2</v>
      </c>
      <c r="AG89" s="119">
        <f t="shared" ref="AG89:AG97" si="214">SUM(AB89:AF89)</f>
        <v>0.11812425790752054</v>
      </c>
      <c r="AH89" s="66">
        <f t="shared" ref="AH89:AH97" si="215">(U89*$G89)</f>
        <v>0</v>
      </c>
      <c r="AI89" s="66">
        <f t="shared" ref="AI89:AI97" si="216">(V89*$G89)</f>
        <v>196.48359135257633</v>
      </c>
      <c r="AJ89" s="66">
        <f t="shared" ref="AJ89:AJ97" si="217">(W89*$G89)</f>
        <v>214.84094781618262</v>
      </c>
      <c r="AK89" s="66">
        <f t="shared" ref="AK89:AK97" si="218">(X89*$G89)</f>
        <v>178.71776109668636</v>
      </c>
      <c r="AL89" s="66">
        <f t="shared" ref="AL89:AL97" si="219">(Y89*$G89)</f>
        <v>511.19324237577234</v>
      </c>
      <c r="AM89" s="66">
        <f t="shared" ref="AM89:AM97" si="220">SUM(AH89:AL89)</f>
        <v>1101.2355426412178</v>
      </c>
      <c r="AN89" s="66">
        <f t="shared" ref="AN89:AN97" si="221">AH89*12</f>
        <v>0</v>
      </c>
      <c r="AO89" s="66">
        <f t="shared" ref="AO89:AO97" si="222">AI89*12</f>
        <v>2357.8030962309158</v>
      </c>
      <c r="AP89" s="66">
        <f t="shared" ref="AP89:AP97" si="223">AJ89*12</f>
        <v>2578.0913737941914</v>
      </c>
      <c r="AQ89" s="66">
        <f t="shared" ref="AQ89:AQ97" si="224">AK89*12</f>
        <v>2144.6131331602364</v>
      </c>
      <c r="AR89" s="66">
        <f t="shared" ref="AR89:AR97" si="225">AL89*12</f>
        <v>6134.3189085092681</v>
      </c>
      <c r="AS89" s="66">
        <f t="shared" ref="AS89:AS97" si="226">AM89*12</f>
        <v>13214.826511694613</v>
      </c>
      <c r="AT89" s="551">
        <f t="shared" ref="AT89:AT97" si="227">Z89*G89-AM89</f>
        <v>0</v>
      </c>
    </row>
    <row r="90" spans="1:46">
      <c r="A90" s="87" t="str">
        <f t="shared" ref="A90:A97" si="228">A89</f>
        <v>53E - Customer Owned</v>
      </c>
      <c r="B90" s="33"/>
      <c r="C90" s="32" t="str">
        <f>'WP1 Lighting Invetory'!C91</f>
        <v>Light Emitting Diode</v>
      </c>
      <c r="D90" s="32" t="str">
        <f>'WP1 Lighting Invetory'!D91</f>
        <v>LED 060.01-090</v>
      </c>
      <c r="E90" s="32">
        <f>'WP1 Lighting Invetory'!E91</f>
        <v>75</v>
      </c>
      <c r="F90" s="32" t="str">
        <f>'WP1 Lighting Invetory'!G91</f>
        <v>Customer</v>
      </c>
      <c r="G90" s="550">
        <f>'WP1 Lighting Invetory'!H91</f>
        <v>614.08333333333337</v>
      </c>
      <c r="H90" s="129" t="s">
        <v>760</v>
      </c>
      <c r="I90" s="24" t="s">
        <v>210</v>
      </c>
      <c r="J90" s="29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328">
        <f t="shared" si="199"/>
        <v>122.81666666666668</v>
      </c>
      <c r="L90" s="129">
        <f t="shared" si="200"/>
        <v>0</v>
      </c>
      <c r="M90" s="329">
        <f t="shared" si="201"/>
        <v>46.056249999999999</v>
      </c>
      <c r="N90" s="535">
        <f>'WP1 Lighting Invetory'!J91</f>
        <v>193436.25</v>
      </c>
      <c r="O90" s="330">
        <f t="shared" si="202"/>
        <v>26.25</v>
      </c>
      <c r="P90" s="264">
        <f>'JAP-5 Unitized Lighting Costs'!D$21</f>
        <v>1.1718313817226059E-2</v>
      </c>
      <c r="Q90" s="264">
        <f>'JAP-5 Unitized Lighting Costs'!$D$45</f>
        <v>1.6597234240679404</v>
      </c>
      <c r="R90" s="264">
        <f>'JAP-5 Unitized Lighting Costs'!D$74</f>
        <v>2.3044958636249755E-2</v>
      </c>
      <c r="S90" s="264">
        <f>'JAP-5 Unitized Lighting Costs'!D$106</f>
        <v>6.709569143429964</v>
      </c>
      <c r="T90" s="264">
        <f>'JAP-5 Unitized Lighting Costs'!$D$123</f>
        <v>5.4833248714576392E-2</v>
      </c>
      <c r="U90" s="66">
        <f t="shared" si="203"/>
        <v>0</v>
      </c>
      <c r="V90" s="66">
        <f t="shared" si="204"/>
        <v>0.33194468481358808</v>
      </c>
      <c r="W90" s="66">
        <f t="shared" si="205"/>
        <v>0.6049301642015561</v>
      </c>
      <c r="X90" s="66">
        <f t="shared" si="206"/>
        <v>0.50321768575724735</v>
      </c>
      <c r="Y90" s="66">
        <f t="shared" si="207"/>
        <v>1.4393727787576303</v>
      </c>
      <c r="Z90" s="66">
        <f t="shared" si="208"/>
        <v>2.8794653135300221</v>
      </c>
      <c r="AA90" s="549"/>
      <c r="AB90" s="119">
        <f t="shared" si="209"/>
        <v>0</v>
      </c>
      <c r="AC90" s="119">
        <f t="shared" si="210"/>
        <v>1.2645511802422403E-2</v>
      </c>
      <c r="AD90" s="119">
        <f t="shared" si="211"/>
        <v>2.3044958636249755E-2</v>
      </c>
      <c r="AE90" s="119">
        <f t="shared" si="212"/>
        <v>1.9170197552657042E-2</v>
      </c>
      <c r="AF90" s="119">
        <f t="shared" si="213"/>
        <v>5.4833248714576392E-2</v>
      </c>
      <c r="AG90" s="119">
        <f t="shared" si="214"/>
        <v>0.10969391670590559</v>
      </c>
      <c r="AH90" s="66">
        <f t="shared" si="215"/>
        <v>0</v>
      </c>
      <c r="AI90" s="66">
        <f t="shared" si="216"/>
        <v>203.84169853261088</v>
      </c>
      <c r="AJ90" s="66">
        <f t="shared" si="217"/>
        <v>371.47753166677228</v>
      </c>
      <c r="AK90" s="66">
        <f t="shared" si="218"/>
        <v>309.01759386209631</v>
      </c>
      <c r="AL90" s="66">
        <f t="shared" si="219"/>
        <v>883.89483388874817</v>
      </c>
      <c r="AM90" s="66">
        <f t="shared" si="220"/>
        <v>1768.2316579502276</v>
      </c>
      <c r="AN90" s="66">
        <f t="shared" si="221"/>
        <v>0</v>
      </c>
      <c r="AO90" s="66">
        <f t="shared" si="222"/>
        <v>2446.1003823913306</v>
      </c>
      <c r="AP90" s="66">
        <f t="shared" si="223"/>
        <v>4457.7303800012669</v>
      </c>
      <c r="AQ90" s="66">
        <f t="shared" si="224"/>
        <v>3708.2111263451557</v>
      </c>
      <c r="AR90" s="66">
        <f t="shared" si="225"/>
        <v>10606.738006664978</v>
      </c>
      <c r="AS90" s="66">
        <f t="shared" si="226"/>
        <v>21218.779895402731</v>
      </c>
      <c r="AT90" s="551">
        <f t="shared" si="227"/>
        <v>0</v>
      </c>
    </row>
    <row r="91" spans="1:46">
      <c r="A91" s="87" t="str">
        <f t="shared" si="228"/>
        <v>53E - Customer Owned</v>
      </c>
      <c r="B91" s="33"/>
      <c r="C91" s="32" t="str">
        <f>'WP1 Lighting Invetory'!C92</f>
        <v>Light Emitting Diode</v>
      </c>
      <c r="D91" s="32" t="str">
        <f>'WP1 Lighting Invetory'!D92</f>
        <v>LED 090.01-120</v>
      </c>
      <c r="E91" s="32">
        <f>'WP1 Lighting Invetory'!E92</f>
        <v>105</v>
      </c>
      <c r="F91" s="32" t="str">
        <f>'WP1 Lighting Invetory'!G92</f>
        <v>Customer</v>
      </c>
      <c r="G91" s="550">
        <f>'WP1 Lighting Invetory'!H92</f>
        <v>867.33333333333337</v>
      </c>
      <c r="H91" s="129" t="s">
        <v>760</v>
      </c>
      <c r="I91" s="24" t="s">
        <v>210</v>
      </c>
      <c r="J91" s="29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328">
        <f t="shared" si="199"/>
        <v>173.4666666666667</v>
      </c>
      <c r="L91" s="129">
        <f t="shared" si="200"/>
        <v>0</v>
      </c>
      <c r="M91" s="329">
        <f t="shared" si="201"/>
        <v>91.07</v>
      </c>
      <c r="N91" s="535">
        <f>'WP1 Lighting Invetory'!J92</f>
        <v>382494</v>
      </c>
      <c r="O91" s="330">
        <f t="shared" si="202"/>
        <v>36.75</v>
      </c>
      <c r="P91" s="264">
        <f>'JAP-5 Unitized Lighting Costs'!D$21</f>
        <v>1.1718313817226059E-2</v>
      </c>
      <c r="Q91" s="264">
        <f>'JAP-5 Unitized Lighting Costs'!$D$45</f>
        <v>1.6597234240679404</v>
      </c>
      <c r="R91" s="264">
        <f>'JAP-5 Unitized Lighting Costs'!D$74</f>
        <v>2.3044958636249755E-2</v>
      </c>
      <c r="S91" s="264">
        <f>'JAP-5 Unitized Lighting Costs'!D$106</f>
        <v>6.709569143429964</v>
      </c>
      <c r="T91" s="264">
        <f>'JAP-5 Unitized Lighting Costs'!$D$123</f>
        <v>5.4833248714576392E-2</v>
      </c>
      <c r="U91" s="66">
        <f t="shared" si="203"/>
        <v>0</v>
      </c>
      <c r="V91" s="66">
        <f t="shared" si="204"/>
        <v>0.33194468481358808</v>
      </c>
      <c r="W91" s="66">
        <f t="shared" si="205"/>
        <v>0.84690222988217845</v>
      </c>
      <c r="X91" s="66">
        <f t="shared" si="206"/>
        <v>0.70450476006014617</v>
      </c>
      <c r="Y91" s="66">
        <f t="shared" si="207"/>
        <v>2.0151218902606822</v>
      </c>
      <c r="Z91" s="66">
        <f t="shared" si="208"/>
        <v>3.8984735650165949</v>
      </c>
      <c r="AA91" s="549"/>
      <c r="AB91" s="119">
        <f t="shared" si="209"/>
        <v>0</v>
      </c>
      <c r="AC91" s="119">
        <f t="shared" si="210"/>
        <v>9.032508430301716E-3</v>
      </c>
      <c r="AD91" s="119">
        <f t="shared" si="211"/>
        <v>2.3044958636249755E-2</v>
      </c>
      <c r="AE91" s="119">
        <f t="shared" si="212"/>
        <v>1.9170197552657038E-2</v>
      </c>
      <c r="AF91" s="119">
        <f t="shared" si="213"/>
        <v>5.4833248714576385E-2</v>
      </c>
      <c r="AG91" s="119">
        <f t="shared" si="214"/>
        <v>0.10608091333378489</v>
      </c>
      <c r="AH91" s="66">
        <f t="shared" si="215"/>
        <v>0</v>
      </c>
      <c r="AI91" s="66">
        <f t="shared" si="216"/>
        <v>287.90668996165209</v>
      </c>
      <c r="AJ91" s="66">
        <f t="shared" si="217"/>
        <v>734.54653405114277</v>
      </c>
      <c r="AK91" s="66">
        <f t="shared" si="218"/>
        <v>611.04046189216683</v>
      </c>
      <c r="AL91" s="66">
        <f t="shared" si="219"/>
        <v>1747.7823861527652</v>
      </c>
      <c r="AM91" s="66">
        <f t="shared" si="220"/>
        <v>3381.2760720577271</v>
      </c>
      <c r="AN91" s="66">
        <f t="shared" si="221"/>
        <v>0</v>
      </c>
      <c r="AO91" s="66">
        <f t="shared" si="222"/>
        <v>3454.8802795398251</v>
      </c>
      <c r="AP91" s="66">
        <f t="shared" si="223"/>
        <v>8814.5584086137133</v>
      </c>
      <c r="AQ91" s="66">
        <f t="shared" si="224"/>
        <v>7332.485542706002</v>
      </c>
      <c r="AR91" s="66">
        <f t="shared" si="225"/>
        <v>20973.388633833183</v>
      </c>
      <c r="AS91" s="66">
        <f t="shared" si="226"/>
        <v>40575.312864692722</v>
      </c>
      <c r="AT91" s="551">
        <f t="shared" si="227"/>
        <v>0</v>
      </c>
    </row>
    <row r="92" spans="1:46">
      <c r="A92" s="87" t="str">
        <f t="shared" si="228"/>
        <v>53E - Customer Owned</v>
      </c>
      <c r="B92" s="33"/>
      <c r="C92" s="32" t="str">
        <f>'WP1 Lighting Invetory'!C93</f>
        <v>Light Emitting Diode</v>
      </c>
      <c r="D92" s="32" t="str">
        <f>'WP1 Lighting Invetory'!D93</f>
        <v>LED 120.01-150</v>
      </c>
      <c r="E92" s="32">
        <f>'WP1 Lighting Invetory'!E93</f>
        <v>135</v>
      </c>
      <c r="F92" s="32" t="str">
        <f>'WP1 Lighting Invetory'!G93</f>
        <v>Customer</v>
      </c>
      <c r="G92" s="550">
        <f>'WP1 Lighting Invetory'!H93</f>
        <v>140.58333333333334</v>
      </c>
      <c r="H92" s="129" t="s">
        <v>760</v>
      </c>
      <c r="I92" s="24" t="s">
        <v>210</v>
      </c>
      <c r="J92" s="29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328">
        <f t="shared" si="199"/>
        <v>28.116666666666671</v>
      </c>
      <c r="L92" s="129">
        <f t="shared" si="200"/>
        <v>0</v>
      </c>
      <c r="M92" s="329">
        <f t="shared" si="201"/>
        <v>18.978750000000002</v>
      </c>
      <c r="N92" s="535">
        <f>'WP1 Lighting Invetory'!J93</f>
        <v>79710.75</v>
      </c>
      <c r="O92" s="330">
        <f t="shared" si="202"/>
        <v>47.25</v>
      </c>
      <c r="P92" s="264">
        <f>'JAP-5 Unitized Lighting Costs'!D$21</f>
        <v>1.1718313817226059E-2</v>
      </c>
      <c r="Q92" s="264">
        <f>'JAP-5 Unitized Lighting Costs'!$D$45</f>
        <v>1.6597234240679404</v>
      </c>
      <c r="R92" s="264">
        <f>'JAP-5 Unitized Lighting Costs'!D$74</f>
        <v>2.3044958636249755E-2</v>
      </c>
      <c r="S92" s="264">
        <f>'JAP-5 Unitized Lighting Costs'!D$106</f>
        <v>6.709569143429964</v>
      </c>
      <c r="T92" s="264">
        <f>'JAP-5 Unitized Lighting Costs'!$D$123</f>
        <v>5.4833248714576392E-2</v>
      </c>
      <c r="U92" s="66">
        <f t="shared" si="203"/>
        <v>0</v>
      </c>
      <c r="V92" s="66">
        <f t="shared" si="204"/>
        <v>0.33194468481358808</v>
      </c>
      <c r="W92" s="66">
        <f t="shared" si="205"/>
        <v>1.088874295562801</v>
      </c>
      <c r="X92" s="66">
        <f t="shared" si="206"/>
        <v>0.90579183436304511</v>
      </c>
      <c r="Y92" s="66">
        <f t="shared" si="207"/>
        <v>2.5908710017637344</v>
      </c>
      <c r="Z92" s="66">
        <f t="shared" si="208"/>
        <v>4.9174818165031686</v>
      </c>
      <c r="AA92" s="549"/>
      <c r="AB92" s="119">
        <f t="shared" si="209"/>
        <v>0</v>
      </c>
      <c r="AC92" s="119">
        <f t="shared" si="210"/>
        <v>7.0252843346791131E-3</v>
      </c>
      <c r="AD92" s="119">
        <f t="shared" si="211"/>
        <v>2.3044958636249759E-2</v>
      </c>
      <c r="AE92" s="119">
        <f t="shared" si="212"/>
        <v>1.9170197552657038E-2</v>
      </c>
      <c r="AF92" s="119">
        <f t="shared" si="213"/>
        <v>5.4833248714576392E-2</v>
      </c>
      <c r="AG92" s="119">
        <f t="shared" si="214"/>
        <v>0.10407368923816229</v>
      </c>
      <c r="AH92" s="66">
        <f t="shared" si="215"/>
        <v>0</v>
      </c>
      <c r="AI92" s="66">
        <f t="shared" si="216"/>
        <v>46.665890273376924</v>
      </c>
      <c r="AJ92" s="66">
        <f t="shared" si="217"/>
        <v>153.0775780512038</v>
      </c>
      <c r="AK92" s="66">
        <f t="shared" si="218"/>
        <v>127.33923538087143</v>
      </c>
      <c r="AL92" s="66">
        <f t="shared" si="219"/>
        <v>364.23328166461835</v>
      </c>
      <c r="AM92" s="66">
        <f t="shared" si="220"/>
        <v>691.31598537007051</v>
      </c>
      <c r="AN92" s="66">
        <f t="shared" si="221"/>
        <v>0</v>
      </c>
      <c r="AO92" s="66">
        <f t="shared" si="222"/>
        <v>559.99068328052306</v>
      </c>
      <c r="AP92" s="66">
        <f t="shared" si="223"/>
        <v>1836.9309366144457</v>
      </c>
      <c r="AQ92" s="66">
        <f t="shared" si="224"/>
        <v>1528.0708245704573</v>
      </c>
      <c r="AR92" s="66">
        <f t="shared" si="225"/>
        <v>4370.7993799754204</v>
      </c>
      <c r="AS92" s="66">
        <f t="shared" si="226"/>
        <v>8295.7918244408465</v>
      </c>
      <c r="AT92" s="551">
        <f t="shared" si="227"/>
        <v>0</v>
      </c>
    </row>
    <row r="93" spans="1:46">
      <c r="A93" s="87" t="str">
        <f t="shared" si="228"/>
        <v>53E - Customer Owned</v>
      </c>
      <c r="B93" s="33"/>
      <c r="C93" s="32" t="str">
        <f>'WP1 Lighting Invetory'!C94</f>
        <v>Light Emitting Diode</v>
      </c>
      <c r="D93" s="32" t="str">
        <f>'WP1 Lighting Invetory'!D94</f>
        <v>LED 150.01-180</v>
      </c>
      <c r="E93" s="32">
        <f>'WP1 Lighting Invetory'!E94</f>
        <v>165</v>
      </c>
      <c r="F93" s="32" t="str">
        <f>'WP1 Lighting Invetory'!G94</f>
        <v>Customer</v>
      </c>
      <c r="G93" s="550">
        <f>'WP1 Lighting Invetory'!H94</f>
        <v>1315.0833333333333</v>
      </c>
      <c r="H93" s="129" t="s">
        <v>760</v>
      </c>
      <c r="I93" s="24" t="s">
        <v>210</v>
      </c>
      <c r="J93" s="29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328">
        <f t="shared" si="199"/>
        <v>263.01666666666665</v>
      </c>
      <c r="L93" s="129">
        <f t="shared" si="200"/>
        <v>0</v>
      </c>
      <c r="M93" s="329">
        <f t="shared" si="201"/>
        <v>216.98875000000001</v>
      </c>
      <c r="N93" s="535">
        <f>'WP1 Lighting Invetory'!J94</f>
        <v>911352.75</v>
      </c>
      <c r="O93" s="330">
        <f t="shared" si="202"/>
        <v>57.75</v>
      </c>
      <c r="P93" s="264">
        <f>'JAP-5 Unitized Lighting Costs'!D$21</f>
        <v>1.1718313817226059E-2</v>
      </c>
      <c r="Q93" s="264">
        <f>'JAP-5 Unitized Lighting Costs'!$D$45</f>
        <v>1.6597234240679404</v>
      </c>
      <c r="R93" s="264">
        <f>'JAP-5 Unitized Lighting Costs'!D$74</f>
        <v>2.3044958636249755E-2</v>
      </c>
      <c r="S93" s="264">
        <f>'JAP-5 Unitized Lighting Costs'!D$106</f>
        <v>6.709569143429964</v>
      </c>
      <c r="T93" s="264">
        <f>'JAP-5 Unitized Lighting Costs'!$D$123</f>
        <v>5.4833248714576392E-2</v>
      </c>
      <c r="U93" s="66">
        <f t="shared" si="203"/>
        <v>0</v>
      </c>
      <c r="V93" s="66">
        <f t="shared" si="204"/>
        <v>0.33194468481358808</v>
      </c>
      <c r="W93" s="66">
        <f t="shared" si="205"/>
        <v>1.3308463612434234</v>
      </c>
      <c r="X93" s="66">
        <f t="shared" si="206"/>
        <v>1.1070789086659441</v>
      </c>
      <c r="Y93" s="66">
        <f t="shared" si="207"/>
        <v>3.1666201132667866</v>
      </c>
      <c r="Z93" s="66">
        <f t="shared" si="208"/>
        <v>5.9364900679897428</v>
      </c>
      <c r="AA93" s="549"/>
      <c r="AB93" s="119">
        <f t="shared" si="209"/>
        <v>0</v>
      </c>
      <c r="AC93" s="119">
        <f t="shared" si="210"/>
        <v>5.7479599101920012E-3</v>
      </c>
      <c r="AD93" s="119">
        <f t="shared" si="211"/>
        <v>2.3044958636249755E-2</v>
      </c>
      <c r="AE93" s="119">
        <f t="shared" si="212"/>
        <v>1.9170197552657038E-2</v>
      </c>
      <c r="AF93" s="119">
        <f t="shared" si="213"/>
        <v>5.4833248714576392E-2</v>
      </c>
      <c r="AG93" s="119">
        <f t="shared" si="214"/>
        <v>0.10279636481367518</v>
      </c>
      <c r="AH93" s="66">
        <f t="shared" si="215"/>
        <v>0</v>
      </c>
      <c r="AI93" s="66">
        <f t="shared" si="216"/>
        <v>436.53492258693609</v>
      </c>
      <c r="AJ93" s="66">
        <f t="shared" si="217"/>
        <v>1750.1738688985386</v>
      </c>
      <c r="AK93" s="66">
        <f t="shared" si="218"/>
        <v>1455.9010214714385</v>
      </c>
      <c r="AL93" s="66">
        <f t="shared" si="219"/>
        <v>4164.3693339552628</v>
      </c>
      <c r="AM93" s="66">
        <f t="shared" si="220"/>
        <v>7806.9791469121756</v>
      </c>
      <c r="AN93" s="66">
        <f t="shared" si="221"/>
        <v>0</v>
      </c>
      <c r="AO93" s="66">
        <f t="shared" si="222"/>
        <v>5238.4190710432331</v>
      </c>
      <c r="AP93" s="66">
        <f t="shared" si="223"/>
        <v>21002.086426782462</v>
      </c>
      <c r="AQ93" s="66">
        <f t="shared" si="224"/>
        <v>17470.812257657264</v>
      </c>
      <c r="AR93" s="66">
        <f t="shared" si="225"/>
        <v>49972.432007463154</v>
      </c>
      <c r="AS93" s="66">
        <f t="shared" si="226"/>
        <v>93683.7497629461</v>
      </c>
      <c r="AT93" s="551">
        <f t="shared" si="227"/>
        <v>0</v>
      </c>
    </row>
    <row r="94" spans="1:46">
      <c r="A94" s="87" t="str">
        <f t="shared" si="228"/>
        <v>53E - Customer Owned</v>
      </c>
      <c r="B94" s="33"/>
      <c r="C94" s="32" t="str">
        <f>'WP1 Lighting Invetory'!C95</f>
        <v>Light Emitting Diode</v>
      </c>
      <c r="D94" s="32" t="str">
        <f>'WP1 Lighting Invetory'!D95</f>
        <v>LED 180.01-210</v>
      </c>
      <c r="E94" s="32">
        <f>'WP1 Lighting Invetory'!E95</f>
        <v>195</v>
      </c>
      <c r="F94" s="32" t="str">
        <f>'WP1 Lighting Invetory'!G95</f>
        <v>Customer</v>
      </c>
      <c r="G94" s="550">
        <f>'WP1 Lighting Invetory'!H95</f>
        <v>107.33333333333333</v>
      </c>
      <c r="H94" s="129" t="s">
        <v>760</v>
      </c>
      <c r="I94" s="24" t="s">
        <v>210</v>
      </c>
      <c r="J94" s="29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328">
        <f t="shared" si="199"/>
        <v>21.466666666666669</v>
      </c>
      <c r="L94" s="129">
        <f t="shared" si="200"/>
        <v>0</v>
      </c>
      <c r="M94" s="329">
        <f t="shared" si="201"/>
        <v>20.93</v>
      </c>
      <c r="N94" s="535">
        <f>'WP1 Lighting Invetory'!J95</f>
        <v>87906</v>
      </c>
      <c r="O94" s="330">
        <f t="shared" si="202"/>
        <v>68.25</v>
      </c>
      <c r="P94" s="264">
        <f>'JAP-5 Unitized Lighting Costs'!D$21</f>
        <v>1.1718313817226059E-2</v>
      </c>
      <c r="Q94" s="264">
        <f>'JAP-5 Unitized Lighting Costs'!$D$45</f>
        <v>1.6597234240679404</v>
      </c>
      <c r="R94" s="264">
        <f>'JAP-5 Unitized Lighting Costs'!D$74</f>
        <v>2.3044958636249755E-2</v>
      </c>
      <c r="S94" s="264">
        <f>'JAP-5 Unitized Lighting Costs'!D$106</f>
        <v>6.709569143429964</v>
      </c>
      <c r="T94" s="264">
        <f>'JAP-5 Unitized Lighting Costs'!$D$123</f>
        <v>5.4833248714576392E-2</v>
      </c>
      <c r="U94" s="66">
        <f t="shared" si="203"/>
        <v>0</v>
      </c>
      <c r="V94" s="66">
        <f t="shared" si="204"/>
        <v>0.33194468481358808</v>
      </c>
      <c r="W94" s="66">
        <f t="shared" si="205"/>
        <v>1.5728184269240457</v>
      </c>
      <c r="X94" s="66">
        <f t="shared" si="206"/>
        <v>1.308365982968843</v>
      </c>
      <c r="Y94" s="66">
        <f t="shared" si="207"/>
        <v>3.7423692247698388</v>
      </c>
      <c r="Z94" s="66">
        <f t="shared" si="208"/>
        <v>6.955498319476316</v>
      </c>
      <c r="AA94" s="549"/>
      <c r="AB94" s="119">
        <f t="shared" si="209"/>
        <v>0</v>
      </c>
      <c r="AC94" s="119">
        <f t="shared" si="210"/>
        <v>4.8636583855470776E-3</v>
      </c>
      <c r="AD94" s="119">
        <f t="shared" si="211"/>
        <v>2.3044958636249755E-2</v>
      </c>
      <c r="AE94" s="119">
        <f t="shared" si="212"/>
        <v>1.9170197552657042E-2</v>
      </c>
      <c r="AF94" s="119">
        <f t="shared" si="213"/>
        <v>5.4833248714576392E-2</v>
      </c>
      <c r="AG94" s="119">
        <f t="shared" si="214"/>
        <v>0.10191206328903027</v>
      </c>
      <c r="AH94" s="66">
        <f t="shared" si="215"/>
        <v>0</v>
      </c>
      <c r="AI94" s="66">
        <f t="shared" si="216"/>
        <v>35.628729503325118</v>
      </c>
      <c r="AJ94" s="66">
        <f t="shared" si="217"/>
        <v>168.81584448984756</v>
      </c>
      <c r="AK94" s="66">
        <f t="shared" si="218"/>
        <v>140.43128217198915</v>
      </c>
      <c r="AL94" s="66">
        <f t="shared" si="219"/>
        <v>401.68096345862932</v>
      </c>
      <c r="AM94" s="66">
        <f t="shared" si="220"/>
        <v>746.55681962379117</v>
      </c>
      <c r="AN94" s="66">
        <f t="shared" si="221"/>
        <v>0</v>
      </c>
      <c r="AO94" s="66">
        <f t="shared" si="222"/>
        <v>427.54475403990142</v>
      </c>
      <c r="AP94" s="66">
        <f t="shared" si="223"/>
        <v>2025.7901338781708</v>
      </c>
      <c r="AQ94" s="66">
        <f t="shared" si="224"/>
        <v>1685.1753860638698</v>
      </c>
      <c r="AR94" s="66">
        <f t="shared" si="225"/>
        <v>4820.1715615035519</v>
      </c>
      <c r="AS94" s="66">
        <f t="shared" si="226"/>
        <v>8958.681835485495</v>
      </c>
      <c r="AT94" s="551">
        <f t="shared" si="227"/>
        <v>0</v>
      </c>
    </row>
    <row r="95" spans="1:46">
      <c r="A95" s="87" t="str">
        <f t="shared" si="228"/>
        <v>53E - Customer Owned</v>
      </c>
      <c r="B95" s="33"/>
      <c r="C95" s="32" t="str">
        <f>'WP1 Lighting Invetory'!C96</f>
        <v>Light Emitting Diode</v>
      </c>
      <c r="D95" s="32" t="str">
        <f>'WP1 Lighting Invetory'!D96</f>
        <v>LED 210.01-240</v>
      </c>
      <c r="E95" s="32">
        <f>'WP1 Lighting Invetory'!E96</f>
        <v>225</v>
      </c>
      <c r="F95" s="32" t="str">
        <f>'WP1 Lighting Invetory'!G96</f>
        <v>Customer</v>
      </c>
      <c r="G95" s="550">
        <f>'WP1 Lighting Invetory'!H96</f>
        <v>0</v>
      </c>
      <c r="H95" s="129" t="s">
        <v>760</v>
      </c>
      <c r="I95" s="24" t="s">
        <v>210</v>
      </c>
      <c r="J95" s="29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328">
        <f t="shared" si="199"/>
        <v>0</v>
      </c>
      <c r="L95" s="129">
        <f t="shared" si="200"/>
        <v>0</v>
      </c>
      <c r="M95" s="329">
        <f t="shared" si="201"/>
        <v>0</v>
      </c>
      <c r="N95" s="535">
        <f>'WP1 Lighting Invetory'!J96</f>
        <v>0</v>
      </c>
      <c r="O95" s="330">
        <f t="shared" si="202"/>
        <v>78.75</v>
      </c>
      <c r="P95" s="264">
        <f>'JAP-5 Unitized Lighting Costs'!D$21</f>
        <v>1.1718313817226059E-2</v>
      </c>
      <c r="Q95" s="264">
        <f>'JAP-5 Unitized Lighting Costs'!$D$45</f>
        <v>1.6597234240679404</v>
      </c>
      <c r="R95" s="264">
        <f>'JAP-5 Unitized Lighting Costs'!D$74</f>
        <v>2.3044958636249755E-2</v>
      </c>
      <c r="S95" s="264">
        <f>'JAP-5 Unitized Lighting Costs'!D$106</f>
        <v>6.709569143429964</v>
      </c>
      <c r="T95" s="264">
        <f>'JAP-5 Unitized Lighting Costs'!$D$123</f>
        <v>5.4833248714576392E-2</v>
      </c>
      <c r="U95" s="66">
        <f t="shared" si="203"/>
        <v>0</v>
      </c>
      <c r="V95" s="66">
        <f t="shared" si="204"/>
        <v>0.33194468481358808</v>
      </c>
      <c r="W95" s="66">
        <f t="shared" si="205"/>
        <v>1.8147904926046683</v>
      </c>
      <c r="X95" s="66">
        <f t="shared" si="206"/>
        <v>1.5096530572717419</v>
      </c>
      <c r="Y95" s="66">
        <f t="shared" si="207"/>
        <v>4.3181183362728905</v>
      </c>
      <c r="Z95" s="66">
        <f t="shared" si="208"/>
        <v>7.9745065709628893</v>
      </c>
      <c r="AA95" s="549"/>
      <c r="AB95" s="119">
        <f t="shared" si="209"/>
        <v>0</v>
      </c>
      <c r="AC95" s="119">
        <f t="shared" si="210"/>
        <v>4.2151706008074679E-3</v>
      </c>
      <c r="AD95" s="119">
        <f t="shared" si="211"/>
        <v>2.3044958636249755E-2</v>
      </c>
      <c r="AE95" s="119">
        <f t="shared" si="212"/>
        <v>1.9170197552657042E-2</v>
      </c>
      <c r="AF95" s="119">
        <f t="shared" si="213"/>
        <v>5.4833248714576385E-2</v>
      </c>
      <c r="AG95" s="119">
        <f t="shared" si="214"/>
        <v>0.10126357550429065</v>
      </c>
      <c r="AH95" s="66">
        <f t="shared" si="215"/>
        <v>0</v>
      </c>
      <c r="AI95" s="66">
        <f t="shared" si="216"/>
        <v>0</v>
      </c>
      <c r="AJ95" s="66">
        <f t="shared" si="217"/>
        <v>0</v>
      </c>
      <c r="AK95" s="66">
        <f t="shared" si="218"/>
        <v>0</v>
      </c>
      <c r="AL95" s="66">
        <f t="shared" si="219"/>
        <v>0</v>
      </c>
      <c r="AM95" s="66">
        <f t="shared" si="220"/>
        <v>0</v>
      </c>
      <c r="AN95" s="66">
        <f t="shared" si="221"/>
        <v>0</v>
      </c>
      <c r="AO95" s="66">
        <f t="shared" si="222"/>
        <v>0</v>
      </c>
      <c r="AP95" s="66">
        <f t="shared" si="223"/>
        <v>0</v>
      </c>
      <c r="AQ95" s="66">
        <f t="shared" si="224"/>
        <v>0</v>
      </c>
      <c r="AR95" s="66">
        <f t="shared" si="225"/>
        <v>0</v>
      </c>
      <c r="AS95" s="66">
        <f t="shared" si="226"/>
        <v>0</v>
      </c>
      <c r="AT95" s="551">
        <f t="shared" si="227"/>
        <v>0</v>
      </c>
    </row>
    <row r="96" spans="1:46">
      <c r="A96" s="87" t="str">
        <f t="shared" si="228"/>
        <v>53E - Customer Owned</v>
      </c>
      <c r="B96" s="33"/>
      <c r="C96" s="32" t="str">
        <f>'WP1 Lighting Invetory'!C97</f>
        <v>Light Emitting Diode</v>
      </c>
      <c r="D96" s="32" t="str">
        <f>'WP1 Lighting Invetory'!D97</f>
        <v>LED 240.01-270</v>
      </c>
      <c r="E96" s="32">
        <f>'WP1 Lighting Invetory'!E97</f>
        <v>255</v>
      </c>
      <c r="F96" s="32" t="str">
        <f>'WP1 Lighting Invetory'!G97</f>
        <v>Customer</v>
      </c>
      <c r="G96" s="550">
        <f>'WP1 Lighting Invetory'!H97</f>
        <v>0</v>
      </c>
      <c r="H96" s="129" t="s">
        <v>760</v>
      </c>
      <c r="I96" s="24" t="s">
        <v>210</v>
      </c>
      <c r="J96" s="29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328">
        <f t="shared" si="199"/>
        <v>0</v>
      </c>
      <c r="L96" s="129">
        <f t="shared" si="200"/>
        <v>0</v>
      </c>
      <c r="M96" s="329">
        <f t="shared" si="201"/>
        <v>0</v>
      </c>
      <c r="N96" s="535">
        <f>'WP1 Lighting Invetory'!J97</f>
        <v>0</v>
      </c>
      <c r="O96" s="330">
        <f t="shared" si="202"/>
        <v>89.25</v>
      </c>
      <c r="P96" s="264">
        <f>'JAP-5 Unitized Lighting Costs'!D$21</f>
        <v>1.1718313817226059E-2</v>
      </c>
      <c r="Q96" s="264">
        <f>'JAP-5 Unitized Lighting Costs'!$D$45</f>
        <v>1.6597234240679404</v>
      </c>
      <c r="R96" s="264">
        <f>'JAP-5 Unitized Lighting Costs'!D$74</f>
        <v>2.3044958636249755E-2</v>
      </c>
      <c r="S96" s="264">
        <f>'JAP-5 Unitized Lighting Costs'!D$106</f>
        <v>6.709569143429964</v>
      </c>
      <c r="T96" s="264">
        <f>'JAP-5 Unitized Lighting Costs'!$D$123</f>
        <v>5.4833248714576392E-2</v>
      </c>
      <c r="U96" s="66">
        <f t="shared" si="203"/>
        <v>0</v>
      </c>
      <c r="V96" s="66">
        <f t="shared" si="204"/>
        <v>0.33194468481358808</v>
      </c>
      <c r="W96" s="66">
        <f t="shared" si="205"/>
        <v>2.0567625582852904</v>
      </c>
      <c r="X96" s="66">
        <f t="shared" si="206"/>
        <v>1.7109401315746409</v>
      </c>
      <c r="Y96" s="66">
        <f t="shared" si="207"/>
        <v>4.8938674477759427</v>
      </c>
      <c r="Z96" s="66">
        <f t="shared" si="208"/>
        <v>8.9935148224494625</v>
      </c>
      <c r="AA96" s="549"/>
      <c r="AB96" s="119">
        <f t="shared" si="209"/>
        <v>0</v>
      </c>
      <c r="AC96" s="119">
        <f t="shared" si="210"/>
        <v>3.7192681771830599E-3</v>
      </c>
      <c r="AD96" s="119">
        <f t="shared" si="211"/>
        <v>2.3044958636249752E-2</v>
      </c>
      <c r="AE96" s="119">
        <f t="shared" si="212"/>
        <v>1.9170197552657042E-2</v>
      </c>
      <c r="AF96" s="119">
        <f t="shared" si="213"/>
        <v>5.4833248714576392E-2</v>
      </c>
      <c r="AG96" s="119">
        <f t="shared" si="214"/>
        <v>0.10076767308066625</v>
      </c>
      <c r="AH96" s="66">
        <f t="shared" si="215"/>
        <v>0</v>
      </c>
      <c r="AI96" s="66">
        <f t="shared" si="216"/>
        <v>0</v>
      </c>
      <c r="AJ96" s="66">
        <f t="shared" si="217"/>
        <v>0</v>
      </c>
      <c r="AK96" s="66">
        <f t="shared" si="218"/>
        <v>0</v>
      </c>
      <c r="AL96" s="66">
        <f t="shared" si="219"/>
        <v>0</v>
      </c>
      <c r="AM96" s="66">
        <f t="shared" si="220"/>
        <v>0</v>
      </c>
      <c r="AN96" s="66">
        <f t="shared" si="221"/>
        <v>0</v>
      </c>
      <c r="AO96" s="66">
        <f t="shared" si="222"/>
        <v>0</v>
      </c>
      <c r="AP96" s="66">
        <f t="shared" si="223"/>
        <v>0</v>
      </c>
      <c r="AQ96" s="66">
        <f t="shared" si="224"/>
        <v>0</v>
      </c>
      <c r="AR96" s="66">
        <f t="shared" si="225"/>
        <v>0</v>
      </c>
      <c r="AS96" s="66">
        <f t="shared" si="226"/>
        <v>0</v>
      </c>
      <c r="AT96" s="551">
        <f t="shared" si="227"/>
        <v>0</v>
      </c>
    </row>
    <row r="97" spans="1:46">
      <c r="A97" s="87" t="str">
        <f t="shared" si="228"/>
        <v>53E - Customer Owned</v>
      </c>
      <c r="B97" s="33"/>
      <c r="C97" s="32" t="str">
        <f>'WP1 Lighting Invetory'!C98</f>
        <v>Light Emitting Diode</v>
      </c>
      <c r="D97" s="32" t="str">
        <f>'WP1 Lighting Invetory'!D98</f>
        <v>LED 270.01-300</v>
      </c>
      <c r="E97" s="32">
        <f>'WP1 Lighting Invetory'!E98</f>
        <v>285</v>
      </c>
      <c r="F97" s="32" t="str">
        <f>'WP1 Lighting Invetory'!G98</f>
        <v>Customer</v>
      </c>
      <c r="G97" s="550">
        <f>'WP1 Lighting Invetory'!H98</f>
        <v>0</v>
      </c>
      <c r="H97" s="129" t="s">
        <v>760</v>
      </c>
      <c r="I97" s="24" t="s">
        <v>210</v>
      </c>
      <c r="J97" s="29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328">
        <f t="shared" si="199"/>
        <v>0</v>
      </c>
      <c r="L97" s="129">
        <f t="shared" si="200"/>
        <v>0</v>
      </c>
      <c r="M97" s="329">
        <f t="shared" si="201"/>
        <v>0</v>
      </c>
      <c r="N97" s="535">
        <f>'WP1 Lighting Invetory'!J98</f>
        <v>0</v>
      </c>
      <c r="O97" s="330">
        <f t="shared" si="202"/>
        <v>99.75</v>
      </c>
      <c r="P97" s="264">
        <f>'JAP-5 Unitized Lighting Costs'!D$21</f>
        <v>1.1718313817226059E-2</v>
      </c>
      <c r="Q97" s="264">
        <f>'JAP-5 Unitized Lighting Costs'!$D$45</f>
        <v>1.6597234240679404</v>
      </c>
      <c r="R97" s="264">
        <f>'JAP-5 Unitized Lighting Costs'!D$74</f>
        <v>2.3044958636249755E-2</v>
      </c>
      <c r="S97" s="264">
        <f>'JAP-5 Unitized Lighting Costs'!D$106</f>
        <v>6.709569143429964</v>
      </c>
      <c r="T97" s="264">
        <f>'JAP-5 Unitized Lighting Costs'!$D$123</f>
        <v>5.4833248714576392E-2</v>
      </c>
      <c r="U97" s="66">
        <f t="shared" si="203"/>
        <v>0</v>
      </c>
      <c r="V97" s="66">
        <f t="shared" si="204"/>
        <v>0.33194468481358808</v>
      </c>
      <c r="W97" s="66">
        <f t="shared" si="205"/>
        <v>2.2987346239659132</v>
      </c>
      <c r="X97" s="66">
        <f t="shared" si="206"/>
        <v>1.9122272058775398</v>
      </c>
      <c r="Y97" s="66">
        <f t="shared" si="207"/>
        <v>5.4696165592789949</v>
      </c>
      <c r="Z97" s="66">
        <f t="shared" si="208"/>
        <v>10.012523073936036</v>
      </c>
      <c r="AA97" s="549"/>
      <c r="AB97" s="119">
        <f t="shared" si="209"/>
        <v>0</v>
      </c>
      <c r="AC97" s="119">
        <f t="shared" si="210"/>
        <v>3.327766263795369E-3</v>
      </c>
      <c r="AD97" s="119">
        <f t="shared" si="211"/>
        <v>2.3044958636249755E-2</v>
      </c>
      <c r="AE97" s="119">
        <f t="shared" si="212"/>
        <v>1.9170197552657042E-2</v>
      </c>
      <c r="AF97" s="119">
        <f t="shared" si="213"/>
        <v>5.4833248714576392E-2</v>
      </c>
      <c r="AG97" s="119">
        <f t="shared" si="214"/>
        <v>0.10037617116727857</v>
      </c>
      <c r="AH97" s="66">
        <f t="shared" si="215"/>
        <v>0</v>
      </c>
      <c r="AI97" s="66">
        <f t="shared" si="216"/>
        <v>0</v>
      </c>
      <c r="AJ97" s="66">
        <f t="shared" si="217"/>
        <v>0</v>
      </c>
      <c r="AK97" s="66">
        <f t="shared" si="218"/>
        <v>0</v>
      </c>
      <c r="AL97" s="66">
        <f t="shared" si="219"/>
        <v>0</v>
      </c>
      <c r="AM97" s="66">
        <f t="shared" si="220"/>
        <v>0</v>
      </c>
      <c r="AN97" s="66">
        <f t="shared" si="221"/>
        <v>0</v>
      </c>
      <c r="AO97" s="66">
        <f t="shared" si="222"/>
        <v>0</v>
      </c>
      <c r="AP97" s="66">
        <f t="shared" si="223"/>
        <v>0</v>
      </c>
      <c r="AQ97" s="66">
        <f t="shared" si="224"/>
        <v>0</v>
      </c>
      <c r="AR97" s="66">
        <f t="shared" si="225"/>
        <v>0</v>
      </c>
      <c r="AS97" s="66">
        <f t="shared" si="226"/>
        <v>0</v>
      </c>
      <c r="AT97" s="551">
        <f t="shared" si="227"/>
        <v>0</v>
      </c>
    </row>
    <row r="98" spans="1:46">
      <c r="A98" s="543" t="s">
        <v>215</v>
      </c>
      <c r="B98" s="287"/>
      <c r="C98" s="25"/>
      <c r="D98" s="288"/>
      <c r="E98" s="544"/>
      <c r="F98" s="288"/>
      <c r="G98" s="290"/>
      <c r="H98" s="334"/>
      <c r="I98" s="25"/>
      <c r="J98" s="288"/>
      <c r="K98" s="333"/>
      <c r="L98" s="334"/>
      <c r="M98" s="335"/>
      <c r="N98" s="546"/>
      <c r="O98" s="547"/>
      <c r="P98" s="548"/>
      <c r="Q98" s="548"/>
      <c r="R98" s="548"/>
      <c r="S98" s="548"/>
      <c r="T98" s="548"/>
      <c r="U98" s="132"/>
      <c r="V98" s="132"/>
      <c r="W98" s="132"/>
      <c r="X98" s="132"/>
      <c r="Y98" s="132"/>
      <c r="Z98" s="132"/>
      <c r="AA98" s="549"/>
      <c r="AB98" s="549"/>
    </row>
    <row r="99" spans="1:46">
      <c r="A99" s="86" t="s">
        <v>131</v>
      </c>
      <c r="B99" s="32" t="s">
        <v>767</v>
      </c>
      <c r="C99" s="32" t="str">
        <f>'WP1 Lighting Invetory'!C100</f>
        <v>Sodium Vapor</v>
      </c>
      <c r="D99" s="32" t="str">
        <f>'WP1 Lighting Invetory'!D100</f>
        <v>SV 050</v>
      </c>
      <c r="E99" s="32">
        <f>'WP1 Lighting Invetory'!E100</f>
        <v>50</v>
      </c>
      <c r="F99" s="32" t="str">
        <f>'WP1 Lighting Invetory'!G100</f>
        <v>Customer</v>
      </c>
      <c r="G99" s="550">
        <f>'WP1 Lighting Invetory'!H100</f>
        <v>38</v>
      </c>
      <c r="H99" s="129" t="s">
        <v>760</v>
      </c>
      <c r="I99" s="24" t="s">
        <v>236</v>
      </c>
      <c r="J99" s="29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328">
        <f t="shared" ref="K99:K107" si="229">IF(I99="Yes",G99*J99,0)</f>
        <v>0</v>
      </c>
      <c r="L99" s="129">
        <f t="shared" ref="L99:L107" si="230">IF(F99="Company", G99*H99,0)</f>
        <v>0</v>
      </c>
      <c r="M99" s="329">
        <f t="shared" ref="M99:M107" si="231">E99*G99/1000</f>
        <v>1.9</v>
      </c>
      <c r="N99" s="535">
        <f>'WP1 Lighting Invetory'!J100</f>
        <v>7980</v>
      </c>
      <c r="O99" s="330">
        <f t="shared" ref="O99:O107" si="232">E99*4200/1000/12</f>
        <v>17.5</v>
      </c>
      <c r="P99" s="264">
        <f>'JAP-5 Unitized Lighting Costs'!D$21</f>
        <v>1.1718313817226059E-2</v>
      </c>
      <c r="Q99" s="264">
        <f>'JAP-5 Unitized Lighting Costs'!$D$45</f>
        <v>1.6597234240679404</v>
      </c>
      <c r="R99" s="264">
        <f>'JAP-5 Unitized Lighting Costs'!D$74</f>
        <v>2.3044958636249755E-2</v>
      </c>
      <c r="S99" s="264">
        <f>'JAP-5 Unitized Lighting Costs'!D$106</f>
        <v>6.709569143429964</v>
      </c>
      <c r="T99" s="264">
        <f>'JAP-5 Unitized Lighting Costs'!$D$123</f>
        <v>5.4833248714576392E-2</v>
      </c>
      <c r="U99" s="66">
        <f t="shared" ref="U99:U107" si="233">IF(F99="Company", H99*P99, 0)</f>
        <v>0</v>
      </c>
      <c r="V99" s="66">
        <f t="shared" ref="V99:V107" si="234">IF(I99="yes", J99*Q99, 0)</f>
        <v>0</v>
      </c>
      <c r="W99" s="66">
        <f t="shared" ref="W99:W107" si="235">R99*O99</f>
        <v>0.40328677613437069</v>
      </c>
      <c r="X99" s="66">
        <f t="shared" ref="X99:X107" si="236">E99*S99/1000</f>
        <v>0.33547845717149816</v>
      </c>
      <c r="Y99" s="66">
        <f t="shared" ref="Y99:Y107" si="237">O99*T99</f>
        <v>0.95958185250508687</v>
      </c>
      <c r="Z99" s="66">
        <f t="shared" ref="Z99:Z107" si="238">SUM(U99:Y99)</f>
        <v>1.6983470858109557</v>
      </c>
      <c r="AA99" s="549"/>
      <c r="AB99" s="119">
        <f t="shared" ref="AB99:AB107" si="239">IFERROR(U99/O99,0)</f>
        <v>0</v>
      </c>
      <c r="AC99" s="119">
        <f t="shared" ref="AC99:AC107" si="240">IFERROR(V99/O99,0)</f>
        <v>0</v>
      </c>
      <c r="AD99" s="119">
        <f t="shared" ref="AD99:AD107" si="241">IFERROR(W99/O99,0)</f>
        <v>2.3044958636249755E-2</v>
      </c>
      <c r="AE99" s="119">
        <f t="shared" ref="AE99:AE107" si="242">IFERROR(X99/O99,0)</f>
        <v>1.9170197552657038E-2</v>
      </c>
      <c r="AF99" s="119">
        <f t="shared" ref="AF99:AF107" si="243">IFERROR(Y99/O99,0)</f>
        <v>5.4833248714576392E-2</v>
      </c>
      <c r="AG99" s="119">
        <f t="shared" ref="AG99:AG107" si="244">SUM(AB99:AF99)</f>
        <v>9.7048404903483182E-2</v>
      </c>
      <c r="AH99" s="66">
        <f t="shared" ref="AH99:AH107" si="245">(U99*$G99)</f>
        <v>0</v>
      </c>
      <c r="AI99" s="66">
        <f t="shared" ref="AI99:AI107" si="246">(V99*$G99)</f>
        <v>0</v>
      </c>
      <c r="AJ99" s="66">
        <f t="shared" ref="AJ99:AJ107" si="247">(W99*$G99)</f>
        <v>15.324897493106086</v>
      </c>
      <c r="AK99" s="66">
        <f t="shared" ref="AK99:AK107" si="248">(X99*$G99)</f>
        <v>12.74818137251693</v>
      </c>
      <c r="AL99" s="66">
        <f t="shared" ref="AL99:AL107" si="249">(Y99*$G99)</f>
        <v>36.464110395193302</v>
      </c>
      <c r="AM99" s="66">
        <f t="shared" ref="AM99:AM107" si="250">SUM(AH99:AL99)</f>
        <v>64.537189260816319</v>
      </c>
      <c r="AN99" s="66">
        <f t="shared" ref="AN99:AN107" si="251">AH99*12</f>
        <v>0</v>
      </c>
      <c r="AO99" s="66">
        <f t="shared" ref="AO99:AO107" si="252">AI99*12</f>
        <v>0</v>
      </c>
      <c r="AP99" s="66">
        <f t="shared" ref="AP99:AP107" si="253">AJ99*12</f>
        <v>183.89876991727303</v>
      </c>
      <c r="AQ99" s="66">
        <f t="shared" ref="AQ99:AQ107" si="254">AK99*12</f>
        <v>152.97817647020315</v>
      </c>
      <c r="AR99" s="66">
        <f t="shared" ref="AR99:AR107" si="255">AL99*12</f>
        <v>437.56932474231962</v>
      </c>
      <c r="AS99" s="66">
        <f t="shared" ref="AS99:AS107" si="256">AM99*12</f>
        <v>774.44627112979583</v>
      </c>
      <c r="AT99" s="551">
        <f t="shared" ref="AT99:AT107" si="257">Z99*G99-AM99</f>
        <v>0</v>
      </c>
    </row>
    <row r="100" spans="1:46">
      <c r="A100" s="87" t="str">
        <f t="shared" ref="A100:A107" si="258">+A99</f>
        <v>54E</v>
      </c>
      <c r="B100" s="32" t="s">
        <v>767</v>
      </c>
      <c r="C100" s="32" t="str">
        <f>'WP1 Lighting Invetory'!C101</f>
        <v>Sodium Vapor</v>
      </c>
      <c r="D100" s="32" t="str">
        <f>'WP1 Lighting Invetory'!D101</f>
        <v>SV 070</v>
      </c>
      <c r="E100" s="32">
        <f>'WP1 Lighting Invetory'!E101</f>
        <v>70</v>
      </c>
      <c r="F100" s="32" t="str">
        <f>'WP1 Lighting Invetory'!G101</f>
        <v>Customer</v>
      </c>
      <c r="G100" s="550">
        <f>'WP1 Lighting Invetory'!H101</f>
        <v>730.58333333333337</v>
      </c>
      <c r="H100" s="129" t="s">
        <v>760</v>
      </c>
      <c r="I100" s="24" t="s">
        <v>236</v>
      </c>
      <c r="J100" s="29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328">
        <f t="shared" si="229"/>
        <v>0</v>
      </c>
      <c r="L100" s="129">
        <f t="shared" si="230"/>
        <v>0</v>
      </c>
      <c r="M100" s="329">
        <f t="shared" si="231"/>
        <v>51.140833333333333</v>
      </c>
      <c r="N100" s="535">
        <f>'WP1 Lighting Invetory'!J101</f>
        <v>214791.50000000003</v>
      </c>
      <c r="O100" s="330">
        <f t="shared" si="232"/>
        <v>24.5</v>
      </c>
      <c r="P100" s="264">
        <f>'JAP-5 Unitized Lighting Costs'!D$21</f>
        <v>1.1718313817226059E-2</v>
      </c>
      <c r="Q100" s="264">
        <f>'JAP-5 Unitized Lighting Costs'!$D$45</f>
        <v>1.6597234240679404</v>
      </c>
      <c r="R100" s="264">
        <f>'JAP-5 Unitized Lighting Costs'!D$74</f>
        <v>2.3044958636249755E-2</v>
      </c>
      <c r="S100" s="264">
        <f>'JAP-5 Unitized Lighting Costs'!D$106</f>
        <v>6.709569143429964</v>
      </c>
      <c r="T100" s="264">
        <f>'JAP-5 Unitized Lighting Costs'!$D$123</f>
        <v>5.4833248714576392E-2</v>
      </c>
      <c r="U100" s="66">
        <f t="shared" si="233"/>
        <v>0</v>
      </c>
      <c r="V100" s="66">
        <f t="shared" si="234"/>
        <v>0</v>
      </c>
      <c r="W100" s="66">
        <f t="shared" si="235"/>
        <v>0.56460148658811904</v>
      </c>
      <c r="X100" s="66">
        <f t="shared" si="236"/>
        <v>0.46966984004009749</v>
      </c>
      <c r="Y100" s="66">
        <f t="shared" si="237"/>
        <v>1.3434145935071216</v>
      </c>
      <c r="Z100" s="66">
        <f t="shared" si="238"/>
        <v>2.3776859201353382</v>
      </c>
      <c r="AA100" s="549"/>
      <c r="AB100" s="119">
        <f t="shared" si="239"/>
        <v>0</v>
      </c>
      <c r="AC100" s="119">
        <f t="shared" si="240"/>
        <v>0</v>
      </c>
      <c r="AD100" s="119">
        <f t="shared" si="241"/>
        <v>2.3044958636249755E-2</v>
      </c>
      <c r="AE100" s="119">
        <f t="shared" si="242"/>
        <v>1.9170197552657042E-2</v>
      </c>
      <c r="AF100" s="119">
        <f t="shared" si="243"/>
        <v>5.4833248714576392E-2</v>
      </c>
      <c r="AG100" s="119">
        <f t="shared" si="244"/>
        <v>9.7048404903483182E-2</v>
      </c>
      <c r="AH100" s="66">
        <f t="shared" si="245"/>
        <v>0</v>
      </c>
      <c r="AI100" s="66">
        <f t="shared" si="246"/>
        <v>0</v>
      </c>
      <c r="AJ100" s="66">
        <f t="shared" si="247"/>
        <v>412.48843607650332</v>
      </c>
      <c r="AK100" s="66">
        <f t="shared" si="248"/>
        <v>343.13295730262791</v>
      </c>
      <c r="AL100" s="66">
        <f t="shared" si="249"/>
        <v>981.4763117730779</v>
      </c>
      <c r="AM100" s="66">
        <f t="shared" si="250"/>
        <v>1737.0977051522091</v>
      </c>
      <c r="AN100" s="66">
        <f t="shared" si="251"/>
        <v>0</v>
      </c>
      <c r="AO100" s="66">
        <f t="shared" si="252"/>
        <v>0</v>
      </c>
      <c r="AP100" s="66">
        <f t="shared" si="253"/>
        <v>4949.8612329180396</v>
      </c>
      <c r="AQ100" s="66">
        <f t="shared" si="254"/>
        <v>4117.5954876315354</v>
      </c>
      <c r="AR100" s="66">
        <f t="shared" si="255"/>
        <v>11777.715741276934</v>
      </c>
      <c r="AS100" s="66">
        <f t="shared" si="256"/>
        <v>20845.172461826507</v>
      </c>
      <c r="AT100" s="551">
        <f t="shared" si="257"/>
        <v>0</v>
      </c>
    </row>
    <row r="101" spans="1:46">
      <c r="A101" s="87" t="str">
        <f t="shared" si="258"/>
        <v>54E</v>
      </c>
      <c r="B101" s="32" t="s">
        <v>767</v>
      </c>
      <c r="C101" s="32" t="str">
        <f>'WP1 Lighting Invetory'!C102</f>
        <v>Sodium Vapor</v>
      </c>
      <c r="D101" s="32" t="str">
        <f>'WP1 Lighting Invetory'!D102</f>
        <v>SV 100</v>
      </c>
      <c r="E101" s="32">
        <f>'WP1 Lighting Invetory'!E102</f>
        <v>100</v>
      </c>
      <c r="F101" s="32" t="str">
        <f>'WP1 Lighting Invetory'!G102</f>
        <v>Customer</v>
      </c>
      <c r="G101" s="550">
        <f>'WP1 Lighting Invetory'!H102</f>
        <v>1711.3333333333333</v>
      </c>
      <c r="H101" s="129" t="s">
        <v>760</v>
      </c>
      <c r="I101" s="24" t="s">
        <v>236</v>
      </c>
      <c r="J101" s="29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328">
        <f t="shared" si="229"/>
        <v>0</v>
      </c>
      <c r="L101" s="129">
        <f t="shared" si="230"/>
        <v>0</v>
      </c>
      <c r="M101" s="329">
        <f t="shared" si="231"/>
        <v>171.13333333333333</v>
      </c>
      <c r="N101" s="535">
        <f>'WP1 Lighting Invetory'!J102</f>
        <v>718760</v>
      </c>
      <c r="O101" s="330">
        <f t="shared" si="232"/>
        <v>35</v>
      </c>
      <c r="P101" s="264">
        <f>'JAP-5 Unitized Lighting Costs'!D$21</f>
        <v>1.1718313817226059E-2</v>
      </c>
      <c r="Q101" s="264">
        <f>'JAP-5 Unitized Lighting Costs'!$D$45</f>
        <v>1.6597234240679404</v>
      </c>
      <c r="R101" s="264">
        <f>'JAP-5 Unitized Lighting Costs'!D$74</f>
        <v>2.3044958636249755E-2</v>
      </c>
      <c r="S101" s="264">
        <f>'JAP-5 Unitized Lighting Costs'!D$106</f>
        <v>6.709569143429964</v>
      </c>
      <c r="T101" s="264">
        <f>'JAP-5 Unitized Lighting Costs'!$D$123</f>
        <v>5.4833248714576392E-2</v>
      </c>
      <c r="U101" s="66">
        <f t="shared" si="233"/>
        <v>0</v>
      </c>
      <c r="V101" s="66">
        <f t="shared" si="234"/>
        <v>0</v>
      </c>
      <c r="W101" s="66">
        <f t="shared" si="235"/>
        <v>0.80657355226874139</v>
      </c>
      <c r="X101" s="66">
        <f t="shared" si="236"/>
        <v>0.67095691434299631</v>
      </c>
      <c r="Y101" s="66">
        <f t="shared" si="237"/>
        <v>1.9191637050101737</v>
      </c>
      <c r="Z101" s="66">
        <f t="shared" si="238"/>
        <v>3.3966941716219115</v>
      </c>
      <c r="AA101" s="549"/>
      <c r="AB101" s="119">
        <f t="shared" si="239"/>
        <v>0</v>
      </c>
      <c r="AC101" s="119">
        <f t="shared" si="240"/>
        <v>0</v>
      </c>
      <c r="AD101" s="119">
        <f t="shared" si="241"/>
        <v>2.3044958636249755E-2</v>
      </c>
      <c r="AE101" s="119">
        <f t="shared" si="242"/>
        <v>1.9170197552657038E-2</v>
      </c>
      <c r="AF101" s="119">
        <f t="shared" si="243"/>
        <v>5.4833248714576392E-2</v>
      </c>
      <c r="AG101" s="119">
        <f t="shared" si="244"/>
        <v>9.7048404903483182E-2</v>
      </c>
      <c r="AH101" s="66">
        <f t="shared" si="245"/>
        <v>0</v>
      </c>
      <c r="AI101" s="66">
        <f t="shared" si="246"/>
        <v>0</v>
      </c>
      <c r="AJ101" s="66">
        <f t="shared" si="247"/>
        <v>1380.3162057825728</v>
      </c>
      <c r="AK101" s="66">
        <f t="shared" si="248"/>
        <v>1148.2309327456476</v>
      </c>
      <c r="AL101" s="66">
        <f t="shared" si="249"/>
        <v>3284.3288205074105</v>
      </c>
      <c r="AM101" s="66">
        <f t="shared" si="250"/>
        <v>5812.8759590356312</v>
      </c>
      <c r="AN101" s="66">
        <f t="shared" si="251"/>
        <v>0</v>
      </c>
      <c r="AO101" s="66">
        <f t="shared" si="252"/>
        <v>0</v>
      </c>
      <c r="AP101" s="66">
        <f t="shared" si="253"/>
        <v>16563.794469390872</v>
      </c>
      <c r="AQ101" s="66">
        <f t="shared" si="254"/>
        <v>13778.77119294777</v>
      </c>
      <c r="AR101" s="66">
        <f t="shared" si="255"/>
        <v>39411.945846088929</v>
      </c>
      <c r="AS101" s="66">
        <f t="shared" si="256"/>
        <v>69754.511508427575</v>
      </c>
      <c r="AT101" s="551">
        <f t="shared" si="257"/>
        <v>0</v>
      </c>
    </row>
    <row r="102" spans="1:46">
      <c r="A102" s="87" t="str">
        <f t="shared" si="258"/>
        <v>54E</v>
      </c>
      <c r="B102" s="32" t="s">
        <v>767</v>
      </c>
      <c r="C102" s="32" t="str">
        <f>'WP1 Lighting Invetory'!C103</f>
        <v>Sodium Vapor</v>
      </c>
      <c r="D102" s="32" t="str">
        <f>'WP1 Lighting Invetory'!D103</f>
        <v>SV 150</v>
      </c>
      <c r="E102" s="32">
        <f>'WP1 Lighting Invetory'!E103</f>
        <v>150</v>
      </c>
      <c r="F102" s="32" t="str">
        <f>'WP1 Lighting Invetory'!G103</f>
        <v>Customer</v>
      </c>
      <c r="G102" s="550">
        <f>'WP1 Lighting Invetory'!H103</f>
        <v>503.58333333333331</v>
      </c>
      <c r="H102" s="129" t="s">
        <v>760</v>
      </c>
      <c r="I102" s="24" t="s">
        <v>236</v>
      </c>
      <c r="J102" s="29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328">
        <f t="shared" si="229"/>
        <v>0</v>
      </c>
      <c r="L102" s="129">
        <f t="shared" si="230"/>
        <v>0</v>
      </c>
      <c r="M102" s="329">
        <f t="shared" si="231"/>
        <v>75.537499999999994</v>
      </c>
      <c r="N102" s="535">
        <f>'WP1 Lighting Invetory'!J103</f>
        <v>317257.5</v>
      </c>
      <c r="O102" s="330">
        <f t="shared" si="232"/>
        <v>52.5</v>
      </c>
      <c r="P102" s="264">
        <f>'JAP-5 Unitized Lighting Costs'!D$21</f>
        <v>1.1718313817226059E-2</v>
      </c>
      <c r="Q102" s="264">
        <f>'JAP-5 Unitized Lighting Costs'!$D$45</f>
        <v>1.6597234240679404</v>
      </c>
      <c r="R102" s="264">
        <f>'JAP-5 Unitized Lighting Costs'!D$74</f>
        <v>2.3044958636249755E-2</v>
      </c>
      <c r="S102" s="264">
        <f>'JAP-5 Unitized Lighting Costs'!D$106</f>
        <v>6.709569143429964</v>
      </c>
      <c r="T102" s="264">
        <f>'JAP-5 Unitized Lighting Costs'!$D$123</f>
        <v>5.4833248714576392E-2</v>
      </c>
      <c r="U102" s="66">
        <f t="shared" si="233"/>
        <v>0</v>
      </c>
      <c r="V102" s="66">
        <f t="shared" si="234"/>
        <v>0</v>
      </c>
      <c r="W102" s="66">
        <f t="shared" si="235"/>
        <v>1.2098603284031122</v>
      </c>
      <c r="X102" s="66">
        <f t="shared" si="236"/>
        <v>1.0064353715144947</v>
      </c>
      <c r="Y102" s="66">
        <f t="shared" si="237"/>
        <v>2.8787455575152605</v>
      </c>
      <c r="Z102" s="66">
        <f t="shared" si="238"/>
        <v>5.0950412574328681</v>
      </c>
      <c r="AA102" s="549"/>
      <c r="AB102" s="119">
        <f t="shared" si="239"/>
        <v>0</v>
      </c>
      <c r="AC102" s="119">
        <f t="shared" si="240"/>
        <v>0</v>
      </c>
      <c r="AD102" s="119">
        <f t="shared" si="241"/>
        <v>2.3044958636249755E-2</v>
      </c>
      <c r="AE102" s="119">
        <f t="shared" si="242"/>
        <v>1.9170197552657042E-2</v>
      </c>
      <c r="AF102" s="119">
        <f t="shared" si="243"/>
        <v>5.4833248714576392E-2</v>
      </c>
      <c r="AG102" s="119">
        <f t="shared" si="244"/>
        <v>9.7048404903483182E-2</v>
      </c>
      <c r="AH102" s="66">
        <f t="shared" si="245"/>
        <v>0</v>
      </c>
      <c r="AI102" s="66">
        <f t="shared" si="246"/>
        <v>0</v>
      </c>
      <c r="AJ102" s="66">
        <f t="shared" si="247"/>
        <v>609.26549704500053</v>
      </c>
      <c r="AK102" s="66">
        <f t="shared" si="248"/>
        <v>506.82407917184094</v>
      </c>
      <c r="AL102" s="66">
        <f t="shared" si="249"/>
        <v>1449.6882836720599</v>
      </c>
      <c r="AM102" s="66">
        <f t="shared" si="250"/>
        <v>2565.7778598889017</v>
      </c>
      <c r="AN102" s="66">
        <f t="shared" si="251"/>
        <v>0</v>
      </c>
      <c r="AO102" s="66">
        <f t="shared" si="252"/>
        <v>0</v>
      </c>
      <c r="AP102" s="66">
        <f t="shared" si="253"/>
        <v>7311.1859645400064</v>
      </c>
      <c r="AQ102" s="66">
        <f t="shared" si="254"/>
        <v>6081.8889500620917</v>
      </c>
      <c r="AR102" s="66">
        <f t="shared" si="255"/>
        <v>17396.25940406472</v>
      </c>
      <c r="AS102" s="66">
        <f t="shared" si="256"/>
        <v>30789.334318666821</v>
      </c>
      <c r="AT102" s="551">
        <f t="shared" si="257"/>
        <v>0</v>
      </c>
    </row>
    <row r="103" spans="1:46">
      <c r="A103" s="87" t="str">
        <f t="shared" si="258"/>
        <v>54E</v>
      </c>
      <c r="B103" s="32" t="s">
        <v>767</v>
      </c>
      <c r="C103" s="32" t="str">
        <f>'WP1 Lighting Invetory'!C104</f>
        <v>Sodium Vapor</v>
      </c>
      <c r="D103" s="32" t="str">
        <f>'WP1 Lighting Invetory'!D104</f>
        <v>SV 200</v>
      </c>
      <c r="E103" s="32">
        <f>'WP1 Lighting Invetory'!E104</f>
        <v>200</v>
      </c>
      <c r="F103" s="32" t="str">
        <f>'WP1 Lighting Invetory'!G104</f>
        <v>Customer</v>
      </c>
      <c r="G103" s="550">
        <f>'WP1 Lighting Invetory'!H104</f>
        <v>671.41666666666663</v>
      </c>
      <c r="H103" s="129" t="s">
        <v>760</v>
      </c>
      <c r="I103" s="24" t="s">
        <v>236</v>
      </c>
      <c r="J103" s="29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328">
        <f t="shared" si="229"/>
        <v>0</v>
      </c>
      <c r="L103" s="129">
        <f t="shared" si="230"/>
        <v>0</v>
      </c>
      <c r="M103" s="329">
        <f t="shared" si="231"/>
        <v>134.2833333333333</v>
      </c>
      <c r="N103" s="535">
        <f>'WP1 Lighting Invetory'!J104</f>
        <v>563990</v>
      </c>
      <c r="O103" s="330">
        <f t="shared" si="232"/>
        <v>70</v>
      </c>
      <c r="P103" s="264">
        <f>'JAP-5 Unitized Lighting Costs'!D$21</f>
        <v>1.1718313817226059E-2</v>
      </c>
      <c r="Q103" s="264">
        <f>'JAP-5 Unitized Lighting Costs'!$D$45</f>
        <v>1.6597234240679404</v>
      </c>
      <c r="R103" s="264">
        <f>'JAP-5 Unitized Lighting Costs'!D$74</f>
        <v>2.3044958636249755E-2</v>
      </c>
      <c r="S103" s="264">
        <f>'JAP-5 Unitized Lighting Costs'!D$106</f>
        <v>6.709569143429964</v>
      </c>
      <c r="T103" s="264">
        <f>'JAP-5 Unitized Lighting Costs'!$D$123</f>
        <v>5.4833248714576392E-2</v>
      </c>
      <c r="U103" s="66">
        <f t="shared" si="233"/>
        <v>0</v>
      </c>
      <c r="V103" s="66">
        <f t="shared" si="234"/>
        <v>0</v>
      </c>
      <c r="W103" s="66">
        <f t="shared" si="235"/>
        <v>1.6131471045374828</v>
      </c>
      <c r="X103" s="66">
        <f t="shared" si="236"/>
        <v>1.3419138286859926</v>
      </c>
      <c r="Y103" s="66">
        <f t="shared" si="237"/>
        <v>3.8383274100203475</v>
      </c>
      <c r="Z103" s="66">
        <f t="shared" si="238"/>
        <v>6.7933883432438229</v>
      </c>
      <c r="AA103" s="549"/>
      <c r="AB103" s="119">
        <f t="shared" si="239"/>
        <v>0</v>
      </c>
      <c r="AC103" s="119">
        <f t="shared" si="240"/>
        <v>0</v>
      </c>
      <c r="AD103" s="119">
        <f t="shared" si="241"/>
        <v>2.3044958636249755E-2</v>
      </c>
      <c r="AE103" s="119">
        <f t="shared" si="242"/>
        <v>1.9170197552657038E-2</v>
      </c>
      <c r="AF103" s="119">
        <f t="shared" si="243"/>
        <v>5.4833248714576392E-2</v>
      </c>
      <c r="AG103" s="119">
        <f t="shared" si="244"/>
        <v>9.7048404903483182E-2</v>
      </c>
      <c r="AH103" s="66">
        <f t="shared" si="245"/>
        <v>0</v>
      </c>
      <c r="AI103" s="66">
        <f t="shared" si="246"/>
        <v>0</v>
      </c>
      <c r="AJ103" s="66">
        <f t="shared" si="247"/>
        <v>1083.0938517715415</v>
      </c>
      <c r="AK103" s="66">
        <f t="shared" si="248"/>
        <v>900.98330981025344</v>
      </c>
      <c r="AL103" s="66">
        <f t="shared" si="249"/>
        <v>2577.1169952111613</v>
      </c>
      <c r="AM103" s="66">
        <f t="shared" si="250"/>
        <v>4561.1941567929562</v>
      </c>
      <c r="AN103" s="66">
        <f t="shared" si="251"/>
        <v>0</v>
      </c>
      <c r="AO103" s="66">
        <f t="shared" si="252"/>
        <v>0</v>
      </c>
      <c r="AP103" s="66">
        <f t="shared" si="253"/>
        <v>12997.126221258499</v>
      </c>
      <c r="AQ103" s="66">
        <f t="shared" si="254"/>
        <v>10811.799717723041</v>
      </c>
      <c r="AR103" s="66">
        <f t="shared" si="255"/>
        <v>30925.403942533936</v>
      </c>
      <c r="AS103" s="66">
        <f t="shared" si="256"/>
        <v>54734.32988151547</v>
      </c>
      <c r="AT103" s="551">
        <f t="shared" si="257"/>
        <v>0</v>
      </c>
    </row>
    <row r="104" spans="1:46">
      <c r="A104" s="87" t="str">
        <f t="shared" si="258"/>
        <v>54E</v>
      </c>
      <c r="B104" s="32" t="s">
        <v>767</v>
      </c>
      <c r="C104" s="32" t="str">
        <f>'WP1 Lighting Invetory'!C105</f>
        <v>Sodium Vapor</v>
      </c>
      <c r="D104" s="32" t="str">
        <f>'WP1 Lighting Invetory'!D105</f>
        <v>SV 250</v>
      </c>
      <c r="E104" s="32">
        <f>'WP1 Lighting Invetory'!E105</f>
        <v>250</v>
      </c>
      <c r="F104" s="32" t="str">
        <f>'WP1 Lighting Invetory'!G105</f>
        <v>Customer</v>
      </c>
      <c r="G104" s="550">
        <f>'WP1 Lighting Invetory'!H105</f>
        <v>1514.0833333333333</v>
      </c>
      <c r="H104" s="129" t="s">
        <v>760</v>
      </c>
      <c r="I104" s="24" t="s">
        <v>236</v>
      </c>
      <c r="J104" s="29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328">
        <f t="shared" si="229"/>
        <v>0</v>
      </c>
      <c r="L104" s="129">
        <f t="shared" si="230"/>
        <v>0</v>
      </c>
      <c r="M104" s="329">
        <f t="shared" si="231"/>
        <v>378.52083333333331</v>
      </c>
      <c r="N104" s="535">
        <f>'WP1 Lighting Invetory'!J105</f>
        <v>1589787.5</v>
      </c>
      <c r="O104" s="330">
        <f t="shared" si="232"/>
        <v>87.5</v>
      </c>
      <c r="P104" s="264">
        <f>'JAP-5 Unitized Lighting Costs'!D$21</f>
        <v>1.1718313817226059E-2</v>
      </c>
      <c r="Q104" s="264">
        <f>'JAP-5 Unitized Lighting Costs'!$D$45</f>
        <v>1.6597234240679404</v>
      </c>
      <c r="R104" s="264">
        <f>'JAP-5 Unitized Lighting Costs'!D$74</f>
        <v>2.3044958636249755E-2</v>
      </c>
      <c r="S104" s="264">
        <f>'JAP-5 Unitized Lighting Costs'!D$106</f>
        <v>6.709569143429964</v>
      </c>
      <c r="T104" s="264">
        <f>'JAP-5 Unitized Lighting Costs'!$D$123</f>
        <v>5.4833248714576392E-2</v>
      </c>
      <c r="U104" s="66">
        <f t="shared" si="233"/>
        <v>0</v>
      </c>
      <c r="V104" s="66">
        <f t="shared" si="234"/>
        <v>0</v>
      </c>
      <c r="W104" s="66">
        <f t="shared" si="235"/>
        <v>2.0164338806718534</v>
      </c>
      <c r="X104" s="66">
        <f t="shared" si="236"/>
        <v>1.677392285857491</v>
      </c>
      <c r="Y104" s="66">
        <f t="shared" si="237"/>
        <v>4.797909262525434</v>
      </c>
      <c r="Z104" s="66">
        <f t="shared" si="238"/>
        <v>8.4917354290547777</v>
      </c>
      <c r="AA104" s="549"/>
      <c r="AB104" s="119">
        <f t="shared" si="239"/>
        <v>0</v>
      </c>
      <c r="AC104" s="119">
        <f t="shared" si="240"/>
        <v>0</v>
      </c>
      <c r="AD104" s="119">
        <f t="shared" si="241"/>
        <v>2.3044958636249752E-2</v>
      </c>
      <c r="AE104" s="119">
        <f t="shared" si="242"/>
        <v>1.9170197552657042E-2</v>
      </c>
      <c r="AF104" s="119">
        <f t="shared" si="243"/>
        <v>5.4833248714576392E-2</v>
      </c>
      <c r="AG104" s="119">
        <f t="shared" si="244"/>
        <v>9.7048404903483182E-2</v>
      </c>
      <c r="AH104" s="66">
        <f t="shared" si="245"/>
        <v>0</v>
      </c>
      <c r="AI104" s="66">
        <f t="shared" si="246"/>
        <v>0</v>
      </c>
      <c r="AJ104" s="66">
        <f t="shared" si="247"/>
        <v>3053.0489314939086</v>
      </c>
      <c r="AK104" s="66">
        <f t="shared" si="248"/>
        <v>2539.7117034787293</v>
      </c>
      <c r="AL104" s="66">
        <f t="shared" si="249"/>
        <v>7264.4344492353839</v>
      </c>
      <c r="AM104" s="66">
        <f t="shared" si="250"/>
        <v>12857.195084208022</v>
      </c>
      <c r="AN104" s="66">
        <f t="shared" si="251"/>
        <v>0</v>
      </c>
      <c r="AO104" s="66">
        <f t="shared" si="252"/>
        <v>0</v>
      </c>
      <c r="AP104" s="66">
        <f t="shared" si="253"/>
        <v>36636.587177926907</v>
      </c>
      <c r="AQ104" s="66">
        <f t="shared" si="254"/>
        <v>30476.54044174475</v>
      </c>
      <c r="AR104" s="66">
        <f t="shared" si="255"/>
        <v>87173.213390824603</v>
      </c>
      <c r="AS104" s="66">
        <f t="shared" si="256"/>
        <v>154286.34101049625</v>
      </c>
      <c r="AT104" s="551">
        <f t="shared" si="257"/>
        <v>0</v>
      </c>
    </row>
    <row r="105" spans="1:46">
      <c r="A105" s="87" t="str">
        <f t="shared" si="258"/>
        <v>54E</v>
      </c>
      <c r="B105" s="32" t="s">
        <v>767</v>
      </c>
      <c r="C105" s="32" t="str">
        <f>'WP1 Lighting Invetory'!C106</f>
        <v>Sodium Vapor</v>
      </c>
      <c r="D105" s="32" t="str">
        <f>'WP1 Lighting Invetory'!D106</f>
        <v>SV 310</v>
      </c>
      <c r="E105" s="32">
        <f>'WP1 Lighting Invetory'!E106</f>
        <v>310</v>
      </c>
      <c r="F105" s="32" t="str">
        <f>'WP1 Lighting Invetory'!G106</f>
        <v>Customer</v>
      </c>
      <c r="G105" s="550">
        <f>'WP1 Lighting Invetory'!H106</f>
        <v>75.25</v>
      </c>
      <c r="H105" s="129" t="s">
        <v>760</v>
      </c>
      <c r="I105" s="24" t="s">
        <v>236</v>
      </c>
      <c r="J105" s="29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328">
        <f t="shared" si="229"/>
        <v>0</v>
      </c>
      <c r="L105" s="129">
        <f t="shared" si="230"/>
        <v>0</v>
      </c>
      <c r="M105" s="329">
        <f t="shared" si="231"/>
        <v>23.327500000000001</v>
      </c>
      <c r="N105" s="535">
        <f>'WP1 Lighting Invetory'!J106</f>
        <v>97975.5</v>
      </c>
      <c r="O105" s="330">
        <f t="shared" si="232"/>
        <v>108.5</v>
      </c>
      <c r="P105" s="264">
        <f>'JAP-5 Unitized Lighting Costs'!D$21</f>
        <v>1.1718313817226059E-2</v>
      </c>
      <c r="Q105" s="264">
        <f>'JAP-5 Unitized Lighting Costs'!$D$45</f>
        <v>1.6597234240679404</v>
      </c>
      <c r="R105" s="264">
        <f>'JAP-5 Unitized Lighting Costs'!D$74</f>
        <v>2.3044958636249755E-2</v>
      </c>
      <c r="S105" s="264">
        <f>'JAP-5 Unitized Lighting Costs'!D$106</f>
        <v>6.709569143429964</v>
      </c>
      <c r="T105" s="264">
        <f>'JAP-5 Unitized Lighting Costs'!$D$123</f>
        <v>5.4833248714576392E-2</v>
      </c>
      <c r="U105" s="66">
        <f t="shared" si="233"/>
        <v>0</v>
      </c>
      <c r="V105" s="66">
        <f t="shared" si="234"/>
        <v>0</v>
      </c>
      <c r="W105" s="66">
        <f t="shared" si="235"/>
        <v>2.5003780120330985</v>
      </c>
      <c r="X105" s="66">
        <f t="shared" si="236"/>
        <v>2.0799664344632887</v>
      </c>
      <c r="Y105" s="66">
        <f t="shared" si="237"/>
        <v>5.9494074855315384</v>
      </c>
      <c r="Z105" s="66">
        <f t="shared" si="238"/>
        <v>10.529751932027924</v>
      </c>
      <c r="AA105" s="549"/>
      <c r="AB105" s="119">
        <f t="shared" si="239"/>
        <v>0</v>
      </c>
      <c r="AC105" s="119">
        <f t="shared" si="240"/>
        <v>0</v>
      </c>
      <c r="AD105" s="119">
        <f t="shared" si="241"/>
        <v>2.3044958636249755E-2</v>
      </c>
      <c r="AE105" s="119">
        <f t="shared" si="242"/>
        <v>1.9170197552657038E-2</v>
      </c>
      <c r="AF105" s="119">
        <f t="shared" si="243"/>
        <v>5.4833248714576392E-2</v>
      </c>
      <c r="AG105" s="119">
        <f t="shared" si="244"/>
        <v>9.7048404903483182E-2</v>
      </c>
      <c r="AH105" s="66">
        <f t="shared" si="245"/>
        <v>0</v>
      </c>
      <c r="AI105" s="66">
        <f t="shared" si="246"/>
        <v>0</v>
      </c>
      <c r="AJ105" s="66">
        <f t="shared" si="247"/>
        <v>188.15344540549066</v>
      </c>
      <c r="AK105" s="66">
        <f t="shared" si="248"/>
        <v>156.51747419336246</v>
      </c>
      <c r="AL105" s="66">
        <f t="shared" si="249"/>
        <v>447.69291328624826</v>
      </c>
      <c r="AM105" s="66">
        <f t="shared" si="250"/>
        <v>792.36383288510137</v>
      </c>
      <c r="AN105" s="66">
        <f t="shared" si="251"/>
        <v>0</v>
      </c>
      <c r="AO105" s="66">
        <f t="shared" si="252"/>
        <v>0</v>
      </c>
      <c r="AP105" s="66">
        <f t="shared" si="253"/>
        <v>2257.841344865888</v>
      </c>
      <c r="AQ105" s="66">
        <f t="shared" si="254"/>
        <v>1878.2096903203496</v>
      </c>
      <c r="AR105" s="66">
        <f t="shared" si="255"/>
        <v>5372.3149594349788</v>
      </c>
      <c r="AS105" s="66">
        <f t="shared" si="256"/>
        <v>9508.3659946212174</v>
      </c>
      <c r="AT105" s="551">
        <f t="shared" si="257"/>
        <v>0</v>
      </c>
    </row>
    <row r="106" spans="1:46">
      <c r="A106" s="87" t="str">
        <f t="shared" si="258"/>
        <v>54E</v>
      </c>
      <c r="B106" s="32" t="s">
        <v>767</v>
      </c>
      <c r="C106" s="32" t="str">
        <f>'WP1 Lighting Invetory'!C107</f>
        <v>Sodium Vapor</v>
      </c>
      <c r="D106" s="32" t="str">
        <f>'WP1 Lighting Invetory'!D107</f>
        <v>SV 400</v>
      </c>
      <c r="E106" s="32">
        <f>'WP1 Lighting Invetory'!E107</f>
        <v>400</v>
      </c>
      <c r="F106" s="32" t="str">
        <f>'WP1 Lighting Invetory'!G107</f>
        <v>Customer</v>
      </c>
      <c r="G106" s="550">
        <f>'WP1 Lighting Invetory'!H107</f>
        <v>750.16666666666663</v>
      </c>
      <c r="H106" s="129" t="s">
        <v>760</v>
      </c>
      <c r="I106" s="24" t="s">
        <v>236</v>
      </c>
      <c r="J106" s="29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328">
        <f t="shared" si="229"/>
        <v>0</v>
      </c>
      <c r="L106" s="129">
        <f t="shared" si="230"/>
        <v>0</v>
      </c>
      <c r="M106" s="329">
        <f t="shared" si="231"/>
        <v>300.06666666666661</v>
      </c>
      <c r="N106" s="535">
        <f>'WP1 Lighting Invetory'!J107</f>
        <v>1260280</v>
      </c>
      <c r="O106" s="330">
        <f t="shared" si="232"/>
        <v>140</v>
      </c>
      <c r="P106" s="264">
        <f>'JAP-5 Unitized Lighting Costs'!D$21</f>
        <v>1.1718313817226059E-2</v>
      </c>
      <c r="Q106" s="264">
        <f>'JAP-5 Unitized Lighting Costs'!$D$45</f>
        <v>1.6597234240679404</v>
      </c>
      <c r="R106" s="264">
        <f>'JAP-5 Unitized Lighting Costs'!D$74</f>
        <v>2.3044958636249755E-2</v>
      </c>
      <c r="S106" s="264">
        <f>'JAP-5 Unitized Lighting Costs'!D$106</f>
        <v>6.709569143429964</v>
      </c>
      <c r="T106" s="264">
        <f>'JAP-5 Unitized Lighting Costs'!$D$123</f>
        <v>5.4833248714576392E-2</v>
      </c>
      <c r="U106" s="66">
        <f t="shared" si="233"/>
        <v>0</v>
      </c>
      <c r="V106" s="66">
        <f t="shared" si="234"/>
        <v>0</v>
      </c>
      <c r="W106" s="66">
        <f t="shared" si="235"/>
        <v>3.2262942090749656</v>
      </c>
      <c r="X106" s="66">
        <f t="shared" si="236"/>
        <v>2.6838276573719853</v>
      </c>
      <c r="Y106" s="66">
        <f t="shared" si="237"/>
        <v>7.676654820040695</v>
      </c>
      <c r="Z106" s="66">
        <f t="shared" si="238"/>
        <v>13.586776686487646</v>
      </c>
      <c r="AA106" s="549"/>
      <c r="AB106" s="119">
        <f t="shared" si="239"/>
        <v>0</v>
      </c>
      <c r="AC106" s="119">
        <f t="shared" si="240"/>
        <v>0</v>
      </c>
      <c r="AD106" s="119">
        <f t="shared" si="241"/>
        <v>2.3044958636249755E-2</v>
      </c>
      <c r="AE106" s="119">
        <f t="shared" si="242"/>
        <v>1.9170197552657038E-2</v>
      </c>
      <c r="AF106" s="119">
        <f t="shared" si="243"/>
        <v>5.4833248714576392E-2</v>
      </c>
      <c r="AG106" s="119">
        <f t="shared" si="244"/>
        <v>9.7048404903483182E-2</v>
      </c>
      <c r="AH106" s="66">
        <f t="shared" si="245"/>
        <v>0</v>
      </c>
      <c r="AI106" s="66">
        <f t="shared" si="246"/>
        <v>0</v>
      </c>
      <c r="AJ106" s="66">
        <f t="shared" si="247"/>
        <v>2420.2583725077366</v>
      </c>
      <c r="AK106" s="66">
        <f t="shared" si="248"/>
        <v>2013.3180476385508</v>
      </c>
      <c r="AL106" s="66">
        <f t="shared" si="249"/>
        <v>5758.7705575005275</v>
      </c>
      <c r="AM106" s="66">
        <f t="shared" si="250"/>
        <v>10192.346977646816</v>
      </c>
      <c r="AN106" s="66">
        <f t="shared" si="251"/>
        <v>0</v>
      </c>
      <c r="AO106" s="66">
        <f t="shared" si="252"/>
        <v>0</v>
      </c>
      <c r="AP106" s="66">
        <f t="shared" si="253"/>
        <v>29043.100470092839</v>
      </c>
      <c r="AQ106" s="66">
        <f t="shared" si="254"/>
        <v>24159.81657166261</v>
      </c>
      <c r="AR106" s="66">
        <f t="shared" si="255"/>
        <v>69105.24669000633</v>
      </c>
      <c r="AS106" s="66">
        <f t="shared" si="256"/>
        <v>122308.16373176179</v>
      </c>
      <c r="AT106" s="551">
        <f t="shared" si="257"/>
        <v>0</v>
      </c>
    </row>
    <row r="107" spans="1:46">
      <c r="A107" s="87" t="str">
        <f t="shared" si="258"/>
        <v>54E</v>
      </c>
      <c r="B107" s="32" t="s">
        <v>767</v>
      </c>
      <c r="C107" s="32" t="str">
        <f>'WP1 Lighting Invetory'!C108</f>
        <v>Sodium Vapor</v>
      </c>
      <c r="D107" s="32" t="str">
        <f>'WP1 Lighting Invetory'!D108</f>
        <v>SV 1000</v>
      </c>
      <c r="E107" s="32">
        <f>'WP1 Lighting Invetory'!E108</f>
        <v>1000</v>
      </c>
      <c r="F107" s="32" t="str">
        <f>'WP1 Lighting Invetory'!G108</f>
        <v>Customer</v>
      </c>
      <c r="G107" s="550">
        <f>'WP1 Lighting Invetory'!H108</f>
        <v>11</v>
      </c>
      <c r="H107" s="129" t="s">
        <v>760</v>
      </c>
      <c r="I107" s="24" t="s">
        <v>236</v>
      </c>
      <c r="J107" s="29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328">
        <f t="shared" si="229"/>
        <v>0</v>
      </c>
      <c r="L107" s="129">
        <f t="shared" si="230"/>
        <v>0</v>
      </c>
      <c r="M107" s="329">
        <f t="shared" si="231"/>
        <v>11</v>
      </c>
      <c r="N107" s="535">
        <f>'WP1 Lighting Invetory'!J108</f>
        <v>46200</v>
      </c>
      <c r="O107" s="330">
        <f t="shared" si="232"/>
        <v>350</v>
      </c>
      <c r="P107" s="264">
        <f>'JAP-5 Unitized Lighting Costs'!D$21</f>
        <v>1.1718313817226059E-2</v>
      </c>
      <c r="Q107" s="264">
        <f>'JAP-5 Unitized Lighting Costs'!$D$45</f>
        <v>1.6597234240679404</v>
      </c>
      <c r="R107" s="264">
        <f>'JAP-5 Unitized Lighting Costs'!D$74</f>
        <v>2.3044958636249755E-2</v>
      </c>
      <c r="S107" s="264">
        <f>'JAP-5 Unitized Lighting Costs'!D$106</f>
        <v>6.709569143429964</v>
      </c>
      <c r="T107" s="264">
        <f>'JAP-5 Unitized Lighting Costs'!$D$123</f>
        <v>5.4833248714576392E-2</v>
      </c>
      <c r="U107" s="66">
        <f t="shared" si="233"/>
        <v>0</v>
      </c>
      <c r="V107" s="66">
        <f t="shared" si="234"/>
        <v>0</v>
      </c>
      <c r="W107" s="66">
        <f t="shared" si="235"/>
        <v>8.0657355226874135</v>
      </c>
      <c r="X107" s="66">
        <f t="shared" si="236"/>
        <v>6.709569143429964</v>
      </c>
      <c r="Y107" s="66">
        <f t="shared" si="237"/>
        <v>19.191637050101736</v>
      </c>
      <c r="Z107" s="66">
        <f t="shared" si="238"/>
        <v>33.966941716219111</v>
      </c>
      <c r="AA107" s="549"/>
      <c r="AB107" s="119">
        <f t="shared" si="239"/>
        <v>0</v>
      </c>
      <c r="AC107" s="119">
        <f t="shared" si="240"/>
        <v>0</v>
      </c>
      <c r="AD107" s="119">
        <f t="shared" si="241"/>
        <v>2.3044958636249752E-2</v>
      </c>
      <c r="AE107" s="119">
        <f t="shared" si="242"/>
        <v>1.9170197552657042E-2</v>
      </c>
      <c r="AF107" s="119">
        <f t="shared" si="243"/>
        <v>5.4833248714576392E-2</v>
      </c>
      <c r="AG107" s="119">
        <f t="shared" si="244"/>
        <v>9.7048404903483182E-2</v>
      </c>
      <c r="AH107" s="66">
        <f t="shared" si="245"/>
        <v>0</v>
      </c>
      <c r="AI107" s="66">
        <f t="shared" si="246"/>
        <v>0</v>
      </c>
      <c r="AJ107" s="66">
        <f t="shared" si="247"/>
        <v>88.72309074956155</v>
      </c>
      <c r="AK107" s="66">
        <f t="shared" si="248"/>
        <v>73.805260577729598</v>
      </c>
      <c r="AL107" s="66">
        <f t="shared" si="249"/>
        <v>211.1080075511191</v>
      </c>
      <c r="AM107" s="66">
        <f t="shared" si="250"/>
        <v>373.63635887841025</v>
      </c>
      <c r="AN107" s="66">
        <f t="shared" si="251"/>
        <v>0</v>
      </c>
      <c r="AO107" s="66">
        <f t="shared" si="252"/>
        <v>0</v>
      </c>
      <c r="AP107" s="66">
        <f t="shared" si="253"/>
        <v>1064.6770889947386</v>
      </c>
      <c r="AQ107" s="66">
        <f t="shared" si="254"/>
        <v>885.66312693275518</v>
      </c>
      <c r="AR107" s="66">
        <f t="shared" si="255"/>
        <v>2533.2960906134294</v>
      </c>
      <c r="AS107" s="66">
        <f t="shared" si="256"/>
        <v>4483.6363065409232</v>
      </c>
      <c r="AT107" s="551">
        <f t="shared" si="257"/>
        <v>0</v>
      </c>
    </row>
    <row r="108" spans="1:46">
      <c r="A108" s="92"/>
      <c r="B108" s="28"/>
      <c r="C108" s="81"/>
      <c r="D108" s="28"/>
      <c r="E108" s="553"/>
      <c r="G108" s="94"/>
      <c r="K108" s="328"/>
      <c r="L108" s="129"/>
      <c r="AA108" s="549"/>
      <c r="AB108" s="119"/>
      <c r="AC108" s="119"/>
      <c r="AD108" s="119"/>
      <c r="AE108" s="119"/>
      <c r="AF108" s="119"/>
      <c r="AG108" s="119"/>
      <c r="AT108" s="551"/>
    </row>
    <row r="109" spans="1:46">
      <c r="A109" s="87" t="str">
        <f>+A107</f>
        <v>54E</v>
      </c>
      <c r="B109" s="33"/>
      <c r="C109" s="32" t="str">
        <f>'WP1 Lighting Invetory'!C110</f>
        <v>Light Emitting Diode</v>
      </c>
      <c r="D109" s="32" t="str">
        <f>'WP1 Lighting Invetory'!D110</f>
        <v>LED 030.01-060</v>
      </c>
      <c r="E109" s="32">
        <f>'WP1 Lighting Invetory'!E110</f>
        <v>45</v>
      </c>
      <c r="F109" s="32" t="str">
        <f>'WP1 Lighting Invetory'!G110</f>
        <v>Customer</v>
      </c>
      <c r="G109" s="550">
        <f>'WP1 Lighting Invetory'!H110</f>
        <v>1390</v>
      </c>
      <c r="H109" s="129" t="s">
        <v>760</v>
      </c>
      <c r="I109" s="24" t="s">
        <v>236</v>
      </c>
      <c r="J109" s="29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328">
        <f t="shared" ref="K109:K117" si="259">IF(I109="Yes",G109*J109,0)</f>
        <v>0</v>
      </c>
      <c r="L109" s="129">
        <f t="shared" ref="L109:L117" si="260">IF(F109="Company", G109*H109,0)</f>
        <v>0</v>
      </c>
      <c r="M109" s="329">
        <f t="shared" ref="M109:M117" si="261">E109*G109/1000</f>
        <v>62.55</v>
      </c>
      <c r="N109" s="535">
        <f>'WP1 Lighting Invetory'!J110</f>
        <v>262710</v>
      </c>
      <c r="O109" s="330">
        <f t="shared" ref="O109:O117" si="262">E109*4200/1000/12</f>
        <v>15.75</v>
      </c>
      <c r="P109" s="264">
        <f>'JAP-5 Unitized Lighting Costs'!D$21</f>
        <v>1.1718313817226059E-2</v>
      </c>
      <c r="Q109" s="264">
        <f>'JAP-5 Unitized Lighting Costs'!$D$45</f>
        <v>1.6597234240679404</v>
      </c>
      <c r="R109" s="264">
        <f>'JAP-5 Unitized Lighting Costs'!D$74</f>
        <v>2.3044958636249755E-2</v>
      </c>
      <c r="S109" s="264">
        <f>'JAP-5 Unitized Lighting Costs'!D$106</f>
        <v>6.709569143429964</v>
      </c>
      <c r="T109" s="264">
        <f>'JAP-5 Unitized Lighting Costs'!$D$123</f>
        <v>5.4833248714576392E-2</v>
      </c>
      <c r="U109" s="66">
        <f t="shared" ref="U109:U117" si="263">IF(F109="Company", H109*P109, 0)</f>
        <v>0</v>
      </c>
      <c r="V109" s="66">
        <f t="shared" ref="V109:V117" si="264">IF(I109="yes", J109*Q109, 0)</f>
        <v>0</v>
      </c>
      <c r="W109" s="66">
        <f t="shared" ref="W109:W117" si="265">R109*O109</f>
        <v>0.36295809852093364</v>
      </c>
      <c r="X109" s="66">
        <f t="shared" ref="X109:X117" si="266">E109*S109/1000</f>
        <v>0.30193061145434835</v>
      </c>
      <c r="Y109" s="66">
        <f t="shared" ref="Y109:Y117" si="267">O109*T109</f>
        <v>0.86362366725457818</v>
      </c>
      <c r="Z109" s="66">
        <f t="shared" ref="Z109:Z117" si="268">SUM(U109:Y109)</f>
        <v>1.5285123772298603</v>
      </c>
      <c r="AA109" s="549"/>
      <c r="AB109" s="119">
        <f t="shared" ref="AB109:AB117" si="269">IFERROR(U109/O109,0)</f>
        <v>0</v>
      </c>
      <c r="AC109" s="119">
        <f t="shared" ref="AC109:AC117" si="270">IFERROR(V109/O109,0)</f>
        <v>0</v>
      </c>
      <c r="AD109" s="119">
        <f t="shared" ref="AD109:AD117" si="271">IFERROR(W109/O109,0)</f>
        <v>2.3044958636249755E-2</v>
      </c>
      <c r="AE109" s="119">
        <f t="shared" ref="AE109:AE117" si="272">IFERROR(X109/O109,0)</f>
        <v>1.9170197552657038E-2</v>
      </c>
      <c r="AF109" s="119">
        <f t="shared" ref="AF109:AF117" si="273">IFERROR(Y109/O109,0)</f>
        <v>5.4833248714576392E-2</v>
      </c>
      <c r="AG109" s="119">
        <f t="shared" ref="AG109:AG117" si="274">SUM(AB109:AF109)</f>
        <v>9.7048404903483182E-2</v>
      </c>
      <c r="AH109" s="66">
        <f t="shared" ref="AH109:AH117" si="275">(U109*$G109)</f>
        <v>0</v>
      </c>
      <c r="AI109" s="66">
        <f t="shared" ref="AI109:AI117" si="276">(V109*$G109)</f>
        <v>0</v>
      </c>
      <c r="AJ109" s="66">
        <f t="shared" ref="AJ109:AJ117" si="277">(W109*$G109)</f>
        <v>504.51175694409773</v>
      </c>
      <c r="AK109" s="66">
        <f t="shared" ref="AK109:AK117" si="278">(X109*$G109)</f>
        <v>419.68354992154423</v>
      </c>
      <c r="AL109" s="66">
        <f t="shared" ref="AL109:AL117" si="279">(Y109*$G109)</f>
        <v>1200.4368974838637</v>
      </c>
      <c r="AM109" s="66">
        <f t="shared" ref="AM109:AM117" si="280">SUM(AH109:AL109)</f>
        <v>2124.6322043495056</v>
      </c>
      <c r="AN109" s="66">
        <f t="shared" ref="AN109:AN117" si="281">AH109*12</f>
        <v>0</v>
      </c>
      <c r="AO109" s="66">
        <f t="shared" ref="AO109:AO117" si="282">AI109*12</f>
        <v>0</v>
      </c>
      <c r="AP109" s="66">
        <f t="shared" ref="AP109:AP117" si="283">AJ109*12</f>
        <v>6054.1410833291729</v>
      </c>
      <c r="AQ109" s="66">
        <f t="shared" ref="AQ109:AQ117" si="284">AK109*12</f>
        <v>5036.2025990585307</v>
      </c>
      <c r="AR109" s="66">
        <f t="shared" ref="AR109:AR117" si="285">AL109*12</f>
        <v>14405.242769806366</v>
      </c>
      <c r="AS109" s="66">
        <f t="shared" ref="AS109:AS117" si="286">AM109*12</f>
        <v>25495.586452194068</v>
      </c>
      <c r="AT109" s="551">
        <f t="shared" ref="AT109:AT117" si="287">Z109*G109-AM109</f>
        <v>0</v>
      </c>
    </row>
    <row r="110" spans="1:46">
      <c r="A110" s="87" t="str">
        <f t="shared" ref="A110:A115" si="288">A109</f>
        <v>54E</v>
      </c>
      <c r="B110" s="33"/>
      <c r="C110" s="32" t="str">
        <f>'WP1 Lighting Invetory'!C111</f>
        <v>Light Emitting Diode</v>
      </c>
      <c r="D110" s="32" t="str">
        <f>'WP1 Lighting Invetory'!D111</f>
        <v>LED 060.01-090</v>
      </c>
      <c r="E110" s="32">
        <f>'WP1 Lighting Invetory'!E111</f>
        <v>75</v>
      </c>
      <c r="F110" s="32" t="str">
        <f>'WP1 Lighting Invetory'!G111</f>
        <v>Customer</v>
      </c>
      <c r="G110" s="550">
        <f>'WP1 Lighting Invetory'!H111</f>
        <v>17.833333333333332</v>
      </c>
      <c r="H110" s="129" t="s">
        <v>760</v>
      </c>
      <c r="I110" s="24" t="s">
        <v>236</v>
      </c>
      <c r="J110" s="29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328">
        <f t="shared" si="259"/>
        <v>0</v>
      </c>
      <c r="L110" s="129">
        <f t="shared" si="260"/>
        <v>0</v>
      </c>
      <c r="M110" s="329">
        <f t="shared" si="261"/>
        <v>1.3374999999999999</v>
      </c>
      <c r="N110" s="535">
        <f>'WP1 Lighting Invetory'!J111</f>
        <v>5617.5</v>
      </c>
      <c r="O110" s="330">
        <f t="shared" si="262"/>
        <v>26.25</v>
      </c>
      <c r="P110" s="264">
        <f>'JAP-5 Unitized Lighting Costs'!D$21</f>
        <v>1.1718313817226059E-2</v>
      </c>
      <c r="Q110" s="264">
        <f>'JAP-5 Unitized Lighting Costs'!$D$45</f>
        <v>1.6597234240679404</v>
      </c>
      <c r="R110" s="264">
        <f>'JAP-5 Unitized Lighting Costs'!D$74</f>
        <v>2.3044958636249755E-2</v>
      </c>
      <c r="S110" s="264">
        <f>'JAP-5 Unitized Lighting Costs'!D$106</f>
        <v>6.709569143429964</v>
      </c>
      <c r="T110" s="264">
        <f>'JAP-5 Unitized Lighting Costs'!$D$123</f>
        <v>5.4833248714576392E-2</v>
      </c>
      <c r="U110" s="66">
        <f t="shared" si="263"/>
        <v>0</v>
      </c>
      <c r="V110" s="66">
        <f t="shared" si="264"/>
        <v>0</v>
      </c>
      <c r="W110" s="66">
        <f t="shared" si="265"/>
        <v>0.6049301642015561</v>
      </c>
      <c r="X110" s="66">
        <f t="shared" si="266"/>
        <v>0.50321768575724735</v>
      </c>
      <c r="Y110" s="66">
        <f t="shared" si="267"/>
        <v>1.4393727787576303</v>
      </c>
      <c r="Z110" s="66">
        <f t="shared" si="268"/>
        <v>2.547520628716434</v>
      </c>
      <c r="AA110" s="549"/>
      <c r="AB110" s="119">
        <f t="shared" si="269"/>
        <v>0</v>
      </c>
      <c r="AC110" s="119">
        <f t="shared" si="270"/>
        <v>0</v>
      </c>
      <c r="AD110" s="119">
        <f t="shared" si="271"/>
        <v>2.3044958636249755E-2</v>
      </c>
      <c r="AE110" s="119">
        <f t="shared" si="272"/>
        <v>1.9170197552657042E-2</v>
      </c>
      <c r="AF110" s="119">
        <f t="shared" si="273"/>
        <v>5.4833248714576392E-2</v>
      </c>
      <c r="AG110" s="119">
        <f t="shared" si="274"/>
        <v>9.7048404903483182E-2</v>
      </c>
      <c r="AH110" s="66">
        <f t="shared" si="275"/>
        <v>0</v>
      </c>
      <c r="AI110" s="66">
        <f t="shared" si="276"/>
        <v>0</v>
      </c>
      <c r="AJ110" s="66">
        <f t="shared" si="277"/>
        <v>10.787921261594416</v>
      </c>
      <c r="AK110" s="66">
        <f t="shared" si="278"/>
        <v>8.9740487293375768</v>
      </c>
      <c r="AL110" s="66">
        <f t="shared" si="279"/>
        <v>25.668814554511073</v>
      </c>
      <c r="AM110" s="66">
        <f t="shared" si="280"/>
        <v>45.430784545443068</v>
      </c>
      <c r="AN110" s="66">
        <f t="shared" si="281"/>
        <v>0</v>
      </c>
      <c r="AO110" s="66">
        <f t="shared" si="282"/>
        <v>0</v>
      </c>
      <c r="AP110" s="66">
        <f t="shared" si="283"/>
        <v>129.45505513913298</v>
      </c>
      <c r="AQ110" s="66">
        <f t="shared" si="284"/>
        <v>107.68858475205093</v>
      </c>
      <c r="AR110" s="66">
        <f t="shared" si="285"/>
        <v>308.02577465413287</v>
      </c>
      <c r="AS110" s="66">
        <f t="shared" si="286"/>
        <v>545.16941454531684</v>
      </c>
      <c r="AT110" s="551">
        <f t="shared" si="287"/>
        <v>0</v>
      </c>
    </row>
    <row r="111" spans="1:46">
      <c r="A111" s="87" t="str">
        <f t="shared" si="288"/>
        <v>54E</v>
      </c>
      <c r="B111" s="33"/>
      <c r="C111" s="32" t="str">
        <f>'WP1 Lighting Invetory'!C112</f>
        <v>Light Emitting Diode</v>
      </c>
      <c r="D111" s="32" t="str">
        <f>'WP1 Lighting Invetory'!D112</f>
        <v>LED 090.01-120</v>
      </c>
      <c r="E111" s="32">
        <f>'WP1 Lighting Invetory'!E112</f>
        <v>105</v>
      </c>
      <c r="F111" s="32" t="str">
        <f>'WP1 Lighting Invetory'!G112</f>
        <v>Customer</v>
      </c>
      <c r="G111" s="550">
        <f>'WP1 Lighting Invetory'!H112</f>
        <v>1697.1666666666667</v>
      </c>
      <c r="H111" s="129" t="s">
        <v>760</v>
      </c>
      <c r="I111" s="24" t="s">
        <v>236</v>
      </c>
      <c r="J111" s="29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328">
        <f t="shared" si="259"/>
        <v>0</v>
      </c>
      <c r="L111" s="129">
        <f t="shared" si="260"/>
        <v>0</v>
      </c>
      <c r="M111" s="329">
        <f t="shared" si="261"/>
        <v>178.20249999999999</v>
      </c>
      <c r="N111" s="535">
        <f>'WP1 Lighting Invetory'!J112</f>
        <v>748450.5</v>
      </c>
      <c r="O111" s="330">
        <f t="shared" si="262"/>
        <v>36.75</v>
      </c>
      <c r="P111" s="264">
        <f>'JAP-5 Unitized Lighting Costs'!D$21</f>
        <v>1.1718313817226059E-2</v>
      </c>
      <c r="Q111" s="264">
        <f>'JAP-5 Unitized Lighting Costs'!$D$45</f>
        <v>1.6597234240679404</v>
      </c>
      <c r="R111" s="264">
        <f>'JAP-5 Unitized Lighting Costs'!D$74</f>
        <v>2.3044958636249755E-2</v>
      </c>
      <c r="S111" s="264">
        <f>'JAP-5 Unitized Lighting Costs'!D$106</f>
        <v>6.709569143429964</v>
      </c>
      <c r="T111" s="264">
        <f>'JAP-5 Unitized Lighting Costs'!$D$123</f>
        <v>5.4833248714576392E-2</v>
      </c>
      <c r="U111" s="66">
        <f t="shared" si="263"/>
        <v>0</v>
      </c>
      <c r="V111" s="66">
        <f t="shared" si="264"/>
        <v>0</v>
      </c>
      <c r="W111" s="66">
        <f t="shared" si="265"/>
        <v>0.84690222988217845</v>
      </c>
      <c r="X111" s="66">
        <f t="shared" si="266"/>
        <v>0.70450476006014617</v>
      </c>
      <c r="Y111" s="66">
        <f t="shared" si="267"/>
        <v>2.0151218902606822</v>
      </c>
      <c r="Z111" s="66">
        <f t="shared" si="268"/>
        <v>3.5665288802030068</v>
      </c>
      <c r="AA111" s="549"/>
      <c r="AB111" s="119">
        <f t="shared" si="269"/>
        <v>0</v>
      </c>
      <c r="AC111" s="119">
        <f t="shared" si="270"/>
        <v>0</v>
      </c>
      <c r="AD111" s="119">
        <f t="shared" si="271"/>
        <v>2.3044958636249755E-2</v>
      </c>
      <c r="AE111" s="119">
        <f t="shared" si="272"/>
        <v>1.9170197552657038E-2</v>
      </c>
      <c r="AF111" s="119">
        <f t="shared" si="273"/>
        <v>5.4833248714576385E-2</v>
      </c>
      <c r="AG111" s="119">
        <f t="shared" si="274"/>
        <v>9.7048404903483182E-2</v>
      </c>
      <c r="AH111" s="66">
        <f t="shared" si="275"/>
        <v>0</v>
      </c>
      <c r="AI111" s="66">
        <f t="shared" si="276"/>
        <v>0</v>
      </c>
      <c r="AJ111" s="66">
        <f t="shared" si="277"/>
        <v>1437.334234481704</v>
      </c>
      <c r="AK111" s="66">
        <f t="shared" si="278"/>
        <v>1195.6619952820781</v>
      </c>
      <c r="AL111" s="66">
        <f t="shared" si="279"/>
        <v>3419.9977014207548</v>
      </c>
      <c r="AM111" s="66">
        <f t="shared" si="280"/>
        <v>6052.9939311845374</v>
      </c>
      <c r="AN111" s="66">
        <f t="shared" si="281"/>
        <v>0</v>
      </c>
      <c r="AO111" s="66">
        <f t="shared" si="282"/>
        <v>0</v>
      </c>
      <c r="AP111" s="66">
        <f t="shared" si="283"/>
        <v>17248.010813780449</v>
      </c>
      <c r="AQ111" s="66">
        <f t="shared" si="284"/>
        <v>14347.943943384937</v>
      </c>
      <c r="AR111" s="66">
        <f t="shared" si="285"/>
        <v>41039.972417049059</v>
      </c>
      <c r="AS111" s="66">
        <f t="shared" si="286"/>
        <v>72635.927174214448</v>
      </c>
      <c r="AT111" s="551">
        <f t="shared" si="287"/>
        <v>0</v>
      </c>
    </row>
    <row r="112" spans="1:46">
      <c r="A112" s="87" t="str">
        <f t="shared" si="288"/>
        <v>54E</v>
      </c>
      <c r="B112" s="33"/>
      <c r="C112" s="32" t="str">
        <f>'WP1 Lighting Invetory'!C113</f>
        <v>Light Emitting Diode</v>
      </c>
      <c r="D112" s="32" t="str">
        <f>'WP1 Lighting Invetory'!D113</f>
        <v>LED 120.01-150</v>
      </c>
      <c r="E112" s="32">
        <f>'WP1 Lighting Invetory'!E113</f>
        <v>135</v>
      </c>
      <c r="F112" s="32" t="str">
        <f>'WP1 Lighting Invetory'!G113</f>
        <v>Customer</v>
      </c>
      <c r="G112" s="550">
        <f>'WP1 Lighting Invetory'!H113</f>
        <v>800.66666666666663</v>
      </c>
      <c r="H112" s="129" t="s">
        <v>760</v>
      </c>
      <c r="I112" s="24" t="s">
        <v>236</v>
      </c>
      <c r="J112" s="29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328">
        <f t="shared" si="259"/>
        <v>0</v>
      </c>
      <c r="L112" s="129">
        <f t="shared" si="260"/>
        <v>0</v>
      </c>
      <c r="M112" s="329">
        <f t="shared" si="261"/>
        <v>108.09</v>
      </c>
      <c r="N112" s="535">
        <f>'WP1 Lighting Invetory'!J113</f>
        <v>453978.00000000006</v>
      </c>
      <c r="O112" s="330">
        <f t="shared" si="262"/>
        <v>47.25</v>
      </c>
      <c r="P112" s="264">
        <f>'JAP-5 Unitized Lighting Costs'!D$21</f>
        <v>1.1718313817226059E-2</v>
      </c>
      <c r="Q112" s="264">
        <f>'JAP-5 Unitized Lighting Costs'!$D$45</f>
        <v>1.6597234240679404</v>
      </c>
      <c r="R112" s="264">
        <f>'JAP-5 Unitized Lighting Costs'!D$74</f>
        <v>2.3044958636249755E-2</v>
      </c>
      <c r="S112" s="264">
        <f>'JAP-5 Unitized Lighting Costs'!D$106</f>
        <v>6.709569143429964</v>
      </c>
      <c r="T112" s="264">
        <f>'JAP-5 Unitized Lighting Costs'!$D$123</f>
        <v>5.4833248714576392E-2</v>
      </c>
      <c r="U112" s="66">
        <f t="shared" si="263"/>
        <v>0</v>
      </c>
      <c r="V112" s="66">
        <f t="shared" si="264"/>
        <v>0</v>
      </c>
      <c r="W112" s="66">
        <f t="shared" si="265"/>
        <v>1.088874295562801</v>
      </c>
      <c r="X112" s="66">
        <f t="shared" si="266"/>
        <v>0.90579183436304511</v>
      </c>
      <c r="Y112" s="66">
        <f t="shared" si="267"/>
        <v>2.5908710017637344</v>
      </c>
      <c r="Z112" s="66">
        <f t="shared" si="268"/>
        <v>4.5855371316895805</v>
      </c>
      <c r="AA112" s="549"/>
      <c r="AB112" s="119">
        <f t="shared" si="269"/>
        <v>0</v>
      </c>
      <c r="AC112" s="119">
        <f t="shared" si="270"/>
        <v>0</v>
      </c>
      <c r="AD112" s="119">
        <f t="shared" si="271"/>
        <v>2.3044958636249759E-2</v>
      </c>
      <c r="AE112" s="119">
        <f t="shared" si="272"/>
        <v>1.9170197552657038E-2</v>
      </c>
      <c r="AF112" s="119">
        <f t="shared" si="273"/>
        <v>5.4833248714576392E-2</v>
      </c>
      <c r="AG112" s="119">
        <f t="shared" si="274"/>
        <v>9.7048404903483182E-2</v>
      </c>
      <c r="AH112" s="66">
        <f t="shared" si="275"/>
        <v>0</v>
      </c>
      <c r="AI112" s="66">
        <f t="shared" si="276"/>
        <v>0</v>
      </c>
      <c r="AJ112" s="66">
        <f t="shared" si="277"/>
        <v>871.82535264728267</v>
      </c>
      <c r="AK112" s="66">
        <f t="shared" si="278"/>
        <v>725.23732871334471</v>
      </c>
      <c r="AL112" s="66">
        <f t="shared" si="279"/>
        <v>2074.4240487454967</v>
      </c>
      <c r="AM112" s="66">
        <f t="shared" si="280"/>
        <v>3671.486730106124</v>
      </c>
      <c r="AN112" s="66">
        <f t="shared" si="281"/>
        <v>0</v>
      </c>
      <c r="AO112" s="66">
        <f t="shared" si="282"/>
        <v>0</v>
      </c>
      <c r="AP112" s="66">
        <f t="shared" si="283"/>
        <v>10461.904231767392</v>
      </c>
      <c r="AQ112" s="66">
        <f t="shared" si="284"/>
        <v>8702.847944560137</v>
      </c>
      <c r="AR112" s="66">
        <f t="shared" si="285"/>
        <v>24893.088584945959</v>
      </c>
      <c r="AS112" s="66">
        <f t="shared" si="286"/>
        <v>44057.840761273488</v>
      </c>
      <c r="AT112" s="551">
        <f t="shared" si="287"/>
        <v>0</v>
      </c>
    </row>
    <row r="113" spans="1:46">
      <c r="A113" s="87" t="str">
        <f t="shared" si="288"/>
        <v>54E</v>
      </c>
      <c r="B113" s="33"/>
      <c r="C113" s="32" t="str">
        <f>'WP1 Lighting Invetory'!C114</f>
        <v>Light Emitting Diode</v>
      </c>
      <c r="D113" s="32" t="str">
        <f>'WP1 Lighting Invetory'!D114</f>
        <v>LED 150.01-180</v>
      </c>
      <c r="E113" s="32">
        <f>'WP1 Lighting Invetory'!E114</f>
        <v>165</v>
      </c>
      <c r="F113" s="32" t="str">
        <f>'WP1 Lighting Invetory'!G114</f>
        <v>Customer</v>
      </c>
      <c r="G113" s="550">
        <f>'WP1 Lighting Invetory'!H114</f>
        <v>316</v>
      </c>
      <c r="H113" s="129" t="s">
        <v>760</v>
      </c>
      <c r="I113" s="24" t="s">
        <v>236</v>
      </c>
      <c r="J113" s="29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328">
        <f t="shared" si="259"/>
        <v>0</v>
      </c>
      <c r="L113" s="129">
        <f t="shared" si="260"/>
        <v>0</v>
      </c>
      <c r="M113" s="329">
        <f t="shared" si="261"/>
        <v>52.14</v>
      </c>
      <c r="N113" s="535">
        <f>'WP1 Lighting Invetory'!J114</f>
        <v>218988</v>
      </c>
      <c r="O113" s="330">
        <f t="shared" si="262"/>
        <v>57.75</v>
      </c>
      <c r="P113" s="264">
        <f>'JAP-5 Unitized Lighting Costs'!D$21</f>
        <v>1.1718313817226059E-2</v>
      </c>
      <c r="Q113" s="264">
        <f>'JAP-5 Unitized Lighting Costs'!$D$45</f>
        <v>1.6597234240679404</v>
      </c>
      <c r="R113" s="264">
        <f>'JAP-5 Unitized Lighting Costs'!D$74</f>
        <v>2.3044958636249755E-2</v>
      </c>
      <c r="S113" s="264">
        <f>'JAP-5 Unitized Lighting Costs'!D$106</f>
        <v>6.709569143429964</v>
      </c>
      <c r="T113" s="264">
        <f>'JAP-5 Unitized Lighting Costs'!$D$123</f>
        <v>5.4833248714576392E-2</v>
      </c>
      <c r="U113" s="66">
        <f t="shared" si="263"/>
        <v>0</v>
      </c>
      <c r="V113" s="66">
        <f t="shared" si="264"/>
        <v>0</v>
      </c>
      <c r="W113" s="66">
        <f t="shared" si="265"/>
        <v>1.3308463612434234</v>
      </c>
      <c r="X113" s="66">
        <f t="shared" si="266"/>
        <v>1.1070789086659441</v>
      </c>
      <c r="Y113" s="66">
        <f t="shared" si="267"/>
        <v>3.1666201132667866</v>
      </c>
      <c r="Z113" s="66">
        <f t="shared" si="268"/>
        <v>5.6045453831761538</v>
      </c>
      <c r="AA113" s="549"/>
      <c r="AB113" s="119">
        <f t="shared" si="269"/>
        <v>0</v>
      </c>
      <c r="AC113" s="119">
        <f t="shared" si="270"/>
        <v>0</v>
      </c>
      <c r="AD113" s="119">
        <f t="shared" si="271"/>
        <v>2.3044958636249755E-2</v>
      </c>
      <c r="AE113" s="119">
        <f t="shared" si="272"/>
        <v>1.9170197552657038E-2</v>
      </c>
      <c r="AF113" s="119">
        <f t="shared" si="273"/>
        <v>5.4833248714576392E-2</v>
      </c>
      <c r="AG113" s="119">
        <f t="shared" si="274"/>
        <v>9.7048404903483182E-2</v>
      </c>
      <c r="AH113" s="66">
        <f t="shared" si="275"/>
        <v>0</v>
      </c>
      <c r="AI113" s="66">
        <f t="shared" si="276"/>
        <v>0</v>
      </c>
      <c r="AJ113" s="66">
        <f t="shared" si="277"/>
        <v>420.54745015292178</v>
      </c>
      <c r="AK113" s="66">
        <f t="shared" si="278"/>
        <v>349.83693513843832</v>
      </c>
      <c r="AL113" s="66">
        <f t="shared" si="279"/>
        <v>1000.6519557923045</v>
      </c>
      <c r="AM113" s="66">
        <f t="shared" si="280"/>
        <v>1771.0363410836646</v>
      </c>
      <c r="AN113" s="66">
        <f t="shared" si="281"/>
        <v>0</v>
      </c>
      <c r="AO113" s="66">
        <f t="shared" si="282"/>
        <v>0</v>
      </c>
      <c r="AP113" s="66">
        <f t="shared" si="283"/>
        <v>5046.5694018350614</v>
      </c>
      <c r="AQ113" s="66">
        <f t="shared" si="284"/>
        <v>4198.0432216612598</v>
      </c>
      <c r="AR113" s="66">
        <f t="shared" si="285"/>
        <v>12007.823469507653</v>
      </c>
      <c r="AS113" s="66">
        <f t="shared" si="286"/>
        <v>21252.436093003977</v>
      </c>
      <c r="AT113" s="551">
        <f t="shared" si="287"/>
        <v>0</v>
      </c>
    </row>
    <row r="114" spans="1:46">
      <c r="A114" s="87" t="str">
        <f t="shared" si="288"/>
        <v>54E</v>
      </c>
      <c r="B114" s="33"/>
      <c r="C114" s="32" t="str">
        <f>'WP1 Lighting Invetory'!C115</f>
        <v>Light Emitting Diode</v>
      </c>
      <c r="D114" s="32" t="str">
        <f>'WP1 Lighting Invetory'!D115</f>
        <v>LED 180.01-210</v>
      </c>
      <c r="E114" s="32">
        <f>'WP1 Lighting Invetory'!E115</f>
        <v>195</v>
      </c>
      <c r="F114" s="32" t="str">
        <f>'WP1 Lighting Invetory'!G115</f>
        <v>Customer</v>
      </c>
      <c r="G114" s="550">
        <f>'WP1 Lighting Invetory'!H115</f>
        <v>18.583333333333332</v>
      </c>
      <c r="H114" s="129" t="s">
        <v>760</v>
      </c>
      <c r="I114" s="24" t="s">
        <v>236</v>
      </c>
      <c r="J114" s="29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328">
        <f t="shared" si="259"/>
        <v>0</v>
      </c>
      <c r="L114" s="129">
        <f t="shared" si="260"/>
        <v>0</v>
      </c>
      <c r="M114" s="329">
        <f t="shared" si="261"/>
        <v>3.6237499999999994</v>
      </c>
      <c r="N114" s="535">
        <f>'WP1 Lighting Invetory'!J115</f>
        <v>15219.75</v>
      </c>
      <c r="O114" s="330">
        <f t="shared" si="262"/>
        <v>68.25</v>
      </c>
      <c r="P114" s="264">
        <f>'JAP-5 Unitized Lighting Costs'!D$21</f>
        <v>1.1718313817226059E-2</v>
      </c>
      <c r="Q114" s="264">
        <f>'JAP-5 Unitized Lighting Costs'!$D$45</f>
        <v>1.6597234240679404</v>
      </c>
      <c r="R114" s="264">
        <f>'JAP-5 Unitized Lighting Costs'!D$74</f>
        <v>2.3044958636249755E-2</v>
      </c>
      <c r="S114" s="264">
        <f>'JAP-5 Unitized Lighting Costs'!D$106</f>
        <v>6.709569143429964</v>
      </c>
      <c r="T114" s="264">
        <f>'JAP-5 Unitized Lighting Costs'!$D$123</f>
        <v>5.4833248714576392E-2</v>
      </c>
      <c r="U114" s="66">
        <f t="shared" si="263"/>
        <v>0</v>
      </c>
      <c r="V114" s="66">
        <f t="shared" si="264"/>
        <v>0</v>
      </c>
      <c r="W114" s="66">
        <f t="shared" si="265"/>
        <v>1.5728184269240457</v>
      </c>
      <c r="X114" s="66">
        <f t="shared" si="266"/>
        <v>1.308365982968843</v>
      </c>
      <c r="Y114" s="66">
        <f t="shared" si="267"/>
        <v>3.7423692247698388</v>
      </c>
      <c r="Z114" s="66">
        <f t="shared" si="268"/>
        <v>6.6235536346627271</v>
      </c>
      <c r="AA114" s="549"/>
      <c r="AB114" s="119">
        <f t="shared" si="269"/>
        <v>0</v>
      </c>
      <c r="AC114" s="119">
        <f t="shared" si="270"/>
        <v>0</v>
      </c>
      <c r="AD114" s="119">
        <f t="shared" si="271"/>
        <v>2.3044958636249755E-2</v>
      </c>
      <c r="AE114" s="119">
        <f t="shared" si="272"/>
        <v>1.9170197552657042E-2</v>
      </c>
      <c r="AF114" s="119">
        <f t="shared" si="273"/>
        <v>5.4833248714576392E-2</v>
      </c>
      <c r="AG114" s="119">
        <f t="shared" si="274"/>
        <v>9.7048404903483182E-2</v>
      </c>
      <c r="AH114" s="66">
        <f t="shared" si="275"/>
        <v>0</v>
      </c>
      <c r="AI114" s="66">
        <f t="shared" si="276"/>
        <v>0</v>
      </c>
      <c r="AJ114" s="66">
        <f t="shared" si="277"/>
        <v>29.228209100338514</v>
      </c>
      <c r="AK114" s="66">
        <f t="shared" si="278"/>
        <v>24.313801183504332</v>
      </c>
      <c r="AL114" s="66">
        <f t="shared" si="279"/>
        <v>69.545694760306162</v>
      </c>
      <c r="AM114" s="66">
        <f t="shared" si="280"/>
        <v>123.087705044149</v>
      </c>
      <c r="AN114" s="66">
        <f t="shared" si="281"/>
        <v>0</v>
      </c>
      <c r="AO114" s="66">
        <f t="shared" si="282"/>
        <v>0</v>
      </c>
      <c r="AP114" s="66">
        <f t="shared" si="283"/>
        <v>350.73850920406215</v>
      </c>
      <c r="AQ114" s="66">
        <f t="shared" si="284"/>
        <v>291.76561420205201</v>
      </c>
      <c r="AR114" s="66">
        <f t="shared" si="285"/>
        <v>834.54833712367395</v>
      </c>
      <c r="AS114" s="66">
        <f t="shared" si="286"/>
        <v>1477.052460529788</v>
      </c>
      <c r="AT114" s="551">
        <f t="shared" si="287"/>
        <v>0</v>
      </c>
    </row>
    <row r="115" spans="1:46">
      <c r="A115" s="87" t="str">
        <f t="shared" si="288"/>
        <v>54E</v>
      </c>
      <c r="B115" s="33"/>
      <c r="C115" s="32" t="str">
        <f>'WP1 Lighting Invetory'!C116</f>
        <v>Light Emitting Diode</v>
      </c>
      <c r="D115" s="32" t="str">
        <f>'WP1 Lighting Invetory'!D116</f>
        <v>LED 210.01-240</v>
      </c>
      <c r="E115" s="32">
        <f>'WP1 Lighting Invetory'!E116</f>
        <v>225</v>
      </c>
      <c r="F115" s="32" t="str">
        <f>'WP1 Lighting Invetory'!G116</f>
        <v>Customer</v>
      </c>
      <c r="G115" s="550">
        <f>'WP1 Lighting Invetory'!H116</f>
        <v>0</v>
      </c>
      <c r="H115" s="129" t="s">
        <v>760</v>
      </c>
      <c r="I115" s="24" t="s">
        <v>236</v>
      </c>
      <c r="J115" s="29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328">
        <f t="shared" si="259"/>
        <v>0</v>
      </c>
      <c r="L115" s="129">
        <f t="shared" si="260"/>
        <v>0</v>
      </c>
      <c r="M115" s="329">
        <f t="shared" si="261"/>
        <v>0</v>
      </c>
      <c r="N115" s="535">
        <f>'WP1 Lighting Invetory'!J116</f>
        <v>0</v>
      </c>
      <c r="O115" s="330">
        <f t="shared" si="262"/>
        <v>78.75</v>
      </c>
      <c r="P115" s="264">
        <f>'JAP-5 Unitized Lighting Costs'!D$21</f>
        <v>1.1718313817226059E-2</v>
      </c>
      <c r="Q115" s="264">
        <f>'JAP-5 Unitized Lighting Costs'!$D$45</f>
        <v>1.6597234240679404</v>
      </c>
      <c r="R115" s="264">
        <f>'JAP-5 Unitized Lighting Costs'!D$74</f>
        <v>2.3044958636249755E-2</v>
      </c>
      <c r="S115" s="264">
        <f>'JAP-5 Unitized Lighting Costs'!D$106</f>
        <v>6.709569143429964</v>
      </c>
      <c r="T115" s="264">
        <f>'JAP-5 Unitized Lighting Costs'!$D$123</f>
        <v>5.4833248714576392E-2</v>
      </c>
      <c r="U115" s="66">
        <f t="shared" si="263"/>
        <v>0</v>
      </c>
      <c r="V115" s="66">
        <f t="shared" si="264"/>
        <v>0</v>
      </c>
      <c r="W115" s="66">
        <f t="shared" si="265"/>
        <v>1.8147904926046683</v>
      </c>
      <c r="X115" s="66">
        <f t="shared" si="266"/>
        <v>1.5096530572717419</v>
      </c>
      <c r="Y115" s="66">
        <f t="shared" si="267"/>
        <v>4.3181183362728905</v>
      </c>
      <c r="Z115" s="66">
        <f t="shared" si="268"/>
        <v>7.6425618861493003</v>
      </c>
      <c r="AA115" s="549"/>
      <c r="AB115" s="119">
        <f t="shared" si="269"/>
        <v>0</v>
      </c>
      <c r="AC115" s="119">
        <f t="shared" si="270"/>
        <v>0</v>
      </c>
      <c r="AD115" s="119">
        <f t="shared" si="271"/>
        <v>2.3044958636249755E-2</v>
      </c>
      <c r="AE115" s="119">
        <f t="shared" si="272"/>
        <v>1.9170197552657042E-2</v>
      </c>
      <c r="AF115" s="119">
        <f t="shared" si="273"/>
        <v>5.4833248714576385E-2</v>
      </c>
      <c r="AG115" s="119">
        <f t="shared" si="274"/>
        <v>9.7048404903483182E-2</v>
      </c>
      <c r="AH115" s="66">
        <f t="shared" si="275"/>
        <v>0</v>
      </c>
      <c r="AI115" s="66">
        <f t="shared" si="276"/>
        <v>0</v>
      </c>
      <c r="AJ115" s="66">
        <f t="shared" si="277"/>
        <v>0</v>
      </c>
      <c r="AK115" s="66">
        <f t="shared" si="278"/>
        <v>0</v>
      </c>
      <c r="AL115" s="66">
        <f t="shared" si="279"/>
        <v>0</v>
      </c>
      <c r="AM115" s="66">
        <f t="shared" si="280"/>
        <v>0</v>
      </c>
      <c r="AN115" s="66">
        <f t="shared" si="281"/>
        <v>0</v>
      </c>
      <c r="AO115" s="66">
        <f t="shared" si="282"/>
        <v>0</v>
      </c>
      <c r="AP115" s="66">
        <f t="shared" si="283"/>
        <v>0</v>
      </c>
      <c r="AQ115" s="66">
        <f t="shared" si="284"/>
        <v>0</v>
      </c>
      <c r="AR115" s="66">
        <f t="shared" si="285"/>
        <v>0</v>
      </c>
      <c r="AS115" s="66">
        <f t="shared" si="286"/>
        <v>0</v>
      </c>
      <c r="AT115" s="551">
        <f t="shared" si="287"/>
        <v>0</v>
      </c>
    </row>
    <row r="116" spans="1:46">
      <c r="A116" s="87" t="str">
        <f>A114</f>
        <v>54E</v>
      </c>
      <c r="B116" s="33"/>
      <c r="C116" s="32" t="str">
        <f>'WP1 Lighting Invetory'!C117</f>
        <v>Light Emitting Diode</v>
      </c>
      <c r="D116" s="32" t="str">
        <f>'WP1 Lighting Invetory'!D117</f>
        <v>LED 240.01-270</v>
      </c>
      <c r="E116" s="32">
        <f>'WP1 Lighting Invetory'!E117</f>
        <v>255</v>
      </c>
      <c r="F116" s="32" t="str">
        <f>'WP1 Lighting Invetory'!G117</f>
        <v>Customer</v>
      </c>
      <c r="G116" s="550">
        <f>'WP1 Lighting Invetory'!H117</f>
        <v>10.583333333333334</v>
      </c>
      <c r="H116" s="129" t="s">
        <v>760</v>
      </c>
      <c r="I116" s="24" t="s">
        <v>236</v>
      </c>
      <c r="J116" s="29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328">
        <f t="shared" si="259"/>
        <v>0</v>
      </c>
      <c r="L116" s="129">
        <f t="shared" si="260"/>
        <v>0</v>
      </c>
      <c r="M116" s="329">
        <f t="shared" si="261"/>
        <v>2.69875</v>
      </c>
      <c r="N116" s="535">
        <f>'WP1 Lighting Invetory'!J117</f>
        <v>11334.75</v>
      </c>
      <c r="O116" s="330">
        <f t="shared" si="262"/>
        <v>89.25</v>
      </c>
      <c r="P116" s="264">
        <f>'JAP-5 Unitized Lighting Costs'!D$21</f>
        <v>1.1718313817226059E-2</v>
      </c>
      <c r="Q116" s="264">
        <f>'JAP-5 Unitized Lighting Costs'!$D$45</f>
        <v>1.6597234240679404</v>
      </c>
      <c r="R116" s="264">
        <f>'JAP-5 Unitized Lighting Costs'!D$74</f>
        <v>2.3044958636249755E-2</v>
      </c>
      <c r="S116" s="264">
        <f>'JAP-5 Unitized Lighting Costs'!D$106</f>
        <v>6.709569143429964</v>
      </c>
      <c r="T116" s="264">
        <f>'JAP-5 Unitized Lighting Costs'!$D$123</f>
        <v>5.4833248714576392E-2</v>
      </c>
      <c r="U116" s="66">
        <f t="shared" si="263"/>
        <v>0</v>
      </c>
      <c r="V116" s="66">
        <f t="shared" si="264"/>
        <v>0</v>
      </c>
      <c r="W116" s="66">
        <f t="shared" si="265"/>
        <v>2.0567625582852904</v>
      </c>
      <c r="X116" s="66">
        <f t="shared" si="266"/>
        <v>1.7109401315746409</v>
      </c>
      <c r="Y116" s="66">
        <f t="shared" si="267"/>
        <v>4.8938674477759427</v>
      </c>
      <c r="Z116" s="66">
        <f t="shared" si="268"/>
        <v>8.6615701376358736</v>
      </c>
      <c r="AA116" s="549"/>
      <c r="AB116" s="119">
        <f t="shared" si="269"/>
        <v>0</v>
      </c>
      <c r="AC116" s="119">
        <f t="shared" si="270"/>
        <v>0</v>
      </c>
      <c r="AD116" s="119">
        <f t="shared" si="271"/>
        <v>2.3044958636249752E-2</v>
      </c>
      <c r="AE116" s="119">
        <f t="shared" si="272"/>
        <v>1.9170197552657042E-2</v>
      </c>
      <c r="AF116" s="119">
        <f t="shared" si="273"/>
        <v>5.4833248714576392E-2</v>
      </c>
      <c r="AG116" s="119">
        <f t="shared" si="274"/>
        <v>9.7048404903483182E-2</v>
      </c>
      <c r="AH116" s="66">
        <f t="shared" si="275"/>
        <v>0</v>
      </c>
      <c r="AI116" s="66">
        <f t="shared" si="276"/>
        <v>0</v>
      </c>
      <c r="AJ116" s="66">
        <f t="shared" si="277"/>
        <v>21.767403741852657</v>
      </c>
      <c r="AK116" s="66">
        <f t="shared" si="278"/>
        <v>18.107449725831618</v>
      </c>
      <c r="AL116" s="66">
        <f t="shared" si="279"/>
        <v>51.793430488962066</v>
      </c>
      <c r="AM116" s="66">
        <f t="shared" si="280"/>
        <v>91.668283956646349</v>
      </c>
      <c r="AN116" s="66">
        <f t="shared" si="281"/>
        <v>0</v>
      </c>
      <c r="AO116" s="66">
        <f t="shared" si="282"/>
        <v>0</v>
      </c>
      <c r="AP116" s="66">
        <f t="shared" si="283"/>
        <v>261.20884490223187</v>
      </c>
      <c r="AQ116" s="66">
        <f t="shared" si="284"/>
        <v>217.28939670997943</v>
      </c>
      <c r="AR116" s="66">
        <f t="shared" si="285"/>
        <v>621.52116586754482</v>
      </c>
      <c r="AS116" s="66">
        <f t="shared" si="286"/>
        <v>1100.0194074797562</v>
      </c>
      <c r="AT116" s="551">
        <f t="shared" si="287"/>
        <v>0</v>
      </c>
    </row>
    <row r="117" spans="1:46">
      <c r="A117" s="87" t="str">
        <f>A115</f>
        <v>54E</v>
      </c>
      <c r="B117" s="33"/>
      <c r="C117" s="32" t="str">
        <f>'WP1 Lighting Invetory'!C118</f>
        <v>Light Emitting Diode</v>
      </c>
      <c r="D117" s="32" t="str">
        <f>'WP1 Lighting Invetory'!D118</f>
        <v>LED 270.01-300</v>
      </c>
      <c r="E117" s="32">
        <f>'WP1 Lighting Invetory'!E118</f>
        <v>285</v>
      </c>
      <c r="F117" s="32" t="str">
        <f>'WP1 Lighting Invetory'!G118</f>
        <v>Customer</v>
      </c>
      <c r="G117" s="550">
        <f>'WP1 Lighting Invetory'!H118</f>
        <v>0</v>
      </c>
      <c r="H117" s="129" t="s">
        <v>760</v>
      </c>
      <c r="I117" s="24" t="s">
        <v>236</v>
      </c>
      <c r="J117" s="29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328">
        <f t="shared" si="259"/>
        <v>0</v>
      </c>
      <c r="L117" s="129">
        <f t="shared" si="260"/>
        <v>0</v>
      </c>
      <c r="M117" s="329">
        <f t="shared" si="261"/>
        <v>0</v>
      </c>
      <c r="N117" s="535">
        <f>'WP1 Lighting Invetory'!J118</f>
        <v>0</v>
      </c>
      <c r="O117" s="330">
        <f t="shared" si="262"/>
        <v>99.75</v>
      </c>
      <c r="P117" s="264">
        <f>'JAP-5 Unitized Lighting Costs'!D$21</f>
        <v>1.1718313817226059E-2</v>
      </c>
      <c r="Q117" s="264">
        <f>'JAP-5 Unitized Lighting Costs'!$D$45</f>
        <v>1.6597234240679404</v>
      </c>
      <c r="R117" s="264">
        <f>'JAP-5 Unitized Lighting Costs'!D$74</f>
        <v>2.3044958636249755E-2</v>
      </c>
      <c r="S117" s="264">
        <f>'JAP-5 Unitized Lighting Costs'!D$106</f>
        <v>6.709569143429964</v>
      </c>
      <c r="T117" s="264">
        <f>'JAP-5 Unitized Lighting Costs'!$D$123</f>
        <v>5.4833248714576392E-2</v>
      </c>
      <c r="U117" s="66">
        <f t="shared" si="263"/>
        <v>0</v>
      </c>
      <c r="V117" s="66">
        <f t="shared" si="264"/>
        <v>0</v>
      </c>
      <c r="W117" s="66">
        <f t="shared" si="265"/>
        <v>2.2987346239659132</v>
      </c>
      <c r="X117" s="66">
        <f t="shared" si="266"/>
        <v>1.9122272058775398</v>
      </c>
      <c r="Y117" s="66">
        <f t="shared" si="267"/>
        <v>5.4696165592789949</v>
      </c>
      <c r="Z117" s="66">
        <f t="shared" si="268"/>
        <v>9.6805783891224486</v>
      </c>
      <c r="AA117" s="549"/>
      <c r="AB117" s="119">
        <f t="shared" si="269"/>
        <v>0</v>
      </c>
      <c r="AC117" s="119">
        <f t="shared" si="270"/>
        <v>0</v>
      </c>
      <c r="AD117" s="119">
        <f t="shared" si="271"/>
        <v>2.3044958636249755E-2</v>
      </c>
      <c r="AE117" s="119">
        <f t="shared" si="272"/>
        <v>1.9170197552657042E-2</v>
      </c>
      <c r="AF117" s="119">
        <f t="shared" si="273"/>
        <v>5.4833248714576392E-2</v>
      </c>
      <c r="AG117" s="119">
        <f t="shared" si="274"/>
        <v>9.7048404903483182E-2</v>
      </c>
      <c r="AH117" s="66">
        <f t="shared" si="275"/>
        <v>0</v>
      </c>
      <c r="AI117" s="66">
        <f t="shared" si="276"/>
        <v>0</v>
      </c>
      <c r="AJ117" s="66">
        <f t="shared" si="277"/>
        <v>0</v>
      </c>
      <c r="AK117" s="66">
        <f t="shared" si="278"/>
        <v>0</v>
      </c>
      <c r="AL117" s="66">
        <f t="shared" si="279"/>
        <v>0</v>
      </c>
      <c r="AM117" s="66">
        <f t="shared" si="280"/>
        <v>0</v>
      </c>
      <c r="AN117" s="66">
        <f t="shared" si="281"/>
        <v>0</v>
      </c>
      <c r="AO117" s="66">
        <f t="shared" si="282"/>
        <v>0</v>
      </c>
      <c r="AP117" s="66">
        <f t="shared" si="283"/>
        <v>0</v>
      </c>
      <c r="AQ117" s="66">
        <f t="shared" si="284"/>
        <v>0</v>
      </c>
      <c r="AR117" s="66">
        <f t="shared" si="285"/>
        <v>0</v>
      </c>
      <c r="AS117" s="66">
        <f t="shared" si="286"/>
        <v>0</v>
      </c>
      <c r="AT117" s="551">
        <f t="shared" si="287"/>
        <v>0</v>
      </c>
    </row>
    <row r="118" spans="1:46">
      <c r="A118" s="543" t="s">
        <v>216</v>
      </c>
      <c r="B118" s="287"/>
      <c r="C118" s="25"/>
      <c r="D118" s="288"/>
      <c r="E118" s="544"/>
      <c r="F118" s="288"/>
      <c r="G118" s="290"/>
      <c r="H118" s="334"/>
      <c r="I118" s="25"/>
      <c r="J118" s="288"/>
      <c r="K118" s="333"/>
      <c r="L118" s="334"/>
      <c r="M118" s="335"/>
      <c r="N118" s="546"/>
      <c r="O118" s="547"/>
      <c r="P118" s="548"/>
      <c r="Q118" s="548"/>
      <c r="R118" s="548"/>
      <c r="S118" s="548"/>
      <c r="T118" s="548"/>
      <c r="U118" s="132"/>
      <c r="V118" s="132"/>
      <c r="W118" s="132"/>
      <c r="X118" s="132"/>
      <c r="Y118" s="132"/>
      <c r="Z118" s="132"/>
      <c r="AA118" s="549"/>
      <c r="AB118" s="549"/>
    </row>
    <row r="119" spans="1:46">
      <c r="A119" s="120" t="s">
        <v>150</v>
      </c>
      <c r="B119" s="32" t="s">
        <v>767</v>
      </c>
      <c r="C119" s="32" t="str">
        <f>'WP1 Lighting Invetory'!C120</f>
        <v>Sodium Vapor</v>
      </c>
      <c r="D119" s="32" t="str">
        <f>'WP1 Lighting Invetory'!D120</f>
        <v>SV 070</v>
      </c>
      <c r="E119" s="32">
        <f>'WP1 Lighting Invetory'!E120</f>
        <v>70</v>
      </c>
      <c r="F119" s="32" t="str">
        <f>'WP1 Lighting Invetory'!G120</f>
        <v>Company</v>
      </c>
      <c r="G119" s="550">
        <f>'WP1 Lighting Invetory'!H120</f>
        <v>17.75</v>
      </c>
      <c r="H119" s="129">
        <f>'WP9 Sodium Vapor Cost Est.'!$D$21</f>
        <v>870.34</v>
      </c>
      <c r="I119" s="24" t="s">
        <v>210</v>
      </c>
      <c r="J119" s="29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328">
        <f t="shared" ref="K119:K124" si="289">IF(I119="Yes",G119*J119,0)</f>
        <v>17.75</v>
      </c>
      <c r="L119" s="129">
        <f t="shared" ref="L119:L124" si="290">IF(F119="Company", G119*H119,0)</f>
        <v>15448.535</v>
      </c>
      <c r="M119" s="329">
        <f t="shared" ref="M119:M124" si="291">E119*G119/1000</f>
        <v>1.2424999999999999</v>
      </c>
      <c r="N119" s="535">
        <f>'WP1 Lighting Invetory'!J120</f>
        <v>5218.5000000000009</v>
      </c>
      <c r="O119" s="330">
        <f t="shared" ref="O119:O124" si="292">E119*4200/1000/12</f>
        <v>24.5</v>
      </c>
      <c r="P119" s="264">
        <f>'JAP-5 Unitized Lighting Costs'!D$21</f>
        <v>1.1718313817226059E-2</v>
      </c>
      <c r="Q119" s="264">
        <f>'JAP-5 Unitized Lighting Costs'!$D$45</f>
        <v>1.6597234240679404</v>
      </c>
      <c r="R119" s="264">
        <f>'JAP-5 Unitized Lighting Costs'!D$74</f>
        <v>2.3044958636249755E-2</v>
      </c>
      <c r="S119" s="264">
        <f>'JAP-5 Unitized Lighting Costs'!$D$116</f>
        <v>6.8675783145522802</v>
      </c>
      <c r="T119" s="264">
        <f>'JAP-5 Unitized Lighting Costs'!$D$123</f>
        <v>5.4833248714576392E-2</v>
      </c>
      <c r="U119" s="66">
        <f t="shared" ref="U119:U124" si="293">IF(F119="Company", H119*P119, 0)</f>
        <v>10.198917247684529</v>
      </c>
      <c r="V119" s="66">
        <f t="shared" ref="V119:V124" si="294">IF(I119="yes", J119*Q119, 0)</f>
        <v>1.6597234240679404</v>
      </c>
      <c r="W119" s="66">
        <f t="shared" ref="W119:W124" si="295">R119*O119</f>
        <v>0.56460148658811904</v>
      </c>
      <c r="X119" s="66">
        <f t="shared" ref="X119:X124" si="296">E119*S119/1000</f>
        <v>0.48073048201865959</v>
      </c>
      <c r="Y119" s="66">
        <f t="shared" ref="Y119:Y124" si="297">O119*T119</f>
        <v>1.3434145935071216</v>
      </c>
      <c r="Z119" s="66">
        <f t="shared" ref="Z119:Z124" si="298">SUM(U119:Y119)</f>
        <v>14.247387233866368</v>
      </c>
      <c r="AA119" s="549"/>
      <c r="AB119" s="119">
        <f t="shared" ref="AB119:AB124" si="299">IFERROR(U119/O119,0)</f>
        <v>0.41628233664018482</v>
      </c>
      <c r="AC119" s="119">
        <f t="shared" ref="AC119:AC124" si="300">IFERROR(V119/O119,0)</f>
        <v>6.7743813227262875E-2</v>
      </c>
      <c r="AD119" s="119">
        <f t="shared" ref="AD119:AD124" si="301">IFERROR(W119/O119,0)</f>
        <v>2.3044958636249755E-2</v>
      </c>
      <c r="AE119" s="119">
        <f t="shared" ref="AE119:AE124" si="302">IFERROR(X119/O119,0)</f>
        <v>1.9621652327292228E-2</v>
      </c>
      <c r="AF119" s="119">
        <f t="shared" ref="AF119:AF124" si="303">IFERROR(Y119/O119,0)</f>
        <v>5.4833248714576392E-2</v>
      </c>
      <c r="AG119" s="119">
        <f t="shared" ref="AG119:AG124" si="304">SUM(AB119:AF119)</f>
        <v>0.58152600954556599</v>
      </c>
      <c r="AH119" s="66">
        <f t="shared" ref="AH119:AH124" si="305">(U119*$G119)</f>
        <v>181.03078114640039</v>
      </c>
      <c r="AI119" s="66">
        <f t="shared" ref="AI119:AI124" si="306">(V119*$G119)</f>
        <v>29.460090777205941</v>
      </c>
      <c r="AJ119" s="66">
        <f t="shared" ref="AJ119:AJ124" si="307">(W119*$G119)</f>
        <v>10.021676386939113</v>
      </c>
      <c r="AK119" s="66">
        <f t="shared" ref="AK119:AK124" si="308">(X119*$G119)</f>
        <v>8.5329660558312082</v>
      </c>
      <c r="AL119" s="66">
        <f t="shared" ref="AL119:AL124" si="309">(Y119*$G119)</f>
        <v>23.845609034751408</v>
      </c>
      <c r="AM119" s="66">
        <f t="shared" ref="AM119:AM124" si="310">SUM(AH119:AL119)</f>
        <v>252.89112340112806</v>
      </c>
      <c r="AN119" s="66">
        <f t="shared" ref="AN119:AS124" si="311">AH119*12</f>
        <v>2172.3693737568046</v>
      </c>
      <c r="AO119" s="66">
        <f t="shared" si="311"/>
        <v>353.52108932647127</v>
      </c>
      <c r="AP119" s="66">
        <f t="shared" si="311"/>
        <v>120.26011664326936</v>
      </c>
      <c r="AQ119" s="66">
        <f t="shared" si="311"/>
        <v>102.39559266997449</v>
      </c>
      <c r="AR119" s="66">
        <f t="shared" si="311"/>
        <v>286.14730841701692</v>
      </c>
      <c r="AS119" s="66">
        <f t="shared" si="311"/>
        <v>3034.6934808135366</v>
      </c>
      <c r="AT119" s="551">
        <f t="shared" ref="AT119:AT124" si="312">Z119*G119-AM119</f>
        <v>0</v>
      </c>
    </row>
    <row r="120" spans="1:46">
      <c r="A120" s="121" t="str">
        <f>+A119</f>
        <v>55E &amp; 56E</v>
      </c>
      <c r="B120" s="32" t="s">
        <v>767</v>
      </c>
      <c r="C120" s="32" t="str">
        <f>'WP1 Lighting Invetory'!C121</f>
        <v>Sodium Vapor</v>
      </c>
      <c r="D120" s="32" t="str">
        <f>'WP1 Lighting Invetory'!D121</f>
        <v>SV 100</v>
      </c>
      <c r="E120" s="32">
        <f>'WP1 Lighting Invetory'!E121</f>
        <v>100</v>
      </c>
      <c r="F120" s="32" t="str">
        <f>'WP1 Lighting Invetory'!G121</f>
        <v>Company</v>
      </c>
      <c r="G120" s="550">
        <f>'WP1 Lighting Invetory'!H121</f>
        <v>3896.6666666666665</v>
      </c>
      <c r="H120" s="129">
        <f>'WP9 Sodium Vapor Cost Est.'!$D$23</f>
        <v>821.04</v>
      </c>
      <c r="I120" s="24" t="s">
        <v>210</v>
      </c>
      <c r="J120" s="29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328">
        <f t="shared" si="289"/>
        <v>3896.6666666666665</v>
      </c>
      <c r="L120" s="129">
        <f t="shared" si="290"/>
        <v>3199319.1999999997</v>
      </c>
      <c r="M120" s="329">
        <f t="shared" si="291"/>
        <v>389.66666666666663</v>
      </c>
      <c r="N120" s="535">
        <f>'WP1 Lighting Invetory'!J121</f>
        <v>1636600</v>
      </c>
      <c r="O120" s="330">
        <f t="shared" si="292"/>
        <v>35</v>
      </c>
      <c r="P120" s="264">
        <f>'JAP-5 Unitized Lighting Costs'!D$21</f>
        <v>1.1718313817226059E-2</v>
      </c>
      <c r="Q120" s="264">
        <f>'JAP-5 Unitized Lighting Costs'!$D$45</f>
        <v>1.6597234240679404</v>
      </c>
      <c r="R120" s="264">
        <f>'JAP-5 Unitized Lighting Costs'!D$74</f>
        <v>2.3044958636249755E-2</v>
      </c>
      <c r="S120" s="264">
        <f>'JAP-5 Unitized Lighting Costs'!$D$116</f>
        <v>6.8675783145522802</v>
      </c>
      <c r="T120" s="264">
        <f>'JAP-5 Unitized Lighting Costs'!$D$123</f>
        <v>5.4833248714576392E-2</v>
      </c>
      <c r="U120" s="66">
        <f t="shared" si="293"/>
        <v>9.6212043764952835</v>
      </c>
      <c r="V120" s="66">
        <f t="shared" si="294"/>
        <v>1.6597234240679404</v>
      </c>
      <c r="W120" s="66">
        <f t="shared" si="295"/>
        <v>0.80657355226874139</v>
      </c>
      <c r="X120" s="66">
        <f t="shared" si="296"/>
        <v>0.68675783145522806</v>
      </c>
      <c r="Y120" s="66">
        <f t="shared" si="297"/>
        <v>1.9191637050101737</v>
      </c>
      <c r="Z120" s="66">
        <f t="shared" si="298"/>
        <v>14.693422889297366</v>
      </c>
      <c r="AA120" s="549"/>
      <c r="AB120" s="119">
        <f t="shared" si="299"/>
        <v>0.27489155361415096</v>
      </c>
      <c r="AC120" s="119">
        <f t="shared" si="300"/>
        <v>4.742066925908401E-2</v>
      </c>
      <c r="AD120" s="119">
        <f t="shared" si="301"/>
        <v>2.3044958636249755E-2</v>
      </c>
      <c r="AE120" s="119">
        <f t="shared" si="302"/>
        <v>1.9621652327292231E-2</v>
      </c>
      <c r="AF120" s="119">
        <f t="shared" si="303"/>
        <v>5.4833248714576392E-2</v>
      </c>
      <c r="AG120" s="119">
        <f t="shared" si="304"/>
        <v>0.41981208255135338</v>
      </c>
      <c r="AH120" s="66">
        <f t="shared" si="305"/>
        <v>37490.62638707662</v>
      </c>
      <c r="AI120" s="66">
        <f t="shared" si="306"/>
        <v>6467.3889424514073</v>
      </c>
      <c r="AJ120" s="66">
        <f t="shared" si="307"/>
        <v>3142.9482753405287</v>
      </c>
      <c r="AK120" s="66">
        <f t="shared" si="308"/>
        <v>2676.0663499038719</v>
      </c>
      <c r="AL120" s="66">
        <f t="shared" si="309"/>
        <v>7478.3412371896438</v>
      </c>
      <c r="AM120" s="66">
        <f t="shared" si="310"/>
        <v>57255.371191962069</v>
      </c>
      <c r="AN120" s="66">
        <f t="shared" si="311"/>
        <v>449887.51664491941</v>
      </c>
      <c r="AO120" s="66">
        <f t="shared" si="311"/>
        <v>77608.667309416895</v>
      </c>
      <c r="AP120" s="66">
        <f t="shared" si="311"/>
        <v>37715.379304086346</v>
      </c>
      <c r="AQ120" s="66">
        <f t="shared" si="311"/>
        <v>32112.796198846463</v>
      </c>
      <c r="AR120" s="66">
        <f t="shared" si="311"/>
        <v>89740.094846275722</v>
      </c>
      <c r="AS120" s="66">
        <f t="shared" si="311"/>
        <v>687064.45430354483</v>
      </c>
      <c r="AT120" s="551">
        <f t="shared" si="312"/>
        <v>0</v>
      </c>
    </row>
    <row r="121" spans="1:46">
      <c r="A121" s="121" t="str">
        <f>+A120</f>
        <v>55E &amp; 56E</v>
      </c>
      <c r="B121" s="32" t="s">
        <v>767</v>
      </c>
      <c r="C121" s="32" t="str">
        <f>'WP1 Lighting Invetory'!C122</f>
        <v>Sodium Vapor</v>
      </c>
      <c r="D121" s="32" t="str">
        <f>'WP1 Lighting Invetory'!D122</f>
        <v>SV 150</v>
      </c>
      <c r="E121" s="32">
        <f>'WP1 Lighting Invetory'!E122</f>
        <v>150</v>
      </c>
      <c r="F121" s="32" t="str">
        <f>'WP1 Lighting Invetory'!G122</f>
        <v>Company</v>
      </c>
      <c r="G121" s="550">
        <f>'WP1 Lighting Invetory'!H122</f>
        <v>520.33333333333337</v>
      </c>
      <c r="H121" s="129">
        <f>'WP9 Sodium Vapor Cost Est.'!$D$24</f>
        <v>822.4</v>
      </c>
      <c r="I121" s="24" t="s">
        <v>210</v>
      </c>
      <c r="J121" s="29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328">
        <f t="shared" si="289"/>
        <v>520.33333333333337</v>
      </c>
      <c r="L121" s="129">
        <f t="shared" si="290"/>
        <v>427922.13333333336</v>
      </c>
      <c r="M121" s="329">
        <f t="shared" si="291"/>
        <v>78.05</v>
      </c>
      <c r="N121" s="535">
        <f>'WP1 Lighting Invetory'!J122</f>
        <v>327810</v>
      </c>
      <c r="O121" s="330">
        <f t="shared" si="292"/>
        <v>52.5</v>
      </c>
      <c r="P121" s="264">
        <f>'JAP-5 Unitized Lighting Costs'!D$21</f>
        <v>1.1718313817226059E-2</v>
      </c>
      <c r="Q121" s="264">
        <f>'JAP-5 Unitized Lighting Costs'!$D$45</f>
        <v>1.6597234240679404</v>
      </c>
      <c r="R121" s="264">
        <f>'JAP-5 Unitized Lighting Costs'!D$74</f>
        <v>2.3044958636249755E-2</v>
      </c>
      <c r="S121" s="264">
        <f>'JAP-5 Unitized Lighting Costs'!$D$116</f>
        <v>6.8675783145522802</v>
      </c>
      <c r="T121" s="264">
        <f>'JAP-5 Unitized Lighting Costs'!$D$123</f>
        <v>5.4833248714576392E-2</v>
      </c>
      <c r="U121" s="66">
        <f t="shared" si="293"/>
        <v>9.6371412832867112</v>
      </c>
      <c r="V121" s="66">
        <f t="shared" si="294"/>
        <v>1.6597234240679404</v>
      </c>
      <c r="W121" s="66">
        <f t="shared" si="295"/>
        <v>1.2098603284031122</v>
      </c>
      <c r="X121" s="66">
        <f t="shared" si="296"/>
        <v>1.0301367471828422</v>
      </c>
      <c r="Y121" s="66">
        <f t="shared" si="297"/>
        <v>2.8787455575152605</v>
      </c>
      <c r="Z121" s="66">
        <f t="shared" si="298"/>
        <v>16.415607340455864</v>
      </c>
      <c r="AA121" s="549"/>
      <c r="AB121" s="119">
        <f t="shared" si="299"/>
        <v>0.18356459587212784</v>
      </c>
      <c r="AC121" s="119">
        <f t="shared" si="300"/>
        <v>3.1613779506056004E-2</v>
      </c>
      <c r="AD121" s="119">
        <f t="shared" si="301"/>
        <v>2.3044958636249755E-2</v>
      </c>
      <c r="AE121" s="119">
        <f t="shared" si="302"/>
        <v>1.9621652327292231E-2</v>
      </c>
      <c r="AF121" s="119">
        <f t="shared" si="303"/>
        <v>5.4833248714576392E-2</v>
      </c>
      <c r="AG121" s="119">
        <f t="shared" si="304"/>
        <v>0.31267823505630221</v>
      </c>
      <c r="AH121" s="66">
        <f t="shared" si="305"/>
        <v>5014.5258477368525</v>
      </c>
      <c r="AI121" s="66">
        <f t="shared" si="306"/>
        <v>863.60942165668507</v>
      </c>
      <c r="AJ121" s="66">
        <f t="shared" si="307"/>
        <v>629.53065754575277</v>
      </c>
      <c r="AK121" s="66">
        <f t="shared" si="308"/>
        <v>536.01448745080563</v>
      </c>
      <c r="AL121" s="66">
        <f t="shared" si="309"/>
        <v>1497.9072717604406</v>
      </c>
      <c r="AM121" s="66">
        <f t="shared" si="310"/>
        <v>8541.5876861505367</v>
      </c>
      <c r="AN121" s="66">
        <f t="shared" si="311"/>
        <v>60174.310172842233</v>
      </c>
      <c r="AO121" s="66">
        <f t="shared" si="311"/>
        <v>10363.31305988022</v>
      </c>
      <c r="AP121" s="66">
        <f t="shared" si="311"/>
        <v>7554.3678905490333</v>
      </c>
      <c r="AQ121" s="66">
        <f t="shared" si="311"/>
        <v>6432.173849409668</v>
      </c>
      <c r="AR121" s="66">
        <f t="shared" si="311"/>
        <v>17974.887261125288</v>
      </c>
      <c r="AS121" s="66">
        <f t="shared" si="311"/>
        <v>102499.05223380643</v>
      </c>
      <c r="AT121" s="551">
        <f t="shared" si="312"/>
        <v>0</v>
      </c>
    </row>
    <row r="122" spans="1:46">
      <c r="A122" s="121" t="str">
        <f>+A121</f>
        <v>55E &amp; 56E</v>
      </c>
      <c r="B122" s="32" t="s">
        <v>767</v>
      </c>
      <c r="C122" s="32" t="str">
        <f>'WP1 Lighting Invetory'!C123</f>
        <v>Sodium Vapor</v>
      </c>
      <c r="D122" s="32" t="str">
        <f>'WP1 Lighting Invetory'!D123</f>
        <v>SV 200</v>
      </c>
      <c r="E122" s="32">
        <f>'WP1 Lighting Invetory'!E123</f>
        <v>200</v>
      </c>
      <c r="F122" s="32" t="str">
        <f>'WP1 Lighting Invetory'!G123</f>
        <v>Company</v>
      </c>
      <c r="G122" s="550">
        <f>'WP1 Lighting Invetory'!H123</f>
        <v>1121.3333333333333</v>
      </c>
      <c r="H122" s="129">
        <f>'WP9 Sodium Vapor Cost Est.'!$D$26</f>
        <v>869.01</v>
      </c>
      <c r="I122" s="24" t="s">
        <v>210</v>
      </c>
      <c r="J122" s="29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328">
        <f t="shared" si="289"/>
        <v>1121.3333333333333</v>
      </c>
      <c r="L122" s="129">
        <f t="shared" si="290"/>
        <v>974449.87999999989</v>
      </c>
      <c r="M122" s="329">
        <f t="shared" si="291"/>
        <v>224.26666666666665</v>
      </c>
      <c r="N122" s="535">
        <f>'WP1 Lighting Invetory'!J123</f>
        <v>941920</v>
      </c>
      <c r="O122" s="330">
        <f t="shared" si="292"/>
        <v>70</v>
      </c>
      <c r="P122" s="264">
        <f>'JAP-5 Unitized Lighting Costs'!D$21</f>
        <v>1.1718313817226059E-2</v>
      </c>
      <c r="Q122" s="264">
        <f>'JAP-5 Unitized Lighting Costs'!$D$45</f>
        <v>1.6597234240679404</v>
      </c>
      <c r="R122" s="264">
        <f>'JAP-5 Unitized Lighting Costs'!D$74</f>
        <v>2.3044958636249755E-2</v>
      </c>
      <c r="S122" s="264">
        <f>'JAP-5 Unitized Lighting Costs'!$D$116</f>
        <v>6.8675783145522802</v>
      </c>
      <c r="T122" s="264">
        <f>'JAP-5 Unitized Lighting Costs'!$D$123</f>
        <v>5.4833248714576392E-2</v>
      </c>
      <c r="U122" s="66">
        <f t="shared" si="293"/>
        <v>10.183331890307617</v>
      </c>
      <c r="V122" s="66">
        <f t="shared" si="294"/>
        <v>1.6597234240679404</v>
      </c>
      <c r="W122" s="66">
        <f t="shared" si="295"/>
        <v>1.6131471045374828</v>
      </c>
      <c r="X122" s="66">
        <f t="shared" si="296"/>
        <v>1.3735156629104561</v>
      </c>
      <c r="Y122" s="66">
        <f t="shared" si="297"/>
        <v>3.8383274100203475</v>
      </c>
      <c r="Z122" s="66">
        <f t="shared" si="298"/>
        <v>18.668045491843845</v>
      </c>
      <c r="AA122" s="549"/>
      <c r="AB122" s="119">
        <f t="shared" si="299"/>
        <v>0.14547616986153739</v>
      </c>
      <c r="AC122" s="119">
        <f t="shared" si="300"/>
        <v>2.3710334629542005E-2</v>
      </c>
      <c r="AD122" s="119">
        <f t="shared" si="301"/>
        <v>2.3044958636249755E-2</v>
      </c>
      <c r="AE122" s="119">
        <f t="shared" si="302"/>
        <v>1.9621652327292231E-2</v>
      </c>
      <c r="AF122" s="119">
        <f t="shared" si="303"/>
        <v>5.4833248714576392E-2</v>
      </c>
      <c r="AG122" s="119">
        <f t="shared" si="304"/>
        <v>0.26668636416919778</v>
      </c>
      <c r="AH122" s="66">
        <f t="shared" si="305"/>
        <v>11418.909492998273</v>
      </c>
      <c r="AI122" s="66">
        <f t="shared" si="306"/>
        <v>1861.1031995215171</v>
      </c>
      <c r="AJ122" s="66">
        <f t="shared" si="307"/>
        <v>1808.8756198880305</v>
      </c>
      <c r="AK122" s="66">
        <f t="shared" si="308"/>
        <v>1540.1688966769248</v>
      </c>
      <c r="AL122" s="66">
        <f t="shared" si="309"/>
        <v>4304.044469102816</v>
      </c>
      <c r="AM122" s="66">
        <f t="shared" si="310"/>
        <v>20933.101678187562</v>
      </c>
      <c r="AN122" s="66">
        <f t="shared" si="311"/>
        <v>137026.91391597927</v>
      </c>
      <c r="AO122" s="66">
        <f t="shared" si="311"/>
        <v>22333.238394258206</v>
      </c>
      <c r="AP122" s="66">
        <f t="shared" si="311"/>
        <v>21706.507438656365</v>
      </c>
      <c r="AQ122" s="66">
        <f t="shared" si="311"/>
        <v>18482.026760123095</v>
      </c>
      <c r="AR122" s="66">
        <f t="shared" si="311"/>
        <v>51648.533629233789</v>
      </c>
      <c r="AS122" s="66">
        <f t="shared" si="311"/>
        <v>251197.22013825073</v>
      </c>
      <c r="AT122" s="551">
        <f t="shared" si="312"/>
        <v>0</v>
      </c>
    </row>
    <row r="123" spans="1:46">
      <c r="A123" s="121" t="str">
        <f>+A122</f>
        <v>55E &amp; 56E</v>
      </c>
      <c r="B123" s="32" t="s">
        <v>767</v>
      </c>
      <c r="C123" s="32" t="str">
        <f>'WP1 Lighting Invetory'!C124</f>
        <v>Sodium Vapor</v>
      </c>
      <c r="D123" s="32" t="str">
        <f>'WP1 Lighting Invetory'!D124</f>
        <v>SV 250</v>
      </c>
      <c r="E123" s="32">
        <f>'WP1 Lighting Invetory'!E124</f>
        <v>250</v>
      </c>
      <c r="F123" s="32" t="str">
        <f>'WP1 Lighting Invetory'!G124</f>
        <v>Company</v>
      </c>
      <c r="G123" s="550">
        <f>'WP1 Lighting Invetory'!H124</f>
        <v>118.08333333333333</v>
      </c>
      <c r="H123" s="129">
        <f>'WP9 Sodium Vapor Cost Est.'!$D$27</f>
        <v>884.18</v>
      </c>
      <c r="I123" s="24" t="s">
        <v>210</v>
      </c>
      <c r="J123" s="29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328">
        <f t="shared" si="289"/>
        <v>118.08333333333333</v>
      </c>
      <c r="L123" s="129">
        <f t="shared" si="290"/>
        <v>104406.92166666666</v>
      </c>
      <c r="M123" s="329">
        <f t="shared" si="291"/>
        <v>29.520833333333332</v>
      </c>
      <c r="N123" s="535">
        <f>'WP1 Lighting Invetory'!J124</f>
        <v>123987.5</v>
      </c>
      <c r="O123" s="330">
        <f t="shared" si="292"/>
        <v>87.5</v>
      </c>
      <c r="P123" s="264">
        <f>'JAP-5 Unitized Lighting Costs'!D$21</f>
        <v>1.1718313817226059E-2</v>
      </c>
      <c r="Q123" s="264">
        <f>'JAP-5 Unitized Lighting Costs'!$D$45</f>
        <v>1.6597234240679404</v>
      </c>
      <c r="R123" s="264">
        <f>'JAP-5 Unitized Lighting Costs'!D$74</f>
        <v>2.3044958636249755E-2</v>
      </c>
      <c r="S123" s="264">
        <f>'JAP-5 Unitized Lighting Costs'!$D$116</f>
        <v>6.8675783145522802</v>
      </c>
      <c r="T123" s="264">
        <f>'JAP-5 Unitized Lighting Costs'!$D$123</f>
        <v>5.4833248714576392E-2</v>
      </c>
      <c r="U123" s="66">
        <f t="shared" si="293"/>
        <v>10.361098710914936</v>
      </c>
      <c r="V123" s="66">
        <f t="shared" si="294"/>
        <v>1.6597234240679404</v>
      </c>
      <c r="W123" s="66">
        <f t="shared" si="295"/>
        <v>2.0164338806718534</v>
      </c>
      <c r="X123" s="66">
        <f t="shared" si="296"/>
        <v>1.71689457863807</v>
      </c>
      <c r="Y123" s="66">
        <f t="shared" si="297"/>
        <v>4.797909262525434</v>
      </c>
      <c r="Z123" s="66">
        <f t="shared" si="298"/>
        <v>20.552059856818232</v>
      </c>
      <c r="AA123" s="549"/>
      <c r="AB123" s="119">
        <f t="shared" si="299"/>
        <v>0.11841255669617069</v>
      </c>
      <c r="AC123" s="119">
        <f t="shared" si="300"/>
        <v>1.8968267703633603E-2</v>
      </c>
      <c r="AD123" s="119">
        <f t="shared" si="301"/>
        <v>2.3044958636249752E-2</v>
      </c>
      <c r="AE123" s="119">
        <f t="shared" si="302"/>
        <v>1.9621652327292228E-2</v>
      </c>
      <c r="AF123" s="119">
        <f t="shared" si="303"/>
        <v>5.4833248714576392E-2</v>
      </c>
      <c r="AG123" s="119">
        <f t="shared" si="304"/>
        <v>0.23488068407792267</v>
      </c>
      <c r="AH123" s="66">
        <f t="shared" si="305"/>
        <v>1223.4730727805386</v>
      </c>
      <c r="AI123" s="66">
        <f t="shared" si="306"/>
        <v>195.98567432535594</v>
      </c>
      <c r="AJ123" s="66">
        <f t="shared" si="307"/>
        <v>238.10723407600133</v>
      </c>
      <c r="AK123" s="66">
        <f t="shared" si="308"/>
        <v>202.73663482751209</v>
      </c>
      <c r="AL123" s="66">
        <f t="shared" si="309"/>
        <v>566.55311874987831</v>
      </c>
      <c r="AM123" s="66">
        <f t="shared" si="310"/>
        <v>2426.855734759286</v>
      </c>
      <c r="AN123" s="66">
        <f t="shared" si="311"/>
        <v>14681.676873366463</v>
      </c>
      <c r="AO123" s="66">
        <f t="shared" si="311"/>
        <v>2351.8280919042713</v>
      </c>
      <c r="AP123" s="66">
        <f t="shared" si="311"/>
        <v>2857.2868089120161</v>
      </c>
      <c r="AQ123" s="66">
        <f t="shared" si="311"/>
        <v>2432.8396179301453</v>
      </c>
      <c r="AR123" s="66">
        <f t="shared" si="311"/>
        <v>6798.6374249985402</v>
      </c>
      <c r="AS123" s="66">
        <f t="shared" si="311"/>
        <v>29122.268817111431</v>
      </c>
      <c r="AT123" s="551">
        <f t="shared" si="312"/>
        <v>0</v>
      </c>
    </row>
    <row r="124" spans="1:46">
      <c r="A124" s="121" t="str">
        <f>+A123</f>
        <v>55E &amp; 56E</v>
      </c>
      <c r="B124" s="32" t="s">
        <v>767</v>
      </c>
      <c r="C124" s="32" t="str">
        <f>'WP1 Lighting Invetory'!C125</f>
        <v>Sodium Vapor</v>
      </c>
      <c r="D124" s="32" t="str">
        <f>'WP1 Lighting Invetory'!D125</f>
        <v>SV 400</v>
      </c>
      <c r="E124" s="32">
        <f>'WP1 Lighting Invetory'!E125</f>
        <v>400</v>
      </c>
      <c r="F124" s="32" t="str">
        <f>'WP1 Lighting Invetory'!G125</f>
        <v>Company</v>
      </c>
      <c r="G124" s="550">
        <f>'WP1 Lighting Invetory'!H125</f>
        <v>49</v>
      </c>
      <c r="H124" s="129">
        <f>'WP9 Sodium Vapor Cost Est.'!$D$29</f>
        <v>984.66</v>
      </c>
      <c r="I124" s="24" t="s">
        <v>210</v>
      </c>
      <c r="J124" s="29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328">
        <f t="shared" si="289"/>
        <v>49</v>
      </c>
      <c r="L124" s="129">
        <f t="shared" si="290"/>
        <v>48248.34</v>
      </c>
      <c r="M124" s="329">
        <f t="shared" si="291"/>
        <v>19.600000000000001</v>
      </c>
      <c r="N124" s="535">
        <f>'WP1 Lighting Invetory'!J125</f>
        <v>82320</v>
      </c>
      <c r="O124" s="330">
        <f t="shared" si="292"/>
        <v>140</v>
      </c>
      <c r="P124" s="264">
        <f>'JAP-5 Unitized Lighting Costs'!D$21</f>
        <v>1.1718313817226059E-2</v>
      </c>
      <c r="Q124" s="264">
        <f>'JAP-5 Unitized Lighting Costs'!$D$45</f>
        <v>1.6597234240679404</v>
      </c>
      <c r="R124" s="264">
        <f>'JAP-5 Unitized Lighting Costs'!D$74</f>
        <v>2.3044958636249755E-2</v>
      </c>
      <c r="S124" s="264">
        <f>'JAP-5 Unitized Lighting Costs'!$D$116</f>
        <v>6.8675783145522802</v>
      </c>
      <c r="T124" s="264">
        <f>'JAP-5 Unitized Lighting Costs'!$D$123</f>
        <v>5.4833248714576392E-2</v>
      </c>
      <c r="U124" s="66">
        <f t="shared" si="293"/>
        <v>11.538554883269811</v>
      </c>
      <c r="V124" s="66">
        <f t="shared" si="294"/>
        <v>1.6597234240679404</v>
      </c>
      <c r="W124" s="66">
        <f t="shared" si="295"/>
        <v>3.2262942090749656</v>
      </c>
      <c r="X124" s="66">
        <f t="shared" si="296"/>
        <v>2.7470313258209123</v>
      </c>
      <c r="Y124" s="66">
        <f t="shared" si="297"/>
        <v>7.676654820040695</v>
      </c>
      <c r="Z124" s="66">
        <f t="shared" si="298"/>
        <v>26.848258662274326</v>
      </c>
      <c r="AA124" s="549"/>
      <c r="AB124" s="119">
        <f t="shared" si="299"/>
        <v>8.2418249166212931E-2</v>
      </c>
      <c r="AC124" s="119">
        <f t="shared" si="300"/>
        <v>1.1855167314771002E-2</v>
      </c>
      <c r="AD124" s="119">
        <f t="shared" si="301"/>
        <v>2.3044958636249755E-2</v>
      </c>
      <c r="AE124" s="119">
        <f t="shared" si="302"/>
        <v>1.9621652327292231E-2</v>
      </c>
      <c r="AF124" s="119">
        <f t="shared" si="303"/>
        <v>5.4833248714576392E-2</v>
      </c>
      <c r="AG124" s="119">
        <f t="shared" si="304"/>
        <v>0.19177327615910231</v>
      </c>
      <c r="AH124" s="66">
        <f t="shared" si="305"/>
        <v>565.38918928022076</v>
      </c>
      <c r="AI124" s="66">
        <f t="shared" si="306"/>
        <v>81.326447779329072</v>
      </c>
      <c r="AJ124" s="66">
        <f t="shared" si="307"/>
        <v>158.08841624467331</v>
      </c>
      <c r="AK124" s="66">
        <f t="shared" si="308"/>
        <v>134.6045349652247</v>
      </c>
      <c r="AL124" s="66">
        <f t="shared" si="309"/>
        <v>376.15608618199406</v>
      </c>
      <c r="AM124" s="66">
        <f t="shared" si="310"/>
        <v>1315.564674451442</v>
      </c>
      <c r="AN124" s="66">
        <f t="shared" si="311"/>
        <v>6784.6702713626491</v>
      </c>
      <c r="AO124" s="66">
        <f t="shared" si="311"/>
        <v>975.91737335194887</v>
      </c>
      <c r="AP124" s="66">
        <f t="shared" si="311"/>
        <v>1897.0609949360796</v>
      </c>
      <c r="AQ124" s="66">
        <f t="shared" si="311"/>
        <v>1615.2544195826963</v>
      </c>
      <c r="AR124" s="66">
        <f t="shared" si="311"/>
        <v>4513.8730341839291</v>
      </c>
      <c r="AS124" s="66">
        <f t="shared" si="311"/>
        <v>15786.776093417304</v>
      </c>
      <c r="AT124" s="551">
        <f t="shared" si="312"/>
        <v>0</v>
      </c>
    </row>
    <row r="125" spans="1:46">
      <c r="A125" s="121"/>
      <c r="B125" s="28"/>
      <c r="C125" s="32"/>
      <c r="D125" s="32"/>
      <c r="E125" s="32"/>
      <c r="F125" s="32"/>
      <c r="G125" s="550"/>
      <c r="K125" s="328"/>
      <c r="L125" s="129"/>
      <c r="AA125" s="549"/>
      <c r="AB125" s="119"/>
      <c r="AC125" s="119"/>
      <c r="AD125" s="119"/>
      <c r="AE125" s="119"/>
      <c r="AF125" s="119"/>
      <c r="AG125" s="119"/>
      <c r="AT125" s="551"/>
    </row>
    <row r="126" spans="1:46">
      <c r="A126" s="121" t="str">
        <f>+A124</f>
        <v>55E &amp; 56E</v>
      </c>
      <c r="B126" s="27"/>
      <c r="C126" s="32" t="str">
        <f>'WP1 Lighting Invetory'!C127</f>
        <v>Metal Halide</v>
      </c>
      <c r="D126" s="32" t="str">
        <f>'WP1 Lighting Invetory'!D127</f>
        <v>MH 250</v>
      </c>
      <c r="E126" s="32">
        <f>'WP1 Lighting Invetory'!E127</f>
        <v>250</v>
      </c>
      <c r="F126" s="32" t="str">
        <f>'WP1 Lighting Invetory'!G127</f>
        <v>Company</v>
      </c>
      <c r="G126" s="550">
        <f>'WP1 Lighting Invetory'!H127</f>
        <v>6</v>
      </c>
      <c r="H126" s="129">
        <f>'WP8 Metal Halide Cost Est.'!$D$24</f>
        <v>875.7</v>
      </c>
      <c r="I126" s="24" t="s">
        <v>210</v>
      </c>
      <c r="J126" s="29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328">
        <f>IF(I126="Yes",G126*J126,0)</f>
        <v>12</v>
      </c>
      <c r="L126" s="129">
        <f>IF(F126="Company", G126*H126,0)</f>
        <v>5254.2000000000007</v>
      </c>
      <c r="M126" s="329">
        <f>E126*G126/1000</f>
        <v>1.5</v>
      </c>
      <c r="N126" s="535">
        <f>'WP1 Lighting Invetory'!J127</f>
        <v>6300</v>
      </c>
      <c r="O126" s="330">
        <f>E126*4200/1000/12</f>
        <v>87.5</v>
      </c>
      <c r="P126" s="264">
        <f>'JAP-5 Unitized Lighting Costs'!D$21</f>
        <v>1.1718313817226059E-2</v>
      </c>
      <c r="Q126" s="264">
        <f>'JAP-5 Unitized Lighting Costs'!$D$45</f>
        <v>1.6597234240679404</v>
      </c>
      <c r="R126" s="264">
        <f>'JAP-5 Unitized Lighting Costs'!D$74</f>
        <v>2.3044958636249755E-2</v>
      </c>
      <c r="S126" s="264">
        <f>'JAP-5 Unitized Lighting Costs'!$D$116</f>
        <v>6.8675783145522802</v>
      </c>
      <c r="T126" s="264">
        <f>'JAP-5 Unitized Lighting Costs'!$D$123</f>
        <v>5.4833248714576392E-2</v>
      </c>
      <c r="U126" s="66">
        <f>IF(F126="Company", H126*P126, 0)</f>
        <v>10.261727409744861</v>
      </c>
      <c r="V126" s="66">
        <f>IF(I126="yes", J126*Q126, 0)</f>
        <v>3.3194468481358808</v>
      </c>
      <c r="W126" s="66">
        <f>R126*O126</f>
        <v>2.0164338806718534</v>
      </c>
      <c r="X126" s="66">
        <f>E126*S126/1000</f>
        <v>1.71689457863807</v>
      </c>
      <c r="Y126" s="66">
        <f>O126*T126</f>
        <v>4.797909262525434</v>
      </c>
      <c r="Z126" s="66">
        <f>SUM(U126:Y126)</f>
        <v>22.112411979716097</v>
      </c>
      <c r="AA126" s="549"/>
      <c r="AB126" s="119">
        <f>IFERROR(U126/O126,0)</f>
        <v>0.11727688468279841</v>
      </c>
      <c r="AC126" s="119">
        <f>IFERROR(V126/O126,0)</f>
        <v>3.7936535407267206E-2</v>
      </c>
      <c r="AD126" s="119">
        <f>IFERROR(W126/O126,0)</f>
        <v>2.3044958636249752E-2</v>
      </c>
      <c r="AE126" s="119">
        <f>IFERROR(X126/O126,0)</f>
        <v>1.9621652327292228E-2</v>
      </c>
      <c r="AF126" s="119">
        <f>IFERROR(Y126/O126,0)</f>
        <v>5.4833248714576392E-2</v>
      </c>
      <c r="AG126" s="119">
        <f>SUM(AB126:AF126)</f>
        <v>0.25271327976818397</v>
      </c>
      <c r="AH126" s="66">
        <f>(U126*$G126)</f>
        <v>61.570364458469165</v>
      </c>
      <c r="AI126" s="66">
        <f>(V126*$G126)</f>
        <v>19.916681088815285</v>
      </c>
      <c r="AJ126" s="66">
        <f>(W126*$G126)</f>
        <v>12.098603284031121</v>
      </c>
      <c r="AK126" s="66">
        <f>(X126*$G126)</f>
        <v>10.301367471828421</v>
      </c>
      <c r="AL126" s="66">
        <f>(Y126*$G126)</f>
        <v>28.787455575152606</v>
      </c>
      <c r="AM126" s="66">
        <f>SUM(AH126:AL126)</f>
        <v>132.67447187829663</v>
      </c>
      <c r="AN126" s="66">
        <f t="shared" ref="AN126:AS126" si="313">AH126*12</f>
        <v>738.84437350163</v>
      </c>
      <c r="AO126" s="66">
        <f t="shared" si="313"/>
        <v>239.00017306578343</v>
      </c>
      <c r="AP126" s="66">
        <f t="shared" si="313"/>
        <v>145.18323940837345</v>
      </c>
      <c r="AQ126" s="66">
        <f t="shared" si="313"/>
        <v>123.61640966194105</v>
      </c>
      <c r="AR126" s="66">
        <f t="shared" si="313"/>
        <v>345.44946690183127</v>
      </c>
      <c r="AS126" s="66">
        <f t="shared" si="313"/>
        <v>1592.0936625395595</v>
      </c>
      <c r="AT126" s="551">
        <f>Z126*G126-AM126</f>
        <v>0</v>
      </c>
    </row>
    <row r="127" spans="1:46">
      <c r="A127" s="92"/>
      <c r="B127" s="28"/>
      <c r="C127" s="32"/>
      <c r="D127" s="32"/>
      <c r="E127" s="32"/>
      <c r="F127" s="32"/>
      <c r="G127" s="550"/>
      <c r="K127" s="328"/>
      <c r="L127" s="129"/>
      <c r="AA127" s="549"/>
      <c r="AB127" s="119"/>
      <c r="AC127" s="119"/>
      <c r="AD127" s="119"/>
      <c r="AE127" s="119"/>
      <c r="AF127" s="119"/>
      <c r="AG127" s="119"/>
      <c r="AT127" s="551"/>
    </row>
    <row r="128" spans="1:46">
      <c r="A128" s="87" t="str">
        <f>+A126</f>
        <v>55E &amp; 56E</v>
      </c>
      <c r="B128" s="33"/>
      <c r="C128" s="32" t="str">
        <f>'WP1 Lighting Invetory'!C129</f>
        <v>Light Emitting Diode</v>
      </c>
      <c r="D128" s="32" t="str">
        <f>'WP1 Lighting Invetory'!D129</f>
        <v>LED 030.01-060</v>
      </c>
      <c r="E128" s="32">
        <f>'WP1 Lighting Invetory'!E129</f>
        <v>45</v>
      </c>
      <c r="F128" s="32" t="str">
        <f>'WP1 Lighting Invetory'!G129</f>
        <v>Company</v>
      </c>
      <c r="G128" s="550">
        <f>'WP1 Lighting Invetory'!H129</f>
        <v>401.41666666666669</v>
      </c>
      <c r="H128" s="129">
        <f>'WP6 Condensed LED Cost Est.'!$C24</f>
        <v>766.43</v>
      </c>
      <c r="I128" s="24" t="s">
        <v>210</v>
      </c>
      <c r="J128" s="29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328">
        <f t="shared" ref="K128:K136" si="314">IF(I128="Yes",G128*J128,0)</f>
        <v>80.283333333333346</v>
      </c>
      <c r="L128" s="129">
        <f t="shared" ref="L128:L136" si="315">IF(F128="Company", G128*H128,0)</f>
        <v>307657.77583333332</v>
      </c>
      <c r="M128" s="329">
        <f t="shared" ref="M128:M136" si="316">E128*G128/1000</f>
        <v>18.063749999999999</v>
      </c>
      <c r="N128" s="535">
        <f>'WP1 Lighting Invetory'!J129</f>
        <v>75867.75</v>
      </c>
      <c r="O128" s="330">
        <f t="shared" ref="O128:O173" si="317">E128*4200/1000/12</f>
        <v>15.75</v>
      </c>
      <c r="P128" s="264">
        <f>'JAP-5 Unitized Lighting Costs'!D$21</f>
        <v>1.1718313817226059E-2</v>
      </c>
      <c r="Q128" s="264">
        <f>'JAP-5 Unitized Lighting Costs'!$D$45</f>
        <v>1.6597234240679404</v>
      </c>
      <c r="R128" s="264">
        <f>'JAP-5 Unitized Lighting Costs'!D$74</f>
        <v>2.3044958636249755E-2</v>
      </c>
      <c r="S128" s="264">
        <f>'JAP-5 Unitized Lighting Costs'!$D$116</f>
        <v>6.8675783145522802</v>
      </c>
      <c r="T128" s="264">
        <f>'JAP-5 Unitized Lighting Costs'!$D$123</f>
        <v>5.4833248714576392E-2</v>
      </c>
      <c r="U128" s="66">
        <f t="shared" ref="U128:U136" si="318">IF(F128="Company", H128*P128, 0)</f>
        <v>8.9812672589365672</v>
      </c>
      <c r="V128" s="66">
        <f t="shared" ref="V128:V136" si="319">IF(I128="yes", J128*Q128, 0)</f>
        <v>0.33194468481358808</v>
      </c>
      <c r="W128" s="66">
        <f t="shared" ref="W128:W136" si="320">R128*O128</f>
        <v>0.36295809852093364</v>
      </c>
      <c r="X128" s="66">
        <f t="shared" ref="X128:X136" si="321">E128*S128/1000</f>
        <v>0.30904102415485263</v>
      </c>
      <c r="Y128" s="66">
        <f t="shared" ref="Y128:Y136" si="322">O128*T128</f>
        <v>0.86362366725457818</v>
      </c>
      <c r="Z128" s="66">
        <f t="shared" ref="Z128:Z136" si="323">SUM(U128:Y128)</f>
        <v>10.848834733680519</v>
      </c>
      <c r="AA128" s="549"/>
      <c r="AB128" s="119">
        <f t="shared" ref="AB128:AB136" si="324">IFERROR(U128/O128,0)</f>
        <v>0.57023919104359155</v>
      </c>
      <c r="AC128" s="119">
        <f t="shared" ref="AC128:AC136" si="325">IFERROR(V128/O128,0)</f>
        <v>2.1075853004037338E-2</v>
      </c>
      <c r="AD128" s="119">
        <f t="shared" ref="AD128:AD136" si="326">IFERROR(W128/O128,0)</f>
        <v>2.3044958636249755E-2</v>
      </c>
      <c r="AE128" s="119">
        <f t="shared" ref="AE128:AE136" si="327">IFERROR(X128/O128,0)</f>
        <v>1.9621652327292231E-2</v>
      </c>
      <c r="AF128" s="119">
        <f t="shared" ref="AF128:AF136" si="328">IFERROR(Y128/O128,0)</f>
        <v>5.4833248714576392E-2</v>
      </c>
      <c r="AG128" s="119">
        <f t="shared" ref="AG128:AG136" si="329">SUM(AB128:AF128)</f>
        <v>0.68881490372574727</v>
      </c>
      <c r="AH128" s="66">
        <f t="shared" ref="AH128:AH136" si="330">(U128*$G128)</f>
        <v>3605.230365524787</v>
      </c>
      <c r="AI128" s="66">
        <f t="shared" ref="AI128:AI136" si="331">(V128*$G128)</f>
        <v>133.24812889558783</v>
      </c>
      <c r="AJ128" s="66">
        <f t="shared" ref="AJ128:AJ136" si="332">(W128*$G128)</f>
        <v>145.69743004794478</v>
      </c>
      <c r="AK128" s="66">
        <f t="shared" ref="AK128:AK136" si="333">(X128*$G128)</f>
        <v>124.05421777949377</v>
      </c>
      <c r="AL128" s="66">
        <f t="shared" ref="AL128:AL136" si="334">(Y128*$G128)</f>
        <v>346.67293376377529</v>
      </c>
      <c r="AM128" s="66">
        <f t="shared" ref="AM128:AM136" si="335">SUM(AH128:AL128)</f>
        <v>4354.9030760115884</v>
      </c>
      <c r="AN128" s="66">
        <f t="shared" ref="AN128:AN136" si="336">AH128*12</f>
        <v>43262.764386297444</v>
      </c>
      <c r="AO128" s="66">
        <f t="shared" ref="AO128:AO136" si="337">AI128*12</f>
        <v>1598.977546747054</v>
      </c>
      <c r="AP128" s="66">
        <f t="shared" ref="AP128:AP136" si="338">AJ128*12</f>
        <v>1748.3691605753374</v>
      </c>
      <c r="AQ128" s="66">
        <f t="shared" ref="AQ128:AQ136" si="339">AK128*12</f>
        <v>1488.6506133539251</v>
      </c>
      <c r="AR128" s="66">
        <f t="shared" ref="AR128:AR136" si="340">AL128*12</f>
        <v>4160.0752051653035</v>
      </c>
      <c r="AS128" s="66">
        <f t="shared" ref="AS128:AS136" si="341">AM128*12</f>
        <v>52258.836912139057</v>
      </c>
      <c r="AT128" s="551">
        <f t="shared" ref="AT128:AT136" si="342">Z128*G128-AM128</f>
        <v>0</v>
      </c>
    </row>
    <row r="129" spans="1:46">
      <c r="A129" s="87" t="str">
        <f t="shared" ref="A129:A134" si="343">A128</f>
        <v>55E &amp; 56E</v>
      </c>
      <c r="B129" s="33"/>
      <c r="C129" s="32" t="str">
        <f>'WP1 Lighting Invetory'!C130</f>
        <v>Light Emitting Diode</v>
      </c>
      <c r="D129" s="32" t="str">
        <f>'WP1 Lighting Invetory'!D130</f>
        <v>LED 060.01-090</v>
      </c>
      <c r="E129" s="32">
        <f>'WP1 Lighting Invetory'!E130</f>
        <v>75</v>
      </c>
      <c r="F129" s="32" t="str">
        <f>'WP1 Lighting Invetory'!G130</f>
        <v>Company</v>
      </c>
      <c r="G129" s="550">
        <f>'WP1 Lighting Invetory'!H130</f>
        <v>0</v>
      </c>
      <c r="H129" s="129">
        <f>'WP6 Condensed LED Cost Est.'!$C25</f>
        <v>892.08500000000004</v>
      </c>
      <c r="I129" s="24" t="s">
        <v>210</v>
      </c>
      <c r="J129" s="29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328">
        <f t="shared" si="314"/>
        <v>0</v>
      </c>
      <c r="L129" s="129">
        <f t="shared" si="315"/>
        <v>0</v>
      </c>
      <c r="M129" s="329">
        <f t="shared" si="316"/>
        <v>0</v>
      </c>
      <c r="N129" s="535">
        <f>'WP1 Lighting Invetory'!J130</f>
        <v>0</v>
      </c>
      <c r="O129" s="330">
        <f t="shared" si="317"/>
        <v>26.25</v>
      </c>
      <c r="P129" s="264">
        <f>'JAP-5 Unitized Lighting Costs'!D$21</f>
        <v>1.1718313817226059E-2</v>
      </c>
      <c r="Q129" s="264">
        <f>'JAP-5 Unitized Lighting Costs'!$D$45</f>
        <v>1.6597234240679404</v>
      </c>
      <c r="R129" s="264">
        <f>'JAP-5 Unitized Lighting Costs'!D$74</f>
        <v>2.3044958636249755E-2</v>
      </c>
      <c r="S129" s="264">
        <f>'JAP-5 Unitized Lighting Costs'!$D$116</f>
        <v>6.8675783145522802</v>
      </c>
      <c r="T129" s="264">
        <f>'JAP-5 Unitized Lighting Costs'!$D$123</f>
        <v>5.4833248714576392E-2</v>
      </c>
      <c r="U129" s="66">
        <f t="shared" si="318"/>
        <v>10.453731981640109</v>
      </c>
      <c r="V129" s="66">
        <f t="shared" si="319"/>
        <v>0.33194468481358808</v>
      </c>
      <c r="W129" s="66">
        <f t="shared" si="320"/>
        <v>0.6049301642015561</v>
      </c>
      <c r="X129" s="66">
        <f t="shared" si="321"/>
        <v>0.5150683735914211</v>
      </c>
      <c r="Y129" s="66">
        <f t="shared" si="322"/>
        <v>1.4393727787576303</v>
      </c>
      <c r="Z129" s="66">
        <f t="shared" si="323"/>
        <v>13.345047983004303</v>
      </c>
      <c r="AA129" s="549"/>
      <c r="AB129" s="119">
        <f t="shared" si="324"/>
        <v>0.39823740882438513</v>
      </c>
      <c r="AC129" s="119">
        <f t="shared" si="325"/>
        <v>1.2645511802422403E-2</v>
      </c>
      <c r="AD129" s="119">
        <f t="shared" si="326"/>
        <v>2.3044958636249755E-2</v>
      </c>
      <c r="AE129" s="119">
        <f t="shared" si="327"/>
        <v>1.9621652327292231E-2</v>
      </c>
      <c r="AF129" s="119">
        <f t="shared" si="328"/>
        <v>5.4833248714576392E-2</v>
      </c>
      <c r="AG129" s="119">
        <f t="shared" si="329"/>
        <v>0.5083827803049259</v>
      </c>
      <c r="AH129" s="66">
        <f t="shared" si="330"/>
        <v>0</v>
      </c>
      <c r="AI129" s="66">
        <f t="shared" si="331"/>
        <v>0</v>
      </c>
      <c r="AJ129" s="66">
        <f t="shared" si="332"/>
        <v>0</v>
      </c>
      <c r="AK129" s="66">
        <f t="shared" si="333"/>
        <v>0</v>
      </c>
      <c r="AL129" s="66">
        <f t="shared" si="334"/>
        <v>0</v>
      </c>
      <c r="AM129" s="66">
        <f t="shared" si="335"/>
        <v>0</v>
      </c>
      <c r="AN129" s="66">
        <f t="shared" si="336"/>
        <v>0</v>
      </c>
      <c r="AO129" s="66">
        <f t="shared" si="337"/>
        <v>0</v>
      </c>
      <c r="AP129" s="66">
        <f t="shared" si="338"/>
        <v>0</v>
      </c>
      <c r="AQ129" s="66">
        <f t="shared" si="339"/>
        <v>0</v>
      </c>
      <c r="AR129" s="66">
        <f t="shared" si="340"/>
        <v>0</v>
      </c>
      <c r="AS129" s="66">
        <f t="shared" si="341"/>
        <v>0</v>
      </c>
      <c r="AT129" s="551">
        <f t="shared" si="342"/>
        <v>0</v>
      </c>
    </row>
    <row r="130" spans="1:46">
      <c r="A130" s="87" t="str">
        <f t="shared" si="343"/>
        <v>55E &amp; 56E</v>
      </c>
      <c r="B130" s="33"/>
      <c r="C130" s="32" t="str">
        <f>'WP1 Lighting Invetory'!C131</f>
        <v>Light Emitting Diode</v>
      </c>
      <c r="D130" s="32" t="str">
        <f>'WP1 Lighting Invetory'!D131</f>
        <v>LED 090.01-120</v>
      </c>
      <c r="E130" s="32">
        <f>'WP1 Lighting Invetory'!E131</f>
        <v>105</v>
      </c>
      <c r="F130" s="32" t="str">
        <f>'WP1 Lighting Invetory'!G131</f>
        <v>Company</v>
      </c>
      <c r="G130" s="550">
        <f>'WP1 Lighting Invetory'!H131</f>
        <v>105.5</v>
      </c>
      <c r="H130" s="129">
        <f>'WP6 Condensed LED Cost Est.'!$C26</f>
        <v>1017.74</v>
      </c>
      <c r="I130" s="24" t="s">
        <v>210</v>
      </c>
      <c r="J130" s="29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328">
        <f t="shared" si="314"/>
        <v>21.1</v>
      </c>
      <c r="L130" s="129">
        <f t="shared" si="315"/>
        <v>107371.57</v>
      </c>
      <c r="M130" s="329">
        <f t="shared" si="316"/>
        <v>11.077500000000001</v>
      </c>
      <c r="N130" s="535">
        <f>'WP1 Lighting Invetory'!J131</f>
        <v>46525.5</v>
      </c>
      <c r="O130" s="330">
        <f t="shared" si="317"/>
        <v>36.75</v>
      </c>
      <c r="P130" s="264">
        <f>'JAP-5 Unitized Lighting Costs'!D$21</f>
        <v>1.1718313817226059E-2</v>
      </c>
      <c r="Q130" s="264">
        <f>'JAP-5 Unitized Lighting Costs'!$D$45</f>
        <v>1.6597234240679404</v>
      </c>
      <c r="R130" s="264">
        <f>'JAP-5 Unitized Lighting Costs'!D$74</f>
        <v>2.3044958636249755E-2</v>
      </c>
      <c r="S130" s="264">
        <f>'JAP-5 Unitized Lighting Costs'!$D$116</f>
        <v>6.8675783145522802</v>
      </c>
      <c r="T130" s="264">
        <f>'JAP-5 Unitized Lighting Costs'!$D$123</f>
        <v>5.4833248714576392E-2</v>
      </c>
      <c r="U130" s="66">
        <f t="shared" si="318"/>
        <v>11.926196704343649</v>
      </c>
      <c r="V130" s="66">
        <f t="shared" si="319"/>
        <v>0.33194468481358808</v>
      </c>
      <c r="W130" s="66">
        <f t="shared" si="320"/>
        <v>0.84690222988217845</v>
      </c>
      <c r="X130" s="66">
        <f t="shared" si="321"/>
        <v>0.72109572302798941</v>
      </c>
      <c r="Y130" s="66">
        <f t="shared" si="322"/>
        <v>2.0151218902606822</v>
      </c>
      <c r="Z130" s="66">
        <f t="shared" si="323"/>
        <v>15.841261232328089</v>
      </c>
      <c r="AA130" s="549"/>
      <c r="AB130" s="119">
        <f t="shared" si="324"/>
        <v>0.32452235930186801</v>
      </c>
      <c r="AC130" s="119">
        <f t="shared" si="325"/>
        <v>9.032508430301716E-3</v>
      </c>
      <c r="AD130" s="119">
        <f t="shared" si="326"/>
        <v>2.3044958636249755E-2</v>
      </c>
      <c r="AE130" s="119">
        <f t="shared" si="327"/>
        <v>1.9621652327292228E-2</v>
      </c>
      <c r="AF130" s="119">
        <f t="shared" si="328"/>
        <v>5.4833248714576385E-2</v>
      </c>
      <c r="AG130" s="119">
        <f t="shared" si="329"/>
        <v>0.43105472741028816</v>
      </c>
      <c r="AH130" s="66">
        <f t="shared" si="330"/>
        <v>1258.2137523082549</v>
      </c>
      <c r="AI130" s="66">
        <f t="shared" si="331"/>
        <v>35.020164247833542</v>
      </c>
      <c r="AJ130" s="66">
        <f t="shared" si="332"/>
        <v>89.34818525256982</v>
      </c>
      <c r="AK130" s="66">
        <f t="shared" si="333"/>
        <v>76.075598779452889</v>
      </c>
      <c r="AL130" s="66">
        <f t="shared" si="334"/>
        <v>212.59535942250199</v>
      </c>
      <c r="AM130" s="66">
        <f t="shared" si="335"/>
        <v>1671.2530600106134</v>
      </c>
      <c r="AN130" s="66">
        <f t="shared" si="336"/>
        <v>15098.56502769906</v>
      </c>
      <c r="AO130" s="66">
        <f t="shared" si="337"/>
        <v>420.24197097400247</v>
      </c>
      <c r="AP130" s="66">
        <f t="shared" si="338"/>
        <v>1072.1782230308379</v>
      </c>
      <c r="AQ130" s="66">
        <f t="shared" si="339"/>
        <v>912.90718535343467</v>
      </c>
      <c r="AR130" s="66">
        <f t="shared" si="340"/>
        <v>2551.1443130700236</v>
      </c>
      <c r="AS130" s="66">
        <f t="shared" si="341"/>
        <v>20055.036720127362</v>
      </c>
      <c r="AT130" s="551">
        <f t="shared" si="342"/>
        <v>0</v>
      </c>
    </row>
    <row r="131" spans="1:46">
      <c r="A131" s="87" t="str">
        <f t="shared" si="343"/>
        <v>55E &amp; 56E</v>
      </c>
      <c r="B131" s="33"/>
      <c r="C131" s="32" t="str">
        <f>'WP1 Lighting Invetory'!C132</f>
        <v>Light Emitting Diode</v>
      </c>
      <c r="D131" s="32" t="str">
        <f>'WP1 Lighting Invetory'!D132</f>
        <v>LED 120.01-150</v>
      </c>
      <c r="E131" s="32">
        <f>'WP1 Lighting Invetory'!E132</f>
        <v>135</v>
      </c>
      <c r="F131" s="32" t="str">
        <f>'WP1 Lighting Invetory'!G132</f>
        <v>Company</v>
      </c>
      <c r="G131" s="550">
        <f>'WP1 Lighting Invetory'!H132</f>
        <v>0</v>
      </c>
      <c r="H131" s="129">
        <f>'WP6 Condensed LED Cost Est.'!$C27</f>
        <v>1047.73</v>
      </c>
      <c r="I131" s="24" t="s">
        <v>210</v>
      </c>
      <c r="J131" s="29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328">
        <f t="shared" si="314"/>
        <v>0</v>
      </c>
      <c r="L131" s="129">
        <f t="shared" si="315"/>
        <v>0</v>
      </c>
      <c r="M131" s="329">
        <f t="shared" si="316"/>
        <v>0</v>
      </c>
      <c r="N131" s="535">
        <f>'WP1 Lighting Invetory'!J132</f>
        <v>0</v>
      </c>
      <c r="O131" s="330">
        <f t="shared" si="317"/>
        <v>47.25</v>
      </c>
      <c r="P131" s="264">
        <f>'JAP-5 Unitized Lighting Costs'!D$21</f>
        <v>1.1718313817226059E-2</v>
      </c>
      <c r="Q131" s="264">
        <f>'JAP-5 Unitized Lighting Costs'!$D$45</f>
        <v>1.6597234240679404</v>
      </c>
      <c r="R131" s="264">
        <f>'JAP-5 Unitized Lighting Costs'!D$74</f>
        <v>2.3044958636249755E-2</v>
      </c>
      <c r="S131" s="264">
        <f>'JAP-5 Unitized Lighting Costs'!$D$116</f>
        <v>6.8675783145522802</v>
      </c>
      <c r="T131" s="264">
        <f>'JAP-5 Unitized Lighting Costs'!$D$123</f>
        <v>5.4833248714576392E-2</v>
      </c>
      <c r="U131" s="66">
        <f t="shared" si="318"/>
        <v>12.277628935722259</v>
      </c>
      <c r="V131" s="66">
        <f t="shared" si="319"/>
        <v>0.33194468481358808</v>
      </c>
      <c r="W131" s="66">
        <f t="shared" si="320"/>
        <v>1.088874295562801</v>
      </c>
      <c r="X131" s="66">
        <f t="shared" si="321"/>
        <v>0.92712307246455783</v>
      </c>
      <c r="Y131" s="66">
        <f t="shared" si="322"/>
        <v>2.5908710017637344</v>
      </c>
      <c r="Z131" s="66">
        <f t="shared" si="323"/>
        <v>17.216441990326942</v>
      </c>
      <c r="AA131" s="549"/>
      <c r="AB131" s="119">
        <f t="shared" si="324"/>
        <v>0.25984399863962454</v>
      </c>
      <c r="AC131" s="119">
        <f t="shared" si="325"/>
        <v>7.0252843346791131E-3</v>
      </c>
      <c r="AD131" s="119">
        <f t="shared" si="326"/>
        <v>2.3044958636249759E-2</v>
      </c>
      <c r="AE131" s="119">
        <f t="shared" si="327"/>
        <v>1.9621652327292228E-2</v>
      </c>
      <c r="AF131" s="119">
        <f t="shared" si="328"/>
        <v>5.4833248714576392E-2</v>
      </c>
      <c r="AG131" s="119">
        <f t="shared" si="329"/>
        <v>0.3643691426524221</v>
      </c>
      <c r="AH131" s="66">
        <f t="shared" si="330"/>
        <v>0</v>
      </c>
      <c r="AI131" s="66">
        <f t="shared" si="331"/>
        <v>0</v>
      </c>
      <c r="AJ131" s="66">
        <f t="shared" si="332"/>
        <v>0</v>
      </c>
      <c r="AK131" s="66">
        <f t="shared" si="333"/>
        <v>0</v>
      </c>
      <c r="AL131" s="66">
        <f t="shared" si="334"/>
        <v>0</v>
      </c>
      <c r="AM131" s="66">
        <f t="shared" si="335"/>
        <v>0</v>
      </c>
      <c r="AN131" s="66">
        <f t="shared" si="336"/>
        <v>0</v>
      </c>
      <c r="AO131" s="66">
        <f t="shared" si="337"/>
        <v>0</v>
      </c>
      <c r="AP131" s="66">
        <f t="shared" si="338"/>
        <v>0</v>
      </c>
      <c r="AQ131" s="66">
        <f t="shared" si="339"/>
        <v>0</v>
      </c>
      <c r="AR131" s="66">
        <f t="shared" si="340"/>
        <v>0</v>
      </c>
      <c r="AS131" s="66">
        <f t="shared" si="341"/>
        <v>0</v>
      </c>
      <c r="AT131" s="551">
        <f t="shared" si="342"/>
        <v>0</v>
      </c>
    </row>
    <row r="132" spans="1:46">
      <c r="A132" s="87" t="str">
        <f t="shared" si="343"/>
        <v>55E &amp; 56E</v>
      </c>
      <c r="B132" s="33"/>
      <c r="C132" s="32" t="str">
        <f>'WP1 Lighting Invetory'!C133</f>
        <v>Light Emitting Diode</v>
      </c>
      <c r="D132" s="32" t="str">
        <f>'WP1 Lighting Invetory'!D133</f>
        <v>LED 150.01-180</v>
      </c>
      <c r="E132" s="32">
        <f>'WP1 Lighting Invetory'!E133</f>
        <v>165</v>
      </c>
      <c r="F132" s="32" t="str">
        <f>'WP1 Lighting Invetory'!G133</f>
        <v>Company</v>
      </c>
      <c r="G132" s="550">
        <f>'WP1 Lighting Invetory'!H133</f>
        <v>0</v>
      </c>
      <c r="H132" s="129">
        <f>'WP6 Condensed LED Cost Est.'!$C28</f>
        <v>1173.3850000000002</v>
      </c>
      <c r="I132" s="24" t="s">
        <v>210</v>
      </c>
      <c r="J132" s="29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328">
        <f t="shared" si="314"/>
        <v>0</v>
      </c>
      <c r="L132" s="129">
        <f t="shared" si="315"/>
        <v>0</v>
      </c>
      <c r="M132" s="329">
        <f t="shared" si="316"/>
        <v>0</v>
      </c>
      <c r="N132" s="535">
        <f>'WP1 Lighting Invetory'!J133</f>
        <v>0</v>
      </c>
      <c r="O132" s="330">
        <f t="shared" si="317"/>
        <v>57.75</v>
      </c>
      <c r="P132" s="264">
        <f>'JAP-5 Unitized Lighting Costs'!D$21</f>
        <v>1.1718313817226059E-2</v>
      </c>
      <c r="Q132" s="264">
        <f>'JAP-5 Unitized Lighting Costs'!$D$45</f>
        <v>1.6597234240679404</v>
      </c>
      <c r="R132" s="264">
        <f>'JAP-5 Unitized Lighting Costs'!D$74</f>
        <v>2.3044958636249755E-2</v>
      </c>
      <c r="S132" s="264">
        <f>'JAP-5 Unitized Lighting Costs'!$D$116</f>
        <v>6.8675783145522802</v>
      </c>
      <c r="T132" s="264">
        <f>'JAP-5 Unitized Lighting Costs'!$D$123</f>
        <v>5.4833248714576392E-2</v>
      </c>
      <c r="U132" s="66">
        <f t="shared" si="318"/>
        <v>13.750093658425801</v>
      </c>
      <c r="V132" s="66">
        <f t="shared" si="319"/>
        <v>0.33194468481358808</v>
      </c>
      <c r="W132" s="66">
        <f t="shared" si="320"/>
        <v>1.3308463612434234</v>
      </c>
      <c r="X132" s="66">
        <f t="shared" si="321"/>
        <v>1.1331504219011264</v>
      </c>
      <c r="Y132" s="66">
        <f t="shared" si="322"/>
        <v>3.1666201132667866</v>
      </c>
      <c r="Z132" s="66">
        <f t="shared" si="323"/>
        <v>19.712655239650729</v>
      </c>
      <c r="AA132" s="549"/>
      <c r="AB132" s="119">
        <f t="shared" si="324"/>
        <v>0.23809685988616106</v>
      </c>
      <c r="AC132" s="119">
        <f t="shared" si="325"/>
        <v>5.7479599101920012E-3</v>
      </c>
      <c r="AD132" s="119">
        <f t="shared" si="326"/>
        <v>2.3044958636249755E-2</v>
      </c>
      <c r="AE132" s="119">
        <f t="shared" si="327"/>
        <v>1.9621652327292231E-2</v>
      </c>
      <c r="AF132" s="119">
        <f t="shared" si="328"/>
        <v>5.4833248714576392E-2</v>
      </c>
      <c r="AG132" s="119">
        <f t="shared" si="329"/>
        <v>0.34134467947447145</v>
      </c>
      <c r="AH132" s="66">
        <f t="shared" si="330"/>
        <v>0</v>
      </c>
      <c r="AI132" s="66">
        <f t="shared" si="331"/>
        <v>0</v>
      </c>
      <c r="AJ132" s="66">
        <f t="shared" si="332"/>
        <v>0</v>
      </c>
      <c r="AK132" s="66">
        <f t="shared" si="333"/>
        <v>0</v>
      </c>
      <c r="AL132" s="66">
        <f t="shared" si="334"/>
        <v>0</v>
      </c>
      <c r="AM132" s="66">
        <f t="shared" si="335"/>
        <v>0</v>
      </c>
      <c r="AN132" s="66">
        <f t="shared" si="336"/>
        <v>0</v>
      </c>
      <c r="AO132" s="66">
        <f t="shared" si="337"/>
        <v>0</v>
      </c>
      <c r="AP132" s="66">
        <f t="shared" si="338"/>
        <v>0</v>
      </c>
      <c r="AQ132" s="66">
        <f t="shared" si="339"/>
        <v>0</v>
      </c>
      <c r="AR132" s="66">
        <f t="shared" si="340"/>
        <v>0</v>
      </c>
      <c r="AS132" s="66">
        <f t="shared" si="341"/>
        <v>0</v>
      </c>
      <c r="AT132" s="551">
        <f t="shared" si="342"/>
        <v>0</v>
      </c>
    </row>
    <row r="133" spans="1:46">
      <c r="A133" s="87" t="str">
        <f t="shared" si="343"/>
        <v>55E &amp; 56E</v>
      </c>
      <c r="B133" s="33"/>
      <c r="C133" s="32" t="str">
        <f>'WP1 Lighting Invetory'!C134</f>
        <v>Light Emitting Diode</v>
      </c>
      <c r="D133" s="32" t="str">
        <f>'WP1 Lighting Invetory'!D134</f>
        <v>LED 180.01-210</v>
      </c>
      <c r="E133" s="32">
        <f>'WP1 Lighting Invetory'!E134</f>
        <v>195</v>
      </c>
      <c r="F133" s="32" t="str">
        <f>'WP1 Lighting Invetory'!G134</f>
        <v>Company</v>
      </c>
      <c r="G133" s="550">
        <f>'WP1 Lighting Invetory'!H134</f>
        <v>0</v>
      </c>
      <c r="H133" s="129">
        <f>'WP6 Condensed LED Cost Est.'!$C29</f>
        <v>1270.3405000000002</v>
      </c>
      <c r="I133" s="24" t="s">
        <v>210</v>
      </c>
      <c r="J133" s="29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328">
        <f t="shared" si="314"/>
        <v>0</v>
      </c>
      <c r="L133" s="129">
        <f t="shared" si="315"/>
        <v>0</v>
      </c>
      <c r="M133" s="329">
        <f t="shared" si="316"/>
        <v>0</v>
      </c>
      <c r="N133" s="535">
        <f>'WP1 Lighting Invetory'!J134</f>
        <v>0</v>
      </c>
      <c r="O133" s="330">
        <f t="shared" si="317"/>
        <v>68.25</v>
      </c>
      <c r="P133" s="264">
        <f>'JAP-5 Unitized Lighting Costs'!D$21</f>
        <v>1.1718313817226059E-2</v>
      </c>
      <c r="Q133" s="264">
        <f>'JAP-5 Unitized Lighting Costs'!$D$45</f>
        <v>1.6597234240679404</v>
      </c>
      <c r="R133" s="264">
        <f>'JAP-5 Unitized Lighting Costs'!D$74</f>
        <v>2.3044958636249755E-2</v>
      </c>
      <c r="S133" s="264">
        <f>'JAP-5 Unitized Lighting Costs'!$D$116</f>
        <v>6.8675783145522802</v>
      </c>
      <c r="T133" s="264">
        <f>'JAP-5 Unitized Lighting Costs'!$D$123</f>
        <v>5.4833248714576392E-2</v>
      </c>
      <c r="U133" s="66">
        <f t="shared" si="318"/>
        <v>14.886248633731864</v>
      </c>
      <c r="V133" s="66">
        <f t="shared" si="319"/>
        <v>0.33194468481358808</v>
      </c>
      <c r="W133" s="66">
        <f t="shared" si="320"/>
        <v>1.5728184269240457</v>
      </c>
      <c r="X133" s="66">
        <f t="shared" si="321"/>
        <v>1.3391777713376947</v>
      </c>
      <c r="Y133" s="66">
        <f t="shared" si="322"/>
        <v>3.7423692247698388</v>
      </c>
      <c r="Z133" s="66">
        <f t="shared" si="323"/>
        <v>21.872558741577031</v>
      </c>
      <c r="AA133" s="549"/>
      <c r="AB133" s="119">
        <f t="shared" si="324"/>
        <v>0.21811353309497236</v>
      </c>
      <c r="AC133" s="119">
        <f t="shared" si="325"/>
        <v>4.8636583855470776E-3</v>
      </c>
      <c r="AD133" s="119">
        <f t="shared" si="326"/>
        <v>2.3044958636249755E-2</v>
      </c>
      <c r="AE133" s="119">
        <f t="shared" si="327"/>
        <v>1.9621652327292228E-2</v>
      </c>
      <c r="AF133" s="119">
        <f t="shared" si="328"/>
        <v>5.4833248714576392E-2</v>
      </c>
      <c r="AG133" s="119">
        <f t="shared" si="329"/>
        <v>0.32047705115863784</v>
      </c>
      <c r="AH133" s="66">
        <f t="shared" si="330"/>
        <v>0</v>
      </c>
      <c r="AI133" s="66">
        <f t="shared" si="331"/>
        <v>0</v>
      </c>
      <c r="AJ133" s="66">
        <f t="shared" si="332"/>
        <v>0</v>
      </c>
      <c r="AK133" s="66">
        <f t="shared" si="333"/>
        <v>0</v>
      </c>
      <c r="AL133" s="66">
        <f t="shared" si="334"/>
        <v>0</v>
      </c>
      <c r="AM133" s="66">
        <f t="shared" si="335"/>
        <v>0</v>
      </c>
      <c r="AN133" s="66">
        <f t="shared" si="336"/>
        <v>0</v>
      </c>
      <c r="AO133" s="66">
        <f t="shared" si="337"/>
        <v>0</v>
      </c>
      <c r="AP133" s="66">
        <f t="shared" si="338"/>
        <v>0</v>
      </c>
      <c r="AQ133" s="66">
        <f t="shared" si="339"/>
        <v>0</v>
      </c>
      <c r="AR133" s="66">
        <f t="shared" si="340"/>
        <v>0</v>
      </c>
      <c r="AS133" s="66">
        <f t="shared" si="341"/>
        <v>0</v>
      </c>
      <c r="AT133" s="551">
        <f t="shared" si="342"/>
        <v>0</v>
      </c>
    </row>
    <row r="134" spans="1:46">
      <c r="A134" s="87" t="str">
        <f t="shared" si="343"/>
        <v>55E &amp; 56E</v>
      </c>
      <c r="B134" s="33"/>
      <c r="C134" s="32" t="str">
        <f>'WP1 Lighting Invetory'!C135</f>
        <v>Light Emitting Diode</v>
      </c>
      <c r="D134" s="32" t="str">
        <f>'WP1 Lighting Invetory'!D135</f>
        <v>LED 210.01-240</v>
      </c>
      <c r="E134" s="32">
        <f>'WP1 Lighting Invetory'!E135</f>
        <v>225</v>
      </c>
      <c r="F134" s="32" t="str">
        <f>'WP1 Lighting Invetory'!G135</f>
        <v>Company</v>
      </c>
      <c r="G134" s="550">
        <f>'WP1 Lighting Invetory'!H135</f>
        <v>0</v>
      </c>
      <c r="H134" s="129">
        <f>'WP6 Condensed LED Cost Est.'!$C30</f>
        <v>1367.2960000000003</v>
      </c>
      <c r="I134" s="24" t="s">
        <v>210</v>
      </c>
      <c r="J134" s="29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328">
        <f t="shared" si="314"/>
        <v>0</v>
      </c>
      <c r="L134" s="129">
        <f t="shared" si="315"/>
        <v>0</v>
      </c>
      <c r="M134" s="329">
        <f t="shared" si="316"/>
        <v>0</v>
      </c>
      <c r="N134" s="535">
        <f>'WP1 Lighting Invetory'!J135</f>
        <v>0</v>
      </c>
      <c r="O134" s="330">
        <f t="shared" si="317"/>
        <v>78.75</v>
      </c>
      <c r="P134" s="264">
        <f>'JAP-5 Unitized Lighting Costs'!D$21</f>
        <v>1.1718313817226059E-2</v>
      </c>
      <c r="Q134" s="264">
        <f>'JAP-5 Unitized Lighting Costs'!$D$45</f>
        <v>1.6597234240679404</v>
      </c>
      <c r="R134" s="264">
        <f>'JAP-5 Unitized Lighting Costs'!D$74</f>
        <v>2.3044958636249755E-2</v>
      </c>
      <c r="S134" s="264">
        <f>'JAP-5 Unitized Lighting Costs'!$D$116</f>
        <v>6.8675783145522802</v>
      </c>
      <c r="T134" s="264">
        <f>'JAP-5 Unitized Lighting Costs'!$D$123</f>
        <v>5.4833248714576392E-2</v>
      </c>
      <c r="U134" s="66">
        <f t="shared" si="318"/>
        <v>16.022403609037923</v>
      </c>
      <c r="V134" s="66">
        <f t="shared" si="319"/>
        <v>0.33194468481358808</v>
      </c>
      <c r="W134" s="66">
        <f t="shared" si="320"/>
        <v>1.8147904926046683</v>
      </c>
      <c r="X134" s="66">
        <f t="shared" si="321"/>
        <v>1.5452051207742632</v>
      </c>
      <c r="Y134" s="66">
        <f t="shared" si="322"/>
        <v>4.3181183362728905</v>
      </c>
      <c r="Z134" s="66">
        <f t="shared" si="323"/>
        <v>24.032462243503332</v>
      </c>
      <c r="AA134" s="549"/>
      <c r="AB134" s="119">
        <f t="shared" si="324"/>
        <v>0.20345909344810062</v>
      </c>
      <c r="AC134" s="119">
        <f t="shared" si="325"/>
        <v>4.2151706008074679E-3</v>
      </c>
      <c r="AD134" s="119">
        <f t="shared" si="326"/>
        <v>2.3044958636249755E-2</v>
      </c>
      <c r="AE134" s="119">
        <f t="shared" si="327"/>
        <v>1.9621652327292231E-2</v>
      </c>
      <c r="AF134" s="119">
        <f t="shared" si="328"/>
        <v>5.4833248714576385E-2</v>
      </c>
      <c r="AG134" s="119">
        <f t="shared" si="329"/>
        <v>0.30517412372702646</v>
      </c>
      <c r="AH134" s="66">
        <f t="shared" si="330"/>
        <v>0</v>
      </c>
      <c r="AI134" s="66">
        <f t="shared" si="331"/>
        <v>0</v>
      </c>
      <c r="AJ134" s="66">
        <f t="shared" si="332"/>
        <v>0</v>
      </c>
      <c r="AK134" s="66">
        <f t="shared" si="333"/>
        <v>0</v>
      </c>
      <c r="AL134" s="66">
        <f t="shared" si="334"/>
        <v>0</v>
      </c>
      <c r="AM134" s="66">
        <f t="shared" si="335"/>
        <v>0</v>
      </c>
      <c r="AN134" s="66">
        <f t="shared" si="336"/>
        <v>0</v>
      </c>
      <c r="AO134" s="66">
        <f t="shared" si="337"/>
        <v>0</v>
      </c>
      <c r="AP134" s="66">
        <f t="shared" si="338"/>
        <v>0</v>
      </c>
      <c r="AQ134" s="66">
        <f t="shared" si="339"/>
        <v>0</v>
      </c>
      <c r="AR134" s="66">
        <f t="shared" si="340"/>
        <v>0</v>
      </c>
      <c r="AS134" s="66">
        <f t="shared" si="341"/>
        <v>0</v>
      </c>
      <c r="AT134" s="551">
        <f t="shared" si="342"/>
        <v>0</v>
      </c>
    </row>
    <row r="135" spans="1:46">
      <c r="A135" s="87" t="str">
        <f>A133</f>
        <v>55E &amp; 56E</v>
      </c>
      <c r="B135" s="33"/>
      <c r="C135" s="32" t="str">
        <f>'WP1 Lighting Invetory'!C136</f>
        <v>Light Emitting Diode</v>
      </c>
      <c r="D135" s="32" t="str">
        <f>'WP1 Lighting Invetory'!D136</f>
        <v>LED 240.01-270</v>
      </c>
      <c r="E135" s="32">
        <f>'WP1 Lighting Invetory'!E136</f>
        <v>255</v>
      </c>
      <c r="F135" s="32" t="str">
        <f>'WP1 Lighting Invetory'!G136</f>
        <v>Company</v>
      </c>
      <c r="G135" s="550">
        <f>'WP1 Lighting Invetory'!H136</f>
        <v>0</v>
      </c>
      <c r="H135" s="129">
        <f>'WP6 Condensed LED Cost Est.'!$C31</f>
        <v>1464.2515000000003</v>
      </c>
      <c r="I135" s="24" t="s">
        <v>210</v>
      </c>
      <c r="J135" s="29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328">
        <f t="shared" si="314"/>
        <v>0</v>
      </c>
      <c r="L135" s="129">
        <f t="shared" si="315"/>
        <v>0</v>
      </c>
      <c r="M135" s="329">
        <f t="shared" si="316"/>
        <v>0</v>
      </c>
      <c r="N135" s="535">
        <f>'WP1 Lighting Invetory'!J136</f>
        <v>0</v>
      </c>
      <c r="O135" s="330">
        <f t="shared" si="317"/>
        <v>89.25</v>
      </c>
      <c r="P135" s="264">
        <f>'JAP-5 Unitized Lighting Costs'!D$21</f>
        <v>1.1718313817226059E-2</v>
      </c>
      <c r="Q135" s="264">
        <f>'JAP-5 Unitized Lighting Costs'!$D$45</f>
        <v>1.6597234240679404</v>
      </c>
      <c r="R135" s="264">
        <f>'JAP-5 Unitized Lighting Costs'!D$74</f>
        <v>2.3044958636249755E-2</v>
      </c>
      <c r="S135" s="264">
        <f>'JAP-5 Unitized Lighting Costs'!$D$116</f>
        <v>6.8675783145522802</v>
      </c>
      <c r="T135" s="264">
        <f>'JAP-5 Unitized Lighting Costs'!$D$123</f>
        <v>5.4833248714576392E-2</v>
      </c>
      <c r="U135" s="66">
        <f t="shared" si="318"/>
        <v>17.158558584343986</v>
      </c>
      <c r="V135" s="66">
        <f t="shared" si="319"/>
        <v>0.33194468481358808</v>
      </c>
      <c r="W135" s="66">
        <f t="shared" si="320"/>
        <v>2.0567625582852904</v>
      </c>
      <c r="X135" s="66">
        <f t="shared" si="321"/>
        <v>1.7512324702108315</v>
      </c>
      <c r="Y135" s="66">
        <f t="shared" si="322"/>
        <v>4.8938674477759427</v>
      </c>
      <c r="Z135" s="66">
        <f t="shared" si="323"/>
        <v>26.192365745429637</v>
      </c>
      <c r="AA135" s="549"/>
      <c r="AB135" s="119">
        <f t="shared" si="324"/>
        <v>0.19225275724755167</v>
      </c>
      <c r="AC135" s="119">
        <f t="shared" si="325"/>
        <v>3.7192681771830599E-3</v>
      </c>
      <c r="AD135" s="119">
        <f t="shared" si="326"/>
        <v>2.3044958636249752E-2</v>
      </c>
      <c r="AE135" s="119">
        <f t="shared" si="327"/>
        <v>1.9621652327292231E-2</v>
      </c>
      <c r="AF135" s="119">
        <f t="shared" si="328"/>
        <v>5.4833248714576392E-2</v>
      </c>
      <c r="AG135" s="119">
        <f t="shared" si="329"/>
        <v>0.2934718851028531</v>
      </c>
      <c r="AH135" s="66">
        <f t="shared" si="330"/>
        <v>0</v>
      </c>
      <c r="AI135" s="66">
        <f t="shared" si="331"/>
        <v>0</v>
      </c>
      <c r="AJ135" s="66">
        <f t="shared" si="332"/>
        <v>0</v>
      </c>
      <c r="AK135" s="66">
        <f t="shared" si="333"/>
        <v>0</v>
      </c>
      <c r="AL135" s="66">
        <f t="shared" si="334"/>
        <v>0</v>
      </c>
      <c r="AM135" s="66">
        <f t="shared" si="335"/>
        <v>0</v>
      </c>
      <c r="AN135" s="66">
        <f t="shared" si="336"/>
        <v>0</v>
      </c>
      <c r="AO135" s="66">
        <f t="shared" si="337"/>
        <v>0</v>
      </c>
      <c r="AP135" s="66">
        <f t="shared" si="338"/>
        <v>0</v>
      </c>
      <c r="AQ135" s="66">
        <f t="shared" si="339"/>
        <v>0</v>
      </c>
      <c r="AR135" s="66">
        <f t="shared" si="340"/>
        <v>0</v>
      </c>
      <c r="AS135" s="66">
        <f t="shared" si="341"/>
        <v>0</v>
      </c>
      <c r="AT135" s="551">
        <f t="shared" si="342"/>
        <v>0</v>
      </c>
    </row>
    <row r="136" spans="1:46">
      <c r="A136" s="87" t="str">
        <f>A134</f>
        <v>55E &amp; 56E</v>
      </c>
      <c r="B136" s="33"/>
      <c r="C136" s="32" t="str">
        <f>'WP1 Lighting Invetory'!C137</f>
        <v>Light Emitting Diode</v>
      </c>
      <c r="D136" s="32" t="str">
        <f>'WP1 Lighting Invetory'!D137</f>
        <v>LED 270.01-300</v>
      </c>
      <c r="E136" s="32">
        <f>'WP1 Lighting Invetory'!E137</f>
        <v>285</v>
      </c>
      <c r="F136" s="32" t="str">
        <f>'WP1 Lighting Invetory'!G137</f>
        <v>Company</v>
      </c>
      <c r="G136" s="550">
        <f>'WP1 Lighting Invetory'!H137</f>
        <v>0</v>
      </c>
      <c r="H136" s="129">
        <f>'WP6 Condensed LED Cost Est.'!$C32</f>
        <v>1561.2070000000003</v>
      </c>
      <c r="I136" s="24" t="s">
        <v>210</v>
      </c>
      <c r="J136" s="29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328">
        <f t="shared" si="314"/>
        <v>0</v>
      </c>
      <c r="L136" s="129">
        <f t="shared" si="315"/>
        <v>0</v>
      </c>
      <c r="M136" s="329">
        <f t="shared" si="316"/>
        <v>0</v>
      </c>
      <c r="N136" s="535">
        <f>'WP1 Lighting Invetory'!J137</f>
        <v>0</v>
      </c>
      <c r="O136" s="330">
        <f t="shared" si="317"/>
        <v>99.75</v>
      </c>
      <c r="P136" s="264">
        <f>'JAP-5 Unitized Lighting Costs'!D$21</f>
        <v>1.1718313817226059E-2</v>
      </c>
      <c r="Q136" s="264">
        <f>'JAP-5 Unitized Lighting Costs'!$D$45</f>
        <v>1.6597234240679404</v>
      </c>
      <c r="R136" s="264">
        <f>'JAP-5 Unitized Lighting Costs'!D$74</f>
        <v>2.3044958636249755E-2</v>
      </c>
      <c r="S136" s="264">
        <f>'JAP-5 Unitized Lighting Costs'!$D$116</f>
        <v>6.8675783145522802</v>
      </c>
      <c r="T136" s="264">
        <f>'JAP-5 Unitized Lighting Costs'!$D$123</f>
        <v>5.4833248714576392E-2</v>
      </c>
      <c r="U136" s="66">
        <f t="shared" si="318"/>
        <v>18.294713559650049</v>
      </c>
      <c r="V136" s="66">
        <f t="shared" si="319"/>
        <v>0.33194468481358808</v>
      </c>
      <c r="W136" s="66">
        <f t="shared" si="320"/>
        <v>2.2987346239659132</v>
      </c>
      <c r="X136" s="66">
        <f t="shared" si="321"/>
        <v>1.9572598196473998</v>
      </c>
      <c r="Y136" s="66">
        <f t="shared" si="322"/>
        <v>5.4696165592789949</v>
      </c>
      <c r="Z136" s="66">
        <f t="shared" si="323"/>
        <v>28.352269247355949</v>
      </c>
      <c r="AA136" s="549"/>
      <c r="AB136" s="119">
        <f t="shared" si="324"/>
        <v>0.1834056497208025</v>
      </c>
      <c r="AC136" s="119">
        <f t="shared" si="325"/>
        <v>3.327766263795369E-3</v>
      </c>
      <c r="AD136" s="119">
        <f t="shared" si="326"/>
        <v>2.3044958636249755E-2</v>
      </c>
      <c r="AE136" s="119">
        <f t="shared" si="327"/>
        <v>1.9621652327292228E-2</v>
      </c>
      <c r="AF136" s="119">
        <f t="shared" si="328"/>
        <v>5.4833248714576392E-2</v>
      </c>
      <c r="AG136" s="119">
        <f t="shared" si="329"/>
        <v>0.28423327566271622</v>
      </c>
      <c r="AH136" s="66">
        <f t="shared" si="330"/>
        <v>0</v>
      </c>
      <c r="AI136" s="66">
        <f t="shared" si="331"/>
        <v>0</v>
      </c>
      <c r="AJ136" s="66">
        <f t="shared" si="332"/>
        <v>0</v>
      </c>
      <c r="AK136" s="66">
        <f t="shared" si="333"/>
        <v>0</v>
      </c>
      <c r="AL136" s="66">
        <f t="shared" si="334"/>
        <v>0</v>
      </c>
      <c r="AM136" s="66">
        <f t="shared" si="335"/>
        <v>0</v>
      </c>
      <c r="AN136" s="66">
        <f t="shared" si="336"/>
        <v>0</v>
      </c>
      <c r="AO136" s="66">
        <f t="shared" si="337"/>
        <v>0</v>
      </c>
      <c r="AP136" s="66">
        <f t="shared" si="338"/>
        <v>0</v>
      </c>
      <c r="AQ136" s="66">
        <f t="shared" si="339"/>
        <v>0</v>
      </c>
      <c r="AR136" s="66">
        <f t="shared" si="340"/>
        <v>0</v>
      </c>
      <c r="AS136" s="66">
        <f t="shared" si="341"/>
        <v>0</v>
      </c>
      <c r="AT136" s="551">
        <f t="shared" si="342"/>
        <v>0</v>
      </c>
    </row>
    <row r="137" spans="1:46">
      <c r="A137" s="543" t="s">
        <v>217</v>
      </c>
      <c r="B137" s="287"/>
      <c r="C137" s="25"/>
      <c r="D137" s="288"/>
      <c r="E137" s="544"/>
      <c r="F137" s="288"/>
      <c r="G137" s="290"/>
      <c r="H137" s="334"/>
      <c r="I137" s="25"/>
      <c r="J137" s="288"/>
      <c r="K137" s="333"/>
      <c r="L137" s="334"/>
      <c r="M137" s="335"/>
      <c r="N137" s="546"/>
      <c r="O137" s="547"/>
      <c r="P137" s="548"/>
      <c r="Q137" s="548"/>
      <c r="R137" s="548"/>
      <c r="S137" s="548"/>
      <c r="T137" s="548"/>
      <c r="U137" s="132"/>
      <c r="V137" s="132"/>
      <c r="W137" s="132"/>
      <c r="X137" s="132"/>
      <c r="Y137" s="132"/>
      <c r="Z137" s="132"/>
      <c r="AA137" s="549"/>
      <c r="AB137" s="549"/>
    </row>
    <row r="138" spans="1:46">
      <c r="A138" s="93" t="s">
        <v>151</v>
      </c>
      <c r="B138" s="28" t="s">
        <v>152</v>
      </c>
      <c r="C138" s="32" t="str">
        <f>'WP1 Lighting Invetory'!C139</f>
        <v>Sodium Vapor</v>
      </c>
      <c r="D138" s="32" t="str">
        <f>'WP1 Lighting Invetory'!D139</f>
        <v>DS 070</v>
      </c>
      <c r="E138" s="32">
        <f>'WP1 Lighting Invetory'!E139</f>
        <v>70</v>
      </c>
      <c r="F138" s="32" t="str">
        <f>'WP1 Lighting Invetory'!G139</f>
        <v>Company</v>
      </c>
      <c r="G138" s="550">
        <f>'WP1 Lighting Invetory'!H139</f>
        <v>57.166666666666664</v>
      </c>
      <c r="H138" s="129">
        <f>'WP9 Sodium Vapor Cost Est.'!$D$21</f>
        <v>870.34</v>
      </c>
      <c r="I138" s="24" t="s">
        <v>210</v>
      </c>
      <c r="J138" s="29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328">
        <f t="shared" ref="K138:K143" si="344">IF(I138="Yes",G138*J138,0)</f>
        <v>57.166666666666664</v>
      </c>
      <c r="L138" s="129">
        <f t="shared" ref="L138:L143" si="345">IF(F138="Company", G138*H138,0)</f>
        <v>49754.436666666668</v>
      </c>
      <c r="M138" s="329">
        <f t="shared" ref="M138:M143" si="346">E138*G138/1000</f>
        <v>4.0016666666666669</v>
      </c>
      <c r="N138" s="535">
        <f>'WP1 Lighting Invetory'!J139</f>
        <v>16807</v>
      </c>
      <c r="O138" s="330">
        <f t="shared" si="317"/>
        <v>24.5</v>
      </c>
      <c r="P138" s="264">
        <f>'JAP-5 Unitized Lighting Costs'!D$21</f>
        <v>1.1718313817226059E-2</v>
      </c>
      <c r="Q138" s="264">
        <f>'JAP-5 Unitized Lighting Costs'!$D$45</f>
        <v>1.6597234240679404</v>
      </c>
      <c r="R138" s="264">
        <f>'JAP-5 Unitized Lighting Costs'!D$74</f>
        <v>2.3044958636249755E-2</v>
      </c>
      <c r="S138" s="264">
        <f>'JAP-5 Unitized Lighting Costs'!$D$116</f>
        <v>6.8675783145522802</v>
      </c>
      <c r="T138" s="264">
        <f>'JAP-5 Unitized Lighting Costs'!$D$123</f>
        <v>5.4833248714576392E-2</v>
      </c>
      <c r="U138" s="66">
        <f t="shared" ref="U138:U143" si="347">IF(F138="Company", H138*P138, 0)</f>
        <v>10.198917247684529</v>
      </c>
      <c r="V138" s="66">
        <f t="shared" ref="V138:V143" si="348">IF(I138="yes", J138*Q138, 0)</f>
        <v>1.6597234240679404</v>
      </c>
      <c r="W138" s="66">
        <f t="shared" ref="W138:W143" si="349">R138*O138</f>
        <v>0.56460148658811904</v>
      </c>
      <c r="X138" s="66">
        <f t="shared" ref="X138:X143" si="350">E138*S138/1000</f>
        <v>0.48073048201865959</v>
      </c>
      <c r="Y138" s="66">
        <f t="shared" ref="Y138:Y143" si="351">O138*T138</f>
        <v>1.3434145935071216</v>
      </c>
      <c r="Z138" s="66">
        <f t="shared" ref="Z138:Z143" si="352">SUM(U138:Y138)</f>
        <v>14.247387233866368</v>
      </c>
      <c r="AA138" s="549"/>
      <c r="AB138" s="119">
        <f t="shared" ref="AB138:AB143" si="353">IFERROR(U138/O138,0)</f>
        <v>0.41628233664018482</v>
      </c>
      <c r="AC138" s="119">
        <f t="shared" ref="AC138:AC143" si="354">IFERROR(V138/O138,0)</f>
        <v>6.7743813227262875E-2</v>
      </c>
      <c r="AD138" s="119">
        <f t="shared" ref="AD138:AD143" si="355">IFERROR(W138/O138,0)</f>
        <v>2.3044958636249755E-2</v>
      </c>
      <c r="AE138" s="119">
        <f t="shared" ref="AE138:AE143" si="356">IFERROR(X138/O138,0)</f>
        <v>1.9621652327292228E-2</v>
      </c>
      <c r="AF138" s="119">
        <f t="shared" ref="AF138:AF143" si="357">IFERROR(Y138/O138,0)</f>
        <v>5.4833248714576392E-2</v>
      </c>
      <c r="AG138" s="119">
        <f t="shared" ref="AG138:AG143" si="358">SUM(AB138:AF138)</f>
        <v>0.58152600954556599</v>
      </c>
      <c r="AH138" s="66">
        <f t="shared" ref="AH138:AH143" si="359">(U138*$G138)</f>
        <v>583.03810265929883</v>
      </c>
      <c r="AI138" s="66">
        <f t="shared" ref="AI138:AI143" si="360">(V138*$G138)</f>
        <v>94.880855742550594</v>
      </c>
      <c r="AJ138" s="66">
        <f t="shared" ref="AJ138:AJ143" si="361">(W138*$G138)</f>
        <v>32.276384983287471</v>
      </c>
      <c r="AK138" s="66">
        <f t="shared" ref="AK138:AK143" si="362">(X138*$G138)</f>
        <v>27.481759222066707</v>
      </c>
      <c r="AL138" s="66">
        <f t="shared" ref="AL138:AL143" si="363">(Y138*$G138)</f>
        <v>76.798534262157119</v>
      </c>
      <c r="AM138" s="66">
        <f t="shared" ref="AM138:AM143" si="364">SUM(AH138:AL138)</f>
        <v>814.47563686936064</v>
      </c>
      <c r="AN138" s="66">
        <f t="shared" ref="AN138:AS143" si="365">AH138*12</f>
        <v>6996.457231911586</v>
      </c>
      <c r="AO138" s="66">
        <f t="shared" si="365"/>
        <v>1138.5702689106072</v>
      </c>
      <c r="AP138" s="66">
        <f t="shared" si="365"/>
        <v>387.31661979944965</v>
      </c>
      <c r="AQ138" s="66">
        <f t="shared" si="365"/>
        <v>329.78111066480051</v>
      </c>
      <c r="AR138" s="66">
        <f t="shared" si="365"/>
        <v>921.58241114588543</v>
      </c>
      <c r="AS138" s="66">
        <f t="shared" si="365"/>
        <v>9773.7076424323277</v>
      </c>
      <c r="AT138" s="551">
        <f t="shared" ref="AT138:AT143" si="366">Z138*G138-AM138</f>
        <v>0</v>
      </c>
    </row>
    <row r="139" spans="1:46">
      <c r="A139" s="92" t="str">
        <f>+A138</f>
        <v>58E &amp; 59E</v>
      </c>
      <c r="B139" s="28" t="s">
        <v>152</v>
      </c>
      <c r="C139" s="32" t="str">
        <f>'WP1 Lighting Invetory'!C140</f>
        <v>Sodium Vapor</v>
      </c>
      <c r="D139" s="32" t="str">
        <f>'WP1 Lighting Invetory'!D140</f>
        <v>DS 100</v>
      </c>
      <c r="E139" s="32">
        <f>'WP1 Lighting Invetory'!E140</f>
        <v>100</v>
      </c>
      <c r="F139" s="32" t="str">
        <f>'WP1 Lighting Invetory'!G140</f>
        <v>Company</v>
      </c>
      <c r="G139" s="550">
        <f>'WP1 Lighting Invetory'!H140</f>
        <v>7.416666666666667</v>
      </c>
      <c r="H139" s="129">
        <f>'WP9 Sodium Vapor Cost Est.'!$D$23</f>
        <v>821.04</v>
      </c>
      <c r="I139" s="24" t="s">
        <v>210</v>
      </c>
      <c r="J139" s="29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328">
        <f t="shared" si="344"/>
        <v>7.416666666666667</v>
      </c>
      <c r="L139" s="129">
        <f t="shared" si="345"/>
        <v>6089.38</v>
      </c>
      <c r="M139" s="329">
        <f t="shared" si="346"/>
        <v>0.7416666666666667</v>
      </c>
      <c r="N139" s="535">
        <f>'WP1 Lighting Invetory'!J140</f>
        <v>3115</v>
      </c>
      <c r="O139" s="330">
        <f t="shared" si="317"/>
        <v>35</v>
      </c>
      <c r="P139" s="264">
        <f>'JAP-5 Unitized Lighting Costs'!D$21</f>
        <v>1.1718313817226059E-2</v>
      </c>
      <c r="Q139" s="264">
        <f>'JAP-5 Unitized Lighting Costs'!$D$45</f>
        <v>1.6597234240679404</v>
      </c>
      <c r="R139" s="264">
        <f>'JAP-5 Unitized Lighting Costs'!D$74</f>
        <v>2.3044958636249755E-2</v>
      </c>
      <c r="S139" s="264">
        <f>'JAP-5 Unitized Lighting Costs'!$D$116</f>
        <v>6.8675783145522802</v>
      </c>
      <c r="T139" s="264">
        <f>'JAP-5 Unitized Lighting Costs'!$D$123</f>
        <v>5.4833248714576392E-2</v>
      </c>
      <c r="U139" s="66">
        <f t="shared" si="347"/>
        <v>9.6212043764952835</v>
      </c>
      <c r="V139" s="66">
        <f t="shared" si="348"/>
        <v>1.6597234240679404</v>
      </c>
      <c r="W139" s="66">
        <f t="shared" si="349"/>
        <v>0.80657355226874139</v>
      </c>
      <c r="X139" s="66">
        <f t="shared" si="350"/>
        <v>0.68675783145522806</v>
      </c>
      <c r="Y139" s="66">
        <f t="shared" si="351"/>
        <v>1.9191637050101737</v>
      </c>
      <c r="Z139" s="66">
        <f t="shared" si="352"/>
        <v>14.693422889297366</v>
      </c>
      <c r="AA139" s="549"/>
      <c r="AB139" s="119">
        <f t="shared" si="353"/>
        <v>0.27489155361415096</v>
      </c>
      <c r="AC139" s="119">
        <f t="shared" si="354"/>
        <v>4.742066925908401E-2</v>
      </c>
      <c r="AD139" s="119">
        <f t="shared" si="355"/>
        <v>2.3044958636249755E-2</v>
      </c>
      <c r="AE139" s="119">
        <f t="shared" si="356"/>
        <v>1.9621652327292231E-2</v>
      </c>
      <c r="AF139" s="119">
        <f t="shared" si="357"/>
        <v>5.4833248714576392E-2</v>
      </c>
      <c r="AG139" s="119">
        <f t="shared" si="358"/>
        <v>0.41981208255135338</v>
      </c>
      <c r="AH139" s="66">
        <f t="shared" si="359"/>
        <v>71.357265792340016</v>
      </c>
      <c r="AI139" s="66">
        <f t="shared" si="360"/>
        <v>12.309615395170558</v>
      </c>
      <c r="AJ139" s="66">
        <f t="shared" si="361"/>
        <v>5.9820871793264985</v>
      </c>
      <c r="AK139" s="66">
        <f t="shared" si="362"/>
        <v>5.0934539166262747</v>
      </c>
      <c r="AL139" s="66">
        <f t="shared" si="363"/>
        <v>14.233797478825457</v>
      </c>
      <c r="AM139" s="66">
        <f t="shared" si="364"/>
        <v>108.97621976228879</v>
      </c>
      <c r="AN139" s="66">
        <f t="shared" si="365"/>
        <v>856.28718950808025</v>
      </c>
      <c r="AO139" s="66">
        <f t="shared" si="365"/>
        <v>147.71538474204669</v>
      </c>
      <c r="AP139" s="66">
        <f t="shared" si="365"/>
        <v>71.785046151917982</v>
      </c>
      <c r="AQ139" s="66">
        <f t="shared" si="365"/>
        <v>61.1214469995153</v>
      </c>
      <c r="AR139" s="66">
        <f t="shared" si="365"/>
        <v>170.80556974590547</v>
      </c>
      <c r="AS139" s="66">
        <f t="shared" si="365"/>
        <v>1307.7146371474655</v>
      </c>
      <c r="AT139" s="551">
        <f t="shared" si="366"/>
        <v>0</v>
      </c>
    </row>
    <row r="140" spans="1:46">
      <c r="A140" s="92" t="str">
        <f>+A139</f>
        <v>58E &amp; 59E</v>
      </c>
      <c r="B140" s="28" t="s">
        <v>152</v>
      </c>
      <c r="C140" s="32" t="str">
        <f>'WP1 Lighting Invetory'!C141</f>
        <v>Sodium Vapor</v>
      </c>
      <c r="D140" s="32" t="str">
        <f>'WP1 Lighting Invetory'!D141</f>
        <v>DS 150</v>
      </c>
      <c r="E140" s="32">
        <f>'WP1 Lighting Invetory'!E141</f>
        <v>150</v>
      </c>
      <c r="F140" s="32" t="str">
        <f>'WP1 Lighting Invetory'!G141</f>
        <v>Company</v>
      </c>
      <c r="G140" s="550">
        <f>'WP1 Lighting Invetory'!H141</f>
        <v>166.16666666666666</v>
      </c>
      <c r="H140" s="129">
        <f>'WP9 Sodium Vapor Cost Est.'!$D$24</f>
        <v>822.4</v>
      </c>
      <c r="I140" s="24" t="s">
        <v>210</v>
      </c>
      <c r="J140" s="29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328">
        <f t="shared" si="344"/>
        <v>166.16666666666666</v>
      </c>
      <c r="L140" s="129">
        <f t="shared" si="345"/>
        <v>136655.46666666665</v>
      </c>
      <c r="M140" s="329">
        <f t="shared" si="346"/>
        <v>24.925000000000001</v>
      </c>
      <c r="N140" s="535">
        <f>'WP1 Lighting Invetory'!J141</f>
        <v>104685</v>
      </c>
      <c r="O140" s="330">
        <f t="shared" si="317"/>
        <v>52.5</v>
      </c>
      <c r="P140" s="264">
        <f>'JAP-5 Unitized Lighting Costs'!D$21</f>
        <v>1.1718313817226059E-2</v>
      </c>
      <c r="Q140" s="264">
        <f>'JAP-5 Unitized Lighting Costs'!$D$45</f>
        <v>1.6597234240679404</v>
      </c>
      <c r="R140" s="264">
        <f>'JAP-5 Unitized Lighting Costs'!D$74</f>
        <v>2.3044958636249755E-2</v>
      </c>
      <c r="S140" s="264">
        <f>'JAP-5 Unitized Lighting Costs'!$D$116</f>
        <v>6.8675783145522802</v>
      </c>
      <c r="T140" s="264">
        <f>'JAP-5 Unitized Lighting Costs'!$D$123</f>
        <v>5.4833248714576392E-2</v>
      </c>
      <c r="U140" s="66">
        <f t="shared" si="347"/>
        <v>9.6371412832867112</v>
      </c>
      <c r="V140" s="66">
        <f t="shared" si="348"/>
        <v>1.6597234240679404</v>
      </c>
      <c r="W140" s="66">
        <f t="shared" si="349"/>
        <v>1.2098603284031122</v>
      </c>
      <c r="X140" s="66">
        <f t="shared" si="350"/>
        <v>1.0301367471828422</v>
      </c>
      <c r="Y140" s="66">
        <f t="shared" si="351"/>
        <v>2.8787455575152605</v>
      </c>
      <c r="Z140" s="66">
        <f t="shared" si="352"/>
        <v>16.415607340455864</v>
      </c>
      <c r="AA140" s="549"/>
      <c r="AB140" s="119">
        <f t="shared" si="353"/>
        <v>0.18356459587212784</v>
      </c>
      <c r="AC140" s="119">
        <f t="shared" si="354"/>
        <v>3.1613779506056004E-2</v>
      </c>
      <c r="AD140" s="119">
        <f t="shared" si="355"/>
        <v>2.3044958636249755E-2</v>
      </c>
      <c r="AE140" s="119">
        <f t="shared" si="356"/>
        <v>1.9621652327292231E-2</v>
      </c>
      <c r="AF140" s="119">
        <f t="shared" si="357"/>
        <v>5.4833248714576392E-2</v>
      </c>
      <c r="AG140" s="119">
        <f t="shared" si="358"/>
        <v>0.31267823505630221</v>
      </c>
      <c r="AH140" s="66">
        <f t="shared" si="359"/>
        <v>1601.3716432394751</v>
      </c>
      <c r="AI140" s="66">
        <f t="shared" si="360"/>
        <v>275.79070896595607</v>
      </c>
      <c r="AJ140" s="66">
        <f t="shared" si="361"/>
        <v>201.03845790298379</v>
      </c>
      <c r="AK140" s="66">
        <f t="shared" si="362"/>
        <v>171.17438949021562</v>
      </c>
      <c r="AL140" s="66">
        <f t="shared" si="363"/>
        <v>478.35155347378577</v>
      </c>
      <c r="AM140" s="66">
        <f t="shared" si="364"/>
        <v>2727.7267530724166</v>
      </c>
      <c r="AN140" s="66">
        <f t="shared" si="365"/>
        <v>19216.459718873703</v>
      </c>
      <c r="AO140" s="66">
        <f t="shared" si="365"/>
        <v>3309.4885075914726</v>
      </c>
      <c r="AP140" s="66">
        <f t="shared" si="365"/>
        <v>2412.4614948358058</v>
      </c>
      <c r="AQ140" s="66">
        <f t="shared" si="365"/>
        <v>2054.0926738825874</v>
      </c>
      <c r="AR140" s="66">
        <f t="shared" si="365"/>
        <v>5740.2186416854292</v>
      </c>
      <c r="AS140" s="66">
        <f t="shared" si="365"/>
        <v>32732.721036868999</v>
      </c>
      <c r="AT140" s="551">
        <f t="shared" si="366"/>
        <v>0</v>
      </c>
    </row>
    <row r="141" spans="1:46">
      <c r="A141" s="92" t="str">
        <f>+A140</f>
        <v>58E &amp; 59E</v>
      </c>
      <c r="B141" s="28" t="s">
        <v>152</v>
      </c>
      <c r="C141" s="32" t="str">
        <f>'WP1 Lighting Invetory'!C142</f>
        <v>Sodium Vapor</v>
      </c>
      <c r="D141" s="32" t="str">
        <f>'WP1 Lighting Invetory'!D142</f>
        <v>DS 200</v>
      </c>
      <c r="E141" s="32">
        <f>'WP1 Lighting Invetory'!E142</f>
        <v>200</v>
      </c>
      <c r="F141" s="32" t="str">
        <f>'WP1 Lighting Invetory'!G142</f>
        <v>Company</v>
      </c>
      <c r="G141" s="550">
        <f>'WP1 Lighting Invetory'!H142</f>
        <v>285.41666666666669</v>
      </c>
      <c r="H141" s="129">
        <f>'WP9 Sodium Vapor Cost Est.'!$D$26</f>
        <v>869.01</v>
      </c>
      <c r="I141" s="24" t="s">
        <v>210</v>
      </c>
      <c r="J141" s="29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328">
        <f t="shared" si="344"/>
        <v>285.41666666666669</v>
      </c>
      <c r="L141" s="129">
        <f t="shared" si="345"/>
        <v>248029.9375</v>
      </c>
      <c r="M141" s="329">
        <f t="shared" si="346"/>
        <v>57.083333333333336</v>
      </c>
      <c r="N141" s="535">
        <f>'WP1 Lighting Invetory'!J142</f>
        <v>239750</v>
      </c>
      <c r="O141" s="330">
        <f t="shared" si="317"/>
        <v>70</v>
      </c>
      <c r="P141" s="264">
        <f>'JAP-5 Unitized Lighting Costs'!D$21</f>
        <v>1.1718313817226059E-2</v>
      </c>
      <c r="Q141" s="264">
        <f>'JAP-5 Unitized Lighting Costs'!$D$45</f>
        <v>1.6597234240679404</v>
      </c>
      <c r="R141" s="264">
        <f>'JAP-5 Unitized Lighting Costs'!D$74</f>
        <v>2.3044958636249755E-2</v>
      </c>
      <c r="S141" s="264">
        <f>'JAP-5 Unitized Lighting Costs'!$D$116</f>
        <v>6.8675783145522802</v>
      </c>
      <c r="T141" s="264">
        <f>'JAP-5 Unitized Lighting Costs'!$D$123</f>
        <v>5.4833248714576392E-2</v>
      </c>
      <c r="U141" s="66">
        <f t="shared" si="347"/>
        <v>10.183331890307617</v>
      </c>
      <c r="V141" s="66">
        <f t="shared" si="348"/>
        <v>1.6597234240679404</v>
      </c>
      <c r="W141" s="66">
        <f t="shared" si="349"/>
        <v>1.6131471045374828</v>
      </c>
      <c r="X141" s="66">
        <f t="shared" si="350"/>
        <v>1.3735156629104561</v>
      </c>
      <c r="Y141" s="66">
        <f t="shared" si="351"/>
        <v>3.8383274100203475</v>
      </c>
      <c r="Z141" s="66">
        <f t="shared" si="352"/>
        <v>18.668045491843845</v>
      </c>
      <c r="AA141" s="549"/>
      <c r="AB141" s="119">
        <f t="shared" si="353"/>
        <v>0.14547616986153739</v>
      </c>
      <c r="AC141" s="119">
        <f t="shared" si="354"/>
        <v>2.3710334629542005E-2</v>
      </c>
      <c r="AD141" s="119">
        <f t="shared" si="355"/>
        <v>2.3044958636249755E-2</v>
      </c>
      <c r="AE141" s="119">
        <f t="shared" si="356"/>
        <v>1.9621652327292231E-2</v>
      </c>
      <c r="AF141" s="119">
        <f t="shared" si="357"/>
        <v>5.4833248714576392E-2</v>
      </c>
      <c r="AG141" s="119">
        <f t="shared" si="358"/>
        <v>0.26668636416919778</v>
      </c>
      <c r="AH141" s="66">
        <f t="shared" si="359"/>
        <v>2906.4926436919659</v>
      </c>
      <c r="AI141" s="66">
        <f t="shared" si="360"/>
        <v>473.712727286058</v>
      </c>
      <c r="AJ141" s="66">
        <f t="shared" si="361"/>
        <v>460.41906942007324</v>
      </c>
      <c r="AK141" s="66">
        <f t="shared" si="362"/>
        <v>392.0242621223594</v>
      </c>
      <c r="AL141" s="66">
        <f t="shared" si="363"/>
        <v>1095.5226149433076</v>
      </c>
      <c r="AM141" s="66">
        <f t="shared" si="364"/>
        <v>5328.1713174637644</v>
      </c>
      <c r="AN141" s="66">
        <f t="shared" si="365"/>
        <v>34877.911724303587</v>
      </c>
      <c r="AO141" s="66">
        <f t="shared" si="365"/>
        <v>5684.552727432696</v>
      </c>
      <c r="AP141" s="66">
        <f t="shared" si="365"/>
        <v>5525.0288330408785</v>
      </c>
      <c r="AQ141" s="66">
        <f t="shared" si="365"/>
        <v>4704.2911454683126</v>
      </c>
      <c r="AR141" s="66">
        <f t="shared" si="365"/>
        <v>13146.271379319693</v>
      </c>
      <c r="AS141" s="66">
        <f t="shared" si="365"/>
        <v>63938.055809565172</v>
      </c>
      <c r="AT141" s="551">
        <f t="shared" si="366"/>
        <v>0</v>
      </c>
    </row>
    <row r="142" spans="1:46">
      <c r="A142" s="92" t="str">
        <f>+A141</f>
        <v>58E &amp; 59E</v>
      </c>
      <c r="B142" s="28" t="s">
        <v>152</v>
      </c>
      <c r="C142" s="32" t="str">
        <f>'WP1 Lighting Invetory'!C143</f>
        <v>Sodium Vapor</v>
      </c>
      <c r="D142" s="32" t="str">
        <f>'WP1 Lighting Invetory'!D143</f>
        <v>DS 250</v>
      </c>
      <c r="E142" s="32">
        <f>'WP1 Lighting Invetory'!E143</f>
        <v>250</v>
      </c>
      <c r="F142" s="32" t="str">
        <f>'WP1 Lighting Invetory'!G143</f>
        <v>Company</v>
      </c>
      <c r="G142" s="550">
        <f>'WP1 Lighting Invetory'!H143</f>
        <v>39.083333333333336</v>
      </c>
      <c r="H142" s="129">
        <f>'WP9 Sodium Vapor Cost Est.'!$D$27</f>
        <v>884.18</v>
      </c>
      <c r="I142" s="24" t="s">
        <v>210</v>
      </c>
      <c r="J142" s="29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328">
        <f t="shared" si="344"/>
        <v>39.083333333333336</v>
      </c>
      <c r="L142" s="129">
        <f t="shared" si="345"/>
        <v>34556.701666666668</v>
      </c>
      <c r="M142" s="329">
        <f t="shared" si="346"/>
        <v>9.7708333333333339</v>
      </c>
      <c r="N142" s="535">
        <f>'WP1 Lighting Invetory'!J143</f>
        <v>41037.5</v>
      </c>
      <c r="O142" s="330">
        <f t="shared" si="317"/>
        <v>87.5</v>
      </c>
      <c r="P142" s="264">
        <f>'JAP-5 Unitized Lighting Costs'!D$21</f>
        <v>1.1718313817226059E-2</v>
      </c>
      <c r="Q142" s="264">
        <f>'JAP-5 Unitized Lighting Costs'!$D$45</f>
        <v>1.6597234240679404</v>
      </c>
      <c r="R142" s="264">
        <f>'JAP-5 Unitized Lighting Costs'!D$74</f>
        <v>2.3044958636249755E-2</v>
      </c>
      <c r="S142" s="264">
        <f>'JAP-5 Unitized Lighting Costs'!$D$116</f>
        <v>6.8675783145522802</v>
      </c>
      <c r="T142" s="264">
        <f>'JAP-5 Unitized Lighting Costs'!$D$123</f>
        <v>5.4833248714576392E-2</v>
      </c>
      <c r="U142" s="66">
        <f t="shared" si="347"/>
        <v>10.361098710914936</v>
      </c>
      <c r="V142" s="66">
        <f t="shared" si="348"/>
        <v>1.6597234240679404</v>
      </c>
      <c r="W142" s="66">
        <f t="shared" si="349"/>
        <v>2.0164338806718534</v>
      </c>
      <c r="X142" s="66">
        <f t="shared" si="350"/>
        <v>1.71689457863807</v>
      </c>
      <c r="Y142" s="66">
        <f t="shared" si="351"/>
        <v>4.797909262525434</v>
      </c>
      <c r="Z142" s="66">
        <f t="shared" si="352"/>
        <v>20.552059856818232</v>
      </c>
      <c r="AA142" s="549"/>
      <c r="AB142" s="119">
        <f t="shared" si="353"/>
        <v>0.11841255669617069</v>
      </c>
      <c r="AC142" s="119">
        <f t="shared" si="354"/>
        <v>1.8968267703633603E-2</v>
      </c>
      <c r="AD142" s="119">
        <f t="shared" si="355"/>
        <v>2.3044958636249752E-2</v>
      </c>
      <c r="AE142" s="119">
        <f t="shared" si="356"/>
        <v>1.9621652327292228E-2</v>
      </c>
      <c r="AF142" s="119">
        <f t="shared" si="357"/>
        <v>5.4833248714576392E-2</v>
      </c>
      <c r="AG142" s="119">
        <f t="shared" si="358"/>
        <v>0.23488068407792267</v>
      </c>
      <c r="AH142" s="66">
        <f t="shared" si="359"/>
        <v>404.94627461825877</v>
      </c>
      <c r="AI142" s="66">
        <f t="shared" si="360"/>
        <v>64.867523823988677</v>
      </c>
      <c r="AJ142" s="66">
        <f t="shared" si="361"/>
        <v>78.80895750292494</v>
      </c>
      <c r="AK142" s="66">
        <f t="shared" si="362"/>
        <v>67.101963115104581</v>
      </c>
      <c r="AL142" s="66">
        <f t="shared" si="363"/>
        <v>187.51828701036905</v>
      </c>
      <c r="AM142" s="66">
        <f t="shared" si="364"/>
        <v>803.24300607064595</v>
      </c>
      <c r="AN142" s="66">
        <f t="shared" si="365"/>
        <v>4859.3552954191055</v>
      </c>
      <c r="AO142" s="66">
        <f t="shared" si="365"/>
        <v>778.41028588786412</v>
      </c>
      <c r="AP142" s="66">
        <f t="shared" si="365"/>
        <v>945.70749003509923</v>
      </c>
      <c r="AQ142" s="66">
        <f t="shared" si="365"/>
        <v>805.22355738125498</v>
      </c>
      <c r="AR142" s="66">
        <f t="shared" si="365"/>
        <v>2250.2194441244287</v>
      </c>
      <c r="AS142" s="66">
        <f t="shared" si="365"/>
        <v>9638.9160728477509</v>
      </c>
      <c r="AT142" s="551">
        <f t="shared" si="366"/>
        <v>0</v>
      </c>
    </row>
    <row r="143" spans="1:46">
      <c r="A143" s="92" t="str">
        <f>+A142</f>
        <v>58E &amp; 59E</v>
      </c>
      <c r="B143" s="28" t="s">
        <v>152</v>
      </c>
      <c r="C143" s="32" t="str">
        <f>'WP1 Lighting Invetory'!C144</f>
        <v>Sodium Vapor</v>
      </c>
      <c r="D143" s="32" t="str">
        <f>'WP1 Lighting Invetory'!D144</f>
        <v>DS 400</v>
      </c>
      <c r="E143" s="32">
        <f>'WP1 Lighting Invetory'!E144</f>
        <v>400</v>
      </c>
      <c r="F143" s="32" t="str">
        <f>'WP1 Lighting Invetory'!G144</f>
        <v>Company</v>
      </c>
      <c r="G143" s="550">
        <f>'WP1 Lighting Invetory'!H144</f>
        <v>379</v>
      </c>
      <c r="H143" s="129">
        <f>'WP9 Sodium Vapor Cost Est.'!$D$29</f>
        <v>984.66</v>
      </c>
      <c r="I143" s="24" t="s">
        <v>210</v>
      </c>
      <c r="J143" s="29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328">
        <f t="shared" si="344"/>
        <v>379</v>
      </c>
      <c r="L143" s="129">
        <f t="shared" si="345"/>
        <v>373186.14</v>
      </c>
      <c r="M143" s="329">
        <f t="shared" si="346"/>
        <v>151.6</v>
      </c>
      <c r="N143" s="535">
        <f>'WP1 Lighting Invetory'!J144</f>
        <v>636720</v>
      </c>
      <c r="O143" s="330">
        <f t="shared" si="317"/>
        <v>140</v>
      </c>
      <c r="P143" s="264">
        <f>'JAP-5 Unitized Lighting Costs'!D$21</f>
        <v>1.1718313817226059E-2</v>
      </c>
      <c r="Q143" s="264">
        <f>'JAP-5 Unitized Lighting Costs'!$D$45</f>
        <v>1.6597234240679404</v>
      </c>
      <c r="R143" s="264">
        <f>'JAP-5 Unitized Lighting Costs'!D$74</f>
        <v>2.3044958636249755E-2</v>
      </c>
      <c r="S143" s="264">
        <f>'JAP-5 Unitized Lighting Costs'!$D$116</f>
        <v>6.8675783145522802</v>
      </c>
      <c r="T143" s="264">
        <f>'JAP-5 Unitized Lighting Costs'!$D$123</f>
        <v>5.4833248714576392E-2</v>
      </c>
      <c r="U143" s="66">
        <f t="shared" si="347"/>
        <v>11.538554883269811</v>
      </c>
      <c r="V143" s="66">
        <f t="shared" si="348"/>
        <v>1.6597234240679404</v>
      </c>
      <c r="W143" s="66">
        <f t="shared" si="349"/>
        <v>3.2262942090749656</v>
      </c>
      <c r="X143" s="66">
        <f t="shared" si="350"/>
        <v>2.7470313258209123</v>
      </c>
      <c r="Y143" s="66">
        <f t="shared" si="351"/>
        <v>7.676654820040695</v>
      </c>
      <c r="Z143" s="66">
        <f t="shared" si="352"/>
        <v>26.848258662274326</v>
      </c>
      <c r="AA143" s="549"/>
      <c r="AB143" s="119">
        <f t="shared" si="353"/>
        <v>8.2418249166212931E-2</v>
      </c>
      <c r="AC143" s="119">
        <f t="shared" si="354"/>
        <v>1.1855167314771002E-2</v>
      </c>
      <c r="AD143" s="119">
        <f t="shared" si="355"/>
        <v>2.3044958636249755E-2</v>
      </c>
      <c r="AE143" s="119">
        <f t="shared" si="356"/>
        <v>1.9621652327292231E-2</v>
      </c>
      <c r="AF143" s="119">
        <f t="shared" si="357"/>
        <v>5.4833248714576392E-2</v>
      </c>
      <c r="AG143" s="119">
        <f t="shared" si="358"/>
        <v>0.19177327615910231</v>
      </c>
      <c r="AH143" s="66">
        <f t="shared" si="359"/>
        <v>4373.1123007592578</v>
      </c>
      <c r="AI143" s="66">
        <f t="shared" si="360"/>
        <v>629.03517772174939</v>
      </c>
      <c r="AJ143" s="66">
        <f t="shared" si="361"/>
        <v>1222.7655052394121</v>
      </c>
      <c r="AK143" s="66">
        <f t="shared" si="362"/>
        <v>1041.1248724861257</v>
      </c>
      <c r="AL143" s="66">
        <f t="shared" si="363"/>
        <v>2909.4521767954234</v>
      </c>
      <c r="AM143" s="66">
        <f t="shared" si="364"/>
        <v>10175.490033001968</v>
      </c>
      <c r="AN143" s="66">
        <f t="shared" si="365"/>
        <v>52477.347609111093</v>
      </c>
      <c r="AO143" s="66">
        <f t="shared" si="365"/>
        <v>7548.4221326609932</v>
      </c>
      <c r="AP143" s="66">
        <f t="shared" si="365"/>
        <v>14673.186062872945</v>
      </c>
      <c r="AQ143" s="66">
        <f t="shared" si="365"/>
        <v>12493.498469833508</v>
      </c>
      <c r="AR143" s="66">
        <f t="shared" si="365"/>
        <v>34913.426121545082</v>
      </c>
      <c r="AS143" s="66">
        <f t="shared" si="365"/>
        <v>122105.88039602363</v>
      </c>
      <c r="AT143" s="551">
        <f t="shared" si="366"/>
        <v>0</v>
      </c>
    </row>
    <row r="144" spans="1:46">
      <c r="A144" s="92"/>
      <c r="B144" s="28"/>
      <c r="C144" s="32"/>
      <c r="D144" s="32"/>
      <c r="E144" s="32"/>
      <c r="F144" s="32"/>
      <c r="G144" s="550"/>
      <c r="K144" s="328"/>
      <c r="L144" s="129"/>
      <c r="AA144" s="549"/>
      <c r="AB144" s="119"/>
      <c r="AC144" s="119"/>
      <c r="AD144" s="119"/>
      <c r="AE144" s="119"/>
      <c r="AF144" s="119"/>
      <c r="AG144" s="119"/>
      <c r="AT144" s="551"/>
    </row>
    <row r="145" spans="1:46">
      <c r="A145" s="92" t="str">
        <f>+A139</f>
        <v>58E &amp; 59E</v>
      </c>
      <c r="B145" s="28" t="s">
        <v>153</v>
      </c>
      <c r="C145" s="32" t="str">
        <f>'WP1 Lighting Invetory'!C146</f>
        <v>Sodium Vapor</v>
      </c>
      <c r="D145" s="32" t="str">
        <f>'WP1 Lighting Invetory'!D146</f>
        <v>HS 100</v>
      </c>
      <c r="E145" s="32">
        <f>'WP1 Lighting Invetory'!E146</f>
        <v>100</v>
      </c>
      <c r="F145" s="32" t="str">
        <f>'WP1 Lighting Invetory'!G146</f>
        <v>Company</v>
      </c>
      <c r="G145" s="550">
        <f>'WP1 Lighting Invetory'!H146</f>
        <v>1.0833333333333333</v>
      </c>
      <c r="H145" s="129">
        <f>'WP9 Sodium Vapor Cost Est.'!$D$23</f>
        <v>821.04</v>
      </c>
      <c r="I145" s="24" t="s">
        <v>210</v>
      </c>
      <c r="J145" s="29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328">
        <f>IF(I145="Yes",G145*J145,0)</f>
        <v>1.0833333333333333</v>
      </c>
      <c r="L145" s="129">
        <f>IF(F145="Company", G145*H145,0)</f>
        <v>889.45999999999992</v>
      </c>
      <c r="M145" s="329">
        <f>E145*G145/1000</f>
        <v>0.10833333333333332</v>
      </c>
      <c r="N145" s="535">
        <f>'WP1 Lighting Invetory'!J146</f>
        <v>455</v>
      </c>
      <c r="O145" s="330">
        <f t="shared" si="317"/>
        <v>35</v>
      </c>
      <c r="P145" s="264">
        <f>'JAP-5 Unitized Lighting Costs'!D$21</f>
        <v>1.1718313817226059E-2</v>
      </c>
      <c r="Q145" s="264">
        <f>'JAP-5 Unitized Lighting Costs'!$D$45</f>
        <v>1.6597234240679404</v>
      </c>
      <c r="R145" s="264">
        <f>'JAP-5 Unitized Lighting Costs'!D$74</f>
        <v>2.3044958636249755E-2</v>
      </c>
      <c r="S145" s="264">
        <f>'JAP-5 Unitized Lighting Costs'!$D$116</f>
        <v>6.8675783145522802</v>
      </c>
      <c r="T145" s="264">
        <f>'JAP-5 Unitized Lighting Costs'!$D$123</f>
        <v>5.4833248714576392E-2</v>
      </c>
      <c r="U145" s="66">
        <f>IF(F145="Company", H145*P145, 0)</f>
        <v>9.6212043764952835</v>
      </c>
      <c r="V145" s="66">
        <f>IF(I145="yes", J145*Q145, 0)</f>
        <v>1.6597234240679404</v>
      </c>
      <c r="W145" s="66">
        <f>R145*O145</f>
        <v>0.80657355226874139</v>
      </c>
      <c r="X145" s="66">
        <f>E145*S145/1000</f>
        <v>0.68675783145522806</v>
      </c>
      <c r="Y145" s="66">
        <f>O145*T145</f>
        <v>1.9191637050101737</v>
      </c>
      <c r="Z145" s="66">
        <f>SUM(U145:Y145)</f>
        <v>14.693422889297366</v>
      </c>
      <c r="AA145" s="549"/>
      <c r="AB145" s="119">
        <f>IFERROR(U145/O145,0)</f>
        <v>0.27489155361415096</v>
      </c>
      <c r="AC145" s="119">
        <f>IFERROR(V145/O145,0)</f>
        <v>4.742066925908401E-2</v>
      </c>
      <c r="AD145" s="119">
        <f>IFERROR(W145/O145,0)</f>
        <v>2.3044958636249755E-2</v>
      </c>
      <c r="AE145" s="119">
        <f>IFERROR(X145/O145,0)</f>
        <v>1.9621652327292231E-2</v>
      </c>
      <c r="AF145" s="119">
        <f>IFERROR(Y145/O145,0)</f>
        <v>5.4833248714576392E-2</v>
      </c>
      <c r="AG145" s="119">
        <f>SUM(AB145:AF145)</f>
        <v>0.41981208255135338</v>
      </c>
      <c r="AH145" s="66">
        <f t="shared" ref="AH145:AL149" si="367">(U145*$G145)</f>
        <v>10.422971407869889</v>
      </c>
      <c r="AI145" s="66">
        <f t="shared" si="367"/>
        <v>1.7980337094069352</v>
      </c>
      <c r="AJ145" s="66">
        <f t="shared" si="367"/>
        <v>0.87378801495780312</v>
      </c>
      <c r="AK145" s="66">
        <f t="shared" si="367"/>
        <v>0.74398765074316364</v>
      </c>
      <c r="AL145" s="66">
        <f t="shared" si="367"/>
        <v>2.0790940137610212</v>
      </c>
      <c r="AM145" s="66">
        <f>SUM(AH145:AL145)</f>
        <v>15.917874796738811</v>
      </c>
      <c r="AN145" s="66">
        <f t="shared" ref="AN145:AS149" si="368">AH145*12</f>
        <v>125.07565689443868</v>
      </c>
      <c r="AO145" s="66">
        <f t="shared" si="368"/>
        <v>21.576404512883222</v>
      </c>
      <c r="AP145" s="66">
        <f t="shared" si="368"/>
        <v>10.485456179493637</v>
      </c>
      <c r="AQ145" s="66">
        <f t="shared" si="368"/>
        <v>8.9278518089179641</v>
      </c>
      <c r="AR145" s="66">
        <f t="shared" si="368"/>
        <v>24.949128165132255</v>
      </c>
      <c r="AS145" s="66">
        <f t="shared" si="368"/>
        <v>191.01449756086572</v>
      </c>
      <c r="AT145" s="551">
        <f>Z145*G145-AM145</f>
        <v>0</v>
      </c>
    </row>
    <row r="146" spans="1:46">
      <c r="A146" s="92" t="str">
        <f>+A140</f>
        <v>58E &amp; 59E</v>
      </c>
      <c r="B146" s="28" t="s">
        <v>153</v>
      </c>
      <c r="C146" s="32" t="str">
        <f>'WP1 Lighting Invetory'!C147</f>
        <v>Sodium Vapor</v>
      </c>
      <c r="D146" s="32" t="str">
        <f>'WP1 Lighting Invetory'!D147</f>
        <v>HS 150</v>
      </c>
      <c r="E146" s="32">
        <f>'WP1 Lighting Invetory'!E147</f>
        <v>150</v>
      </c>
      <c r="F146" s="32" t="str">
        <f>'WP1 Lighting Invetory'!G147</f>
        <v>Company</v>
      </c>
      <c r="G146" s="550">
        <f>'WP1 Lighting Invetory'!H147</f>
        <v>20</v>
      </c>
      <c r="H146" s="129">
        <f>'WP9 Sodium Vapor Cost Est.'!$D$24</f>
        <v>822.4</v>
      </c>
      <c r="I146" s="24" t="s">
        <v>210</v>
      </c>
      <c r="J146" s="29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328">
        <f>IF(I146="Yes",G146*J146,0)</f>
        <v>20</v>
      </c>
      <c r="L146" s="129">
        <f>IF(F146="Company", G146*H146,0)</f>
        <v>16448</v>
      </c>
      <c r="M146" s="329">
        <f>E146*G146/1000</f>
        <v>3</v>
      </c>
      <c r="N146" s="535">
        <f>'WP1 Lighting Invetory'!J147</f>
        <v>12600</v>
      </c>
      <c r="O146" s="330">
        <f t="shared" si="317"/>
        <v>52.5</v>
      </c>
      <c r="P146" s="264">
        <f>'JAP-5 Unitized Lighting Costs'!D$21</f>
        <v>1.1718313817226059E-2</v>
      </c>
      <c r="Q146" s="264">
        <f>'JAP-5 Unitized Lighting Costs'!$D$45</f>
        <v>1.6597234240679404</v>
      </c>
      <c r="R146" s="264">
        <f>'JAP-5 Unitized Lighting Costs'!D$74</f>
        <v>2.3044958636249755E-2</v>
      </c>
      <c r="S146" s="264">
        <f>'JAP-5 Unitized Lighting Costs'!$D$116</f>
        <v>6.8675783145522802</v>
      </c>
      <c r="T146" s="264">
        <f>'JAP-5 Unitized Lighting Costs'!$D$123</f>
        <v>5.4833248714576392E-2</v>
      </c>
      <c r="U146" s="66">
        <f>IF(F146="Company", H146*P146, 0)</f>
        <v>9.6371412832867112</v>
      </c>
      <c r="V146" s="66">
        <f>IF(I146="yes", J146*Q146, 0)</f>
        <v>1.6597234240679404</v>
      </c>
      <c r="W146" s="66">
        <f>R146*O146</f>
        <v>1.2098603284031122</v>
      </c>
      <c r="X146" s="66">
        <f>E146*S146/1000</f>
        <v>1.0301367471828422</v>
      </c>
      <c r="Y146" s="66">
        <f>O146*T146</f>
        <v>2.8787455575152605</v>
      </c>
      <c r="Z146" s="66">
        <f>SUM(U146:Y146)</f>
        <v>16.415607340455864</v>
      </c>
      <c r="AA146" s="549"/>
      <c r="AB146" s="119">
        <f>IFERROR(U146/O146,0)</f>
        <v>0.18356459587212784</v>
      </c>
      <c r="AC146" s="119">
        <f>IFERROR(V146/O146,0)</f>
        <v>3.1613779506056004E-2</v>
      </c>
      <c r="AD146" s="119">
        <f>IFERROR(W146/O146,0)</f>
        <v>2.3044958636249755E-2</v>
      </c>
      <c r="AE146" s="119">
        <f>IFERROR(X146/O146,0)</f>
        <v>1.9621652327292231E-2</v>
      </c>
      <c r="AF146" s="119">
        <f>IFERROR(Y146/O146,0)</f>
        <v>5.4833248714576392E-2</v>
      </c>
      <c r="AG146" s="119">
        <f>SUM(AB146:AF146)</f>
        <v>0.31267823505630221</v>
      </c>
      <c r="AH146" s="66">
        <f t="shared" si="367"/>
        <v>192.74282566573422</v>
      </c>
      <c r="AI146" s="66">
        <f t="shared" si="367"/>
        <v>33.194468481358811</v>
      </c>
      <c r="AJ146" s="66">
        <f t="shared" si="367"/>
        <v>24.197206568062242</v>
      </c>
      <c r="AK146" s="66">
        <f t="shared" si="367"/>
        <v>20.602734943656845</v>
      </c>
      <c r="AL146" s="66">
        <f t="shared" si="367"/>
        <v>57.574911150305212</v>
      </c>
      <c r="AM146" s="66">
        <f>SUM(AH146:AL146)</f>
        <v>328.31214680911739</v>
      </c>
      <c r="AN146" s="66">
        <f t="shared" si="368"/>
        <v>2312.9139079888105</v>
      </c>
      <c r="AO146" s="66">
        <f t="shared" si="368"/>
        <v>398.33362177630573</v>
      </c>
      <c r="AP146" s="66">
        <f t="shared" si="368"/>
        <v>290.36647881674691</v>
      </c>
      <c r="AQ146" s="66">
        <f t="shared" si="368"/>
        <v>247.23281932388215</v>
      </c>
      <c r="AR146" s="66">
        <f t="shared" si="368"/>
        <v>690.89893380366254</v>
      </c>
      <c r="AS146" s="66">
        <f t="shared" si="368"/>
        <v>3939.7457617094087</v>
      </c>
      <c r="AT146" s="551">
        <f>Z146*G146-AM146</f>
        <v>0</v>
      </c>
    </row>
    <row r="147" spans="1:46">
      <c r="A147" s="92" t="str">
        <f>+A141</f>
        <v>58E &amp; 59E</v>
      </c>
      <c r="B147" s="28" t="s">
        <v>153</v>
      </c>
      <c r="C147" s="32" t="str">
        <f>'WP1 Lighting Invetory'!C148</f>
        <v>Sodium Vapor</v>
      </c>
      <c r="D147" s="32" t="str">
        <f>'WP1 Lighting Invetory'!D148</f>
        <v>HS 200</v>
      </c>
      <c r="E147" s="32">
        <f>'WP1 Lighting Invetory'!E148</f>
        <v>200</v>
      </c>
      <c r="F147" s="32" t="str">
        <f>'WP1 Lighting Invetory'!G148</f>
        <v>Company</v>
      </c>
      <c r="G147" s="550">
        <f>'WP1 Lighting Invetory'!H148</f>
        <v>13</v>
      </c>
      <c r="H147" s="129">
        <f>'WP9 Sodium Vapor Cost Est.'!$D$26</f>
        <v>869.01</v>
      </c>
      <c r="I147" s="24" t="s">
        <v>210</v>
      </c>
      <c r="J147" s="29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328">
        <f>IF(I147="Yes",G147*J147,0)</f>
        <v>13</v>
      </c>
      <c r="L147" s="129">
        <f>IF(F147="Company", G147*H147,0)</f>
        <v>11297.13</v>
      </c>
      <c r="M147" s="329">
        <f>E147*G147/1000</f>
        <v>2.6</v>
      </c>
      <c r="N147" s="535">
        <f>'WP1 Lighting Invetory'!J148</f>
        <v>10920</v>
      </c>
      <c r="O147" s="330">
        <f t="shared" si="317"/>
        <v>70</v>
      </c>
      <c r="P147" s="264">
        <f>'JAP-5 Unitized Lighting Costs'!D$21</f>
        <v>1.1718313817226059E-2</v>
      </c>
      <c r="Q147" s="264">
        <f>'JAP-5 Unitized Lighting Costs'!$D$45</f>
        <v>1.6597234240679404</v>
      </c>
      <c r="R147" s="264">
        <f>'JAP-5 Unitized Lighting Costs'!D$74</f>
        <v>2.3044958636249755E-2</v>
      </c>
      <c r="S147" s="264">
        <f>'JAP-5 Unitized Lighting Costs'!$D$116</f>
        <v>6.8675783145522802</v>
      </c>
      <c r="T147" s="264">
        <f>'JAP-5 Unitized Lighting Costs'!$D$123</f>
        <v>5.4833248714576392E-2</v>
      </c>
      <c r="U147" s="66">
        <f>IF(F147="Company", H147*P147, 0)</f>
        <v>10.183331890307617</v>
      </c>
      <c r="V147" s="66">
        <f>IF(I147="yes", J147*Q147, 0)</f>
        <v>1.6597234240679404</v>
      </c>
      <c r="W147" s="66">
        <f>R147*O147</f>
        <v>1.6131471045374828</v>
      </c>
      <c r="X147" s="66">
        <f>E147*S147/1000</f>
        <v>1.3735156629104561</v>
      </c>
      <c r="Y147" s="66">
        <f>O147*T147</f>
        <v>3.8383274100203475</v>
      </c>
      <c r="Z147" s="66">
        <f>SUM(U147:Y147)</f>
        <v>18.668045491843845</v>
      </c>
      <c r="AA147" s="549"/>
      <c r="AB147" s="119">
        <f>IFERROR(U147/O147,0)</f>
        <v>0.14547616986153739</v>
      </c>
      <c r="AC147" s="119">
        <f>IFERROR(V147/O147,0)</f>
        <v>2.3710334629542005E-2</v>
      </c>
      <c r="AD147" s="119">
        <f>IFERROR(W147/O147,0)</f>
        <v>2.3044958636249755E-2</v>
      </c>
      <c r="AE147" s="119">
        <f>IFERROR(X147/O147,0)</f>
        <v>1.9621652327292231E-2</v>
      </c>
      <c r="AF147" s="119">
        <f>IFERROR(Y147/O147,0)</f>
        <v>5.4833248714576392E-2</v>
      </c>
      <c r="AG147" s="119">
        <f>SUM(AB147:AF147)</f>
        <v>0.26668636416919778</v>
      </c>
      <c r="AH147" s="66">
        <f t="shared" si="367"/>
        <v>132.38331457399903</v>
      </c>
      <c r="AI147" s="66">
        <f t="shared" si="367"/>
        <v>21.576404512883226</v>
      </c>
      <c r="AJ147" s="66">
        <f t="shared" si="367"/>
        <v>20.970912358987277</v>
      </c>
      <c r="AK147" s="66">
        <f t="shared" si="367"/>
        <v>17.855703617835928</v>
      </c>
      <c r="AL147" s="66">
        <f t="shared" si="367"/>
        <v>49.898256330264516</v>
      </c>
      <c r="AM147" s="66">
        <f>SUM(AH147:AL147)</f>
        <v>242.68459139396998</v>
      </c>
      <c r="AN147" s="66">
        <f t="shared" si="368"/>
        <v>1588.5997748879884</v>
      </c>
      <c r="AO147" s="66">
        <f t="shared" si="368"/>
        <v>258.9168541545987</v>
      </c>
      <c r="AP147" s="66">
        <f t="shared" si="368"/>
        <v>251.65094830784733</v>
      </c>
      <c r="AQ147" s="66">
        <f t="shared" si="368"/>
        <v>214.26844341403114</v>
      </c>
      <c r="AR147" s="66">
        <f t="shared" si="368"/>
        <v>598.77907596317414</v>
      </c>
      <c r="AS147" s="66">
        <f t="shared" si="368"/>
        <v>2912.2150967276398</v>
      </c>
      <c r="AT147" s="551">
        <f>Z147*G147-AM147</f>
        <v>0</v>
      </c>
    </row>
    <row r="148" spans="1:46">
      <c r="A148" s="92" t="str">
        <f>+A142</f>
        <v>58E &amp; 59E</v>
      </c>
      <c r="B148" s="28" t="s">
        <v>153</v>
      </c>
      <c r="C148" s="32" t="str">
        <f>'WP1 Lighting Invetory'!C149</f>
        <v>Sodium Vapor</v>
      </c>
      <c r="D148" s="32" t="str">
        <f>'WP1 Lighting Invetory'!D149</f>
        <v>HS 250</v>
      </c>
      <c r="E148" s="32">
        <f>'WP1 Lighting Invetory'!E149</f>
        <v>250</v>
      </c>
      <c r="F148" s="32" t="str">
        <f>'WP1 Lighting Invetory'!G149</f>
        <v>Company</v>
      </c>
      <c r="G148" s="550">
        <f>'WP1 Lighting Invetory'!H149</f>
        <v>35</v>
      </c>
      <c r="H148" s="129">
        <f>'WP9 Sodium Vapor Cost Est.'!$D$27</f>
        <v>884.18</v>
      </c>
      <c r="I148" s="24" t="s">
        <v>210</v>
      </c>
      <c r="J148" s="29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328">
        <f>IF(I148="Yes",G148*J148,0)</f>
        <v>35</v>
      </c>
      <c r="L148" s="129">
        <f>IF(F148="Company", G148*H148,0)</f>
        <v>30946.3</v>
      </c>
      <c r="M148" s="329">
        <f>E148*G148/1000</f>
        <v>8.75</v>
      </c>
      <c r="N148" s="535">
        <f>'WP1 Lighting Invetory'!J149</f>
        <v>36750</v>
      </c>
      <c r="O148" s="330">
        <f t="shared" si="317"/>
        <v>87.5</v>
      </c>
      <c r="P148" s="264">
        <f>'JAP-5 Unitized Lighting Costs'!D$21</f>
        <v>1.1718313817226059E-2</v>
      </c>
      <c r="Q148" s="264">
        <f>'JAP-5 Unitized Lighting Costs'!$D$45</f>
        <v>1.6597234240679404</v>
      </c>
      <c r="R148" s="264">
        <f>'JAP-5 Unitized Lighting Costs'!D$74</f>
        <v>2.3044958636249755E-2</v>
      </c>
      <c r="S148" s="264">
        <f>'JAP-5 Unitized Lighting Costs'!$D$116</f>
        <v>6.8675783145522802</v>
      </c>
      <c r="T148" s="264">
        <f>'JAP-5 Unitized Lighting Costs'!$D$123</f>
        <v>5.4833248714576392E-2</v>
      </c>
      <c r="U148" s="66">
        <f>IF(F148="Company", H148*P148, 0)</f>
        <v>10.361098710914936</v>
      </c>
      <c r="V148" s="66">
        <f>IF(I148="yes", J148*Q148, 0)</f>
        <v>1.6597234240679404</v>
      </c>
      <c r="W148" s="66">
        <f>R148*O148</f>
        <v>2.0164338806718534</v>
      </c>
      <c r="X148" s="66">
        <f>E148*S148/1000</f>
        <v>1.71689457863807</v>
      </c>
      <c r="Y148" s="66">
        <f>O148*T148</f>
        <v>4.797909262525434</v>
      </c>
      <c r="Z148" s="66">
        <f>SUM(U148:Y148)</f>
        <v>20.552059856818232</v>
      </c>
      <c r="AA148" s="549"/>
      <c r="AB148" s="119">
        <f>IFERROR(U148/O148,0)</f>
        <v>0.11841255669617069</v>
      </c>
      <c r="AC148" s="119">
        <f>IFERROR(V148/O148,0)</f>
        <v>1.8968267703633603E-2</v>
      </c>
      <c r="AD148" s="119">
        <f>IFERROR(W148/O148,0)</f>
        <v>2.3044958636249752E-2</v>
      </c>
      <c r="AE148" s="119">
        <f>IFERROR(X148/O148,0)</f>
        <v>1.9621652327292228E-2</v>
      </c>
      <c r="AF148" s="119">
        <f>IFERROR(Y148/O148,0)</f>
        <v>5.4833248714576392E-2</v>
      </c>
      <c r="AG148" s="119">
        <f>SUM(AB148:AF148)</f>
        <v>0.23488068407792267</v>
      </c>
      <c r="AH148" s="66">
        <f t="shared" si="367"/>
        <v>362.63845488202276</v>
      </c>
      <c r="AI148" s="66">
        <f t="shared" si="367"/>
        <v>58.090319842377916</v>
      </c>
      <c r="AJ148" s="66">
        <f t="shared" si="367"/>
        <v>70.575185823514872</v>
      </c>
      <c r="AK148" s="66">
        <f t="shared" si="367"/>
        <v>60.091310252332448</v>
      </c>
      <c r="AL148" s="66">
        <f t="shared" si="367"/>
        <v>167.92682418839019</v>
      </c>
      <c r="AM148" s="66">
        <f>SUM(AH148:AL148)</f>
        <v>719.32209498863813</v>
      </c>
      <c r="AN148" s="66">
        <f t="shared" si="368"/>
        <v>4351.6614585842726</v>
      </c>
      <c r="AO148" s="66">
        <f t="shared" si="368"/>
        <v>697.08383810853502</v>
      </c>
      <c r="AP148" s="66">
        <f t="shared" si="368"/>
        <v>846.90222988217852</v>
      </c>
      <c r="AQ148" s="66">
        <f t="shared" si="368"/>
        <v>721.09572302798938</v>
      </c>
      <c r="AR148" s="66">
        <f t="shared" si="368"/>
        <v>2015.1218902606822</v>
      </c>
      <c r="AS148" s="66">
        <f t="shared" si="368"/>
        <v>8631.8651398636575</v>
      </c>
      <c r="AT148" s="551">
        <f>Z148*G148-AM148</f>
        <v>0</v>
      </c>
    </row>
    <row r="149" spans="1:46">
      <c r="A149" s="92" t="str">
        <f>+A141</f>
        <v>58E &amp; 59E</v>
      </c>
      <c r="B149" s="28" t="s">
        <v>153</v>
      </c>
      <c r="C149" s="32" t="str">
        <f>'WP1 Lighting Invetory'!C150</f>
        <v>Sodium Vapor</v>
      </c>
      <c r="D149" s="32" t="str">
        <f>'WP1 Lighting Invetory'!D150</f>
        <v>HS 400</v>
      </c>
      <c r="E149" s="32">
        <f>'WP1 Lighting Invetory'!E150</f>
        <v>400</v>
      </c>
      <c r="F149" s="32" t="str">
        <f>'WP1 Lighting Invetory'!G150</f>
        <v>Company</v>
      </c>
      <c r="G149" s="550">
        <f>'WP1 Lighting Invetory'!H150</f>
        <v>47.833333333333336</v>
      </c>
      <c r="H149" s="129">
        <f>'WP9 Sodium Vapor Cost Est.'!$D$29</f>
        <v>984.66</v>
      </c>
      <c r="I149" s="24" t="s">
        <v>210</v>
      </c>
      <c r="J149" s="29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328">
        <f>IF(I149="Yes",G149*J149,0)</f>
        <v>47.833333333333336</v>
      </c>
      <c r="L149" s="129">
        <f>IF(F149="Company", G149*H149,0)</f>
        <v>47099.57</v>
      </c>
      <c r="M149" s="329">
        <f>E149*G149/1000</f>
        <v>19.133333333333336</v>
      </c>
      <c r="N149" s="535">
        <f>'WP1 Lighting Invetory'!J150</f>
        <v>80360</v>
      </c>
      <c r="O149" s="330">
        <f t="shared" si="317"/>
        <v>140</v>
      </c>
      <c r="P149" s="264">
        <f>'JAP-5 Unitized Lighting Costs'!D$21</f>
        <v>1.1718313817226059E-2</v>
      </c>
      <c r="Q149" s="264">
        <f>'JAP-5 Unitized Lighting Costs'!$D$45</f>
        <v>1.6597234240679404</v>
      </c>
      <c r="R149" s="264">
        <f>'JAP-5 Unitized Lighting Costs'!D$74</f>
        <v>2.3044958636249755E-2</v>
      </c>
      <c r="S149" s="264">
        <f>'JAP-5 Unitized Lighting Costs'!$D$116</f>
        <v>6.8675783145522802</v>
      </c>
      <c r="T149" s="264">
        <f>'JAP-5 Unitized Lighting Costs'!$D$123</f>
        <v>5.4833248714576392E-2</v>
      </c>
      <c r="U149" s="66">
        <f>IF(F149="Company", H149*P149, 0)</f>
        <v>11.538554883269811</v>
      </c>
      <c r="V149" s="66">
        <f>IF(I149="yes", J149*Q149, 0)</f>
        <v>1.6597234240679404</v>
      </c>
      <c r="W149" s="66">
        <f>R149*O149</f>
        <v>3.2262942090749656</v>
      </c>
      <c r="X149" s="66">
        <f>E149*S149/1000</f>
        <v>2.7470313258209123</v>
      </c>
      <c r="Y149" s="66">
        <f>O149*T149</f>
        <v>7.676654820040695</v>
      </c>
      <c r="Z149" s="66">
        <f>SUM(U149:Y149)</f>
        <v>26.848258662274326</v>
      </c>
      <c r="AA149" s="549"/>
      <c r="AB149" s="119">
        <f>IFERROR(U149/O149,0)</f>
        <v>8.2418249166212931E-2</v>
      </c>
      <c r="AC149" s="119">
        <f>IFERROR(V149/O149,0)</f>
        <v>1.1855167314771002E-2</v>
      </c>
      <c r="AD149" s="119">
        <f>IFERROR(W149/O149,0)</f>
        <v>2.3044958636249755E-2</v>
      </c>
      <c r="AE149" s="119">
        <f>IFERROR(X149/O149,0)</f>
        <v>1.9621652327292231E-2</v>
      </c>
      <c r="AF149" s="119">
        <f>IFERROR(Y149/O149,0)</f>
        <v>5.4833248714576392E-2</v>
      </c>
      <c r="AG149" s="119">
        <f>SUM(AB149:AF149)</f>
        <v>0.19177327615910231</v>
      </c>
      <c r="AH149" s="66">
        <f t="shared" si="367"/>
        <v>551.92754191640597</v>
      </c>
      <c r="AI149" s="66">
        <f t="shared" si="367"/>
        <v>79.390103784583147</v>
      </c>
      <c r="AJ149" s="66">
        <f t="shared" si="367"/>
        <v>154.32440633408586</v>
      </c>
      <c r="AK149" s="66">
        <f t="shared" si="367"/>
        <v>131.39966508510031</v>
      </c>
      <c r="AL149" s="66">
        <f t="shared" si="367"/>
        <v>367.19998889194659</v>
      </c>
      <c r="AM149" s="66">
        <f>SUM(AH149:AL149)</f>
        <v>1284.241706012122</v>
      </c>
      <c r="AN149" s="66">
        <f t="shared" si="368"/>
        <v>6623.1305029968717</v>
      </c>
      <c r="AO149" s="66">
        <f t="shared" si="368"/>
        <v>952.68124541499776</v>
      </c>
      <c r="AP149" s="66">
        <f t="shared" si="368"/>
        <v>1851.8928760090303</v>
      </c>
      <c r="AQ149" s="66">
        <f t="shared" si="368"/>
        <v>1576.7959810212037</v>
      </c>
      <c r="AR149" s="66">
        <f t="shared" si="368"/>
        <v>4406.3998667033593</v>
      </c>
      <c r="AS149" s="66">
        <f t="shared" si="368"/>
        <v>15410.900472145464</v>
      </c>
      <c r="AT149" s="551">
        <f>Z149*G149-AM149</f>
        <v>0</v>
      </c>
    </row>
    <row r="150" spans="1:46">
      <c r="A150" s="92"/>
      <c r="B150" s="28"/>
      <c r="C150" s="32"/>
      <c r="D150" s="32"/>
      <c r="E150" s="32"/>
      <c r="F150" s="32"/>
      <c r="G150" s="550"/>
      <c r="K150" s="328"/>
      <c r="L150" s="129"/>
      <c r="AA150" s="549"/>
      <c r="AB150" s="119"/>
      <c r="AC150" s="119"/>
      <c r="AD150" s="119"/>
      <c r="AE150" s="119"/>
      <c r="AF150" s="119"/>
      <c r="AG150" s="119"/>
      <c r="AT150" s="551"/>
    </row>
    <row r="151" spans="1:46">
      <c r="A151" s="92" t="str">
        <f>+A142</f>
        <v>58E &amp; 59E</v>
      </c>
      <c r="B151" s="28" t="s">
        <v>152</v>
      </c>
      <c r="C151" s="32" t="str">
        <f>'WP1 Lighting Invetory'!C152</f>
        <v>Metal Halide</v>
      </c>
      <c r="D151" s="32" t="str">
        <f>'WP1 Lighting Invetory'!D152</f>
        <v>DM 175</v>
      </c>
      <c r="E151" s="32">
        <f>'WP1 Lighting Invetory'!E152</f>
        <v>175</v>
      </c>
      <c r="F151" s="32" t="str">
        <f>'WP1 Lighting Invetory'!G152</f>
        <v>Company</v>
      </c>
      <c r="G151" s="550">
        <f>'WP1 Lighting Invetory'!H152</f>
        <v>3</v>
      </c>
      <c r="H151" s="129">
        <f>'WP8 Metal Halide Cost Est.'!$D$23</f>
        <v>815.04750000000013</v>
      </c>
      <c r="I151" s="24" t="s">
        <v>210</v>
      </c>
      <c r="J151" s="29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328">
        <f>IF(I151="Yes",G151*J151,0)</f>
        <v>6</v>
      </c>
      <c r="L151" s="129">
        <f>IF(F151="Company", G151*H151,0)</f>
        <v>2445.1425000000004</v>
      </c>
      <c r="M151" s="329">
        <f>E151*G151/1000</f>
        <v>0.52500000000000002</v>
      </c>
      <c r="N151" s="535">
        <f>'WP1 Lighting Invetory'!J152</f>
        <v>2205</v>
      </c>
      <c r="O151" s="330">
        <f t="shared" si="317"/>
        <v>61.25</v>
      </c>
      <c r="P151" s="264">
        <f>'JAP-5 Unitized Lighting Costs'!D$21</f>
        <v>1.1718313817226059E-2</v>
      </c>
      <c r="Q151" s="264">
        <f>'JAP-5 Unitized Lighting Costs'!$D$45</f>
        <v>1.6597234240679404</v>
      </c>
      <c r="R151" s="264">
        <f>'JAP-5 Unitized Lighting Costs'!D$74</f>
        <v>2.3044958636249755E-2</v>
      </c>
      <c r="S151" s="264">
        <f>'JAP-5 Unitized Lighting Costs'!$D$116</f>
        <v>6.8675783145522802</v>
      </c>
      <c r="T151" s="264">
        <f>'JAP-5 Unitized Lighting Costs'!$D$123</f>
        <v>5.4833248714576392E-2</v>
      </c>
      <c r="U151" s="66">
        <f>IF(F151="Company", H151*P151, 0)</f>
        <v>9.5509823809455572</v>
      </c>
      <c r="V151" s="66">
        <f>IF(I151="yes", J151*Q151, 0)</f>
        <v>3.3194468481358808</v>
      </c>
      <c r="W151" s="66">
        <f>R151*O151</f>
        <v>1.4115037164702975</v>
      </c>
      <c r="X151" s="66">
        <f>E151*S151/1000</f>
        <v>1.2018262050466491</v>
      </c>
      <c r="Y151" s="66">
        <f>O151*T151</f>
        <v>3.358536483767804</v>
      </c>
      <c r="Z151" s="66">
        <f>SUM(U151:Y151)</f>
        <v>18.842295634366188</v>
      </c>
      <c r="AA151" s="549"/>
      <c r="AB151" s="119">
        <f>IFERROR(U151/O151,0)</f>
        <v>0.15593440621951929</v>
      </c>
      <c r="AC151" s="119">
        <f>IFERROR(V151/O151,0)</f>
        <v>5.4195050581810296E-2</v>
      </c>
      <c r="AD151" s="119">
        <f>IFERROR(W151/O151,0)</f>
        <v>2.3044958636249755E-2</v>
      </c>
      <c r="AE151" s="119">
        <f>IFERROR(X151/O151,0)</f>
        <v>1.9621652327292228E-2</v>
      </c>
      <c r="AF151" s="119">
        <f>IFERROR(Y151/O151,0)</f>
        <v>5.4833248714576392E-2</v>
      </c>
      <c r="AG151" s="119">
        <f>SUM(AB151:AF151)</f>
        <v>0.30762931647944797</v>
      </c>
      <c r="AH151" s="66">
        <f t="shared" ref="AH151:AL154" si="369">(U151*$G151)</f>
        <v>28.652947142836673</v>
      </c>
      <c r="AI151" s="66">
        <f t="shared" si="369"/>
        <v>9.9583405444076423</v>
      </c>
      <c r="AJ151" s="66">
        <f t="shared" si="369"/>
        <v>4.234511149410892</v>
      </c>
      <c r="AK151" s="66">
        <f t="shared" si="369"/>
        <v>3.6054786151399472</v>
      </c>
      <c r="AL151" s="66">
        <f t="shared" si="369"/>
        <v>10.075609451303412</v>
      </c>
      <c r="AM151" s="66">
        <f>SUM(AH151:AL151)</f>
        <v>56.526886903098564</v>
      </c>
      <c r="AN151" s="66">
        <f t="shared" ref="AN151:AS154" si="370">AH151*12</f>
        <v>343.83536571404011</v>
      </c>
      <c r="AO151" s="66">
        <f t="shared" si="370"/>
        <v>119.50008653289171</v>
      </c>
      <c r="AP151" s="66">
        <f t="shared" si="370"/>
        <v>50.814133792930704</v>
      </c>
      <c r="AQ151" s="66">
        <f t="shared" si="370"/>
        <v>43.265743381679364</v>
      </c>
      <c r="AR151" s="66">
        <f t="shared" si="370"/>
        <v>120.90731341564094</v>
      </c>
      <c r="AS151" s="66">
        <f t="shared" si="370"/>
        <v>678.3226428371828</v>
      </c>
      <c r="AT151" s="551">
        <f>Z151*G151-AM151</f>
        <v>0</v>
      </c>
    </row>
    <row r="152" spans="1:46">
      <c r="A152" s="92" t="str">
        <f>+A143</f>
        <v>58E &amp; 59E</v>
      </c>
      <c r="B152" s="28" t="s">
        <v>152</v>
      </c>
      <c r="C152" s="32" t="str">
        <f>'WP1 Lighting Invetory'!C153</f>
        <v>Metal Halide</v>
      </c>
      <c r="D152" s="32" t="str">
        <f>'WP1 Lighting Invetory'!D153</f>
        <v>DM 250</v>
      </c>
      <c r="E152" s="32">
        <f>'WP1 Lighting Invetory'!E153</f>
        <v>250</v>
      </c>
      <c r="F152" s="32" t="str">
        <f>'WP1 Lighting Invetory'!G153</f>
        <v>Company</v>
      </c>
      <c r="G152" s="550">
        <f>'WP1 Lighting Invetory'!H153</f>
        <v>22.583333333333332</v>
      </c>
      <c r="H152" s="129">
        <f>'WP8 Metal Halide Cost Est.'!$D$24</f>
        <v>875.7</v>
      </c>
      <c r="I152" s="24" t="s">
        <v>210</v>
      </c>
      <c r="J152" s="29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328">
        <f>IF(I152="Yes",G152*J152,0)</f>
        <v>45.166666666666664</v>
      </c>
      <c r="L152" s="129">
        <f>IF(F152="Company", G152*H152,0)</f>
        <v>19776.224999999999</v>
      </c>
      <c r="M152" s="329">
        <f>E152*G152/1000</f>
        <v>5.645833333333333</v>
      </c>
      <c r="N152" s="535">
        <f>'WP1 Lighting Invetory'!J153</f>
        <v>23712.5</v>
      </c>
      <c r="O152" s="330">
        <f t="shared" si="317"/>
        <v>87.5</v>
      </c>
      <c r="P152" s="264">
        <f>'JAP-5 Unitized Lighting Costs'!D$21</f>
        <v>1.1718313817226059E-2</v>
      </c>
      <c r="Q152" s="264">
        <f>'JAP-5 Unitized Lighting Costs'!$D$45</f>
        <v>1.6597234240679404</v>
      </c>
      <c r="R152" s="264">
        <f>'JAP-5 Unitized Lighting Costs'!D$74</f>
        <v>2.3044958636249755E-2</v>
      </c>
      <c r="S152" s="264">
        <f>'JAP-5 Unitized Lighting Costs'!$D$116</f>
        <v>6.8675783145522802</v>
      </c>
      <c r="T152" s="264">
        <f>'JAP-5 Unitized Lighting Costs'!$D$123</f>
        <v>5.4833248714576392E-2</v>
      </c>
      <c r="U152" s="66">
        <f>IF(F152="Company", H152*P152, 0)</f>
        <v>10.261727409744861</v>
      </c>
      <c r="V152" s="66">
        <f>IF(I152="yes", J152*Q152, 0)</f>
        <v>3.3194468481358808</v>
      </c>
      <c r="W152" s="66">
        <f>R152*O152</f>
        <v>2.0164338806718534</v>
      </c>
      <c r="X152" s="66">
        <f>E152*S152/1000</f>
        <v>1.71689457863807</v>
      </c>
      <c r="Y152" s="66">
        <f>O152*T152</f>
        <v>4.797909262525434</v>
      </c>
      <c r="Z152" s="66">
        <f>SUM(U152:Y152)</f>
        <v>22.112411979716097</v>
      </c>
      <c r="AA152" s="549"/>
      <c r="AB152" s="119">
        <f>IFERROR(U152/O152,0)</f>
        <v>0.11727688468279841</v>
      </c>
      <c r="AC152" s="119">
        <f>IFERROR(V152/O152,0)</f>
        <v>3.7936535407267206E-2</v>
      </c>
      <c r="AD152" s="119">
        <f>IFERROR(W152/O152,0)</f>
        <v>2.3044958636249752E-2</v>
      </c>
      <c r="AE152" s="119">
        <f>IFERROR(X152/O152,0)</f>
        <v>1.9621652327292228E-2</v>
      </c>
      <c r="AF152" s="119">
        <f>IFERROR(Y152/O152,0)</f>
        <v>5.4833248714576392E-2</v>
      </c>
      <c r="AG152" s="119">
        <f>SUM(AB152:AF152)</f>
        <v>0.25271327976818397</v>
      </c>
      <c r="AH152" s="66">
        <f t="shared" si="369"/>
        <v>231.74401067007142</v>
      </c>
      <c r="AI152" s="66">
        <f t="shared" si="369"/>
        <v>74.964174653735299</v>
      </c>
      <c r="AJ152" s="66">
        <f t="shared" si="369"/>
        <v>45.537798471839352</v>
      </c>
      <c r="AK152" s="66">
        <f t="shared" si="369"/>
        <v>38.773202567576412</v>
      </c>
      <c r="AL152" s="66">
        <f t="shared" si="369"/>
        <v>108.35278417869938</v>
      </c>
      <c r="AM152" s="66">
        <f>SUM(AH152:AL152)</f>
        <v>499.37197054192188</v>
      </c>
      <c r="AN152" s="66">
        <f t="shared" si="370"/>
        <v>2780.9281280408568</v>
      </c>
      <c r="AO152" s="66">
        <f t="shared" si="370"/>
        <v>899.57009584482353</v>
      </c>
      <c r="AP152" s="66">
        <f t="shared" si="370"/>
        <v>546.45358166207222</v>
      </c>
      <c r="AQ152" s="66">
        <f t="shared" si="370"/>
        <v>465.27843081091692</v>
      </c>
      <c r="AR152" s="66">
        <f t="shared" si="370"/>
        <v>1300.2334101443926</v>
      </c>
      <c r="AS152" s="66">
        <f t="shared" si="370"/>
        <v>5992.4636465030626</v>
      </c>
      <c r="AT152" s="551">
        <f>Z152*G152-AM152</f>
        <v>0</v>
      </c>
    </row>
    <row r="153" spans="1:46">
      <c r="A153" s="92" t="str">
        <f>+A143</f>
        <v>58E &amp; 59E</v>
      </c>
      <c r="B153" s="28" t="s">
        <v>152</v>
      </c>
      <c r="C153" s="32" t="str">
        <f>'WP1 Lighting Invetory'!C154</f>
        <v>Metal Halide</v>
      </c>
      <c r="D153" s="32" t="str">
        <f>'WP1 Lighting Invetory'!D154</f>
        <v>DM 400</v>
      </c>
      <c r="E153" s="32">
        <f>'WP1 Lighting Invetory'!E154</f>
        <v>400</v>
      </c>
      <c r="F153" s="32" t="str">
        <f>'WP1 Lighting Invetory'!G154</f>
        <v>Company</v>
      </c>
      <c r="G153" s="550">
        <f>'WP1 Lighting Invetory'!H154</f>
        <v>87.666666666666671</v>
      </c>
      <c r="H153" s="129">
        <f>'WP8 Metal Halide Cost Est.'!$D$25</f>
        <v>879.28</v>
      </c>
      <c r="I153" s="24" t="s">
        <v>210</v>
      </c>
      <c r="J153" s="29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328">
        <f>IF(I153="Yes",G153*J153,0)</f>
        <v>175.33333333333334</v>
      </c>
      <c r="L153" s="129">
        <f>IF(F153="Company", G153*H153,0)</f>
        <v>77083.546666666662</v>
      </c>
      <c r="M153" s="329">
        <f>E153*G153/1000</f>
        <v>35.06666666666667</v>
      </c>
      <c r="N153" s="535">
        <f>'WP1 Lighting Invetory'!J154</f>
        <v>147280</v>
      </c>
      <c r="O153" s="330">
        <f t="shared" si="317"/>
        <v>140</v>
      </c>
      <c r="P153" s="264">
        <f>'JAP-5 Unitized Lighting Costs'!D$21</f>
        <v>1.1718313817226059E-2</v>
      </c>
      <c r="Q153" s="264">
        <f>'JAP-5 Unitized Lighting Costs'!$D$45</f>
        <v>1.6597234240679404</v>
      </c>
      <c r="R153" s="264">
        <f>'JAP-5 Unitized Lighting Costs'!D$74</f>
        <v>2.3044958636249755E-2</v>
      </c>
      <c r="S153" s="264">
        <f>'JAP-5 Unitized Lighting Costs'!$D$116</f>
        <v>6.8675783145522802</v>
      </c>
      <c r="T153" s="264">
        <f>'JAP-5 Unitized Lighting Costs'!$D$123</f>
        <v>5.4833248714576392E-2</v>
      </c>
      <c r="U153" s="66">
        <f>IF(F153="Company", H153*P153, 0)</f>
        <v>10.303678973210529</v>
      </c>
      <c r="V153" s="66">
        <f>IF(I153="yes", J153*Q153, 0)</f>
        <v>3.3194468481358808</v>
      </c>
      <c r="W153" s="66">
        <f>R153*O153</f>
        <v>3.2262942090749656</v>
      </c>
      <c r="X153" s="66">
        <f>E153*S153/1000</f>
        <v>2.7470313258209123</v>
      </c>
      <c r="Y153" s="66">
        <f>O153*T153</f>
        <v>7.676654820040695</v>
      </c>
      <c r="Z153" s="66">
        <f>SUM(U153:Y153)</f>
        <v>27.273106176282983</v>
      </c>
      <c r="AA153" s="549"/>
      <c r="AB153" s="119">
        <f>IFERROR(U153/O153,0)</f>
        <v>7.3597706951503777E-2</v>
      </c>
      <c r="AC153" s="119">
        <f>IFERROR(V153/O153,0)</f>
        <v>2.3710334629542005E-2</v>
      </c>
      <c r="AD153" s="119">
        <f>IFERROR(W153/O153,0)</f>
        <v>2.3044958636249755E-2</v>
      </c>
      <c r="AE153" s="119">
        <f>IFERROR(X153/O153,0)</f>
        <v>1.9621652327292231E-2</v>
      </c>
      <c r="AF153" s="119">
        <f>IFERROR(Y153/O153,0)</f>
        <v>5.4833248714576392E-2</v>
      </c>
      <c r="AG153" s="119">
        <f>SUM(AB153:AF153)</f>
        <v>0.19480790125916417</v>
      </c>
      <c r="AH153" s="66">
        <f t="shared" si="369"/>
        <v>903.28918998478969</v>
      </c>
      <c r="AI153" s="66">
        <f t="shared" si="369"/>
        <v>291.00484035324558</v>
      </c>
      <c r="AJ153" s="66">
        <f t="shared" si="369"/>
        <v>282.83845899557201</v>
      </c>
      <c r="AK153" s="66">
        <f t="shared" si="369"/>
        <v>240.82307956363331</v>
      </c>
      <c r="AL153" s="66">
        <f t="shared" si="369"/>
        <v>672.98673922356761</v>
      </c>
      <c r="AM153" s="66">
        <f>SUM(AH153:AL153)</f>
        <v>2390.9423081208079</v>
      </c>
      <c r="AN153" s="66">
        <f t="shared" si="370"/>
        <v>10839.470279817477</v>
      </c>
      <c r="AO153" s="66">
        <f t="shared" si="370"/>
        <v>3492.0580842389472</v>
      </c>
      <c r="AP153" s="66">
        <f t="shared" si="370"/>
        <v>3394.0615079468644</v>
      </c>
      <c r="AQ153" s="66">
        <f t="shared" si="370"/>
        <v>2889.8769547635998</v>
      </c>
      <c r="AR153" s="66">
        <f t="shared" si="370"/>
        <v>8075.8408706828113</v>
      </c>
      <c r="AS153" s="66">
        <f t="shared" si="370"/>
        <v>28691.307697449694</v>
      </c>
      <c r="AT153" s="551">
        <f>Z153*G153-AM153</f>
        <v>0</v>
      </c>
    </row>
    <row r="154" spans="1:46">
      <c r="A154" s="92" t="str">
        <f>+A157</f>
        <v>58E &amp; 59E</v>
      </c>
      <c r="B154" s="28" t="s">
        <v>152</v>
      </c>
      <c r="C154" s="32" t="str">
        <f>'WP1 Lighting Invetory'!C155</f>
        <v>Metal Halide</v>
      </c>
      <c r="D154" s="32" t="str">
        <f>'WP1 Lighting Invetory'!D155</f>
        <v>DM 1000</v>
      </c>
      <c r="E154" s="32">
        <f>'WP1 Lighting Invetory'!E155</f>
        <v>1000</v>
      </c>
      <c r="F154" s="32" t="str">
        <f>'WP1 Lighting Invetory'!G155</f>
        <v>Company</v>
      </c>
      <c r="G154" s="550">
        <f>'WP1 Lighting Invetory'!H155</f>
        <v>134.33333333333334</v>
      </c>
      <c r="H154" s="129">
        <f>'WP8 Metal Halide Cost Est.'!$D$26</f>
        <v>1184.45</v>
      </c>
      <c r="I154" s="24" t="s">
        <v>210</v>
      </c>
      <c r="J154" s="29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328">
        <f>IF(I154="Yes",G154*J154,0)</f>
        <v>268.66666666666669</v>
      </c>
      <c r="L154" s="129">
        <f>IF(F154="Company", G154*H154,0)</f>
        <v>159111.1166666667</v>
      </c>
      <c r="M154" s="329">
        <f>E154*G154/1000</f>
        <v>134.33333333333334</v>
      </c>
      <c r="N154" s="535">
        <f>'WP1 Lighting Invetory'!J155</f>
        <v>564200</v>
      </c>
      <c r="O154" s="330">
        <f t="shared" si="317"/>
        <v>350</v>
      </c>
      <c r="P154" s="264">
        <f>'JAP-5 Unitized Lighting Costs'!D$21</f>
        <v>1.1718313817226059E-2</v>
      </c>
      <c r="Q154" s="264">
        <f>'JAP-5 Unitized Lighting Costs'!$D$45</f>
        <v>1.6597234240679404</v>
      </c>
      <c r="R154" s="264">
        <f>'JAP-5 Unitized Lighting Costs'!D$74</f>
        <v>2.3044958636249755E-2</v>
      </c>
      <c r="S154" s="264">
        <f>'JAP-5 Unitized Lighting Costs'!$D$116</f>
        <v>6.8675783145522802</v>
      </c>
      <c r="T154" s="264">
        <f>'JAP-5 Unitized Lighting Costs'!$D$123</f>
        <v>5.4833248714576392E-2</v>
      </c>
      <c r="U154" s="66">
        <f>IF(F154="Company", H154*P154, 0)</f>
        <v>13.879756800813405</v>
      </c>
      <c r="V154" s="66">
        <f>IF(I154="yes", J154*Q154, 0)</f>
        <v>3.3194468481358808</v>
      </c>
      <c r="W154" s="66">
        <f>R154*O154</f>
        <v>8.0657355226874135</v>
      </c>
      <c r="X154" s="66">
        <f>E154*S154/1000</f>
        <v>6.8675783145522802</v>
      </c>
      <c r="Y154" s="66">
        <f>O154*T154</f>
        <v>19.191637050101736</v>
      </c>
      <c r="Z154" s="66">
        <f>SUM(U154:Y154)</f>
        <v>51.32415453629072</v>
      </c>
      <c r="AA154" s="549"/>
      <c r="AB154" s="119">
        <f>IFERROR(U154/O154,0)</f>
        <v>3.9656448002324013E-2</v>
      </c>
      <c r="AC154" s="119">
        <f>IFERROR(V154/O154,0)</f>
        <v>9.4841338518168016E-3</v>
      </c>
      <c r="AD154" s="119">
        <f>IFERROR(W154/O154,0)</f>
        <v>2.3044958636249752E-2</v>
      </c>
      <c r="AE154" s="119">
        <f>IFERROR(X154/O154,0)</f>
        <v>1.9621652327292228E-2</v>
      </c>
      <c r="AF154" s="119">
        <f>IFERROR(Y154/O154,0)</f>
        <v>5.4833248714576392E-2</v>
      </c>
      <c r="AG154" s="119">
        <f>SUM(AB154:AF154)</f>
        <v>0.14664044153225919</v>
      </c>
      <c r="AH154" s="66">
        <f t="shared" si="369"/>
        <v>1864.5139969092677</v>
      </c>
      <c r="AI154" s="66">
        <f t="shared" si="369"/>
        <v>445.91235993292003</v>
      </c>
      <c r="AJ154" s="66">
        <f t="shared" si="369"/>
        <v>1083.4971385476761</v>
      </c>
      <c r="AK154" s="66">
        <f t="shared" si="369"/>
        <v>922.54468692152307</v>
      </c>
      <c r="AL154" s="66">
        <f t="shared" si="369"/>
        <v>2578.0765770636667</v>
      </c>
      <c r="AM154" s="66">
        <f>SUM(AH154:AL154)</f>
        <v>6894.5447593750541</v>
      </c>
      <c r="AN154" s="66">
        <f t="shared" si="370"/>
        <v>22374.167962911211</v>
      </c>
      <c r="AO154" s="66">
        <f t="shared" si="370"/>
        <v>5350.9483191950403</v>
      </c>
      <c r="AP154" s="66">
        <f t="shared" si="370"/>
        <v>13001.965662572113</v>
      </c>
      <c r="AQ154" s="66">
        <f t="shared" si="370"/>
        <v>11070.536243058277</v>
      </c>
      <c r="AR154" s="66">
        <f t="shared" si="370"/>
        <v>30936.918924764002</v>
      </c>
      <c r="AS154" s="66">
        <f t="shared" si="370"/>
        <v>82734.53711250065</v>
      </c>
      <c r="AT154" s="551">
        <f>Z154*G154-AM154</f>
        <v>0</v>
      </c>
    </row>
    <row r="155" spans="1:46">
      <c r="A155" s="92"/>
      <c r="B155" s="28"/>
      <c r="C155" s="32"/>
      <c r="D155" s="32"/>
      <c r="E155" s="32"/>
      <c r="F155" s="32"/>
      <c r="G155" s="550"/>
      <c r="K155" s="328"/>
      <c r="L155" s="129"/>
      <c r="AA155" s="549"/>
      <c r="AB155" s="119"/>
      <c r="AC155" s="119"/>
      <c r="AD155" s="119"/>
      <c r="AE155" s="119"/>
      <c r="AF155" s="119"/>
      <c r="AG155" s="119"/>
      <c r="AT155" s="551"/>
    </row>
    <row r="156" spans="1:46">
      <c r="A156" s="92" t="str">
        <f>+A152</f>
        <v>58E &amp; 59E</v>
      </c>
      <c r="B156" s="28" t="s">
        <v>153</v>
      </c>
      <c r="C156" s="32" t="str">
        <f>'WP1 Lighting Invetory'!C157</f>
        <v>Metal Halide</v>
      </c>
      <c r="D156" s="32" t="str">
        <f>'WP1 Lighting Invetory'!D157</f>
        <v>HM 250</v>
      </c>
      <c r="E156" s="32">
        <f>'WP1 Lighting Invetory'!E157</f>
        <v>250</v>
      </c>
      <c r="F156" s="32" t="str">
        <f>'WP1 Lighting Invetory'!G157</f>
        <v>Company</v>
      </c>
      <c r="G156" s="550">
        <f>'WP1 Lighting Invetory'!H157</f>
        <v>11</v>
      </c>
      <c r="H156" s="129">
        <f>'WP8 Metal Halide Cost Est.'!$D$24</f>
        <v>875.7</v>
      </c>
      <c r="I156" s="24" t="s">
        <v>210</v>
      </c>
      <c r="J156" s="29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328">
        <f>IF(I156="Yes",G156*J156,0)</f>
        <v>22</v>
      </c>
      <c r="L156" s="129">
        <f>IF(F156="Company", G156*H156,0)</f>
        <v>9632.7000000000007</v>
      </c>
      <c r="M156" s="329">
        <f>E156*G156/1000</f>
        <v>2.75</v>
      </c>
      <c r="N156" s="535">
        <f>'WP1 Lighting Invetory'!J157</f>
        <v>11550</v>
      </c>
      <c r="O156" s="330">
        <f t="shared" si="317"/>
        <v>87.5</v>
      </c>
      <c r="P156" s="264">
        <f>'JAP-5 Unitized Lighting Costs'!D$21</f>
        <v>1.1718313817226059E-2</v>
      </c>
      <c r="Q156" s="264">
        <f>'JAP-5 Unitized Lighting Costs'!$D$45</f>
        <v>1.6597234240679404</v>
      </c>
      <c r="R156" s="264">
        <f>'JAP-5 Unitized Lighting Costs'!D$74</f>
        <v>2.3044958636249755E-2</v>
      </c>
      <c r="S156" s="264">
        <f>'JAP-5 Unitized Lighting Costs'!$D$116</f>
        <v>6.8675783145522802</v>
      </c>
      <c r="T156" s="264">
        <f>'JAP-5 Unitized Lighting Costs'!$D$123</f>
        <v>5.4833248714576392E-2</v>
      </c>
      <c r="U156" s="66">
        <f>IF(F156="Company", H156*P156, 0)</f>
        <v>10.261727409744861</v>
      </c>
      <c r="V156" s="66">
        <f>IF(I156="yes", J156*Q156, 0)</f>
        <v>3.3194468481358808</v>
      </c>
      <c r="W156" s="66">
        <f>R156*O156</f>
        <v>2.0164338806718534</v>
      </c>
      <c r="X156" s="66">
        <f>E156*S156/1000</f>
        <v>1.71689457863807</v>
      </c>
      <c r="Y156" s="66">
        <f>O156*T156</f>
        <v>4.797909262525434</v>
      </c>
      <c r="Z156" s="66">
        <f>SUM(U156:Y156)</f>
        <v>22.112411979716097</v>
      </c>
      <c r="AA156" s="549"/>
      <c r="AB156" s="119">
        <f>IFERROR(U156/O156,0)</f>
        <v>0.11727688468279841</v>
      </c>
      <c r="AC156" s="119">
        <f>IFERROR(V156/O156,0)</f>
        <v>3.7936535407267206E-2</v>
      </c>
      <c r="AD156" s="119">
        <f>IFERROR(W156/O156,0)</f>
        <v>2.3044958636249752E-2</v>
      </c>
      <c r="AE156" s="119">
        <f>IFERROR(X156/O156,0)</f>
        <v>1.9621652327292228E-2</v>
      </c>
      <c r="AF156" s="119">
        <f>IFERROR(Y156/O156,0)</f>
        <v>5.4833248714576392E-2</v>
      </c>
      <c r="AG156" s="119">
        <f>SUM(AB156:AF156)</f>
        <v>0.25271327976818397</v>
      </c>
      <c r="AH156" s="66">
        <f t="shared" ref="AH156:AL157" si="371">(U156*$G156)</f>
        <v>112.87900150719346</v>
      </c>
      <c r="AI156" s="66">
        <f t="shared" si="371"/>
        <v>36.513915329494687</v>
      </c>
      <c r="AJ156" s="66">
        <f t="shared" si="371"/>
        <v>22.180772687390387</v>
      </c>
      <c r="AK156" s="66">
        <f t="shared" si="371"/>
        <v>18.885840365018769</v>
      </c>
      <c r="AL156" s="66">
        <f t="shared" si="371"/>
        <v>52.777001887779775</v>
      </c>
      <c r="AM156" s="66">
        <f>SUM(AH156:AL156)</f>
        <v>243.23653177687709</v>
      </c>
      <c r="AN156" s="66">
        <f t="shared" ref="AN156:AS157" si="372">AH156*12</f>
        <v>1354.5480180863215</v>
      </c>
      <c r="AO156" s="66">
        <f t="shared" si="372"/>
        <v>438.16698395393621</v>
      </c>
      <c r="AP156" s="66">
        <f t="shared" si="372"/>
        <v>266.16927224868465</v>
      </c>
      <c r="AQ156" s="66">
        <f t="shared" si="372"/>
        <v>226.63008438022524</v>
      </c>
      <c r="AR156" s="66">
        <f t="shared" si="372"/>
        <v>633.32402265335736</v>
      </c>
      <c r="AS156" s="66">
        <f t="shared" si="372"/>
        <v>2918.838381322525</v>
      </c>
      <c r="AT156" s="551">
        <f>Z156*G156-AM156</f>
        <v>0</v>
      </c>
    </row>
    <row r="157" spans="1:46">
      <c r="A157" s="92" t="str">
        <f>+A153</f>
        <v>58E &amp; 59E</v>
      </c>
      <c r="B157" s="28" t="s">
        <v>153</v>
      </c>
      <c r="C157" s="32" t="str">
        <f>'WP1 Lighting Invetory'!C158</f>
        <v>Metal Halide</v>
      </c>
      <c r="D157" s="32" t="str">
        <f>'WP1 Lighting Invetory'!D158</f>
        <v>HM 400</v>
      </c>
      <c r="E157" s="32">
        <f>'WP1 Lighting Invetory'!E158</f>
        <v>400</v>
      </c>
      <c r="F157" s="32" t="str">
        <f>'WP1 Lighting Invetory'!G158</f>
        <v>Company</v>
      </c>
      <c r="G157" s="550">
        <f>'WP1 Lighting Invetory'!H158</f>
        <v>40.5</v>
      </c>
      <c r="H157" s="129">
        <f>'WP8 Metal Halide Cost Est.'!$D$25</f>
        <v>879.28</v>
      </c>
      <c r="I157" s="24" t="s">
        <v>210</v>
      </c>
      <c r="J157" s="29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328">
        <f>IF(I157="Yes",G157*J157,0)</f>
        <v>81</v>
      </c>
      <c r="L157" s="129">
        <f>IF(F157="Company", G157*H157,0)</f>
        <v>35610.839999999997</v>
      </c>
      <c r="M157" s="329">
        <f>E157*G157/1000</f>
        <v>16.2</v>
      </c>
      <c r="N157" s="535">
        <f>'WP1 Lighting Invetory'!J158</f>
        <v>68040</v>
      </c>
      <c r="O157" s="330">
        <f t="shared" si="317"/>
        <v>140</v>
      </c>
      <c r="P157" s="264">
        <f>'JAP-5 Unitized Lighting Costs'!D$21</f>
        <v>1.1718313817226059E-2</v>
      </c>
      <c r="Q157" s="264">
        <f>'JAP-5 Unitized Lighting Costs'!$D$45</f>
        <v>1.6597234240679404</v>
      </c>
      <c r="R157" s="264">
        <f>'JAP-5 Unitized Lighting Costs'!D$74</f>
        <v>2.3044958636249755E-2</v>
      </c>
      <c r="S157" s="264">
        <f>'JAP-5 Unitized Lighting Costs'!$D$116</f>
        <v>6.8675783145522802</v>
      </c>
      <c r="T157" s="264">
        <f>'JAP-5 Unitized Lighting Costs'!$D$123</f>
        <v>5.4833248714576392E-2</v>
      </c>
      <c r="U157" s="66">
        <f>IF(F157="Company", H157*P157, 0)</f>
        <v>10.303678973210529</v>
      </c>
      <c r="V157" s="66">
        <f>IF(I157="yes", J157*Q157, 0)</f>
        <v>3.3194468481358808</v>
      </c>
      <c r="W157" s="66">
        <f>R157*O157</f>
        <v>3.2262942090749656</v>
      </c>
      <c r="X157" s="66">
        <f>E157*S157/1000</f>
        <v>2.7470313258209123</v>
      </c>
      <c r="Y157" s="66">
        <f>O157*T157</f>
        <v>7.676654820040695</v>
      </c>
      <c r="Z157" s="66">
        <f>SUM(U157:Y157)</f>
        <v>27.273106176282983</v>
      </c>
      <c r="AA157" s="549"/>
      <c r="AB157" s="119">
        <f>IFERROR(U157/O157,0)</f>
        <v>7.3597706951503777E-2</v>
      </c>
      <c r="AC157" s="119">
        <f>IFERROR(V157/O157,0)</f>
        <v>2.3710334629542005E-2</v>
      </c>
      <c r="AD157" s="119">
        <f>IFERROR(W157/O157,0)</f>
        <v>2.3044958636249755E-2</v>
      </c>
      <c r="AE157" s="119">
        <f>IFERROR(X157/O157,0)</f>
        <v>1.9621652327292231E-2</v>
      </c>
      <c r="AF157" s="119">
        <f>IFERROR(Y157/O157,0)</f>
        <v>5.4833248714576392E-2</v>
      </c>
      <c r="AG157" s="119">
        <f>SUM(AB157:AF157)</f>
        <v>0.19480790125916417</v>
      </c>
      <c r="AH157" s="66">
        <f t="shared" si="371"/>
        <v>417.2989984150264</v>
      </c>
      <c r="AI157" s="66">
        <f t="shared" si="371"/>
        <v>134.43759734950316</v>
      </c>
      <c r="AJ157" s="66">
        <f t="shared" si="371"/>
        <v>130.6649154675361</v>
      </c>
      <c r="AK157" s="66">
        <f t="shared" si="371"/>
        <v>111.25476869574695</v>
      </c>
      <c r="AL157" s="66">
        <f t="shared" si="371"/>
        <v>310.90452021164816</v>
      </c>
      <c r="AM157" s="66">
        <f>SUM(AH157:AL157)</f>
        <v>1104.5608001394608</v>
      </c>
      <c r="AN157" s="66">
        <f t="shared" si="372"/>
        <v>5007.5879809803173</v>
      </c>
      <c r="AO157" s="66">
        <f t="shared" si="372"/>
        <v>1613.251168194038</v>
      </c>
      <c r="AP157" s="66">
        <f t="shared" si="372"/>
        <v>1567.9789856104333</v>
      </c>
      <c r="AQ157" s="66">
        <f t="shared" si="372"/>
        <v>1335.0572243489632</v>
      </c>
      <c r="AR157" s="66">
        <f t="shared" si="372"/>
        <v>3730.8542425397782</v>
      </c>
      <c r="AS157" s="66">
        <f t="shared" si="372"/>
        <v>13254.729601673529</v>
      </c>
      <c r="AT157" s="551">
        <f>Z157*G157-AM157</f>
        <v>0</v>
      </c>
    </row>
    <row r="158" spans="1:46">
      <c r="A158" s="92"/>
      <c r="B158" s="28"/>
      <c r="C158" s="32"/>
      <c r="D158" s="32"/>
      <c r="E158" s="32"/>
      <c r="F158" s="32"/>
      <c r="G158" s="550"/>
      <c r="K158" s="328"/>
      <c r="L158" s="129"/>
      <c r="AA158" s="549"/>
      <c r="AB158" s="119"/>
      <c r="AC158" s="119"/>
      <c r="AD158" s="119"/>
      <c r="AE158" s="119"/>
      <c r="AF158" s="119"/>
      <c r="AG158" s="119"/>
      <c r="AT158" s="551"/>
    </row>
    <row r="159" spans="1:46">
      <c r="A159" s="92" t="s">
        <v>151</v>
      </c>
      <c r="B159" s="28"/>
      <c r="C159" s="32" t="str">
        <f>'WP1 Lighting Invetory'!C160</f>
        <v>Light Emitting Diode</v>
      </c>
      <c r="D159" s="32" t="str">
        <f>'WP1 Lighting Invetory'!D160</f>
        <v>LED 030.01-060</v>
      </c>
      <c r="E159" s="32">
        <f>'WP1 Lighting Invetory'!E160</f>
        <v>45</v>
      </c>
      <c r="F159" s="32" t="str">
        <f>'WP1 Lighting Invetory'!G160</f>
        <v>Company</v>
      </c>
      <c r="G159" s="550">
        <f>'WP1 Lighting Invetory'!H160</f>
        <v>1.6666666666666667</v>
      </c>
      <c r="H159" s="129">
        <f>'WP6 Condensed LED Cost Est.'!$C43</f>
        <v>928.56000000000006</v>
      </c>
      <c r="I159" s="24" t="s">
        <v>210</v>
      </c>
      <c r="J159" s="29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328">
        <f t="shared" ref="K159:K173" si="373">IF(I159="Yes",G159*J159,0)</f>
        <v>0.33333333333333337</v>
      </c>
      <c r="L159" s="129">
        <f t="shared" ref="L159:L173" si="374">IF(F159="Company", G159*H159,0)</f>
        <v>1547.6000000000001</v>
      </c>
      <c r="M159" s="329">
        <f t="shared" ref="M159:M173" si="375">E159*G159/1000</f>
        <v>7.4999999999999997E-2</v>
      </c>
      <c r="N159" s="535">
        <f>'WP1 Lighting Invetory'!J160</f>
        <v>315</v>
      </c>
      <c r="O159" s="330">
        <f t="shared" si="317"/>
        <v>15.75</v>
      </c>
      <c r="P159" s="264">
        <f>'JAP-5 Unitized Lighting Costs'!D$21</f>
        <v>1.1718313817226059E-2</v>
      </c>
      <c r="Q159" s="264">
        <f>'JAP-5 Unitized Lighting Costs'!$D$45</f>
        <v>1.6597234240679404</v>
      </c>
      <c r="R159" s="264">
        <f>'JAP-5 Unitized Lighting Costs'!D$74</f>
        <v>2.3044958636249755E-2</v>
      </c>
      <c r="S159" s="264">
        <f>'JAP-5 Unitized Lighting Costs'!$D$116</f>
        <v>6.8675783145522802</v>
      </c>
      <c r="T159" s="264">
        <f>'JAP-5 Unitized Lighting Costs'!$D$123</f>
        <v>5.4833248714576392E-2</v>
      </c>
      <c r="U159" s="66">
        <f t="shared" ref="U159:U173" si="376">IF(F159="Company", H159*P159, 0)</f>
        <v>10.881157478123431</v>
      </c>
      <c r="V159" s="66">
        <f t="shared" ref="V159:V173" si="377">IF(I159="yes", J159*Q159, 0)</f>
        <v>0.33194468481358808</v>
      </c>
      <c r="W159" s="66">
        <f t="shared" ref="W159:W173" si="378">R159*O159</f>
        <v>0.36295809852093364</v>
      </c>
      <c r="X159" s="66">
        <f t="shared" ref="X159:X173" si="379">E159*S159/1000</f>
        <v>0.30904102415485263</v>
      </c>
      <c r="Y159" s="66">
        <f t="shared" ref="Y159:Y173" si="380">O159*T159</f>
        <v>0.86362366725457818</v>
      </c>
      <c r="Z159" s="66">
        <f t="shared" ref="Z159:Z173" si="381">SUM(U159:Y159)</f>
        <v>12.748724952867384</v>
      </c>
      <c r="AA159" s="549"/>
      <c r="AB159" s="119">
        <f t="shared" ref="AB159:AB173" si="382">IFERROR(U159/O159,0)</f>
        <v>0.69086714146815431</v>
      </c>
      <c r="AC159" s="119">
        <f t="shared" ref="AC159:AC173" si="383">IFERROR(V159/O159,0)</f>
        <v>2.1075853004037338E-2</v>
      </c>
      <c r="AD159" s="119">
        <f t="shared" ref="AD159:AD173" si="384">IFERROR(W159/O159,0)</f>
        <v>2.3044958636249755E-2</v>
      </c>
      <c r="AE159" s="119">
        <f t="shared" ref="AE159:AE173" si="385">IFERROR(X159/O159,0)</f>
        <v>1.9621652327292231E-2</v>
      </c>
      <c r="AF159" s="119">
        <f t="shared" ref="AF159:AF173" si="386">IFERROR(Y159/O159,0)</f>
        <v>5.4833248714576392E-2</v>
      </c>
      <c r="AG159" s="119">
        <f t="shared" ref="AG159:AG173" si="387">SUM(AB159:AF159)</f>
        <v>0.80944285415031003</v>
      </c>
      <c r="AH159" s="66">
        <f t="shared" ref="AH159:AH173" si="388">(U159*$G159)</f>
        <v>18.135262463539053</v>
      </c>
      <c r="AI159" s="66">
        <f t="shared" ref="AI159:AI173" si="389">(V159*$G159)</f>
        <v>0.55324114135598013</v>
      </c>
      <c r="AJ159" s="66">
        <f t="shared" ref="AJ159:AJ173" si="390">(W159*$G159)</f>
        <v>0.6049301642015561</v>
      </c>
      <c r="AK159" s="66">
        <f t="shared" ref="AK159:AK173" si="391">(X159*$G159)</f>
        <v>0.5150683735914211</v>
      </c>
      <c r="AL159" s="66">
        <f t="shared" ref="AL159:AL173" si="392">(Y159*$G159)</f>
        <v>1.4393727787576303</v>
      </c>
      <c r="AM159" s="66">
        <f t="shared" ref="AM159:AM173" si="393">SUM(AH159:AL159)</f>
        <v>21.247874921445639</v>
      </c>
      <c r="AN159" s="66">
        <f t="shared" ref="AN159:AN173" si="394">AH159*12</f>
        <v>217.62314956246865</v>
      </c>
      <c r="AO159" s="66">
        <f t="shared" ref="AO159:AO173" si="395">AI159*12</f>
        <v>6.6388936962717615</v>
      </c>
      <c r="AP159" s="66">
        <f t="shared" ref="AP159:AP173" si="396">AJ159*12</f>
        <v>7.2591619704186732</v>
      </c>
      <c r="AQ159" s="66">
        <f t="shared" ref="AQ159:AQ173" si="397">AK159*12</f>
        <v>6.1808204830970528</v>
      </c>
      <c r="AR159" s="66">
        <f t="shared" ref="AR159:AR173" si="398">AL159*12</f>
        <v>17.272473345091562</v>
      </c>
      <c r="AS159" s="66">
        <f t="shared" ref="AS159:AS173" si="399">AM159*12</f>
        <v>254.97449905734766</v>
      </c>
      <c r="AT159" s="551">
        <f t="shared" ref="AT159:AT173" si="400">Z159*G159-AM159</f>
        <v>0</v>
      </c>
    </row>
    <row r="160" spans="1:46">
      <c r="A160" s="92" t="s">
        <v>151</v>
      </c>
      <c r="B160" s="28"/>
      <c r="C160" s="32" t="str">
        <f>'WP1 Lighting Invetory'!C161</f>
        <v>Light Emitting Diode</v>
      </c>
      <c r="D160" s="32" t="str">
        <f>'WP1 Lighting Invetory'!D161</f>
        <v>LED 060.01-090</v>
      </c>
      <c r="E160" s="32">
        <f>'WP1 Lighting Invetory'!E161</f>
        <v>75</v>
      </c>
      <c r="F160" s="32" t="str">
        <f>'WP1 Lighting Invetory'!G161</f>
        <v>Company</v>
      </c>
      <c r="G160" s="550">
        <f>'WP1 Lighting Invetory'!H161</f>
        <v>16.5</v>
      </c>
      <c r="H160" s="129">
        <f>'WP6 Condensed LED Cost Est.'!$C44</f>
        <v>1009.26</v>
      </c>
      <c r="I160" s="24" t="s">
        <v>210</v>
      </c>
      <c r="J160" s="29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328">
        <f t="shared" si="373"/>
        <v>3.3000000000000003</v>
      </c>
      <c r="L160" s="129">
        <f t="shared" si="374"/>
        <v>16652.79</v>
      </c>
      <c r="M160" s="329">
        <f t="shared" si="375"/>
        <v>1.2375</v>
      </c>
      <c r="N160" s="535">
        <f>'WP1 Lighting Invetory'!J161</f>
        <v>5197.5</v>
      </c>
      <c r="O160" s="330">
        <f t="shared" si="317"/>
        <v>26.25</v>
      </c>
      <c r="P160" s="264">
        <f>'JAP-5 Unitized Lighting Costs'!D$21</f>
        <v>1.1718313817226059E-2</v>
      </c>
      <c r="Q160" s="264">
        <f>'JAP-5 Unitized Lighting Costs'!$D$45</f>
        <v>1.6597234240679404</v>
      </c>
      <c r="R160" s="264">
        <f>'JAP-5 Unitized Lighting Costs'!D$74</f>
        <v>2.3044958636249755E-2</v>
      </c>
      <c r="S160" s="264">
        <f>'JAP-5 Unitized Lighting Costs'!$D$116</f>
        <v>6.8675783145522802</v>
      </c>
      <c r="T160" s="264">
        <f>'JAP-5 Unitized Lighting Costs'!$D$123</f>
        <v>5.4833248714576392E-2</v>
      </c>
      <c r="U160" s="66">
        <f t="shared" si="376"/>
        <v>11.826825403173572</v>
      </c>
      <c r="V160" s="66">
        <f t="shared" si="377"/>
        <v>0.33194468481358808</v>
      </c>
      <c r="W160" s="66">
        <f t="shared" si="378"/>
        <v>0.6049301642015561</v>
      </c>
      <c r="X160" s="66">
        <f t="shared" si="379"/>
        <v>0.5150683735914211</v>
      </c>
      <c r="Y160" s="66">
        <f t="shared" si="380"/>
        <v>1.4393727787576303</v>
      </c>
      <c r="Z160" s="66">
        <f t="shared" si="381"/>
        <v>14.718141404537768</v>
      </c>
      <c r="AA160" s="549"/>
      <c r="AB160" s="119">
        <f t="shared" si="382"/>
        <v>0.45054572964470752</v>
      </c>
      <c r="AC160" s="119">
        <f t="shared" si="383"/>
        <v>1.2645511802422403E-2</v>
      </c>
      <c r="AD160" s="119">
        <f t="shared" si="384"/>
        <v>2.3044958636249755E-2</v>
      </c>
      <c r="AE160" s="119">
        <f t="shared" si="385"/>
        <v>1.9621652327292231E-2</v>
      </c>
      <c r="AF160" s="119">
        <f t="shared" si="386"/>
        <v>5.4833248714576392E-2</v>
      </c>
      <c r="AG160" s="119">
        <f t="shared" si="387"/>
        <v>0.56069110112524834</v>
      </c>
      <c r="AH160" s="66">
        <f t="shared" si="388"/>
        <v>195.14261915236395</v>
      </c>
      <c r="AI160" s="66">
        <f t="shared" si="389"/>
        <v>5.4770872994242037</v>
      </c>
      <c r="AJ160" s="66">
        <f t="shared" si="390"/>
        <v>9.9813477093256751</v>
      </c>
      <c r="AK160" s="66">
        <f t="shared" si="391"/>
        <v>8.4986281642584487</v>
      </c>
      <c r="AL160" s="66">
        <f t="shared" si="392"/>
        <v>23.749650849500899</v>
      </c>
      <c r="AM160" s="66">
        <f t="shared" si="393"/>
        <v>242.84933317487318</v>
      </c>
      <c r="AN160" s="66">
        <f t="shared" si="394"/>
        <v>2341.7114298283673</v>
      </c>
      <c r="AO160" s="66">
        <f t="shared" si="395"/>
        <v>65.725047593090437</v>
      </c>
      <c r="AP160" s="66">
        <f t="shared" si="396"/>
        <v>119.7761725119081</v>
      </c>
      <c r="AQ160" s="66">
        <f t="shared" si="397"/>
        <v>101.98353797110138</v>
      </c>
      <c r="AR160" s="66">
        <f t="shared" si="398"/>
        <v>284.9958101940108</v>
      </c>
      <c r="AS160" s="66">
        <f t="shared" si="399"/>
        <v>2914.1919980984781</v>
      </c>
      <c r="AT160" s="551">
        <f t="shared" si="400"/>
        <v>0</v>
      </c>
    </row>
    <row r="161" spans="1:46">
      <c r="A161" s="92" t="s">
        <v>151</v>
      </c>
      <c r="B161" s="28"/>
      <c r="C161" s="32" t="str">
        <f>'WP1 Lighting Invetory'!C162</f>
        <v>Light Emitting Diode</v>
      </c>
      <c r="D161" s="32" t="str">
        <f>'WP1 Lighting Invetory'!D162</f>
        <v>LED 090.01-120</v>
      </c>
      <c r="E161" s="32">
        <f>'WP1 Lighting Invetory'!E162</f>
        <v>105</v>
      </c>
      <c r="F161" s="32" t="str">
        <f>'WP1 Lighting Invetory'!G162</f>
        <v>Company</v>
      </c>
      <c r="G161" s="550">
        <f>'WP1 Lighting Invetory'!H162</f>
        <v>21</v>
      </c>
      <c r="H161" s="129">
        <f>'WP6 Condensed LED Cost Est.'!$C45</f>
        <v>1089.96</v>
      </c>
      <c r="I161" s="24" t="s">
        <v>210</v>
      </c>
      <c r="J161" s="29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328">
        <f t="shared" si="373"/>
        <v>4.2</v>
      </c>
      <c r="L161" s="129">
        <f t="shared" si="374"/>
        <v>22889.16</v>
      </c>
      <c r="M161" s="329">
        <f t="shared" si="375"/>
        <v>2.2050000000000001</v>
      </c>
      <c r="N161" s="535">
        <f>'WP1 Lighting Invetory'!J162</f>
        <v>9261</v>
      </c>
      <c r="O161" s="330">
        <f t="shared" si="317"/>
        <v>36.75</v>
      </c>
      <c r="P161" s="264">
        <f>'JAP-5 Unitized Lighting Costs'!D$21</f>
        <v>1.1718313817226059E-2</v>
      </c>
      <c r="Q161" s="264">
        <f>'JAP-5 Unitized Lighting Costs'!$D$45</f>
        <v>1.6597234240679404</v>
      </c>
      <c r="R161" s="264">
        <f>'JAP-5 Unitized Lighting Costs'!D$74</f>
        <v>2.3044958636249755E-2</v>
      </c>
      <c r="S161" s="264">
        <f>'JAP-5 Unitized Lighting Costs'!$D$116</f>
        <v>6.8675783145522802</v>
      </c>
      <c r="T161" s="264">
        <f>'JAP-5 Unitized Lighting Costs'!$D$123</f>
        <v>5.4833248714576392E-2</v>
      </c>
      <c r="U161" s="66">
        <f t="shared" si="376"/>
        <v>12.772493328223716</v>
      </c>
      <c r="V161" s="66">
        <f t="shared" si="377"/>
        <v>0.33194468481358808</v>
      </c>
      <c r="W161" s="66">
        <f t="shared" si="378"/>
        <v>0.84690222988217845</v>
      </c>
      <c r="X161" s="66">
        <f t="shared" si="379"/>
        <v>0.72109572302798941</v>
      </c>
      <c r="Y161" s="66">
        <f t="shared" si="380"/>
        <v>2.0151218902606822</v>
      </c>
      <c r="Z161" s="66">
        <f t="shared" si="381"/>
        <v>16.687557856208155</v>
      </c>
      <c r="AA161" s="549"/>
      <c r="AB161" s="119">
        <f t="shared" si="382"/>
        <v>0.34755083886323035</v>
      </c>
      <c r="AC161" s="119">
        <f t="shared" si="383"/>
        <v>9.032508430301716E-3</v>
      </c>
      <c r="AD161" s="119">
        <f t="shared" si="384"/>
        <v>2.3044958636249755E-2</v>
      </c>
      <c r="AE161" s="119">
        <f t="shared" si="385"/>
        <v>1.9621652327292228E-2</v>
      </c>
      <c r="AF161" s="119">
        <f t="shared" si="386"/>
        <v>5.4833248714576385E-2</v>
      </c>
      <c r="AG161" s="119">
        <f t="shared" si="387"/>
        <v>0.4540832069716505</v>
      </c>
      <c r="AH161" s="66">
        <f t="shared" si="388"/>
        <v>268.22235989269802</v>
      </c>
      <c r="AI161" s="66">
        <f t="shared" si="389"/>
        <v>6.9708383810853496</v>
      </c>
      <c r="AJ161" s="66">
        <f t="shared" si="390"/>
        <v>17.784946827525747</v>
      </c>
      <c r="AK161" s="66">
        <f t="shared" si="391"/>
        <v>15.143010183587778</v>
      </c>
      <c r="AL161" s="66">
        <f t="shared" si="392"/>
        <v>42.31755969547433</v>
      </c>
      <c r="AM161" s="66">
        <f t="shared" si="393"/>
        <v>350.43871498037117</v>
      </c>
      <c r="AN161" s="66">
        <f t="shared" si="394"/>
        <v>3218.6683187123763</v>
      </c>
      <c r="AO161" s="66">
        <f t="shared" si="395"/>
        <v>83.650060573024192</v>
      </c>
      <c r="AP161" s="66">
        <f t="shared" si="396"/>
        <v>213.41936193030898</v>
      </c>
      <c r="AQ161" s="66">
        <f t="shared" si="397"/>
        <v>181.71612220305335</v>
      </c>
      <c r="AR161" s="66">
        <f t="shared" si="398"/>
        <v>507.81071634569196</v>
      </c>
      <c r="AS161" s="66">
        <f t="shared" si="399"/>
        <v>4205.2645797644545</v>
      </c>
      <c r="AT161" s="551">
        <f t="shared" si="400"/>
        <v>0</v>
      </c>
    </row>
    <row r="162" spans="1:46">
      <c r="A162" s="92" t="s">
        <v>151</v>
      </c>
      <c r="B162" s="28"/>
      <c r="C162" s="32" t="str">
        <f>'WP1 Lighting Invetory'!C163</f>
        <v>Light Emitting Diode</v>
      </c>
      <c r="D162" s="32" t="str">
        <f>'WP1 Lighting Invetory'!D163</f>
        <v>LED 120.01-150</v>
      </c>
      <c r="E162" s="32">
        <f>'WP1 Lighting Invetory'!E163</f>
        <v>135</v>
      </c>
      <c r="F162" s="32" t="str">
        <f>'WP1 Lighting Invetory'!G163</f>
        <v>Company</v>
      </c>
      <c r="G162" s="550">
        <f>'WP1 Lighting Invetory'!H163</f>
        <v>59.666666666666664</v>
      </c>
      <c r="H162" s="129">
        <f>'WP6 Condensed LED Cost Est.'!$C46</f>
        <v>1170.6600000000001</v>
      </c>
      <c r="I162" s="24" t="s">
        <v>210</v>
      </c>
      <c r="J162" s="29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328">
        <f t="shared" si="373"/>
        <v>11.933333333333334</v>
      </c>
      <c r="L162" s="129">
        <f t="shared" si="374"/>
        <v>69849.38</v>
      </c>
      <c r="M162" s="329">
        <f t="shared" si="375"/>
        <v>8.0549999999999997</v>
      </c>
      <c r="N162" s="535">
        <f>'WP1 Lighting Invetory'!J163</f>
        <v>33831</v>
      </c>
      <c r="O162" s="330">
        <f t="shared" si="317"/>
        <v>47.25</v>
      </c>
      <c r="P162" s="264">
        <f>'JAP-5 Unitized Lighting Costs'!D$21</f>
        <v>1.1718313817226059E-2</v>
      </c>
      <c r="Q162" s="264">
        <f>'JAP-5 Unitized Lighting Costs'!$D$45</f>
        <v>1.6597234240679404</v>
      </c>
      <c r="R162" s="264">
        <f>'JAP-5 Unitized Lighting Costs'!D$74</f>
        <v>2.3044958636249755E-2</v>
      </c>
      <c r="S162" s="264">
        <f>'JAP-5 Unitized Lighting Costs'!$D$116</f>
        <v>6.8675783145522802</v>
      </c>
      <c r="T162" s="264">
        <f>'JAP-5 Unitized Lighting Costs'!$D$123</f>
        <v>5.4833248714576392E-2</v>
      </c>
      <c r="U162" s="66">
        <f t="shared" si="376"/>
        <v>13.718161253273859</v>
      </c>
      <c r="V162" s="66">
        <f t="shared" si="377"/>
        <v>0.33194468481358808</v>
      </c>
      <c r="W162" s="66">
        <f t="shared" si="378"/>
        <v>1.088874295562801</v>
      </c>
      <c r="X162" s="66">
        <f t="shared" si="379"/>
        <v>0.92712307246455783</v>
      </c>
      <c r="Y162" s="66">
        <f t="shared" si="380"/>
        <v>2.5908710017637344</v>
      </c>
      <c r="Z162" s="66">
        <f t="shared" si="381"/>
        <v>18.656974307878542</v>
      </c>
      <c r="AA162" s="549"/>
      <c r="AB162" s="119">
        <f t="shared" si="382"/>
        <v>0.29033145509574304</v>
      </c>
      <c r="AC162" s="119">
        <f t="shared" si="383"/>
        <v>7.0252843346791131E-3</v>
      </c>
      <c r="AD162" s="119">
        <f t="shared" si="384"/>
        <v>2.3044958636249759E-2</v>
      </c>
      <c r="AE162" s="119">
        <f t="shared" si="385"/>
        <v>1.9621652327292228E-2</v>
      </c>
      <c r="AF162" s="119">
        <f t="shared" si="386"/>
        <v>5.4833248714576392E-2</v>
      </c>
      <c r="AG162" s="119">
        <f t="shared" si="387"/>
        <v>0.3948565991085406</v>
      </c>
      <c r="AH162" s="66">
        <f t="shared" si="388"/>
        <v>818.51695477867361</v>
      </c>
      <c r="AI162" s="66">
        <f t="shared" si="389"/>
        <v>19.806032860544089</v>
      </c>
      <c r="AJ162" s="66">
        <f t="shared" si="390"/>
        <v>64.969499635247118</v>
      </c>
      <c r="AK162" s="66">
        <f t="shared" si="391"/>
        <v>55.318343323718615</v>
      </c>
      <c r="AL162" s="66">
        <f t="shared" si="392"/>
        <v>154.58863643856949</v>
      </c>
      <c r="AM162" s="66">
        <f t="shared" si="393"/>
        <v>1113.1994670367528</v>
      </c>
      <c r="AN162" s="66">
        <f t="shared" si="394"/>
        <v>9822.2034573440833</v>
      </c>
      <c r="AO162" s="66">
        <f t="shared" si="395"/>
        <v>237.67239432652906</v>
      </c>
      <c r="AP162" s="66">
        <f t="shared" si="396"/>
        <v>779.63399562296536</v>
      </c>
      <c r="AQ162" s="66">
        <f t="shared" si="397"/>
        <v>663.82011988462341</v>
      </c>
      <c r="AR162" s="66">
        <f t="shared" si="398"/>
        <v>1855.0636372628339</v>
      </c>
      <c r="AS162" s="66">
        <f t="shared" si="399"/>
        <v>13358.393604441033</v>
      </c>
      <c r="AT162" s="551">
        <f t="shared" si="400"/>
        <v>0</v>
      </c>
    </row>
    <row r="163" spans="1:46">
      <c r="A163" s="92" t="s">
        <v>151</v>
      </c>
      <c r="B163" s="28"/>
      <c r="C163" s="32" t="str">
        <f>'WP1 Lighting Invetory'!C164</f>
        <v>Light Emitting Diode</v>
      </c>
      <c r="D163" s="32" t="str">
        <f>'WP1 Lighting Invetory'!D164</f>
        <v>LED 150.01-180</v>
      </c>
      <c r="E163" s="32">
        <f>'WP1 Lighting Invetory'!E164</f>
        <v>165</v>
      </c>
      <c r="F163" s="32" t="str">
        <f>'WP1 Lighting Invetory'!G164</f>
        <v>Company</v>
      </c>
      <c r="G163" s="550">
        <f>'WP1 Lighting Invetory'!H164</f>
        <v>4.916666666666667</v>
      </c>
      <c r="H163" s="129">
        <f>'WP6 Condensed LED Cost Est.'!$C47</f>
        <v>1251.3600000000001</v>
      </c>
      <c r="I163" s="24" t="s">
        <v>210</v>
      </c>
      <c r="J163" s="29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328">
        <f t="shared" si="373"/>
        <v>0.98333333333333339</v>
      </c>
      <c r="L163" s="129">
        <f t="shared" si="374"/>
        <v>6152.5200000000013</v>
      </c>
      <c r="M163" s="329">
        <f t="shared" si="375"/>
        <v>0.81125000000000003</v>
      </c>
      <c r="N163" s="535">
        <f>'WP1 Lighting Invetory'!J164</f>
        <v>3407.25</v>
      </c>
      <c r="O163" s="330">
        <f t="shared" si="317"/>
        <v>57.75</v>
      </c>
      <c r="P163" s="264">
        <f>'JAP-5 Unitized Lighting Costs'!D$21</f>
        <v>1.1718313817226059E-2</v>
      </c>
      <c r="Q163" s="264">
        <f>'JAP-5 Unitized Lighting Costs'!$D$45</f>
        <v>1.6597234240679404</v>
      </c>
      <c r="R163" s="264">
        <f>'JAP-5 Unitized Lighting Costs'!D$74</f>
        <v>2.3044958636249755E-2</v>
      </c>
      <c r="S163" s="264">
        <f>'JAP-5 Unitized Lighting Costs'!$D$116</f>
        <v>6.8675783145522802</v>
      </c>
      <c r="T163" s="264">
        <f>'JAP-5 Unitized Lighting Costs'!$D$123</f>
        <v>5.4833248714576392E-2</v>
      </c>
      <c r="U163" s="66">
        <f t="shared" si="376"/>
        <v>14.663829178324002</v>
      </c>
      <c r="V163" s="66">
        <f t="shared" si="377"/>
        <v>0.33194468481358808</v>
      </c>
      <c r="W163" s="66">
        <f t="shared" si="378"/>
        <v>1.3308463612434234</v>
      </c>
      <c r="X163" s="66">
        <f t="shared" si="379"/>
        <v>1.1331504219011264</v>
      </c>
      <c r="Y163" s="66">
        <f t="shared" si="380"/>
        <v>3.1666201132667866</v>
      </c>
      <c r="Z163" s="66">
        <f t="shared" si="381"/>
        <v>20.626390759548929</v>
      </c>
      <c r="AA163" s="549"/>
      <c r="AB163" s="119">
        <f t="shared" si="382"/>
        <v>0.25391911997097838</v>
      </c>
      <c r="AC163" s="119">
        <f t="shared" si="383"/>
        <v>5.7479599101920012E-3</v>
      </c>
      <c r="AD163" s="119">
        <f t="shared" si="384"/>
        <v>2.3044958636249755E-2</v>
      </c>
      <c r="AE163" s="119">
        <f t="shared" si="385"/>
        <v>1.9621652327292231E-2</v>
      </c>
      <c r="AF163" s="119">
        <f t="shared" si="386"/>
        <v>5.4833248714576392E-2</v>
      </c>
      <c r="AG163" s="119">
        <f t="shared" si="387"/>
        <v>0.3571669395592888</v>
      </c>
      <c r="AH163" s="66">
        <f t="shared" si="388"/>
        <v>72.09716012675969</v>
      </c>
      <c r="AI163" s="66">
        <f t="shared" si="389"/>
        <v>1.6320613670001414</v>
      </c>
      <c r="AJ163" s="66">
        <f t="shared" si="390"/>
        <v>6.5433279427801656</v>
      </c>
      <c r="AK163" s="66">
        <f t="shared" si="391"/>
        <v>5.5713229076805382</v>
      </c>
      <c r="AL163" s="66">
        <f t="shared" si="392"/>
        <v>15.569215556895035</v>
      </c>
      <c r="AM163" s="66">
        <f t="shared" si="393"/>
        <v>101.41308790111557</v>
      </c>
      <c r="AN163" s="66">
        <f t="shared" si="394"/>
        <v>865.16592152111627</v>
      </c>
      <c r="AO163" s="66">
        <f t="shared" si="395"/>
        <v>19.584736404001696</v>
      </c>
      <c r="AP163" s="66">
        <f t="shared" si="396"/>
        <v>78.519935313361984</v>
      </c>
      <c r="AQ163" s="66">
        <f t="shared" si="397"/>
        <v>66.855874892166455</v>
      </c>
      <c r="AR163" s="66">
        <f t="shared" si="398"/>
        <v>186.83058668274043</v>
      </c>
      <c r="AS163" s="66">
        <f t="shared" si="399"/>
        <v>1216.957054813387</v>
      </c>
      <c r="AT163" s="551">
        <f t="shared" si="400"/>
        <v>0</v>
      </c>
    </row>
    <row r="164" spans="1:46">
      <c r="A164" s="92" t="s">
        <v>151</v>
      </c>
      <c r="B164" s="28"/>
      <c r="C164" s="32" t="str">
        <f>'WP1 Lighting Invetory'!C165</f>
        <v>Light Emitting Diode</v>
      </c>
      <c r="D164" s="32" t="str">
        <f>'WP1 Lighting Invetory'!D165</f>
        <v>LED 180.01-210</v>
      </c>
      <c r="E164" s="32">
        <f>'WP1 Lighting Invetory'!E165</f>
        <v>195</v>
      </c>
      <c r="F164" s="32" t="str">
        <f>'WP1 Lighting Invetory'!G165</f>
        <v>Company</v>
      </c>
      <c r="G164" s="550">
        <f>'WP1 Lighting Invetory'!H165</f>
        <v>0</v>
      </c>
      <c r="H164" s="129">
        <f>'WP6 Condensed LED Cost Est.'!$C48</f>
        <v>1332.0600000000004</v>
      </c>
      <c r="I164" s="24" t="s">
        <v>210</v>
      </c>
      <c r="J164" s="29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328">
        <f t="shared" si="373"/>
        <v>0</v>
      </c>
      <c r="L164" s="129">
        <f t="shared" si="374"/>
        <v>0</v>
      </c>
      <c r="M164" s="329">
        <f t="shared" si="375"/>
        <v>0</v>
      </c>
      <c r="N164" s="535">
        <f>'WP1 Lighting Invetory'!J165</f>
        <v>0</v>
      </c>
      <c r="O164" s="330">
        <f t="shared" si="317"/>
        <v>68.25</v>
      </c>
      <c r="P164" s="264">
        <f>'JAP-5 Unitized Lighting Costs'!D$21</f>
        <v>1.1718313817226059E-2</v>
      </c>
      <c r="Q164" s="264">
        <f>'JAP-5 Unitized Lighting Costs'!$D$45</f>
        <v>1.6597234240679404</v>
      </c>
      <c r="R164" s="264">
        <f>'JAP-5 Unitized Lighting Costs'!D$74</f>
        <v>2.3044958636249755E-2</v>
      </c>
      <c r="S164" s="264">
        <f>'JAP-5 Unitized Lighting Costs'!$D$116</f>
        <v>6.8675783145522802</v>
      </c>
      <c r="T164" s="264">
        <f>'JAP-5 Unitized Lighting Costs'!$D$123</f>
        <v>5.4833248714576392E-2</v>
      </c>
      <c r="U164" s="66">
        <f t="shared" si="376"/>
        <v>15.609497103374148</v>
      </c>
      <c r="V164" s="66">
        <f t="shared" si="377"/>
        <v>0.33194468481358808</v>
      </c>
      <c r="W164" s="66">
        <f t="shared" si="378"/>
        <v>1.5728184269240457</v>
      </c>
      <c r="X164" s="66">
        <f t="shared" si="379"/>
        <v>1.3391777713376947</v>
      </c>
      <c r="Y164" s="66">
        <f t="shared" si="380"/>
        <v>3.7423692247698388</v>
      </c>
      <c r="Z164" s="66">
        <f t="shared" si="381"/>
        <v>22.595807211219313</v>
      </c>
      <c r="AA164" s="549"/>
      <c r="AB164" s="119">
        <f t="shared" si="382"/>
        <v>0.22871058026921828</v>
      </c>
      <c r="AC164" s="119">
        <f t="shared" si="383"/>
        <v>4.8636583855470776E-3</v>
      </c>
      <c r="AD164" s="119">
        <f t="shared" si="384"/>
        <v>2.3044958636249755E-2</v>
      </c>
      <c r="AE164" s="119">
        <f t="shared" si="385"/>
        <v>1.9621652327292228E-2</v>
      </c>
      <c r="AF164" s="119">
        <f t="shared" si="386"/>
        <v>5.4833248714576392E-2</v>
      </c>
      <c r="AG164" s="119">
        <f t="shared" si="387"/>
        <v>0.33107409833288376</v>
      </c>
      <c r="AH164" s="66">
        <f t="shared" si="388"/>
        <v>0</v>
      </c>
      <c r="AI164" s="66">
        <f t="shared" si="389"/>
        <v>0</v>
      </c>
      <c r="AJ164" s="66">
        <f t="shared" si="390"/>
        <v>0</v>
      </c>
      <c r="AK164" s="66">
        <f t="shared" si="391"/>
        <v>0</v>
      </c>
      <c r="AL164" s="66">
        <f t="shared" si="392"/>
        <v>0</v>
      </c>
      <c r="AM164" s="66">
        <f t="shared" si="393"/>
        <v>0</v>
      </c>
      <c r="AN164" s="66">
        <f t="shared" si="394"/>
        <v>0</v>
      </c>
      <c r="AO164" s="66">
        <f t="shared" si="395"/>
        <v>0</v>
      </c>
      <c r="AP164" s="66">
        <f t="shared" si="396"/>
        <v>0</v>
      </c>
      <c r="AQ164" s="66">
        <f t="shared" si="397"/>
        <v>0</v>
      </c>
      <c r="AR164" s="66">
        <f t="shared" si="398"/>
        <v>0</v>
      </c>
      <c r="AS164" s="66">
        <f t="shared" si="399"/>
        <v>0</v>
      </c>
      <c r="AT164" s="551">
        <f t="shared" si="400"/>
        <v>0</v>
      </c>
    </row>
    <row r="165" spans="1:46">
      <c r="A165" s="92" t="s">
        <v>151</v>
      </c>
      <c r="B165" s="28"/>
      <c r="C165" s="32" t="str">
        <f>'WP1 Lighting Invetory'!C166</f>
        <v>Light Emitting Diode</v>
      </c>
      <c r="D165" s="32" t="str">
        <f>'WP1 Lighting Invetory'!D166</f>
        <v>LED 210.01-240</v>
      </c>
      <c r="E165" s="32">
        <f>'WP1 Lighting Invetory'!E166</f>
        <v>225</v>
      </c>
      <c r="F165" s="32" t="str">
        <f>'WP1 Lighting Invetory'!G166</f>
        <v>Company</v>
      </c>
      <c r="G165" s="550">
        <f>'WP1 Lighting Invetory'!H166</f>
        <v>2.9166666666666665</v>
      </c>
      <c r="H165" s="129">
        <f>'WP6 Condensed LED Cost Est.'!$C49</f>
        <v>1412.7600000000002</v>
      </c>
      <c r="I165" s="24" t="s">
        <v>210</v>
      </c>
      <c r="J165" s="29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328">
        <f t="shared" si="373"/>
        <v>0.58333333333333337</v>
      </c>
      <c r="L165" s="129">
        <f t="shared" si="374"/>
        <v>4120.55</v>
      </c>
      <c r="M165" s="329">
        <f t="shared" si="375"/>
        <v>0.65625</v>
      </c>
      <c r="N165" s="535">
        <f>'WP1 Lighting Invetory'!J166</f>
        <v>2756.25</v>
      </c>
      <c r="O165" s="330">
        <f t="shared" si="317"/>
        <v>78.75</v>
      </c>
      <c r="P165" s="264">
        <f>'JAP-5 Unitized Lighting Costs'!D$21</f>
        <v>1.1718313817226059E-2</v>
      </c>
      <c r="Q165" s="264">
        <f>'JAP-5 Unitized Lighting Costs'!$D$45</f>
        <v>1.6597234240679404</v>
      </c>
      <c r="R165" s="264">
        <f>'JAP-5 Unitized Lighting Costs'!D$74</f>
        <v>2.3044958636249755E-2</v>
      </c>
      <c r="S165" s="264">
        <f>'JAP-5 Unitized Lighting Costs'!$D$116</f>
        <v>6.8675783145522802</v>
      </c>
      <c r="T165" s="264">
        <f>'JAP-5 Unitized Lighting Costs'!$D$123</f>
        <v>5.4833248714576392E-2</v>
      </c>
      <c r="U165" s="66">
        <f t="shared" si="376"/>
        <v>16.555165028424287</v>
      </c>
      <c r="V165" s="66">
        <f t="shared" si="377"/>
        <v>0.33194468481358808</v>
      </c>
      <c r="W165" s="66">
        <f t="shared" si="378"/>
        <v>1.8147904926046683</v>
      </c>
      <c r="X165" s="66">
        <f t="shared" si="379"/>
        <v>1.5452051207742632</v>
      </c>
      <c r="Y165" s="66">
        <f t="shared" si="380"/>
        <v>4.3181183362728905</v>
      </c>
      <c r="Z165" s="66">
        <f t="shared" si="381"/>
        <v>24.5652236628897</v>
      </c>
      <c r="AA165" s="549"/>
      <c r="AB165" s="119">
        <f t="shared" si="382"/>
        <v>0.2102243178212608</v>
      </c>
      <c r="AC165" s="119">
        <f t="shared" si="383"/>
        <v>4.2151706008074679E-3</v>
      </c>
      <c r="AD165" s="119">
        <f t="shared" si="384"/>
        <v>2.3044958636249755E-2</v>
      </c>
      <c r="AE165" s="119">
        <f t="shared" si="385"/>
        <v>1.9621652327292231E-2</v>
      </c>
      <c r="AF165" s="119">
        <f t="shared" si="386"/>
        <v>5.4833248714576385E-2</v>
      </c>
      <c r="AG165" s="119">
        <f t="shared" si="387"/>
        <v>0.31193934810018664</v>
      </c>
      <c r="AH165" s="66">
        <f t="shared" si="388"/>
        <v>48.285897999570835</v>
      </c>
      <c r="AI165" s="66">
        <f t="shared" si="389"/>
        <v>0.96817199737296522</v>
      </c>
      <c r="AJ165" s="66">
        <f t="shared" si="390"/>
        <v>5.2931389367636159</v>
      </c>
      <c r="AK165" s="66">
        <f t="shared" si="391"/>
        <v>4.5068482689249345</v>
      </c>
      <c r="AL165" s="66">
        <f t="shared" si="392"/>
        <v>12.594511814129264</v>
      </c>
      <c r="AM165" s="66">
        <f t="shared" si="393"/>
        <v>71.648569016761613</v>
      </c>
      <c r="AN165" s="66">
        <f t="shared" si="394"/>
        <v>579.43077599485002</v>
      </c>
      <c r="AO165" s="66">
        <f t="shared" si="395"/>
        <v>11.618063968475582</v>
      </c>
      <c r="AP165" s="66">
        <f t="shared" si="396"/>
        <v>63.517667241163394</v>
      </c>
      <c r="AQ165" s="66">
        <f t="shared" si="397"/>
        <v>54.082179227099218</v>
      </c>
      <c r="AR165" s="66">
        <f t="shared" si="398"/>
        <v>151.13414176955118</v>
      </c>
      <c r="AS165" s="66">
        <f t="shared" si="399"/>
        <v>859.78282820113941</v>
      </c>
      <c r="AT165" s="551">
        <f t="shared" si="400"/>
        <v>0</v>
      </c>
    </row>
    <row r="166" spans="1:46">
      <c r="A166" s="92" t="s">
        <v>151</v>
      </c>
      <c r="B166" s="28"/>
      <c r="C166" s="32" t="str">
        <f>'WP1 Lighting Invetory'!C167</f>
        <v>Light Emitting Diode</v>
      </c>
      <c r="D166" s="32" t="str">
        <f>'WP1 Lighting Invetory'!D167</f>
        <v>LED 240.01-270</v>
      </c>
      <c r="E166" s="32">
        <f>'WP1 Lighting Invetory'!E167</f>
        <v>255</v>
      </c>
      <c r="F166" s="32" t="str">
        <f>'WP1 Lighting Invetory'!G167</f>
        <v>Company</v>
      </c>
      <c r="G166" s="550">
        <f>'WP1 Lighting Invetory'!H167</f>
        <v>8.9166666666666661</v>
      </c>
      <c r="H166" s="129">
        <f>'WP6 Condensed LED Cost Est.'!$C50</f>
        <v>1493.4600000000003</v>
      </c>
      <c r="I166" s="24" t="s">
        <v>210</v>
      </c>
      <c r="J166" s="29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328">
        <f t="shared" si="373"/>
        <v>1.7833333333333332</v>
      </c>
      <c r="L166" s="129">
        <f t="shared" si="374"/>
        <v>13316.685000000001</v>
      </c>
      <c r="M166" s="329">
        <f>E166*G166/1000</f>
        <v>2.2737500000000002</v>
      </c>
      <c r="N166" s="535">
        <f>'WP1 Lighting Invetory'!J167</f>
        <v>9549.75</v>
      </c>
      <c r="O166" s="330">
        <f t="shared" si="317"/>
        <v>89.25</v>
      </c>
      <c r="P166" s="264">
        <f>'JAP-5 Unitized Lighting Costs'!D$21</f>
        <v>1.1718313817226059E-2</v>
      </c>
      <c r="Q166" s="264">
        <f>'JAP-5 Unitized Lighting Costs'!$D$45</f>
        <v>1.6597234240679404</v>
      </c>
      <c r="R166" s="264">
        <f>'JAP-5 Unitized Lighting Costs'!D$74</f>
        <v>2.3044958636249755E-2</v>
      </c>
      <c r="S166" s="264">
        <f>'JAP-5 Unitized Lighting Costs'!$D$116</f>
        <v>6.8675783145522802</v>
      </c>
      <c r="T166" s="264">
        <f>'JAP-5 Unitized Lighting Costs'!$D$123</f>
        <v>5.4833248714576392E-2</v>
      </c>
      <c r="U166" s="66">
        <f t="shared" si="376"/>
        <v>17.500832953474433</v>
      </c>
      <c r="V166" s="66">
        <f t="shared" si="377"/>
        <v>0.33194468481358808</v>
      </c>
      <c r="W166" s="66">
        <f t="shared" si="378"/>
        <v>2.0567625582852904</v>
      </c>
      <c r="X166" s="66">
        <f t="shared" si="379"/>
        <v>1.7512324702108315</v>
      </c>
      <c r="Y166" s="66">
        <f t="shared" si="380"/>
        <v>4.8938674477759427</v>
      </c>
      <c r="Z166" s="66">
        <f t="shared" si="381"/>
        <v>26.534640114560084</v>
      </c>
      <c r="AA166" s="549"/>
      <c r="AB166" s="119">
        <f t="shared" si="382"/>
        <v>0.19608776418458748</v>
      </c>
      <c r="AC166" s="119">
        <f t="shared" si="383"/>
        <v>3.7192681771830599E-3</v>
      </c>
      <c r="AD166" s="119">
        <f t="shared" si="384"/>
        <v>2.3044958636249752E-2</v>
      </c>
      <c r="AE166" s="119">
        <f t="shared" si="385"/>
        <v>1.9621652327292231E-2</v>
      </c>
      <c r="AF166" s="119">
        <f t="shared" si="386"/>
        <v>5.4833248714576392E-2</v>
      </c>
      <c r="AG166" s="119">
        <f t="shared" si="387"/>
        <v>0.29730689203988891</v>
      </c>
      <c r="AH166" s="66">
        <f t="shared" si="388"/>
        <v>156.049093835147</v>
      </c>
      <c r="AI166" s="66">
        <f t="shared" si="389"/>
        <v>2.9598401062544935</v>
      </c>
      <c r="AJ166" s="66">
        <f t="shared" si="390"/>
        <v>18.339466144710507</v>
      </c>
      <c r="AK166" s="66">
        <f t="shared" si="391"/>
        <v>15.615156192713247</v>
      </c>
      <c r="AL166" s="66">
        <f t="shared" si="392"/>
        <v>43.636984742668822</v>
      </c>
      <c r="AM166" s="66">
        <f t="shared" si="393"/>
        <v>236.60054102149408</v>
      </c>
      <c r="AN166" s="66">
        <f t="shared" si="394"/>
        <v>1872.5891260217641</v>
      </c>
      <c r="AO166" s="66">
        <f t="shared" si="395"/>
        <v>35.518081275053923</v>
      </c>
      <c r="AP166" s="66">
        <f t="shared" si="396"/>
        <v>220.07359373652608</v>
      </c>
      <c r="AQ166" s="66">
        <f t="shared" si="397"/>
        <v>187.38187431255898</v>
      </c>
      <c r="AR166" s="66">
        <f t="shared" si="398"/>
        <v>523.64381691202584</v>
      </c>
      <c r="AS166" s="66">
        <f t="shared" si="399"/>
        <v>2839.2064922579289</v>
      </c>
      <c r="AT166" s="551">
        <f t="shared" si="400"/>
        <v>0</v>
      </c>
    </row>
    <row r="167" spans="1:46">
      <c r="A167" s="92" t="s">
        <v>151</v>
      </c>
      <c r="B167" s="28"/>
      <c r="C167" s="32" t="str">
        <f>'WP1 Lighting Invetory'!C168</f>
        <v>Light Emitting Diode</v>
      </c>
      <c r="D167" s="32" t="str">
        <f>'WP1 Lighting Invetory'!D168</f>
        <v>LED 270.01-300</v>
      </c>
      <c r="E167" s="32">
        <f>'WP1 Lighting Invetory'!E168</f>
        <v>285</v>
      </c>
      <c r="F167" s="32" t="str">
        <f>'WP1 Lighting Invetory'!G168</f>
        <v>Company</v>
      </c>
      <c r="G167" s="550">
        <f>'WP1 Lighting Invetory'!H168</f>
        <v>0</v>
      </c>
      <c r="H167" s="129">
        <f>'WP6 Condensed LED Cost Est.'!$C51</f>
        <v>1574.1600000000003</v>
      </c>
      <c r="I167" s="24" t="s">
        <v>210</v>
      </c>
      <c r="J167" s="29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328">
        <f t="shared" si="373"/>
        <v>0</v>
      </c>
      <c r="L167" s="129">
        <f t="shared" si="374"/>
        <v>0</v>
      </c>
      <c r="M167" s="329">
        <f t="shared" si="375"/>
        <v>0</v>
      </c>
      <c r="N167" s="535">
        <f>'WP1 Lighting Invetory'!J168</f>
        <v>0</v>
      </c>
      <c r="O167" s="330">
        <f t="shared" si="317"/>
        <v>99.75</v>
      </c>
      <c r="P167" s="264">
        <f>'JAP-5 Unitized Lighting Costs'!D$21</f>
        <v>1.1718313817226059E-2</v>
      </c>
      <c r="Q167" s="264">
        <f>'JAP-5 Unitized Lighting Costs'!$D$45</f>
        <v>1.6597234240679404</v>
      </c>
      <c r="R167" s="264">
        <f>'JAP-5 Unitized Lighting Costs'!D$74</f>
        <v>2.3044958636249755E-2</v>
      </c>
      <c r="S167" s="264">
        <f>'JAP-5 Unitized Lighting Costs'!$D$116</f>
        <v>6.8675783145522802</v>
      </c>
      <c r="T167" s="264">
        <f>'JAP-5 Unitized Lighting Costs'!$D$123</f>
        <v>5.4833248714576392E-2</v>
      </c>
      <c r="U167" s="66">
        <f t="shared" si="376"/>
        <v>18.446500878524578</v>
      </c>
      <c r="V167" s="66">
        <f t="shared" si="377"/>
        <v>0.33194468481358808</v>
      </c>
      <c r="W167" s="66">
        <f t="shared" si="378"/>
        <v>2.2987346239659132</v>
      </c>
      <c r="X167" s="66">
        <f t="shared" si="379"/>
        <v>1.9572598196473998</v>
      </c>
      <c r="Y167" s="66">
        <f t="shared" si="380"/>
        <v>5.4696165592789949</v>
      </c>
      <c r="Z167" s="66">
        <f t="shared" si="381"/>
        <v>28.504056566230474</v>
      </c>
      <c r="AA167" s="549"/>
      <c r="AB167" s="119">
        <f t="shared" si="382"/>
        <v>0.18492732710300328</v>
      </c>
      <c r="AC167" s="119">
        <f t="shared" si="383"/>
        <v>3.327766263795369E-3</v>
      </c>
      <c r="AD167" s="119">
        <f t="shared" si="384"/>
        <v>2.3044958636249755E-2</v>
      </c>
      <c r="AE167" s="119">
        <f t="shared" si="385"/>
        <v>1.9621652327292228E-2</v>
      </c>
      <c r="AF167" s="119">
        <f t="shared" si="386"/>
        <v>5.4833248714576392E-2</v>
      </c>
      <c r="AG167" s="119">
        <f t="shared" si="387"/>
        <v>0.28575495304491699</v>
      </c>
      <c r="AH167" s="66">
        <f t="shared" si="388"/>
        <v>0</v>
      </c>
      <c r="AI167" s="66">
        <f t="shared" si="389"/>
        <v>0</v>
      </c>
      <c r="AJ167" s="66">
        <f t="shared" si="390"/>
        <v>0</v>
      </c>
      <c r="AK167" s="66">
        <f t="shared" si="391"/>
        <v>0</v>
      </c>
      <c r="AL167" s="66">
        <f t="shared" si="392"/>
        <v>0</v>
      </c>
      <c r="AM167" s="66">
        <f t="shared" si="393"/>
        <v>0</v>
      </c>
      <c r="AN167" s="66">
        <f t="shared" si="394"/>
        <v>0</v>
      </c>
      <c r="AO167" s="66">
        <f t="shared" si="395"/>
        <v>0</v>
      </c>
      <c r="AP167" s="66">
        <f t="shared" si="396"/>
        <v>0</v>
      </c>
      <c r="AQ167" s="66">
        <f t="shared" si="397"/>
        <v>0</v>
      </c>
      <c r="AR167" s="66">
        <f t="shared" si="398"/>
        <v>0</v>
      </c>
      <c r="AS167" s="66">
        <f t="shared" si="399"/>
        <v>0</v>
      </c>
      <c r="AT167" s="551">
        <f t="shared" si="400"/>
        <v>0</v>
      </c>
    </row>
    <row r="168" spans="1:46">
      <c r="A168" s="92" t="s">
        <v>151</v>
      </c>
      <c r="B168" s="28"/>
      <c r="C168" s="32" t="str">
        <f>'WP1 Lighting Invetory'!C169</f>
        <v>Light Emitting Diode</v>
      </c>
      <c r="D168" s="32" t="str">
        <f>'WP1 Lighting Invetory'!D169</f>
        <v>LED 300.01-400</v>
      </c>
      <c r="E168" s="32">
        <f>'WP1 Lighting Invetory'!E169</f>
        <v>350</v>
      </c>
      <c r="F168" s="32" t="str">
        <f>'WP1 Lighting Invetory'!G169</f>
        <v>Company</v>
      </c>
      <c r="G168" s="550">
        <f>'WP1 Lighting Invetory'!H169</f>
        <v>0</v>
      </c>
      <c r="H168" s="129">
        <f>'WP6 Condensed LED Cost Est.'!$C52</f>
        <v>1749.0100000000004</v>
      </c>
      <c r="I168" s="24" t="s">
        <v>210</v>
      </c>
      <c r="J168" s="29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328">
        <f t="shared" si="373"/>
        <v>0</v>
      </c>
      <c r="L168" s="129">
        <f t="shared" si="374"/>
        <v>0</v>
      </c>
      <c r="M168" s="329">
        <f t="shared" si="375"/>
        <v>0</v>
      </c>
      <c r="N168" s="535">
        <f>'WP1 Lighting Invetory'!J169</f>
        <v>0</v>
      </c>
      <c r="O168" s="330">
        <f t="shared" si="317"/>
        <v>122.5</v>
      </c>
      <c r="P168" s="264">
        <f>'JAP-5 Unitized Lighting Costs'!D$21</f>
        <v>1.1718313817226059E-2</v>
      </c>
      <c r="Q168" s="264">
        <f>'JAP-5 Unitized Lighting Costs'!$D$45</f>
        <v>1.6597234240679404</v>
      </c>
      <c r="R168" s="264">
        <f>'JAP-5 Unitized Lighting Costs'!D$74</f>
        <v>2.3044958636249755E-2</v>
      </c>
      <c r="S168" s="264">
        <f>'JAP-5 Unitized Lighting Costs'!$D$116</f>
        <v>6.8675783145522802</v>
      </c>
      <c r="T168" s="264">
        <f>'JAP-5 Unitized Lighting Costs'!$D$123</f>
        <v>5.4833248714576392E-2</v>
      </c>
      <c r="U168" s="66">
        <f t="shared" si="376"/>
        <v>20.495448049466553</v>
      </c>
      <c r="V168" s="66">
        <f t="shared" si="377"/>
        <v>0.33194468481358808</v>
      </c>
      <c r="W168" s="66">
        <f t="shared" si="378"/>
        <v>2.823007432940595</v>
      </c>
      <c r="X168" s="66">
        <f t="shared" si="379"/>
        <v>2.4036524100932981</v>
      </c>
      <c r="Y168" s="66">
        <f t="shared" si="380"/>
        <v>6.717072967535608</v>
      </c>
      <c r="Z168" s="66">
        <f t="shared" si="381"/>
        <v>32.771125544849646</v>
      </c>
      <c r="AA168" s="549"/>
      <c r="AB168" s="119">
        <f t="shared" si="382"/>
        <v>0.16730977999564534</v>
      </c>
      <c r="AC168" s="119">
        <f t="shared" si="383"/>
        <v>2.7097525290905151E-3</v>
      </c>
      <c r="AD168" s="119">
        <f t="shared" si="384"/>
        <v>2.3044958636249755E-2</v>
      </c>
      <c r="AE168" s="119">
        <f t="shared" si="385"/>
        <v>1.9621652327292228E-2</v>
      </c>
      <c r="AF168" s="119">
        <f t="shared" si="386"/>
        <v>5.4833248714576392E-2</v>
      </c>
      <c r="AG168" s="119">
        <f t="shared" si="387"/>
        <v>0.2675193922028542</v>
      </c>
      <c r="AH168" s="66">
        <f t="shared" si="388"/>
        <v>0</v>
      </c>
      <c r="AI168" s="66">
        <f t="shared" si="389"/>
        <v>0</v>
      </c>
      <c r="AJ168" s="66">
        <f t="shared" si="390"/>
        <v>0</v>
      </c>
      <c r="AK168" s="66">
        <f t="shared" si="391"/>
        <v>0</v>
      </c>
      <c r="AL168" s="66">
        <f t="shared" si="392"/>
        <v>0</v>
      </c>
      <c r="AM168" s="66">
        <f t="shared" si="393"/>
        <v>0</v>
      </c>
      <c r="AN168" s="66">
        <f t="shared" si="394"/>
        <v>0</v>
      </c>
      <c r="AO168" s="66">
        <f t="shared" si="395"/>
        <v>0</v>
      </c>
      <c r="AP168" s="66">
        <f t="shared" si="396"/>
        <v>0</v>
      </c>
      <c r="AQ168" s="66">
        <f t="shared" si="397"/>
        <v>0</v>
      </c>
      <c r="AR168" s="66">
        <f t="shared" si="398"/>
        <v>0</v>
      </c>
      <c r="AS168" s="66">
        <f t="shared" si="399"/>
        <v>0</v>
      </c>
      <c r="AT168" s="551">
        <f t="shared" si="400"/>
        <v>0</v>
      </c>
    </row>
    <row r="169" spans="1:46">
      <c r="A169" s="92" t="s">
        <v>151</v>
      </c>
      <c r="B169" s="28"/>
      <c r="C169" s="32" t="str">
        <f>'WP1 Lighting Invetory'!C170</f>
        <v>Light Emitting Diode</v>
      </c>
      <c r="D169" s="32" t="str">
        <f>'WP1 Lighting Invetory'!D170</f>
        <v>LED 400.01-500</v>
      </c>
      <c r="E169" s="32">
        <f>'WP1 Lighting Invetory'!E170</f>
        <v>450</v>
      </c>
      <c r="F169" s="32" t="str">
        <f>'WP1 Lighting Invetory'!G170</f>
        <v>Company</v>
      </c>
      <c r="G169" s="550">
        <f>'WP1 Lighting Invetory'!H170</f>
        <v>0</v>
      </c>
      <c r="H169" s="129">
        <f>'WP6 Condensed LED Cost Est.'!$C53</f>
        <v>2018.0100000000007</v>
      </c>
      <c r="I169" s="24" t="s">
        <v>210</v>
      </c>
      <c r="J169" s="29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328">
        <f t="shared" si="373"/>
        <v>0</v>
      </c>
      <c r="L169" s="129">
        <f t="shared" si="374"/>
        <v>0</v>
      </c>
      <c r="M169" s="329">
        <f t="shared" si="375"/>
        <v>0</v>
      </c>
      <c r="N169" s="535">
        <f>'WP1 Lighting Invetory'!J170</f>
        <v>0</v>
      </c>
      <c r="O169" s="330">
        <f t="shared" si="317"/>
        <v>157.5</v>
      </c>
      <c r="P169" s="264">
        <f>'JAP-5 Unitized Lighting Costs'!D$21</f>
        <v>1.1718313817226059E-2</v>
      </c>
      <c r="Q169" s="264">
        <f>'JAP-5 Unitized Lighting Costs'!$D$45</f>
        <v>1.6597234240679404</v>
      </c>
      <c r="R169" s="264">
        <f>'JAP-5 Unitized Lighting Costs'!D$74</f>
        <v>2.3044958636249755E-2</v>
      </c>
      <c r="S169" s="264">
        <f>'JAP-5 Unitized Lighting Costs'!$D$116</f>
        <v>6.8675783145522802</v>
      </c>
      <c r="T169" s="264">
        <f>'JAP-5 Unitized Lighting Costs'!$D$123</f>
        <v>5.4833248714576392E-2</v>
      </c>
      <c r="U169" s="66">
        <f t="shared" si="376"/>
        <v>23.647674466300366</v>
      </c>
      <c r="V169" s="66">
        <f t="shared" si="377"/>
        <v>0.33194468481358808</v>
      </c>
      <c r="W169" s="66">
        <f t="shared" si="378"/>
        <v>3.6295809852093366</v>
      </c>
      <c r="X169" s="66">
        <f t="shared" si="379"/>
        <v>3.0904102415485264</v>
      </c>
      <c r="Y169" s="66">
        <f t="shared" si="380"/>
        <v>8.6362366725457811</v>
      </c>
      <c r="Z169" s="66">
        <f t="shared" si="381"/>
        <v>39.335847050417598</v>
      </c>
      <c r="AA169" s="549"/>
      <c r="AB169" s="119">
        <f t="shared" si="382"/>
        <v>0.15014396486539916</v>
      </c>
      <c r="AC169" s="119">
        <f t="shared" si="383"/>
        <v>2.1075853004037339E-3</v>
      </c>
      <c r="AD169" s="119">
        <f t="shared" si="384"/>
        <v>2.3044958636249755E-2</v>
      </c>
      <c r="AE169" s="119">
        <f t="shared" si="385"/>
        <v>1.9621652327292231E-2</v>
      </c>
      <c r="AF169" s="119">
        <f t="shared" si="386"/>
        <v>5.4833248714576385E-2</v>
      </c>
      <c r="AG169" s="119">
        <f t="shared" si="387"/>
        <v>0.24975140984392125</v>
      </c>
      <c r="AH169" s="66">
        <f t="shared" si="388"/>
        <v>0</v>
      </c>
      <c r="AI169" s="66">
        <f t="shared" si="389"/>
        <v>0</v>
      </c>
      <c r="AJ169" s="66">
        <f t="shared" si="390"/>
        <v>0</v>
      </c>
      <c r="AK169" s="66">
        <f t="shared" si="391"/>
        <v>0</v>
      </c>
      <c r="AL169" s="66">
        <f t="shared" si="392"/>
        <v>0</v>
      </c>
      <c r="AM169" s="66">
        <f t="shared" si="393"/>
        <v>0</v>
      </c>
      <c r="AN169" s="66">
        <f t="shared" si="394"/>
        <v>0</v>
      </c>
      <c r="AO169" s="66">
        <f t="shared" si="395"/>
        <v>0</v>
      </c>
      <c r="AP169" s="66">
        <f t="shared" si="396"/>
        <v>0</v>
      </c>
      <c r="AQ169" s="66">
        <f t="shared" si="397"/>
        <v>0</v>
      </c>
      <c r="AR169" s="66">
        <f t="shared" si="398"/>
        <v>0</v>
      </c>
      <c r="AS169" s="66">
        <f t="shared" si="399"/>
        <v>0</v>
      </c>
      <c r="AT169" s="551">
        <f t="shared" si="400"/>
        <v>0</v>
      </c>
    </row>
    <row r="170" spans="1:46">
      <c r="A170" s="92" t="s">
        <v>151</v>
      </c>
      <c r="B170" s="28"/>
      <c r="C170" s="32" t="str">
        <f>'WP1 Lighting Invetory'!C171</f>
        <v>Light Emitting Diode</v>
      </c>
      <c r="D170" s="32" t="str">
        <f>'WP1 Lighting Invetory'!D171</f>
        <v>LED 500.01-600</v>
      </c>
      <c r="E170" s="32">
        <f>'WP1 Lighting Invetory'!E171</f>
        <v>550</v>
      </c>
      <c r="F170" s="32" t="str">
        <f>'WP1 Lighting Invetory'!G171</f>
        <v>Company</v>
      </c>
      <c r="G170" s="550">
        <f>'WP1 Lighting Invetory'!H171</f>
        <v>0</v>
      </c>
      <c r="H170" s="129">
        <f>'WP6 Condensed LED Cost Est.'!$C54</f>
        <v>2287.0100000000007</v>
      </c>
      <c r="I170" s="24" t="s">
        <v>210</v>
      </c>
      <c r="J170" s="29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328">
        <f t="shared" si="373"/>
        <v>0</v>
      </c>
      <c r="L170" s="129">
        <f t="shared" si="374"/>
        <v>0</v>
      </c>
      <c r="M170" s="329">
        <f t="shared" si="375"/>
        <v>0</v>
      </c>
      <c r="N170" s="535">
        <f>'WP1 Lighting Invetory'!J171</f>
        <v>0</v>
      </c>
      <c r="O170" s="330">
        <f t="shared" si="317"/>
        <v>192.5</v>
      </c>
      <c r="P170" s="264">
        <f>'JAP-5 Unitized Lighting Costs'!D$21</f>
        <v>1.1718313817226059E-2</v>
      </c>
      <c r="Q170" s="264">
        <f>'JAP-5 Unitized Lighting Costs'!$D$45</f>
        <v>1.6597234240679404</v>
      </c>
      <c r="R170" s="264">
        <f>'JAP-5 Unitized Lighting Costs'!D$74</f>
        <v>2.3044958636249755E-2</v>
      </c>
      <c r="S170" s="264">
        <f>'JAP-5 Unitized Lighting Costs'!$D$116</f>
        <v>6.8675783145522802</v>
      </c>
      <c r="T170" s="264">
        <f>'JAP-5 Unitized Lighting Costs'!$D$123</f>
        <v>5.4833248714576392E-2</v>
      </c>
      <c r="U170" s="66">
        <f t="shared" si="376"/>
        <v>26.799900883134175</v>
      </c>
      <c r="V170" s="66">
        <f t="shared" si="377"/>
        <v>0.33194468481358808</v>
      </c>
      <c r="W170" s="66">
        <f t="shared" si="378"/>
        <v>4.4361545374780782</v>
      </c>
      <c r="X170" s="66">
        <f t="shared" si="379"/>
        <v>3.7771680730037542</v>
      </c>
      <c r="Y170" s="66">
        <f t="shared" si="380"/>
        <v>10.555400377555955</v>
      </c>
      <c r="Z170" s="66">
        <f t="shared" si="381"/>
        <v>45.900568555985551</v>
      </c>
      <c r="AA170" s="549"/>
      <c r="AB170" s="119">
        <f t="shared" si="382"/>
        <v>0.13922026432796974</v>
      </c>
      <c r="AC170" s="119">
        <f t="shared" si="383"/>
        <v>1.7243879730576004E-3</v>
      </c>
      <c r="AD170" s="119">
        <f t="shared" si="384"/>
        <v>2.3044958636249759E-2</v>
      </c>
      <c r="AE170" s="119">
        <f t="shared" si="385"/>
        <v>1.9621652327292231E-2</v>
      </c>
      <c r="AF170" s="119">
        <f t="shared" si="386"/>
        <v>5.4833248714576392E-2</v>
      </c>
      <c r="AG170" s="119">
        <f t="shared" si="387"/>
        <v>0.23844451197914573</v>
      </c>
      <c r="AH170" s="66">
        <f t="shared" si="388"/>
        <v>0</v>
      </c>
      <c r="AI170" s="66">
        <f t="shared" si="389"/>
        <v>0</v>
      </c>
      <c r="AJ170" s="66">
        <f t="shared" si="390"/>
        <v>0</v>
      </c>
      <c r="AK170" s="66">
        <f t="shared" si="391"/>
        <v>0</v>
      </c>
      <c r="AL170" s="66">
        <f t="shared" si="392"/>
        <v>0</v>
      </c>
      <c r="AM170" s="66">
        <f t="shared" si="393"/>
        <v>0</v>
      </c>
      <c r="AN170" s="66">
        <f t="shared" si="394"/>
        <v>0</v>
      </c>
      <c r="AO170" s="66">
        <f t="shared" si="395"/>
        <v>0</v>
      </c>
      <c r="AP170" s="66">
        <f t="shared" si="396"/>
        <v>0</v>
      </c>
      <c r="AQ170" s="66">
        <f t="shared" si="397"/>
        <v>0</v>
      </c>
      <c r="AR170" s="66">
        <f t="shared" si="398"/>
        <v>0</v>
      </c>
      <c r="AS170" s="66">
        <f t="shared" si="399"/>
        <v>0</v>
      </c>
      <c r="AT170" s="551">
        <f t="shared" si="400"/>
        <v>0</v>
      </c>
    </row>
    <row r="171" spans="1:46">
      <c r="A171" s="92" t="s">
        <v>151</v>
      </c>
      <c r="B171" s="28"/>
      <c r="C171" s="32" t="str">
        <f>'WP1 Lighting Invetory'!C172</f>
        <v>Light Emitting Diode</v>
      </c>
      <c r="D171" s="32" t="str">
        <f>'WP1 Lighting Invetory'!D172</f>
        <v>LED 600.01-700</v>
      </c>
      <c r="E171" s="32">
        <f>'WP1 Lighting Invetory'!E172</f>
        <v>650</v>
      </c>
      <c r="F171" s="32" t="str">
        <f>'WP1 Lighting Invetory'!G172</f>
        <v>Company</v>
      </c>
      <c r="G171" s="550">
        <f>'WP1 Lighting Invetory'!H172</f>
        <v>0</v>
      </c>
      <c r="H171" s="129">
        <f>'WP6 Condensed LED Cost Est.'!$C55</f>
        <v>2556.0100000000011</v>
      </c>
      <c r="I171" s="24" t="s">
        <v>210</v>
      </c>
      <c r="J171" s="29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328">
        <f t="shared" si="373"/>
        <v>0</v>
      </c>
      <c r="L171" s="129">
        <f t="shared" si="374"/>
        <v>0</v>
      </c>
      <c r="M171" s="329">
        <f t="shared" si="375"/>
        <v>0</v>
      </c>
      <c r="N171" s="535">
        <f>'WP1 Lighting Invetory'!J172</f>
        <v>0</v>
      </c>
      <c r="O171" s="330">
        <f t="shared" si="317"/>
        <v>227.5</v>
      </c>
      <c r="P171" s="264">
        <f>'JAP-5 Unitized Lighting Costs'!D$21</f>
        <v>1.1718313817226059E-2</v>
      </c>
      <c r="Q171" s="264">
        <f>'JAP-5 Unitized Lighting Costs'!$D$45</f>
        <v>1.6597234240679404</v>
      </c>
      <c r="R171" s="264">
        <f>'JAP-5 Unitized Lighting Costs'!D$74</f>
        <v>2.3044958636249755E-2</v>
      </c>
      <c r="S171" s="264">
        <f>'JAP-5 Unitized Lighting Costs'!$D$116</f>
        <v>6.8675783145522802</v>
      </c>
      <c r="T171" s="264">
        <f>'JAP-5 Unitized Lighting Costs'!$D$123</f>
        <v>5.4833248714576392E-2</v>
      </c>
      <c r="U171" s="66">
        <f t="shared" si="376"/>
        <v>29.952127299967991</v>
      </c>
      <c r="V171" s="66">
        <f t="shared" si="377"/>
        <v>0.33194468481358808</v>
      </c>
      <c r="W171" s="66">
        <f t="shared" si="378"/>
        <v>5.2427280897468194</v>
      </c>
      <c r="X171" s="66">
        <f t="shared" si="379"/>
        <v>4.4639259044589821</v>
      </c>
      <c r="Y171" s="66">
        <f t="shared" si="380"/>
        <v>12.474564082566129</v>
      </c>
      <c r="Z171" s="66">
        <f t="shared" si="381"/>
        <v>52.465290061553503</v>
      </c>
      <c r="AA171" s="549"/>
      <c r="AB171" s="119">
        <f t="shared" si="382"/>
        <v>0.13165770241744171</v>
      </c>
      <c r="AC171" s="119">
        <f t="shared" si="383"/>
        <v>1.4590975156641235E-3</v>
      </c>
      <c r="AD171" s="119">
        <f t="shared" si="384"/>
        <v>2.3044958636249755E-2</v>
      </c>
      <c r="AE171" s="119">
        <f t="shared" si="385"/>
        <v>1.9621652327292228E-2</v>
      </c>
      <c r="AF171" s="119">
        <f t="shared" si="386"/>
        <v>5.4833248714576392E-2</v>
      </c>
      <c r="AG171" s="119">
        <f t="shared" si="387"/>
        <v>0.23061665961122421</v>
      </c>
      <c r="AH171" s="66">
        <f t="shared" si="388"/>
        <v>0</v>
      </c>
      <c r="AI171" s="66">
        <f t="shared" si="389"/>
        <v>0</v>
      </c>
      <c r="AJ171" s="66">
        <f t="shared" si="390"/>
        <v>0</v>
      </c>
      <c r="AK171" s="66">
        <f t="shared" si="391"/>
        <v>0</v>
      </c>
      <c r="AL171" s="66">
        <f t="shared" si="392"/>
        <v>0</v>
      </c>
      <c r="AM171" s="66">
        <f t="shared" si="393"/>
        <v>0</v>
      </c>
      <c r="AN171" s="66">
        <f t="shared" si="394"/>
        <v>0</v>
      </c>
      <c r="AO171" s="66">
        <f t="shared" si="395"/>
        <v>0</v>
      </c>
      <c r="AP171" s="66">
        <f t="shared" si="396"/>
        <v>0</v>
      </c>
      <c r="AQ171" s="66">
        <f t="shared" si="397"/>
        <v>0</v>
      </c>
      <c r="AR171" s="66">
        <f t="shared" si="398"/>
        <v>0</v>
      </c>
      <c r="AS171" s="66">
        <f t="shared" si="399"/>
        <v>0</v>
      </c>
      <c r="AT171" s="551">
        <f t="shared" si="400"/>
        <v>0</v>
      </c>
    </row>
    <row r="172" spans="1:46">
      <c r="A172" s="92" t="s">
        <v>151</v>
      </c>
      <c r="B172" s="28"/>
      <c r="C172" s="32" t="str">
        <f>'WP1 Lighting Invetory'!C173</f>
        <v>Light Emitting Diode</v>
      </c>
      <c r="D172" s="32" t="str">
        <f>'WP1 Lighting Invetory'!D173</f>
        <v>LED 700.01-800</v>
      </c>
      <c r="E172" s="32">
        <f>'WP1 Lighting Invetory'!E173</f>
        <v>750</v>
      </c>
      <c r="F172" s="32" t="str">
        <f>'WP1 Lighting Invetory'!G173</f>
        <v>Company</v>
      </c>
      <c r="G172" s="550">
        <f>'WP1 Lighting Invetory'!H173</f>
        <v>0</v>
      </c>
      <c r="H172" s="129">
        <f>'WP6 Condensed LED Cost Est.'!$C56</f>
        <v>2825.0100000000011</v>
      </c>
      <c r="I172" s="24" t="s">
        <v>210</v>
      </c>
      <c r="J172" s="29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328">
        <f t="shared" si="373"/>
        <v>0</v>
      </c>
      <c r="L172" s="129">
        <f t="shared" si="374"/>
        <v>0</v>
      </c>
      <c r="M172" s="329">
        <f t="shared" si="375"/>
        <v>0</v>
      </c>
      <c r="N172" s="535">
        <f>'WP1 Lighting Invetory'!J173</f>
        <v>0</v>
      </c>
      <c r="O172" s="330">
        <f t="shared" si="317"/>
        <v>262.5</v>
      </c>
      <c r="P172" s="264">
        <f>'JAP-5 Unitized Lighting Costs'!D$21</f>
        <v>1.1718313817226059E-2</v>
      </c>
      <c r="Q172" s="264">
        <f>'JAP-5 Unitized Lighting Costs'!$D$45</f>
        <v>1.6597234240679404</v>
      </c>
      <c r="R172" s="264">
        <f>'JAP-5 Unitized Lighting Costs'!D$74</f>
        <v>2.3044958636249755E-2</v>
      </c>
      <c r="S172" s="264">
        <f>'JAP-5 Unitized Lighting Costs'!$D$116</f>
        <v>6.8675783145522802</v>
      </c>
      <c r="T172" s="264">
        <f>'JAP-5 Unitized Lighting Costs'!$D$123</f>
        <v>5.4833248714576392E-2</v>
      </c>
      <c r="U172" s="66">
        <f t="shared" si="376"/>
        <v>33.104353716801803</v>
      </c>
      <c r="V172" s="66">
        <f t="shared" si="377"/>
        <v>0.33194468481358808</v>
      </c>
      <c r="W172" s="66">
        <f t="shared" si="378"/>
        <v>6.0493016420155605</v>
      </c>
      <c r="X172" s="66">
        <f t="shared" si="379"/>
        <v>5.1506837359142104</v>
      </c>
      <c r="Y172" s="66">
        <f t="shared" si="380"/>
        <v>14.393727787576303</v>
      </c>
      <c r="Z172" s="66">
        <f t="shared" si="381"/>
        <v>59.03001156712147</v>
      </c>
      <c r="AA172" s="549"/>
      <c r="AB172" s="119">
        <f t="shared" si="382"/>
        <v>0.12611182368305449</v>
      </c>
      <c r="AC172" s="119">
        <f t="shared" si="383"/>
        <v>1.2645511802422402E-3</v>
      </c>
      <c r="AD172" s="119">
        <f t="shared" si="384"/>
        <v>2.3044958636249755E-2</v>
      </c>
      <c r="AE172" s="119">
        <f t="shared" si="385"/>
        <v>1.9621652327292231E-2</v>
      </c>
      <c r="AF172" s="119">
        <f t="shared" si="386"/>
        <v>5.4833248714576392E-2</v>
      </c>
      <c r="AG172" s="119">
        <f t="shared" si="387"/>
        <v>0.22487623454141512</v>
      </c>
      <c r="AH172" s="66">
        <f t="shared" si="388"/>
        <v>0</v>
      </c>
      <c r="AI172" s="66">
        <f t="shared" si="389"/>
        <v>0</v>
      </c>
      <c r="AJ172" s="66">
        <f t="shared" si="390"/>
        <v>0</v>
      </c>
      <c r="AK172" s="66">
        <f t="shared" si="391"/>
        <v>0</v>
      </c>
      <c r="AL172" s="66">
        <f t="shared" si="392"/>
        <v>0</v>
      </c>
      <c r="AM172" s="66">
        <f t="shared" si="393"/>
        <v>0</v>
      </c>
      <c r="AN172" s="66">
        <f t="shared" si="394"/>
        <v>0</v>
      </c>
      <c r="AO172" s="66">
        <f t="shared" si="395"/>
        <v>0</v>
      </c>
      <c r="AP172" s="66">
        <f t="shared" si="396"/>
        <v>0</v>
      </c>
      <c r="AQ172" s="66">
        <f t="shared" si="397"/>
        <v>0</v>
      </c>
      <c r="AR172" s="66">
        <f t="shared" si="398"/>
        <v>0</v>
      </c>
      <c r="AS172" s="66">
        <f t="shared" si="399"/>
        <v>0</v>
      </c>
      <c r="AT172" s="551">
        <f t="shared" si="400"/>
        <v>0</v>
      </c>
    </row>
    <row r="173" spans="1:46">
      <c r="A173" s="92" t="s">
        <v>151</v>
      </c>
      <c r="B173" s="28"/>
      <c r="C173" s="32" t="str">
        <f>'WP1 Lighting Invetory'!C174</f>
        <v>Light Emitting Diode</v>
      </c>
      <c r="D173" s="32" t="str">
        <f>'WP1 Lighting Invetory'!D174</f>
        <v>LED 800.01-900</v>
      </c>
      <c r="E173" s="32">
        <f>'WP1 Lighting Invetory'!E174</f>
        <v>850</v>
      </c>
      <c r="F173" s="32" t="str">
        <f>'WP1 Lighting Invetory'!G174</f>
        <v>Company</v>
      </c>
      <c r="G173" s="550">
        <f>'WP1 Lighting Invetory'!H174</f>
        <v>0</v>
      </c>
      <c r="H173" s="129">
        <f>'WP6 Condensed LED Cost Est.'!$C57</f>
        <v>3094.0100000000011</v>
      </c>
      <c r="I173" s="24" t="s">
        <v>210</v>
      </c>
      <c r="J173" s="29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328">
        <f t="shared" si="373"/>
        <v>0</v>
      </c>
      <c r="L173" s="129">
        <f t="shared" si="374"/>
        <v>0</v>
      </c>
      <c r="M173" s="329">
        <f t="shared" si="375"/>
        <v>0</v>
      </c>
      <c r="N173" s="535">
        <f>'WP1 Lighting Invetory'!J174</f>
        <v>0</v>
      </c>
      <c r="O173" s="330">
        <f t="shared" si="317"/>
        <v>297.5</v>
      </c>
      <c r="P173" s="264">
        <f>'JAP-5 Unitized Lighting Costs'!D$21</f>
        <v>1.1718313817226059E-2</v>
      </c>
      <c r="Q173" s="264">
        <f>'JAP-5 Unitized Lighting Costs'!$D$45</f>
        <v>1.6597234240679404</v>
      </c>
      <c r="R173" s="264">
        <f>'JAP-5 Unitized Lighting Costs'!D$74</f>
        <v>2.3044958636249755E-2</v>
      </c>
      <c r="S173" s="264">
        <f>'JAP-5 Unitized Lighting Costs'!$D$116</f>
        <v>6.8675783145522802</v>
      </c>
      <c r="T173" s="264">
        <f>'JAP-5 Unitized Lighting Costs'!$D$123</f>
        <v>5.4833248714576392E-2</v>
      </c>
      <c r="U173" s="66">
        <f t="shared" si="376"/>
        <v>36.256580133635609</v>
      </c>
      <c r="V173" s="66">
        <f t="shared" si="377"/>
        <v>0.33194468481358808</v>
      </c>
      <c r="W173" s="66">
        <f t="shared" si="378"/>
        <v>6.8558751942843017</v>
      </c>
      <c r="X173" s="66">
        <f t="shared" si="379"/>
        <v>5.8374415673694386</v>
      </c>
      <c r="Y173" s="66">
        <f t="shared" si="380"/>
        <v>16.312891492586477</v>
      </c>
      <c r="Z173" s="66">
        <f t="shared" si="381"/>
        <v>65.594733072689408</v>
      </c>
      <c r="AA173" s="549"/>
      <c r="AB173" s="119">
        <f t="shared" si="382"/>
        <v>0.12187085759205246</v>
      </c>
      <c r="AC173" s="119">
        <f t="shared" si="383"/>
        <v>1.1157804531549179E-3</v>
      </c>
      <c r="AD173" s="119">
        <f t="shared" si="384"/>
        <v>2.3044958636249755E-2</v>
      </c>
      <c r="AE173" s="119">
        <f t="shared" si="385"/>
        <v>1.9621652327292231E-2</v>
      </c>
      <c r="AF173" s="119">
        <f t="shared" si="386"/>
        <v>5.4833248714576392E-2</v>
      </c>
      <c r="AG173" s="119">
        <f t="shared" si="387"/>
        <v>0.22048649772332576</v>
      </c>
      <c r="AH173" s="66">
        <f t="shared" si="388"/>
        <v>0</v>
      </c>
      <c r="AI173" s="66">
        <f t="shared" si="389"/>
        <v>0</v>
      </c>
      <c r="AJ173" s="66">
        <f t="shared" si="390"/>
        <v>0</v>
      </c>
      <c r="AK173" s="66">
        <f t="shared" si="391"/>
        <v>0</v>
      </c>
      <c r="AL173" s="66">
        <f t="shared" si="392"/>
        <v>0</v>
      </c>
      <c r="AM173" s="66">
        <f t="shared" si="393"/>
        <v>0</v>
      </c>
      <c r="AN173" s="66">
        <f t="shared" si="394"/>
        <v>0</v>
      </c>
      <c r="AO173" s="66">
        <f t="shared" si="395"/>
        <v>0</v>
      </c>
      <c r="AP173" s="66">
        <f t="shared" si="396"/>
        <v>0</v>
      </c>
      <c r="AQ173" s="66">
        <f t="shared" si="397"/>
        <v>0</v>
      </c>
      <c r="AR173" s="66">
        <f t="shared" si="398"/>
        <v>0</v>
      </c>
      <c r="AS173" s="66">
        <f t="shared" si="399"/>
        <v>0</v>
      </c>
      <c r="AT173" s="551">
        <f t="shared" si="400"/>
        <v>0</v>
      </c>
    </row>
    <row r="174" spans="1:46">
      <c r="A174" s="543" t="s">
        <v>338</v>
      </c>
      <c r="B174" s="287"/>
      <c r="C174" s="25"/>
      <c r="D174" s="288"/>
      <c r="E174" s="544"/>
      <c r="F174" s="288"/>
      <c r="G174" s="290"/>
      <c r="H174" s="334"/>
      <c r="I174" s="25"/>
      <c r="J174" s="288"/>
      <c r="K174" s="333"/>
      <c r="L174" s="334"/>
      <c r="M174" s="335"/>
      <c r="N174" s="546"/>
      <c r="O174" s="547"/>
      <c r="P174" s="548"/>
      <c r="Q174" s="548"/>
      <c r="R174" s="548"/>
      <c r="S174" s="548"/>
      <c r="T174" s="548"/>
      <c r="U174" s="132"/>
      <c r="V174" s="132"/>
      <c r="W174" s="132"/>
      <c r="X174" s="132"/>
      <c r="Y174" s="132"/>
      <c r="Z174" s="132"/>
      <c r="AA174" s="549"/>
      <c r="AB174" s="549"/>
    </row>
    <row r="175" spans="1:46">
      <c r="A175" s="29" t="s">
        <v>133</v>
      </c>
      <c r="B175" s="29" t="s">
        <v>339</v>
      </c>
      <c r="C175" s="32" t="str">
        <f>'WP1 Lighting Invetory'!C176</f>
        <v>Per W charge</v>
      </c>
      <c r="D175" s="32" t="str">
        <f>'WP1 Lighting Invetory'!D176</f>
        <v>TRFC</v>
      </c>
      <c r="E175" s="550">
        <f>'WP1 Lighting Invetory'!E176</f>
        <v>1090639.8333333333</v>
      </c>
      <c r="F175" s="32" t="str">
        <f>'WP1 Lighting Invetory'!G176</f>
        <v>Customer</v>
      </c>
      <c r="G175" s="550">
        <f>'WP1 Lighting Invetory'!H176</f>
        <v>1</v>
      </c>
      <c r="H175" s="129" t="s">
        <v>760</v>
      </c>
      <c r="I175" s="24" t="s">
        <v>236</v>
      </c>
      <c r="J175" s="29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328">
        <f>IF(I175="Yes",G175*J175,0)</f>
        <v>0</v>
      </c>
      <c r="L175" s="129">
        <f>IF(F175="Company", G175*H175,0)</f>
        <v>0</v>
      </c>
      <c r="M175" s="329">
        <f>E175*G175/1000</f>
        <v>1090.6398333333332</v>
      </c>
      <c r="N175" s="535">
        <f>'WP1 Lighting Invetory'!J176</f>
        <v>9554004.9399999995</v>
      </c>
      <c r="O175" s="330">
        <f>E175*8760/1000/12</f>
        <v>796167.07833333325</v>
      </c>
      <c r="P175" s="264">
        <f>'JAP-5 Unitized Lighting Costs'!D$21</f>
        <v>1.1718313817226059E-2</v>
      </c>
      <c r="Q175" s="264">
        <f>'JAP-5 Unitized Lighting Costs'!$D$45</f>
        <v>1.6597234240679404</v>
      </c>
      <c r="R175" s="264">
        <f>'JAP-5 Unitized Lighting Costs'!$D$86</f>
        <v>1.4308776724795298E-3</v>
      </c>
      <c r="S175" s="264">
        <f>'JAP-5 Unitized Lighting Costs'!$D$96</f>
        <v>6.4198061806433984</v>
      </c>
      <c r="T175" s="264">
        <f>'JAP-5 Unitized Lighting Costs'!$D$123</f>
        <v>5.4833248714576392E-2</v>
      </c>
      <c r="U175" s="66">
        <f>IF(F175="Company", H175*P175, 0)</f>
        <v>0</v>
      </c>
      <c r="V175" s="66">
        <f>IF(I175="yes", J175*Q175, 0)</f>
        <v>0</v>
      </c>
      <c r="W175" s="66">
        <f>E175*R175</f>
        <v>1560.5721862334622</v>
      </c>
      <c r="X175" s="66">
        <f>E175*S175/1000</f>
        <v>7001.6963428892186</v>
      </c>
      <c r="Y175" s="66">
        <f>O175*T175</f>
        <v>43656.42742460929</v>
      </c>
      <c r="Z175" s="264">
        <f>SUM(U175:Y175)/E175</f>
        <v>4.7878955414763696E-2</v>
      </c>
      <c r="AA175" s="549"/>
      <c r="AB175" s="119">
        <f>U175/O175</f>
        <v>0</v>
      </c>
      <c r="AC175" s="119">
        <f>V175/O175</f>
        <v>0</v>
      </c>
      <c r="AD175" s="119">
        <f>W175/O175</f>
        <v>1.9601064006568901E-3</v>
      </c>
      <c r="AE175" s="119">
        <f>X175/O175</f>
        <v>8.7942550419772576E-3</v>
      </c>
      <c r="AF175" s="119">
        <f>Y175/O175</f>
        <v>5.4833248714576399E-2</v>
      </c>
      <c r="AG175" s="119">
        <f>SUM(AB175:AF175)</f>
        <v>6.5587610157210541E-2</v>
      </c>
      <c r="AH175" s="66">
        <f>(U175)</f>
        <v>0</v>
      </c>
      <c r="AI175" s="66">
        <f>(V175)</f>
        <v>0</v>
      </c>
      <c r="AJ175" s="66">
        <f>(W175*$G175)</f>
        <v>1560.5721862334622</v>
      </c>
      <c r="AK175" s="66">
        <f>X175</f>
        <v>7001.6963428892186</v>
      </c>
      <c r="AL175" s="66">
        <f>Y175</f>
        <v>43656.42742460929</v>
      </c>
      <c r="AM175" s="66">
        <f>SUM(AH175:AL175)</f>
        <v>52218.695953731971</v>
      </c>
      <c r="AN175" s="66">
        <f t="shared" ref="AN175:AS175" si="401">AH175*12</f>
        <v>0</v>
      </c>
      <c r="AO175" s="66">
        <f t="shared" si="401"/>
        <v>0</v>
      </c>
      <c r="AP175" s="66">
        <f t="shared" si="401"/>
        <v>18726.866234801546</v>
      </c>
      <c r="AQ175" s="66">
        <f t="shared" si="401"/>
        <v>84020.35611467062</v>
      </c>
      <c r="AR175" s="66">
        <f t="shared" si="401"/>
        <v>523877.12909531151</v>
      </c>
      <c r="AS175" s="66">
        <f t="shared" si="401"/>
        <v>626624.35144478362</v>
      </c>
      <c r="AT175" s="551">
        <f>Z175*E175-AM175</f>
        <v>0</v>
      </c>
    </row>
    <row r="176" spans="1:46">
      <c r="A176" s="543" t="s">
        <v>242</v>
      </c>
      <c r="B176" s="287"/>
      <c r="C176" s="25"/>
      <c r="D176" s="288"/>
      <c r="E176" s="544"/>
      <c r="F176" s="288"/>
      <c r="G176" s="290"/>
      <c r="H176" s="334"/>
      <c r="I176" s="25"/>
      <c r="J176" s="288"/>
      <c r="K176" s="333"/>
      <c r="L176" s="334"/>
      <c r="M176" s="335"/>
      <c r="N176" s="546"/>
      <c r="O176" s="547"/>
      <c r="P176" s="548"/>
      <c r="Q176" s="548"/>
      <c r="R176" s="548"/>
      <c r="S176" s="548"/>
      <c r="T176" s="548"/>
      <c r="U176" s="132"/>
      <c r="V176" s="132"/>
      <c r="W176" s="132"/>
      <c r="X176" s="132"/>
      <c r="Y176" s="132"/>
      <c r="Z176" s="132"/>
      <c r="AA176" s="549"/>
      <c r="AB176" s="549"/>
    </row>
    <row r="177" spans="1:46">
      <c r="A177" s="93" t="s">
        <v>241</v>
      </c>
      <c r="B177" s="28" t="s">
        <v>244</v>
      </c>
      <c r="C177" s="32" t="str">
        <f>'WP1 Lighting Invetory'!C178</f>
        <v>Pole</v>
      </c>
      <c r="D177" s="32" t="str">
        <f>'WP1 Lighting Invetory'!D178</f>
        <v>Old</v>
      </c>
      <c r="E177" s="32"/>
      <c r="F177" s="32" t="str">
        <f>'WP1 Lighting Invetory'!G178</f>
        <v>Company</v>
      </c>
      <c r="G177" s="550">
        <f>'WP1 Lighting Invetory'!H178</f>
        <v>645.75</v>
      </c>
      <c r="H177" s="129">
        <f>H178/2</f>
        <v>992.33</v>
      </c>
      <c r="I177" s="24" t="s">
        <v>210</v>
      </c>
      <c r="J177" s="29">
        <v>1</v>
      </c>
      <c r="K177" s="328">
        <f>IF(I177="Yes",G177*J177,0)</f>
        <v>645.75</v>
      </c>
      <c r="L177" s="129">
        <f>IF(F177="Company", G177*H177,0)</f>
        <v>640797.09750000003</v>
      </c>
      <c r="M177" s="329">
        <f>E177*G177/1000</f>
        <v>0</v>
      </c>
      <c r="N177" s="29">
        <f>'WP1 Lighting Invetory'!J178</f>
        <v>0</v>
      </c>
      <c r="O177" s="330">
        <f>E177*4200/1000/12</f>
        <v>0</v>
      </c>
      <c r="P177" s="264">
        <f>'JAP-5 Unitized Lighting Costs'!D$27</f>
        <v>4.9545451380274301E-3</v>
      </c>
      <c r="Q177" s="264">
        <f>'JAP-5 Unitized Lighting Costs'!$D$45</f>
        <v>1.6597234240679404</v>
      </c>
      <c r="R177" s="264">
        <f>'JAP-5 Unitized Lighting Costs'!D$74</f>
        <v>2.3044958636249755E-2</v>
      </c>
      <c r="S177" s="264">
        <f>'JAP-5 Unitized Lighting Costs'!$D$116</f>
        <v>6.8675783145522802</v>
      </c>
      <c r="T177" s="264">
        <f>'JAP-5 Unitized Lighting Costs'!$D$123</f>
        <v>5.4833248714576392E-2</v>
      </c>
      <c r="U177" s="66">
        <f>IF(F177="Company", H177*P177, 0)</f>
        <v>4.9165437768187603</v>
      </c>
      <c r="V177" s="66">
        <f>IF(I177="yes", J177*Q177, 0)</f>
        <v>1.6597234240679404</v>
      </c>
      <c r="W177" s="66">
        <f>R177*O177</f>
        <v>0</v>
      </c>
      <c r="X177" s="66">
        <f>E177*S177/1000</f>
        <v>0</v>
      </c>
      <c r="Y177" s="66">
        <f>O177*T177</f>
        <v>0</v>
      </c>
      <c r="Z177" s="66">
        <f>SUM(U177:Y177)</f>
        <v>6.5762672008867007</v>
      </c>
      <c r="AA177" s="549"/>
      <c r="AB177" s="119">
        <f>IFERROR(U177/O177,0)</f>
        <v>0</v>
      </c>
      <c r="AC177" s="119">
        <f>IFERROR(V177/O177,0)</f>
        <v>0</v>
      </c>
      <c r="AD177" s="119">
        <f>IFERROR(W177/O177,0)</f>
        <v>0</v>
      </c>
      <c r="AE177" s="119">
        <f>IFERROR(X177/O177,0)</f>
        <v>0</v>
      </c>
      <c r="AF177" s="119">
        <f>IFERROR(Y177/O177,0)</f>
        <v>0</v>
      </c>
      <c r="AG177" s="119">
        <f>SUM(AB177:AF177)</f>
        <v>0</v>
      </c>
      <c r="AH177" s="66">
        <f t="shared" ref="AH177:AL178" si="402">(U177*$G177)</f>
        <v>3174.8581438807146</v>
      </c>
      <c r="AI177" s="66">
        <f t="shared" si="402"/>
        <v>1071.7664010918725</v>
      </c>
      <c r="AJ177" s="66">
        <f t="shared" si="402"/>
        <v>0</v>
      </c>
      <c r="AK177" s="66">
        <f t="shared" si="402"/>
        <v>0</v>
      </c>
      <c r="AL177" s="66">
        <f t="shared" si="402"/>
        <v>0</v>
      </c>
      <c r="AM177" s="66">
        <f>SUM(AH177:AL177)</f>
        <v>4246.6245449725866</v>
      </c>
      <c r="AN177" s="66">
        <f t="shared" ref="AN177:AS178" si="403">AH177*12</f>
        <v>38098.297726568577</v>
      </c>
      <c r="AO177" s="66">
        <f t="shared" si="403"/>
        <v>12861.19681310247</v>
      </c>
      <c r="AP177" s="66">
        <f t="shared" si="403"/>
        <v>0</v>
      </c>
      <c r="AQ177" s="66">
        <f t="shared" si="403"/>
        <v>0</v>
      </c>
      <c r="AR177" s="66">
        <f t="shared" si="403"/>
        <v>0</v>
      </c>
      <c r="AS177" s="66">
        <f t="shared" si="403"/>
        <v>50959.494539671039</v>
      </c>
      <c r="AT177" s="551">
        <f>Z177*G177-AM177</f>
        <v>0</v>
      </c>
    </row>
    <row r="178" spans="1:46">
      <c r="A178" s="93" t="s">
        <v>786</v>
      </c>
      <c r="B178" s="28" t="s">
        <v>243</v>
      </c>
      <c r="C178" s="32" t="str">
        <f>'WP1 Lighting Invetory'!C179</f>
        <v>Pole</v>
      </c>
      <c r="D178" s="32" t="str">
        <f>'WP1 Lighting Invetory'!D179</f>
        <v>New</v>
      </c>
      <c r="E178" s="32"/>
      <c r="F178" s="32" t="str">
        <f>'WP1 Lighting Invetory'!G179</f>
        <v>Company</v>
      </c>
      <c r="G178" s="550">
        <f>'WP1 Lighting Invetory'!H179</f>
        <v>337.33333333333331</v>
      </c>
      <c r="H178" s="129">
        <v>1984.66</v>
      </c>
      <c r="I178" s="24" t="s">
        <v>210</v>
      </c>
      <c r="J178" s="29">
        <v>1</v>
      </c>
      <c r="K178" s="328">
        <f>IF(I178="Yes",G178*J178,0)</f>
        <v>337.33333333333331</v>
      </c>
      <c r="L178" s="129">
        <f>IF(F178="Company", G178*H178,0)</f>
        <v>669491.97333333327</v>
      </c>
      <c r="M178" s="329">
        <f>E178*G178/1000</f>
        <v>0</v>
      </c>
      <c r="N178" s="29">
        <f>'WP1 Lighting Invetory'!J179</f>
        <v>0</v>
      </c>
      <c r="O178" s="330">
        <f>E178*4200/1000/12</f>
        <v>0</v>
      </c>
      <c r="P178" s="264">
        <f>'JAP-5 Unitized Lighting Costs'!D$27</f>
        <v>4.9545451380274301E-3</v>
      </c>
      <c r="Q178" s="264">
        <f>'JAP-5 Unitized Lighting Costs'!$D$45</f>
        <v>1.6597234240679404</v>
      </c>
      <c r="R178" s="264">
        <f>'JAP-5 Unitized Lighting Costs'!D$74</f>
        <v>2.3044958636249755E-2</v>
      </c>
      <c r="S178" s="264">
        <f>'JAP-5 Unitized Lighting Costs'!$D$116</f>
        <v>6.8675783145522802</v>
      </c>
      <c r="T178" s="264">
        <f>'JAP-5 Unitized Lighting Costs'!$D$123</f>
        <v>5.4833248714576392E-2</v>
      </c>
      <c r="U178" s="66">
        <f>IF(F178="Company", H178*P178, 0)</f>
        <v>9.8330875536375206</v>
      </c>
      <c r="V178" s="66">
        <f>IF(I178="yes", J178*Q178, 0)</f>
        <v>1.6597234240679404</v>
      </c>
      <c r="W178" s="66">
        <f>R178*O178</f>
        <v>0</v>
      </c>
      <c r="X178" s="66">
        <f>E178*S178/1000</f>
        <v>0</v>
      </c>
      <c r="Y178" s="66">
        <f>O178*T178</f>
        <v>0</v>
      </c>
      <c r="Z178" s="66">
        <f>SUM(U178:Y178)</f>
        <v>11.49281097770546</v>
      </c>
      <c r="AA178" s="549"/>
      <c r="AB178" s="119">
        <f>IFERROR(U178/O178,0)</f>
        <v>0</v>
      </c>
      <c r="AC178" s="119">
        <f>IFERROR(V178/O178,0)</f>
        <v>0</v>
      </c>
      <c r="AD178" s="119">
        <f>IFERROR(W178/O178,0)</f>
        <v>0</v>
      </c>
      <c r="AE178" s="119">
        <f>IFERROR(X178/O178,0)</f>
        <v>0</v>
      </c>
      <c r="AF178" s="119">
        <f>IFERROR(Y178/O178,0)</f>
        <v>0</v>
      </c>
      <c r="AG178" s="119">
        <f>SUM(AB178:AF178)</f>
        <v>0</v>
      </c>
      <c r="AH178" s="66">
        <f t="shared" si="402"/>
        <v>3317.028201427057</v>
      </c>
      <c r="AI178" s="66">
        <f t="shared" si="402"/>
        <v>559.88003505225186</v>
      </c>
      <c r="AJ178" s="66">
        <f t="shared" si="402"/>
        <v>0</v>
      </c>
      <c r="AK178" s="66">
        <f t="shared" si="402"/>
        <v>0</v>
      </c>
      <c r="AL178" s="66">
        <f t="shared" si="402"/>
        <v>0</v>
      </c>
      <c r="AM178" s="66">
        <f>SUM(AH178:AL178)</f>
        <v>3876.9082364793089</v>
      </c>
      <c r="AN178" s="66">
        <f t="shared" si="403"/>
        <v>39804.338417124687</v>
      </c>
      <c r="AO178" s="66">
        <f t="shared" si="403"/>
        <v>6718.5604206270218</v>
      </c>
      <c r="AP178" s="66">
        <f t="shared" si="403"/>
        <v>0</v>
      </c>
      <c r="AQ178" s="66">
        <f t="shared" si="403"/>
        <v>0</v>
      </c>
      <c r="AR178" s="66">
        <f t="shared" si="403"/>
        <v>0</v>
      </c>
      <c r="AS178" s="66">
        <f t="shared" si="403"/>
        <v>46522.898837751709</v>
      </c>
      <c r="AT178" s="551">
        <f>Z178*G178-AM178</f>
        <v>0</v>
      </c>
    </row>
    <row r="179" spans="1:46" ht="10.9" customHeight="1">
      <c r="A179" s="93"/>
      <c r="G179" s="96"/>
      <c r="K179" s="328"/>
      <c r="L179" s="129"/>
      <c r="N179" s="29"/>
      <c r="AA179" s="549"/>
      <c r="AB179" s="119"/>
      <c r="AC179" s="119"/>
      <c r="AD179" s="119"/>
      <c r="AE179" s="119"/>
      <c r="AF179" s="119"/>
      <c r="AG179" s="119"/>
      <c r="AT179" s="551"/>
    </row>
    <row r="180" spans="1:46">
      <c r="A180" s="156" t="s">
        <v>787</v>
      </c>
      <c r="B180" s="91" t="s">
        <v>243</v>
      </c>
      <c r="C180" s="555" t="str">
        <f>'WP1 Lighting Invetory'!C181</f>
        <v>Pole</v>
      </c>
      <c r="D180" s="555" t="str">
        <f>'WP1 Lighting Invetory'!D181</f>
        <v>New</v>
      </c>
      <c r="E180" s="555"/>
      <c r="F180" s="555" t="str">
        <f>'WP1 Lighting Invetory'!G181</f>
        <v>Company</v>
      </c>
      <c r="G180" s="556">
        <f>'WP1 Lighting Invetory'!H181</f>
        <v>158.75</v>
      </c>
      <c r="H180" s="331">
        <f>H178</f>
        <v>1984.66</v>
      </c>
      <c r="I180" s="557" t="s">
        <v>210</v>
      </c>
      <c r="J180" s="118">
        <v>1</v>
      </c>
      <c r="K180" s="337">
        <f>IF(I180="Yes",G180*J180,0)</f>
        <v>158.75</v>
      </c>
      <c r="L180" s="331">
        <f>IF(F180="Company", G180*H180,0)</f>
        <v>315064.77500000002</v>
      </c>
      <c r="M180" s="332">
        <f>E180*G180/1000</f>
        <v>0</v>
      </c>
      <c r="N180" s="118">
        <f>'WP1 Lighting Invetory'!J181</f>
        <v>0</v>
      </c>
      <c r="O180" s="338">
        <f>E180*4200/1000/12</f>
        <v>0</v>
      </c>
      <c r="P180" s="558">
        <f>'JAP-5 Unitized Lighting Costs'!D$27</f>
        <v>4.9545451380274301E-3</v>
      </c>
      <c r="Q180" s="558">
        <f>'JAP-5 Unitized Lighting Costs'!$D$45</f>
        <v>1.6597234240679404</v>
      </c>
      <c r="R180" s="558">
        <f>'JAP-5 Unitized Lighting Costs'!D$74</f>
        <v>2.3044958636249755E-2</v>
      </c>
      <c r="S180" s="558">
        <f>'JAP-5 Unitized Lighting Costs'!$D$116</f>
        <v>6.8675783145522802</v>
      </c>
      <c r="T180" s="558">
        <f>'JAP-5 Unitized Lighting Costs'!$D$123</f>
        <v>5.4833248714576392E-2</v>
      </c>
      <c r="U180" s="122">
        <f>IF(F180="Company", H180*P180, 0)</f>
        <v>9.8330875536375206</v>
      </c>
      <c r="V180" s="122">
        <f>IF(I180="yes", J180*Q180, 0)</f>
        <v>1.6597234240679404</v>
      </c>
      <c r="W180" s="122">
        <f>R180*O180</f>
        <v>0</v>
      </c>
      <c r="X180" s="122">
        <f>E180*S180/1000</f>
        <v>0</v>
      </c>
      <c r="Y180" s="122">
        <f>O180*T180</f>
        <v>0</v>
      </c>
      <c r="Z180" s="122">
        <f>SUM(U180:Y180)</f>
        <v>11.49281097770546</v>
      </c>
      <c r="AA180" s="559"/>
      <c r="AB180" s="158">
        <f>IFERROR(U180/O180,0)</f>
        <v>0</v>
      </c>
      <c r="AC180" s="158">
        <f>IFERROR(V180/O180,0)</f>
        <v>0</v>
      </c>
      <c r="AD180" s="158">
        <f>IFERROR(W180/O180,0)</f>
        <v>0</v>
      </c>
      <c r="AE180" s="158">
        <f>IFERROR(X180/O180,0)</f>
        <v>0</v>
      </c>
      <c r="AF180" s="158">
        <f>IFERROR(Y180/O180,0)</f>
        <v>0</v>
      </c>
      <c r="AG180" s="158">
        <f>SUM(AB180:AF180)</f>
        <v>0</v>
      </c>
      <c r="AH180" s="122">
        <f>(U180*$G180)</f>
        <v>1561.0026491399565</v>
      </c>
      <c r="AI180" s="122">
        <f>(V180*$G180)</f>
        <v>263.48109357078556</v>
      </c>
      <c r="AJ180" s="122">
        <f>(W180*$G180)</f>
        <v>0</v>
      </c>
      <c r="AK180" s="122">
        <f>(X180*$G180)</f>
        <v>0</v>
      </c>
      <c r="AL180" s="122">
        <f>(Y180*$G180)</f>
        <v>0</v>
      </c>
      <c r="AM180" s="122">
        <f>SUM(AH180:AL180)</f>
        <v>1824.483742710742</v>
      </c>
      <c r="AN180" s="122">
        <f t="shared" ref="AN180:AS180" si="404">AH180*12</f>
        <v>18732.031789679477</v>
      </c>
      <c r="AO180" s="122">
        <f t="shared" si="404"/>
        <v>3161.7731228494267</v>
      </c>
      <c r="AP180" s="122">
        <f t="shared" si="404"/>
        <v>0</v>
      </c>
      <c r="AQ180" s="122">
        <f t="shared" si="404"/>
        <v>0</v>
      </c>
      <c r="AR180" s="122">
        <f t="shared" si="404"/>
        <v>0</v>
      </c>
      <c r="AS180" s="122">
        <f t="shared" si="404"/>
        <v>21893.804912528904</v>
      </c>
      <c r="AT180" s="551">
        <f>Z180*G180-AM180</f>
        <v>0</v>
      </c>
    </row>
    <row r="181" spans="1:46">
      <c r="F181" s="329"/>
      <c r="G181" s="535">
        <f>SUM(G8:G180)</f>
        <v>118474.33333333331</v>
      </c>
      <c r="L181" s="66">
        <f>SUM(L177:L180)</f>
        <v>1625353.8458333332</v>
      </c>
      <c r="N181" s="535">
        <f>SUM(N8:N180)</f>
        <v>68565982.790000007</v>
      </c>
      <c r="AG181" s="29" t="s">
        <v>48</v>
      </c>
      <c r="AH181" s="122">
        <f>SUM(AH8:AH180)</f>
        <v>770102.43639225839</v>
      </c>
      <c r="AI181" s="122">
        <f>SUM(AI8:AI180)</f>
        <v>105465.10565223134</v>
      </c>
      <c r="AJ181" s="122"/>
      <c r="AK181" s="122">
        <f>SUM(AK8:AK180)</f>
        <v>101474.11084656976</v>
      </c>
      <c r="AL181" s="122">
        <f>SUM(AL8:AL180)</f>
        <v>313307.96564028633</v>
      </c>
      <c r="AM181" s="122">
        <f t="shared" ref="AM181:AS181" si="405">SUM(AM7:AM180)</f>
        <v>1405237.5731006237</v>
      </c>
      <c r="AN181" s="122">
        <f t="shared" si="405"/>
        <v>9241229.2367070988</v>
      </c>
      <c r="AO181" s="122">
        <f t="shared" si="405"/>
        <v>1265581.267826776</v>
      </c>
      <c r="AP181" s="122">
        <f t="shared" si="405"/>
        <v>1378655.4548313383</v>
      </c>
      <c r="AQ181" s="122">
        <f t="shared" si="405"/>
        <v>1217689.3301588369</v>
      </c>
      <c r="AR181" s="122">
        <f t="shared" si="405"/>
        <v>3759695.5876834337</v>
      </c>
      <c r="AS181" s="122">
        <f t="shared" si="405"/>
        <v>16862850.877207473</v>
      </c>
      <c r="AT181" s="551"/>
    </row>
    <row r="182" spans="1:46" ht="12" thickBot="1">
      <c r="A182" s="31"/>
      <c r="F182" s="329" t="s">
        <v>758</v>
      </c>
      <c r="G182" s="560">
        <f>G181-SUM('WP1 Lighting Invetory'!H8:H181)</f>
        <v>0</v>
      </c>
      <c r="M182" s="329" t="s">
        <v>758</v>
      </c>
      <c r="N182" s="560">
        <f>N181-SUM('WP1 Lighting Invetory'!J8:J181)</f>
        <v>0</v>
      </c>
      <c r="W182" s="561">
        <f>W175/E175</f>
        <v>1.4308776724795298E-3</v>
      </c>
      <c r="X182" s="561">
        <f>X175/E175</f>
        <v>6.4198061806433979E-3</v>
      </c>
      <c r="AS182" s="66">
        <f>AS181+'JAP-5 Summary (Base Revenue)'!E16+'JAP-5 Summary (Base Revenue)'!E17</f>
        <v>18075830.872007471</v>
      </c>
      <c r="AT182" s="551"/>
    </row>
    <row r="183" spans="1:46" ht="15" thickTop="1" thickBot="1">
      <c r="A183" s="31"/>
      <c r="AO183" s="562"/>
      <c r="AP183" s="562"/>
      <c r="AQ183" s="562"/>
      <c r="AR183" s="329" t="s">
        <v>758</v>
      </c>
      <c r="AS183" s="72">
        <f>AS182-'JAP-5 Classification of Costs'!C51</f>
        <v>1269.5480965264142</v>
      </c>
      <c r="AT183" s="29" t="s">
        <v>807</v>
      </c>
    </row>
    <row r="184" spans="1:46" ht="12" thickTop="1"/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sqref="A1:XFD1048576"/>
    </sheetView>
  </sheetViews>
  <sheetFormatPr defaultColWidth="8.85546875" defaultRowHeight="11.25"/>
  <cols>
    <col min="1" max="1" width="17.7109375" style="41" bestFit="1" customWidth="1"/>
    <col min="2" max="2" width="8" style="41" bestFit="1" customWidth="1"/>
    <col min="3" max="3" width="9.85546875" style="41" bestFit="1" customWidth="1"/>
    <col min="4" max="4" width="6.5703125" style="41" customWidth="1"/>
    <col min="5" max="5" width="0.85546875" style="41" customWidth="1"/>
    <col min="6" max="6" width="10.28515625" style="41" customWidth="1"/>
    <col min="7" max="16384" width="8.85546875" style="41"/>
  </cols>
  <sheetData>
    <row r="1" spans="1:24" ht="15" customHeight="1">
      <c r="A1" s="711" t="str">
        <f>'JAP-5 Summary (Base Revenue)'!A1:G1</f>
        <v>Puget Sound Energy</v>
      </c>
      <c r="B1" s="728"/>
      <c r="C1" s="728"/>
      <c r="D1" s="728"/>
      <c r="E1" s="728"/>
      <c r="F1" s="728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42"/>
      <c r="X1" s="742"/>
    </row>
    <row r="2" spans="1:24" ht="15" customHeight="1">
      <c r="A2" s="711" t="s">
        <v>783</v>
      </c>
      <c r="B2" s="728"/>
      <c r="C2" s="728"/>
      <c r="D2" s="728"/>
      <c r="E2" s="728"/>
      <c r="F2" s="728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</row>
    <row r="3" spans="1:24" ht="14.45" customHeight="1">
      <c r="A3" s="711" t="str">
        <f>'JAP-5 Summary (Base Revenue)'!A4:G4</f>
        <v>2019 Greneral Rate Case (GRC)</v>
      </c>
      <c r="B3" s="728"/>
      <c r="C3" s="728"/>
      <c r="D3" s="728"/>
      <c r="E3" s="728"/>
      <c r="F3" s="728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</row>
    <row r="4" spans="1:24" ht="14.45" customHeight="1">
      <c r="A4" s="711" t="str">
        <f>'JAP-5 Summary (Base Revenue)'!A5:G5</f>
        <v>Test Year Ending December 31, 2018</v>
      </c>
      <c r="B4" s="728"/>
      <c r="C4" s="728"/>
      <c r="D4" s="728"/>
      <c r="E4" s="728"/>
      <c r="F4" s="728"/>
      <c r="G4" s="742"/>
      <c r="H4" s="742"/>
      <c r="I4" s="742"/>
      <c r="J4" s="742"/>
      <c r="K4" s="742"/>
      <c r="L4" s="742"/>
      <c r="M4" s="742"/>
      <c r="N4" s="742"/>
      <c r="O4" s="742"/>
      <c r="P4" s="742"/>
      <c r="Q4" s="742"/>
      <c r="R4" s="742"/>
      <c r="S4" s="742"/>
      <c r="T4" s="742"/>
      <c r="U4" s="742"/>
      <c r="V4" s="742"/>
      <c r="W4" s="742"/>
      <c r="X4" s="742"/>
    </row>
    <row r="6" spans="1:24" s="327" customFormat="1"/>
    <row r="7" spans="1:24" s="327" customFormat="1">
      <c r="A7" s="327" t="s">
        <v>755</v>
      </c>
      <c r="B7" s="327" t="s">
        <v>756</v>
      </c>
    </row>
    <row r="8" spans="1:24" ht="12" thickBot="1"/>
    <row r="9" spans="1:24" s="502" customFormat="1" ht="23.25" thickBot="1">
      <c r="A9" s="497" t="s">
        <v>705</v>
      </c>
      <c r="B9" s="498" t="s">
        <v>163</v>
      </c>
      <c r="C9" s="499" t="s">
        <v>759</v>
      </c>
      <c r="D9" s="499" t="s">
        <v>470</v>
      </c>
      <c r="E9" s="500"/>
      <c r="F9" s="501" t="s">
        <v>533</v>
      </c>
    </row>
    <row r="10" spans="1:24">
      <c r="A10" s="503" t="s">
        <v>693</v>
      </c>
      <c r="B10" s="504">
        <v>45</v>
      </c>
      <c r="C10" s="505">
        <v>821.04</v>
      </c>
      <c r="D10" s="506" t="s">
        <v>760</v>
      </c>
      <c r="E10" s="66"/>
      <c r="F10" s="507">
        <f t="shared" ref="F10:F18" si="0">C10/B10</f>
        <v>18.245333333333331</v>
      </c>
      <c r="G10" s="431"/>
    </row>
    <row r="11" spans="1:24">
      <c r="A11" s="503" t="s">
        <v>697</v>
      </c>
      <c r="B11" s="504">
        <v>75</v>
      </c>
      <c r="C11" s="152">
        <v>822.4</v>
      </c>
      <c r="D11" s="506" t="s">
        <v>760</v>
      </c>
      <c r="E11" s="66"/>
      <c r="F11" s="507">
        <f t="shared" si="0"/>
        <v>10.965333333333334</v>
      </c>
      <c r="G11" s="431"/>
    </row>
    <row r="12" spans="1:24">
      <c r="A12" s="503" t="s">
        <v>698</v>
      </c>
      <c r="B12" s="504">
        <v>105</v>
      </c>
      <c r="C12" s="152">
        <v>869.01</v>
      </c>
      <c r="D12" s="506" t="s">
        <v>760</v>
      </c>
      <c r="E12" s="66"/>
      <c r="F12" s="507">
        <f t="shared" si="0"/>
        <v>8.2762857142857147</v>
      </c>
      <c r="G12" s="431"/>
    </row>
    <row r="13" spans="1:24">
      <c r="A13" s="503" t="s">
        <v>699</v>
      </c>
      <c r="B13" s="504">
        <v>135</v>
      </c>
      <c r="C13" s="152">
        <v>821.04</v>
      </c>
      <c r="D13" s="506" t="s">
        <v>760</v>
      </c>
      <c r="E13" s="66"/>
      <c r="F13" s="507">
        <f t="shared" si="0"/>
        <v>6.0817777777777779</v>
      </c>
      <c r="G13" s="431"/>
    </row>
    <row r="14" spans="1:24">
      <c r="A14" s="503" t="s">
        <v>700</v>
      </c>
      <c r="B14" s="504">
        <v>165</v>
      </c>
      <c r="C14" s="152">
        <v>884.18</v>
      </c>
      <c r="D14" s="506" t="s">
        <v>760</v>
      </c>
      <c r="E14" s="66"/>
      <c r="F14" s="507">
        <f t="shared" si="0"/>
        <v>5.3586666666666662</v>
      </c>
      <c r="G14" s="431"/>
    </row>
    <row r="15" spans="1:24">
      <c r="A15" s="503" t="s">
        <v>701</v>
      </c>
      <c r="B15" s="504">
        <v>195</v>
      </c>
      <c r="C15" s="152">
        <v>869.01</v>
      </c>
      <c r="D15" s="506" t="s">
        <v>760</v>
      </c>
      <c r="E15" s="66"/>
      <c r="F15" s="507">
        <f t="shared" si="0"/>
        <v>4.4564615384615385</v>
      </c>
      <c r="G15" s="431"/>
    </row>
    <row r="16" spans="1:24">
      <c r="A16" s="503" t="s">
        <v>730</v>
      </c>
      <c r="B16" s="504">
        <v>225</v>
      </c>
      <c r="C16" s="152">
        <v>919.12</v>
      </c>
      <c r="D16" s="506" t="s">
        <v>760</v>
      </c>
      <c r="E16" s="66"/>
      <c r="F16" s="507">
        <f t="shared" si="0"/>
        <v>4.0849777777777776</v>
      </c>
      <c r="G16" s="431"/>
    </row>
    <row r="17" spans="1:24">
      <c r="A17" s="503" t="s">
        <v>702</v>
      </c>
      <c r="B17" s="504">
        <v>255</v>
      </c>
      <c r="C17" s="152">
        <v>984.66</v>
      </c>
      <c r="D17" s="506" t="s">
        <v>760</v>
      </c>
      <c r="E17" s="66"/>
      <c r="F17" s="507">
        <f t="shared" si="0"/>
        <v>3.8614117647058821</v>
      </c>
      <c r="G17" s="431"/>
    </row>
    <row r="18" spans="1:24" ht="12" thickBot="1">
      <c r="A18" s="489" t="s">
        <v>703</v>
      </c>
      <c r="B18" s="508">
        <v>285</v>
      </c>
      <c r="C18" s="153">
        <v>984.66</v>
      </c>
      <c r="D18" s="509" t="s">
        <v>760</v>
      </c>
      <c r="E18" s="155"/>
      <c r="F18" s="510">
        <f t="shared" si="0"/>
        <v>3.4549473684210525</v>
      </c>
      <c r="G18" s="431"/>
    </row>
    <row r="21" spans="1:24" s="327" customFormat="1" ht="12" thickBot="1">
      <c r="A21" s="327" t="s">
        <v>779</v>
      </c>
      <c r="B21" s="327" t="s">
        <v>781</v>
      </c>
    </row>
    <row r="22" spans="1:24" ht="12" thickBot="1">
      <c r="P22" s="511" t="s">
        <v>164</v>
      </c>
      <c r="Q22" s="486"/>
      <c r="R22" s="486"/>
      <c r="S22" s="486"/>
      <c r="T22" s="486"/>
      <c r="U22" s="486"/>
      <c r="V22" s="486"/>
      <c r="W22" s="486"/>
      <c r="X22" s="512"/>
    </row>
    <row r="23" spans="1:24" s="502" customFormat="1" ht="23.25" thickBot="1">
      <c r="A23" s="513" t="s">
        <v>705</v>
      </c>
      <c r="B23" s="514" t="s">
        <v>163</v>
      </c>
      <c r="C23" s="515" t="s">
        <v>759</v>
      </c>
      <c r="D23" s="514" t="s">
        <v>470</v>
      </c>
      <c r="E23" s="514"/>
      <c r="F23" s="516" t="s">
        <v>533</v>
      </c>
      <c r="P23" s="503"/>
      <c r="Q23" s="29"/>
      <c r="R23" s="29"/>
      <c r="S23" s="29"/>
      <c r="T23" s="29"/>
      <c r="U23" s="29"/>
      <c r="V23" s="29"/>
      <c r="W23" s="29"/>
      <c r="X23" s="517"/>
    </row>
    <row r="24" spans="1:24">
      <c r="A24" s="503" t="s">
        <v>693</v>
      </c>
      <c r="B24" s="29">
        <v>45</v>
      </c>
      <c r="C24" s="66">
        <v>766.43</v>
      </c>
      <c r="D24" s="129" t="s">
        <v>760</v>
      </c>
      <c r="E24" s="66"/>
      <c r="F24" s="507">
        <f t="shared" ref="F24:F32" si="1">C24/B24</f>
        <v>17.031777777777776</v>
      </c>
      <c r="P24" s="518" t="s">
        <v>165</v>
      </c>
      <c r="Q24" s="519"/>
      <c r="R24" s="29"/>
      <c r="S24" s="29"/>
      <c r="T24" s="29"/>
      <c r="U24" s="29"/>
      <c r="V24" s="29"/>
      <c r="W24" s="29"/>
      <c r="X24" s="517"/>
    </row>
    <row r="25" spans="1:24">
      <c r="A25" s="503" t="s">
        <v>697</v>
      </c>
      <c r="B25" s="29">
        <v>75</v>
      </c>
      <c r="C25" s="66">
        <v>892.08500000000004</v>
      </c>
      <c r="D25" s="129" t="s">
        <v>760</v>
      </c>
      <c r="E25" s="66"/>
      <c r="F25" s="507">
        <f t="shared" si="1"/>
        <v>11.894466666666666</v>
      </c>
      <c r="P25" s="520" t="s">
        <v>166</v>
      </c>
      <c r="Q25" s="336">
        <v>0.97201358508964386</v>
      </c>
      <c r="R25" s="29"/>
      <c r="S25" s="29"/>
      <c r="T25" s="29"/>
      <c r="U25" s="29"/>
      <c r="V25" s="29"/>
      <c r="W25" s="29"/>
      <c r="X25" s="517"/>
    </row>
    <row r="26" spans="1:24">
      <c r="A26" s="503" t="s">
        <v>698</v>
      </c>
      <c r="B26" s="29">
        <v>105</v>
      </c>
      <c r="C26" s="66">
        <v>1017.74</v>
      </c>
      <c r="D26" s="129" t="s">
        <v>760</v>
      </c>
      <c r="E26" s="66"/>
      <c r="F26" s="507">
        <f t="shared" si="1"/>
        <v>9.6927619047619054</v>
      </c>
      <c r="P26" s="520" t="s">
        <v>167</v>
      </c>
      <c r="Q26" s="336">
        <v>0.94481040959882234</v>
      </c>
      <c r="R26" s="29"/>
      <c r="S26" s="29"/>
      <c r="T26" s="29"/>
      <c r="U26" s="29"/>
      <c r="V26" s="29"/>
      <c r="W26" s="29"/>
      <c r="X26" s="517"/>
    </row>
    <row r="27" spans="1:24">
      <c r="A27" s="503" t="s">
        <v>699</v>
      </c>
      <c r="B27" s="29">
        <v>135</v>
      </c>
      <c r="C27" s="66">
        <v>1047.73</v>
      </c>
      <c r="D27" s="129" t="s">
        <v>760</v>
      </c>
      <c r="E27" s="66"/>
      <c r="F27" s="507">
        <f t="shared" si="1"/>
        <v>7.7609629629629628</v>
      </c>
      <c r="P27" s="520" t="s">
        <v>168</v>
      </c>
      <c r="Q27" s="336">
        <v>0.91721561439823351</v>
      </c>
      <c r="R27" s="29"/>
      <c r="S27" s="29"/>
      <c r="T27" s="29"/>
      <c r="U27" s="29"/>
      <c r="V27" s="29"/>
      <c r="W27" s="29"/>
      <c r="X27" s="517"/>
    </row>
    <row r="28" spans="1:24">
      <c r="A28" s="503" t="s">
        <v>700</v>
      </c>
      <c r="B28" s="29">
        <v>165</v>
      </c>
      <c r="C28" s="66">
        <f>Q$38+B28*Q$39</f>
        <v>1173.3850000000002</v>
      </c>
      <c r="D28" s="129" t="s">
        <v>760</v>
      </c>
      <c r="E28" s="66"/>
      <c r="F28" s="507">
        <f t="shared" si="1"/>
        <v>7.1114242424242438</v>
      </c>
      <c r="P28" s="520" t="s">
        <v>169</v>
      </c>
      <c r="Q28" s="336">
        <v>37.050895181493267</v>
      </c>
      <c r="R28" s="29"/>
      <c r="S28" s="29"/>
      <c r="T28" s="29"/>
      <c r="U28" s="29"/>
      <c r="V28" s="29"/>
      <c r="W28" s="29"/>
      <c r="X28" s="517"/>
    </row>
    <row r="29" spans="1:24" ht="12" thickBot="1">
      <c r="A29" s="503" t="s">
        <v>701</v>
      </c>
      <c r="B29" s="29">
        <v>195</v>
      </c>
      <c r="C29" s="66">
        <f>Q$38+B29*Q$39</f>
        <v>1270.3405000000002</v>
      </c>
      <c r="D29" s="129" t="s">
        <v>760</v>
      </c>
      <c r="E29" s="66"/>
      <c r="F29" s="507">
        <f t="shared" si="1"/>
        <v>6.5145666666666679</v>
      </c>
      <c r="P29" s="521" t="s">
        <v>170</v>
      </c>
      <c r="Q29" s="522">
        <v>4</v>
      </c>
      <c r="R29" s="29"/>
      <c r="S29" s="29"/>
      <c r="T29" s="29"/>
      <c r="U29" s="29"/>
      <c r="V29" s="29"/>
      <c r="W29" s="29"/>
      <c r="X29" s="517"/>
    </row>
    <row r="30" spans="1:24">
      <c r="A30" s="503" t="s">
        <v>730</v>
      </c>
      <c r="B30" s="29">
        <v>225</v>
      </c>
      <c r="C30" s="66">
        <f>Q$38+B30*Q$39</f>
        <v>1367.2960000000003</v>
      </c>
      <c r="D30" s="129" t="s">
        <v>760</v>
      </c>
      <c r="E30" s="66"/>
      <c r="F30" s="507">
        <f t="shared" si="1"/>
        <v>6.076871111111112</v>
      </c>
      <c r="P30" s="503"/>
      <c r="Q30" s="29"/>
      <c r="R30" s="29"/>
      <c r="S30" s="29"/>
      <c r="T30" s="29"/>
      <c r="U30" s="29"/>
      <c r="V30" s="29"/>
      <c r="W30" s="29"/>
      <c r="X30" s="517"/>
    </row>
    <row r="31" spans="1:24" ht="12" thickBot="1">
      <c r="A31" s="503" t="s">
        <v>702</v>
      </c>
      <c r="B31" s="29">
        <v>255</v>
      </c>
      <c r="C31" s="66">
        <f>Q$38+B31*Q$39</f>
        <v>1464.2515000000003</v>
      </c>
      <c r="D31" s="129" t="s">
        <v>760</v>
      </c>
      <c r="E31" s="66"/>
      <c r="F31" s="507">
        <f t="shared" si="1"/>
        <v>5.7421627450980406</v>
      </c>
      <c r="P31" s="503" t="s">
        <v>171</v>
      </c>
      <c r="Q31" s="29"/>
      <c r="R31" s="29"/>
      <c r="S31" s="29"/>
      <c r="T31" s="29"/>
      <c r="U31" s="29"/>
      <c r="V31" s="29"/>
      <c r="W31" s="29"/>
      <c r="X31" s="517"/>
    </row>
    <row r="32" spans="1:24" ht="12" thickBot="1">
      <c r="A32" s="489" t="s">
        <v>703</v>
      </c>
      <c r="B32" s="490">
        <v>285</v>
      </c>
      <c r="C32" s="155">
        <f>Q$38+B32*Q$39</f>
        <v>1561.2070000000003</v>
      </c>
      <c r="D32" s="523" t="s">
        <v>760</v>
      </c>
      <c r="E32" s="155"/>
      <c r="F32" s="510">
        <f t="shared" si="1"/>
        <v>5.4779192982456149</v>
      </c>
      <c r="P32" s="524"/>
      <c r="Q32" s="525" t="s">
        <v>175</v>
      </c>
      <c r="R32" s="525" t="s">
        <v>176</v>
      </c>
      <c r="S32" s="525" t="s">
        <v>177</v>
      </c>
      <c r="T32" s="525" t="s">
        <v>178</v>
      </c>
      <c r="U32" s="525" t="s">
        <v>179</v>
      </c>
      <c r="V32" s="29"/>
      <c r="W32" s="29"/>
      <c r="X32" s="517"/>
    </row>
    <row r="33" spans="1:24">
      <c r="A33" s="29"/>
      <c r="B33" s="29"/>
      <c r="C33" s="66"/>
      <c r="D33" s="129"/>
      <c r="E33" s="66"/>
      <c r="F33" s="66"/>
      <c r="P33" s="520" t="s">
        <v>172</v>
      </c>
      <c r="Q33" s="336">
        <v>1</v>
      </c>
      <c r="R33" s="336">
        <v>47001.84490125002</v>
      </c>
      <c r="S33" s="336">
        <v>47001.84490125002</v>
      </c>
      <c r="T33" s="336">
        <v>34.238717944123771</v>
      </c>
      <c r="U33" s="336">
        <v>2.7986414910356163E-2</v>
      </c>
      <c r="V33" s="29"/>
      <c r="W33" s="29"/>
      <c r="X33" s="517"/>
    </row>
    <row r="34" spans="1:24" s="29" customFormat="1">
      <c r="C34" s="66"/>
      <c r="D34" s="129"/>
      <c r="E34" s="66"/>
      <c r="F34" s="66"/>
      <c r="P34" s="520" t="s">
        <v>173</v>
      </c>
      <c r="Q34" s="336">
        <v>2</v>
      </c>
      <c r="R34" s="336">
        <v>2745.537667500002</v>
      </c>
      <c r="S34" s="336">
        <v>1372.768833750001</v>
      </c>
      <c r="T34" s="336"/>
      <c r="U34" s="336"/>
      <c r="X34" s="517"/>
    </row>
    <row r="35" spans="1:24" s="29" customFormat="1">
      <c r="C35" s="66"/>
      <c r="D35" s="129"/>
      <c r="E35" s="66"/>
      <c r="F35" s="66"/>
      <c r="P35" s="520" t="s">
        <v>50</v>
      </c>
      <c r="Q35" s="336">
        <v>3</v>
      </c>
      <c r="R35" s="336">
        <v>49747.382568750021</v>
      </c>
      <c r="S35" s="336"/>
      <c r="T35" s="336"/>
      <c r="U35" s="336"/>
      <c r="X35" s="517"/>
    </row>
    <row r="36" spans="1:24" s="29" customFormat="1">
      <c r="C36" s="66"/>
      <c r="D36" s="129"/>
      <c r="E36" s="66"/>
      <c r="F36" s="66"/>
      <c r="P36" s="503"/>
      <c r="X36" s="517"/>
    </row>
    <row r="37" spans="1:24" s="29" customFormat="1">
      <c r="C37" s="66"/>
      <c r="D37" s="129"/>
      <c r="E37" s="66"/>
      <c r="F37" s="66"/>
      <c r="P37" s="526"/>
      <c r="Q37" s="527" t="s">
        <v>180</v>
      </c>
      <c r="R37" s="527" t="s">
        <v>169</v>
      </c>
      <c r="S37" s="527" t="s">
        <v>181</v>
      </c>
      <c r="T37" s="527" t="s">
        <v>182</v>
      </c>
      <c r="U37" s="527" t="s">
        <v>183</v>
      </c>
      <c r="V37" s="527" t="s">
        <v>184</v>
      </c>
      <c r="W37" s="527" t="s">
        <v>185</v>
      </c>
      <c r="X37" s="528" t="s">
        <v>186</v>
      </c>
    </row>
    <row r="38" spans="1:24" s="29" customFormat="1">
      <c r="C38" s="66"/>
      <c r="D38" s="129"/>
      <c r="E38" s="66"/>
      <c r="F38" s="66"/>
      <c r="P38" s="520" t="s">
        <v>174</v>
      </c>
      <c r="Q38" s="336">
        <v>640.12975000000006</v>
      </c>
      <c r="R38" s="336">
        <v>53.048808744282866</v>
      </c>
      <c r="S38" s="336">
        <v>12.066807250765789</v>
      </c>
      <c r="T38" s="336">
        <v>6.7978131608443029E-3</v>
      </c>
      <c r="U38" s="336">
        <v>411.87914824645418</v>
      </c>
      <c r="V38" s="336">
        <v>868.38035175354594</v>
      </c>
      <c r="W38" s="336">
        <v>411.87914824645418</v>
      </c>
      <c r="X38" s="529">
        <v>868.38035175354594</v>
      </c>
    </row>
    <row r="39" spans="1:24" ht="12" thickBot="1">
      <c r="A39" s="29"/>
      <c r="B39" s="29"/>
      <c r="C39" s="66"/>
      <c r="D39" s="129"/>
      <c r="E39" s="66"/>
      <c r="F39" s="66"/>
      <c r="P39" s="521" t="s">
        <v>292</v>
      </c>
      <c r="Q39" s="522">
        <v>3.2318500000000006</v>
      </c>
      <c r="R39" s="522">
        <v>0.55232213502025573</v>
      </c>
      <c r="S39" s="522">
        <v>5.8513859848862957</v>
      </c>
      <c r="T39" s="522">
        <v>2.7986414910356167E-2</v>
      </c>
      <c r="U39" s="522">
        <v>0.85539965805404528</v>
      </c>
      <c r="V39" s="522">
        <v>5.6083003419459558</v>
      </c>
      <c r="W39" s="522">
        <v>0.85539965805404528</v>
      </c>
      <c r="X39" s="530">
        <v>5.6083003419459558</v>
      </c>
    </row>
    <row r="40" spans="1:24" s="327" customFormat="1">
      <c r="A40" s="327" t="s">
        <v>780</v>
      </c>
      <c r="B40" s="327" t="s">
        <v>782</v>
      </c>
    </row>
    <row r="41" spans="1:24" ht="12" thickBot="1"/>
    <row r="42" spans="1:24" s="502" customFormat="1" ht="23.25" thickBot="1">
      <c r="A42" s="497" t="s">
        <v>705</v>
      </c>
      <c r="B42" s="498" t="s">
        <v>163</v>
      </c>
      <c r="C42" s="499" t="s">
        <v>759</v>
      </c>
      <c r="D42" s="498" t="s">
        <v>470</v>
      </c>
      <c r="E42" s="500"/>
      <c r="F42" s="501" t="s">
        <v>533</v>
      </c>
      <c r="P42" s="511" t="s">
        <v>164</v>
      </c>
      <c r="Q42" s="486"/>
      <c r="R42" s="486"/>
      <c r="S42" s="486"/>
      <c r="T42" s="486"/>
      <c r="U42" s="486"/>
      <c r="V42" s="486"/>
      <c r="W42" s="486"/>
      <c r="X42" s="512"/>
    </row>
    <row r="43" spans="1:24" ht="12" thickBot="1">
      <c r="A43" s="503" t="s">
        <v>693</v>
      </c>
      <c r="B43" s="504">
        <v>45</v>
      </c>
      <c r="C43" s="152">
        <f>Q$58+B43*Q$59</f>
        <v>928.56000000000006</v>
      </c>
      <c r="D43" s="506" t="s">
        <v>760</v>
      </c>
      <c r="E43" s="66"/>
      <c r="F43" s="507">
        <f t="shared" ref="F43:F57" si="2">C43/B43</f>
        <v>20.634666666666668</v>
      </c>
      <c r="P43" s="503"/>
      <c r="Q43" s="29"/>
      <c r="R43" s="29"/>
      <c r="S43" s="29"/>
      <c r="T43" s="29"/>
      <c r="U43" s="29"/>
      <c r="V43" s="29"/>
      <c r="W43" s="29"/>
      <c r="X43" s="517"/>
    </row>
    <row r="44" spans="1:24">
      <c r="A44" s="503" t="s">
        <v>697</v>
      </c>
      <c r="B44" s="504">
        <v>75</v>
      </c>
      <c r="C44" s="152">
        <v>1009.26</v>
      </c>
      <c r="D44" s="506" t="s">
        <v>760</v>
      </c>
      <c r="E44" s="66"/>
      <c r="F44" s="507">
        <f t="shared" si="2"/>
        <v>13.456799999999999</v>
      </c>
      <c r="P44" s="518" t="s">
        <v>165</v>
      </c>
      <c r="Q44" s="519"/>
      <c r="R44" s="29"/>
      <c r="S44" s="29"/>
      <c r="T44" s="29"/>
      <c r="U44" s="29"/>
      <c r="V44" s="29"/>
      <c r="W44" s="29"/>
      <c r="X44" s="517"/>
    </row>
    <row r="45" spans="1:24">
      <c r="A45" s="503" t="s">
        <v>698</v>
      </c>
      <c r="B45" s="504">
        <v>105</v>
      </c>
      <c r="C45" s="152">
        <v>1089.96</v>
      </c>
      <c r="D45" s="506" t="s">
        <v>760</v>
      </c>
      <c r="E45" s="66"/>
      <c r="F45" s="507">
        <f t="shared" si="2"/>
        <v>10.380571428571429</v>
      </c>
      <c r="P45" s="520" t="s">
        <v>166</v>
      </c>
      <c r="Q45" s="336">
        <v>1</v>
      </c>
      <c r="R45" s="29"/>
      <c r="S45" s="29"/>
      <c r="T45" s="29"/>
      <c r="U45" s="29"/>
      <c r="V45" s="29"/>
      <c r="W45" s="29"/>
      <c r="X45" s="517"/>
    </row>
    <row r="46" spans="1:24">
      <c r="A46" s="503" t="s">
        <v>699</v>
      </c>
      <c r="B46" s="504">
        <v>135</v>
      </c>
      <c r="C46" s="152">
        <f t="shared" ref="C46:C57" si="3">Q$58+B46*Q$59</f>
        <v>1170.6600000000001</v>
      </c>
      <c r="D46" s="506" t="s">
        <v>760</v>
      </c>
      <c r="E46" s="66"/>
      <c r="F46" s="507">
        <f t="shared" si="2"/>
        <v>8.6715555555555568</v>
      </c>
      <c r="P46" s="520" t="s">
        <v>167</v>
      </c>
      <c r="Q46" s="336">
        <v>1</v>
      </c>
      <c r="R46" s="29"/>
      <c r="S46" s="29"/>
      <c r="T46" s="29"/>
      <c r="U46" s="29"/>
      <c r="V46" s="29"/>
      <c r="W46" s="29"/>
      <c r="X46" s="517"/>
    </row>
    <row r="47" spans="1:24">
      <c r="A47" s="503" t="s">
        <v>700</v>
      </c>
      <c r="B47" s="504">
        <v>165</v>
      </c>
      <c r="C47" s="152">
        <f t="shared" si="3"/>
        <v>1251.3600000000001</v>
      </c>
      <c r="D47" s="506" t="s">
        <v>760</v>
      </c>
      <c r="E47" s="66"/>
      <c r="F47" s="507">
        <f t="shared" si="2"/>
        <v>7.5840000000000005</v>
      </c>
      <c r="P47" s="520" t="s">
        <v>168</v>
      </c>
      <c r="Q47" s="336">
        <v>65535</v>
      </c>
      <c r="R47" s="29"/>
      <c r="S47" s="29"/>
      <c r="T47" s="29"/>
      <c r="U47" s="29"/>
      <c r="V47" s="29"/>
      <c r="W47" s="29"/>
      <c r="X47" s="517"/>
    </row>
    <row r="48" spans="1:24">
      <c r="A48" s="503" t="s">
        <v>701</v>
      </c>
      <c r="B48" s="504">
        <v>195</v>
      </c>
      <c r="C48" s="152">
        <f t="shared" si="3"/>
        <v>1332.0600000000004</v>
      </c>
      <c r="D48" s="506" t="s">
        <v>760</v>
      </c>
      <c r="E48" s="66"/>
      <c r="F48" s="507">
        <f t="shared" si="2"/>
        <v>6.8310769230769255</v>
      </c>
      <c r="P48" s="520" t="s">
        <v>169</v>
      </c>
      <c r="Q48" s="336">
        <v>0</v>
      </c>
      <c r="R48" s="29"/>
      <c r="S48" s="29"/>
      <c r="T48" s="29"/>
      <c r="U48" s="29"/>
      <c r="V48" s="29"/>
      <c r="W48" s="29"/>
      <c r="X48" s="517"/>
    </row>
    <row r="49" spans="1:24" ht="12" thickBot="1">
      <c r="A49" s="503" t="s">
        <v>730</v>
      </c>
      <c r="B49" s="504">
        <v>225</v>
      </c>
      <c r="C49" s="152">
        <f t="shared" si="3"/>
        <v>1412.7600000000002</v>
      </c>
      <c r="D49" s="506" t="s">
        <v>760</v>
      </c>
      <c r="E49" s="66"/>
      <c r="F49" s="507">
        <f t="shared" si="2"/>
        <v>6.2789333333333346</v>
      </c>
      <c r="P49" s="521" t="s">
        <v>170</v>
      </c>
      <c r="Q49" s="522">
        <v>2</v>
      </c>
      <c r="R49" s="29"/>
      <c r="S49" s="29"/>
      <c r="T49" s="29"/>
      <c r="U49" s="29"/>
      <c r="V49" s="29"/>
      <c r="W49" s="29"/>
      <c r="X49" s="517"/>
    </row>
    <row r="50" spans="1:24">
      <c r="A50" s="503" t="s">
        <v>702</v>
      </c>
      <c r="B50" s="504">
        <v>255</v>
      </c>
      <c r="C50" s="152">
        <f t="shared" si="3"/>
        <v>1493.4600000000003</v>
      </c>
      <c r="D50" s="506" t="s">
        <v>760</v>
      </c>
      <c r="E50" s="66"/>
      <c r="F50" s="507">
        <f t="shared" si="2"/>
        <v>5.8567058823529425</v>
      </c>
      <c r="P50" s="503"/>
      <c r="Q50" s="29"/>
      <c r="R50" s="29"/>
      <c r="S50" s="29"/>
      <c r="T50" s="29"/>
      <c r="U50" s="29"/>
      <c r="V50" s="29"/>
      <c r="W50" s="29"/>
      <c r="X50" s="517"/>
    </row>
    <row r="51" spans="1:24" ht="12" thickBot="1">
      <c r="A51" s="503" t="s">
        <v>703</v>
      </c>
      <c r="B51" s="504">
        <v>285</v>
      </c>
      <c r="C51" s="152">
        <f t="shared" si="3"/>
        <v>1574.1600000000003</v>
      </c>
      <c r="D51" s="506" t="s">
        <v>760</v>
      </c>
      <c r="E51" s="66"/>
      <c r="F51" s="507">
        <f t="shared" si="2"/>
        <v>5.5233684210526324</v>
      </c>
      <c r="P51" s="503" t="s">
        <v>171</v>
      </c>
      <c r="Q51" s="29"/>
      <c r="R51" s="29"/>
      <c r="S51" s="29"/>
      <c r="T51" s="29"/>
      <c r="U51" s="29"/>
      <c r="V51" s="29"/>
      <c r="W51" s="29"/>
      <c r="X51" s="517"/>
    </row>
    <row r="52" spans="1:24">
      <c r="A52" s="503" t="s">
        <v>733</v>
      </c>
      <c r="B52" s="504">
        <v>350</v>
      </c>
      <c r="C52" s="152">
        <f t="shared" si="3"/>
        <v>1749.0100000000004</v>
      </c>
      <c r="D52" s="506" t="s">
        <v>760</v>
      </c>
      <c r="E52" s="66"/>
      <c r="F52" s="507">
        <f t="shared" si="2"/>
        <v>4.9971714285714297</v>
      </c>
      <c r="P52" s="524"/>
      <c r="Q52" s="525" t="s">
        <v>175</v>
      </c>
      <c r="R52" s="525" t="s">
        <v>176</v>
      </c>
      <c r="S52" s="525" t="s">
        <v>177</v>
      </c>
      <c r="T52" s="525" t="s">
        <v>178</v>
      </c>
      <c r="U52" s="525" t="s">
        <v>179</v>
      </c>
      <c r="V52" s="29"/>
      <c r="W52" s="29"/>
      <c r="X52" s="517"/>
    </row>
    <row r="53" spans="1:24">
      <c r="A53" s="503" t="s">
        <v>734</v>
      </c>
      <c r="B53" s="504">
        <v>450</v>
      </c>
      <c r="C53" s="152">
        <f t="shared" si="3"/>
        <v>2018.0100000000007</v>
      </c>
      <c r="D53" s="506" t="s">
        <v>760</v>
      </c>
      <c r="E53" s="66"/>
      <c r="F53" s="507">
        <f t="shared" si="2"/>
        <v>4.4844666666666679</v>
      </c>
      <c r="P53" s="520" t="s">
        <v>172</v>
      </c>
      <c r="Q53" s="336">
        <v>1</v>
      </c>
      <c r="R53" s="336">
        <v>3256.2450000000035</v>
      </c>
      <c r="S53" s="336">
        <v>3256.2450000000035</v>
      </c>
      <c r="T53" s="336" t="e">
        <v>#NUM!</v>
      </c>
      <c r="U53" s="336" t="e">
        <v>#NUM!</v>
      </c>
      <c r="V53" s="29"/>
      <c r="W53" s="29"/>
      <c r="X53" s="517"/>
    </row>
    <row r="54" spans="1:24">
      <c r="A54" s="503" t="s">
        <v>735</v>
      </c>
      <c r="B54" s="504">
        <v>550</v>
      </c>
      <c r="C54" s="152">
        <f t="shared" si="3"/>
        <v>2287.0100000000007</v>
      </c>
      <c r="D54" s="506" t="s">
        <v>760</v>
      </c>
      <c r="E54" s="66"/>
      <c r="F54" s="507">
        <f t="shared" si="2"/>
        <v>4.1582000000000008</v>
      </c>
      <c r="P54" s="520" t="s">
        <v>173</v>
      </c>
      <c r="Q54" s="336">
        <v>0</v>
      </c>
      <c r="R54" s="336">
        <v>0</v>
      </c>
      <c r="S54" s="336">
        <v>65535</v>
      </c>
      <c r="T54" s="336"/>
      <c r="U54" s="336"/>
      <c r="V54" s="29"/>
      <c r="W54" s="29"/>
      <c r="X54" s="517"/>
    </row>
    <row r="55" spans="1:24" ht="12" thickBot="1">
      <c r="A55" s="503" t="s">
        <v>736</v>
      </c>
      <c r="B55" s="504">
        <v>650</v>
      </c>
      <c r="C55" s="152">
        <f t="shared" si="3"/>
        <v>2556.0100000000011</v>
      </c>
      <c r="D55" s="506" t="s">
        <v>760</v>
      </c>
      <c r="E55" s="66"/>
      <c r="F55" s="507">
        <f t="shared" si="2"/>
        <v>3.9323230769230788</v>
      </c>
      <c r="P55" s="521" t="s">
        <v>50</v>
      </c>
      <c r="Q55" s="522">
        <v>1</v>
      </c>
      <c r="R55" s="522">
        <v>3256.2450000000035</v>
      </c>
      <c r="S55" s="522"/>
      <c r="T55" s="522"/>
      <c r="U55" s="522"/>
      <c r="V55" s="29"/>
      <c r="W55" s="29"/>
      <c r="X55" s="517"/>
    </row>
    <row r="56" spans="1:24" ht="12" thickBot="1">
      <c r="A56" s="503" t="s">
        <v>737</v>
      </c>
      <c r="B56" s="504">
        <v>750</v>
      </c>
      <c r="C56" s="152">
        <f t="shared" si="3"/>
        <v>2825.0100000000011</v>
      </c>
      <c r="D56" s="506" t="s">
        <v>760</v>
      </c>
      <c r="E56" s="66"/>
      <c r="F56" s="507">
        <f t="shared" si="2"/>
        <v>3.7666800000000014</v>
      </c>
      <c r="P56" s="503"/>
      <c r="Q56" s="29"/>
      <c r="R56" s="29"/>
      <c r="S56" s="29"/>
      <c r="T56" s="29"/>
      <c r="U56" s="29"/>
      <c r="V56" s="29"/>
      <c r="W56" s="29"/>
      <c r="X56" s="517"/>
    </row>
    <row r="57" spans="1:24" ht="12" thickBot="1">
      <c r="A57" s="489" t="s">
        <v>738</v>
      </c>
      <c r="B57" s="508">
        <v>850</v>
      </c>
      <c r="C57" s="153">
        <f t="shared" si="3"/>
        <v>3094.0100000000011</v>
      </c>
      <c r="D57" s="509" t="s">
        <v>760</v>
      </c>
      <c r="E57" s="155"/>
      <c r="F57" s="510">
        <f t="shared" si="2"/>
        <v>3.6400117647058838</v>
      </c>
      <c r="P57" s="524"/>
      <c r="Q57" s="525" t="s">
        <v>180</v>
      </c>
      <c r="R57" s="525" t="s">
        <v>169</v>
      </c>
      <c r="S57" s="525" t="s">
        <v>181</v>
      </c>
      <c r="T57" s="525" t="s">
        <v>182</v>
      </c>
      <c r="U57" s="525" t="s">
        <v>183</v>
      </c>
      <c r="V57" s="525" t="s">
        <v>184</v>
      </c>
      <c r="W57" s="525" t="s">
        <v>185</v>
      </c>
      <c r="X57" s="531" t="s">
        <v>186</v>
      </c>
    </row>
    <row r="58" spans="1:24">
      <c r="P58" s="520" t="s">
        <v>174</v>
      </c>
      <c r="Q58" s="336">
        <v>807.51</v>
      </c>
      <c r="R58" s="336">
        <v>0</v>
      </c>
      <c r="S58" s="336">
        <v>65535</v>
      </c>
      <c r="T58" s="336" t="e">
        <v>#NUM!</v>
      </c>
      <c r="U58" s="336">
        <v>807.51</v>
      </c>
      <c r="V58" s="336">
        <v>807.51</v>
      </c>
      <c r="W58" s="336">
        <v>807.51</v>
      </c>
      <c r="X58" s="529">
        <v>807.51</v>
      </c>
    </row>
    <row r="59" spans="1:24" ht="12" thickBot="1">
      <c r="P59" s="521" t="s">
        <v>292</v>
      </c>
      <c r="Q59" s="522">
        <v>2.6900000000000013</v>
      </c>
      <c r="R59" s="522">
        <v>0</v>
      </c>
      <c r="S59" s="522">
        <v>65535</v>
      </c>
      <c r="T59" s="522" t="e">
        <v>#NUM!</v>
      </c>
      <c r="U59" s="522">
        <v>2.6900000000000013</v>
      </c>
      <c r="V59" s="522">
        <v>2.6900000000000013</v>
      </c>
      <c r="W59" s="522">
        <v>2.6900000000000013</v>
      </c>
      <c r="X59" s="530">
        <v>2.6900000000000013</v>
      </c>
    </row>
    <row r="60" spans="1:24" ht="12" thickBot="1">
      <c r="A60" s="532" t="s">
        <v>754</v>
      </c>
      <c r="B60" s="533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sqref="A1:XFD1048576"/>
    </sheetView>
  </sheetViews>
  <sheetFormatPr defaultColWidth="8.85546875" defaultRowHeight="11.25"/>
  <cols>
    <col min="1" max="1" width="8.85546875" style="41"/>
    <col min="2" max="2" width="12.28515625" style="41" customWidth="1"/>
    <col min="3" max="3" width="9.85546875" style="41" bestFit="1" customWidth="1"/>
    <col min="4" max="4" width="8.5703125" style="41" customWidth="1"/>
    <col min="5" max="7" width="12.28515625" style="41" customWidth="1"/>
    <col min="8" max="8" width="11.7109375" style="41" bestFit="1" customWidth="1"/>
    <col min="9" max="9" width="9.85546875" style="41" bestFit="1" customWidth="1"/>
    <col min="10" max="10" width="5.42578125" style="41" bestFit="1" customWidth="1"/>
    <col min="11" max="11" width="9" style="41" bestFit="1" customWidth="1"/>
    <col min="12" max="18" width="12.28515625" style="41" customWidth="1"/>
    <col min="19" max="16384" width="8.85546875" style="41"/>
  </cols>
  <sheetData>
    <row r="1" spans="1:18" ht="15">
      <c r="A1" s="711" t="str">
        <f>'JAP-5 Summary (Base Revenue)'!A1:G1</f>
        <v>Puget Sound Energy</v>
      </c>
      <c r="B1" s="730"/>
      <c r="C1" s="730"/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</row>
    <row r="2" spans="1:18">
      <c r="A2" s="711" t="s">
        <v>766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</row>
    <row r="3" spans="1:18" ht="15">
      <c r="A3" s="711" t="str">
        <f>'JAP-5 Summary (Base Revenue)'!A4:G4</f>
        <v>2019 Greneral Rate Case (GRC)</v>
      </c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</row>
    <row r="4" spans="1:18" ht="15">
      <c r="A4" s="711" t="str">
        <f>'JAP-5 Summary (Base Revenue)'!A5:G5</f>
        <v>Test Year Ending December 31, 2018</v>
      </c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</row>
    <row r="6" spans="1:18" ht="56.25">
      <c r="B6" s="279" t="s">
        <v>363</v>
      </c>
      <c r="C6" s="279" t="s">
        <v>364</v>
      </c>
      <c r="D6" s="279" t="s">
        <v>365</v>
      </c>
      <c r="E6" s="279" t="s">
        <v>368</v>
      </c>
      <c r="F6" s="279" t="s">
        <v>432</v>
      </c>
    </row>
    <row r="7" spans="1:18">
      <c r="B7" s="454">
        <f>'WP7 Condensed Sch. Level Costs'!M175</f>
        <v>1090.6398333333332</v>
      </c>
      <c r="C7" s="455">
        <f>SUM('WP7 Condensed Sch. Level Costs'!M8:M180)</f>
        <v>15141.110750000002</v>
      </c>
      <c r="D7" s="154">
        <f>B7/C7</f>
        <v>7.2031692478924186E-2</v>
      </c>
      <c r="E7" s="456">
        <f>'JAP-5 Classification of Costs'!J45</f>
        <v>1096556.1982459244</v>
      </c>
      <c r="F7" s="457">
        <f>E13</f>
        <v>556.08839544154216</v>
      </c>
    </row>
    <row r="8" spans="1:18">
      <c r="B8" s="458"/>
      <c r="C8" s="29"/>
      <c r="D8" s="459"/>
      <c r="E8" s="450"/>
      <c r="F8" s="460"/>
    </row>
    <row r="10" spans="1:18">
      <c r="B10" s="744" t="s">
        <v>427</v>
      </c>
      <c r="C10" s="744"/>
      <c r="D10" s="744"/>
      <c r="E10" s="744"/>
      <c r="F10" s="744"/>
      <c r="G10" s="744"/>
    </row>
    <row r="11" spans="1:18" ht="101.25">
      <c r="A11" s="461" t="s">
        <v>421</v>
      </c>
      <c r="B11" s="462" t="s">
        <v>422</v>
      </c>
      <c r="C11" s="463" t="s">
        <v>423</v>
      </c>
      <c r="D11" s="279" t="s">
        <v>360</v>
      </c>
      <c r="E11" s="279" t="s">
        <v>425</v>
      </c>
      <c r="F11" s="279" t="s">
        <v>430</v>
      </c>
      <c r="G11" s="279" t="s">
        <v>431</v>
      </c>
      <c r="H11" s="279" t="s">
        <v>426</v>
      </c>
      <c r="I11" s="279" t="s">
        <v>428</v>
      </c>
      <c r="J11" s="279" t="s">
        <v>424</v>
      </c>
      <c r="K11" s="279" t="s">
        <v>429</v>
      </c>
      <c r="L11" s="279" t="s">
        <v>433</v>
      </c>
      <c r="M11" s="279" t="s">
        <v>435</v>
      </c>
      <c r="N11" s="279" t="s">
        <v>434</v>
      </c>
      <c r="O11" s="279" t="s">
        <v>436</v>
      </c>
      <c r="P11" s="279" t="s">
        <v>437</v>
      </c>
      <c r="Q11" s="279" t="s">
        <v>438</v>
      </c>
      <c r="R11" s="279" t="s">
        <v>439</v>
      </c>
    </row>
    <row r="12" spans="1:18">
      <c r="A12" s="464">
        <v>43102</v>
      </c>
      <c r="B12" s="465">
        <v>43102</v>
      </c>
      <c r="C12" s="466" t="s">
        <v>855</v>
      </c>
      <c r="D12" s="466" t="s">
        <v>361</v>
      </c>
      <c r="E12" s="467">
        <v>15982.788476675609</v>
      </c>
      <c r="F12" s="265">
        <f>IF(D12="Dark", F$7, E12)</f>
        <v>556.08839544154216</v>
      </c>
      <c r="G12" s="265">
        <f>E12-F12</f>
        <v>15426.700081234067</v>
      </c>
      <c r="H12" s="467">
        <v>1561.640213988519</v>
      </c>
      <c r="I12" s="265">
        <f>SUM(E12,H12)</f>
        <v>17544.428690664128</v>
      </c>
      <c r="J12" s="265">
        <f>IF(D12="Light",IF(I12&lt;B$7,0,I12-B$7),IF(I12&lt;C$7,0,I12-C$7))</f>
        <v>2403.3179406641266</v>
      </c>
      <c r="K12" s="265">
        <f>I12-J12</f>
        <v>15141.110750000002</v>
      </c>
      <c r="L12" s="468">
        <f t="shared" ref="L12:L23" si="0">I12/I$25</f>
        <v>1</v>
      </c>
      <c r="M12" s="469">
        <f>F12/$I12</f>
        <v>3.1696010468408815E-2</v>
      </c>
      <c r="N12" s="469">
        <f>G12/$I12</f>
        <v>0.87929338442596516</v>
      </c>
      <c r="O12" s="470">
        <f>H12/$I12</f>
        <v>8.9010605105625959E-2</v>
      </c>
      <c r="P12" s="470">
        <f t="shared" ref="P12:P23" si="1">$L12*M12</f>
        <v>3.1696010468408815E-2</v>
      </c>
      <c r="Q12" s="67">
        <f t="shared" ref="Q12:Q20" si="2">$L12*N12</f>
        <v>0.87929338442596516</v>
      </c>
      <c r="R12" s="468">
        <f t="shared" ref="R12:R23" si="3">$L12*O12</f>
        <v>8.9010605105625959E-2</v>
      </c>
    </row>
    <row r="13" spans="1:18">
      <c r="A13" s="464">
        <v>43154</v>
      </c>
      <c r="B13" s="465">
        <v>43154</v>
      </c>
      <c r="C13" s="466" t="s">
        <v>856</v>
      </c>
      <c r="D13" s="466" t="s">
        <v>361</v>
      </c>
      <c r="E13" s="467">
        <v>556.08839544154216</v>
      </c>
      <c r="F13" s="265">
        <f t="shared" ref="F13:F23" si="4">IF(D13="Dark", F$7, E13)</f>
        <v>556.08839544154216</v>
      </c>
      <c r="G13" s="265">
        <f t="shared" ref="G13:G23" si="5">E13-F13</f>
        <v>0</v>
      </c>
      <c r="H13" s="467">
        <v>0</v>
      </c>
      <c r="I13" s="265">
        <f>SUM(E13,H13)</f>
        <v>556.08839544154216</v>
      </c>
      <c r="J13" s="265">
        <f>IF(D13="Light",IF(I13&lt;B$7,0,I13-B$7),IF(I13&lt;C$7,0,I13-C$7))</f>
        <v>0</v>
      </c>
      <c r="K13" s="265">
        <f>I13-J13</f>
        <v>556.08839544154216</v>
      </c>
      <c r="L13" s="468">
        <f t="shared" si="0"/>
        <v>3.1696010468408815E-2</v>
      </c>
      <c r="M13" s="469">
        <f>F13/$I13</f>
        <v>1</v>
      </c>
      <c r="N13" s="469">
        <f t="shared" ref="N13:N20" si="6">G13/$I13</f>
        <v>0</v>
      </c>
      <c r="O13" s="470">
        <f t="shared" ref="O13:O23" si="7">H13/$I13</f>
        <v>0</v>
      </c>
      <c r="P13" s="470">
        <f t="shared" si="1"/>
        <v>3.1696010468408815E-2</v>
      </c>
      <c r="Q13" s="67">
        <f t="shared" si="2"/>
        <v>0</v>
      </c>
      <c r="R13" s="468">
        <f t="shared" si="3"/>
        <v>0</v>
      </c>
    </row>
    <row r="14" spans="1:18">
      <c r="A14" s="464">
        <v>43166</v>
      </c>
      <c r="B14" s="465">
        <v>43166</v>
      </c>
      <c r="C14" s="466" t="s">
        <v>856</v>
      </c>
      <c r="D14" s="466" t="s">
        <v>361</v>
      </c>
      <c r="E14" s="467">
        <v>556.08839544154216</v>
      </c>
      <c r="F14" s="265">
        <f t="shared" si="4"/>
        <v>556.08839544154216</v>
      </c>
      <c r="G14" s="265">
        <f t="shared" si="5"/>
        <v>0</v>
      </c>
      <c r="H14" s="467">
        <v>0</v>
      </c>
      <c r="I14" s="265">
        <f t="shared" ref="I14:I23" si="8">SUM(E14,H14)</f>
        <v>556.08839544154216</v>
      </c>
      <c r="J14" s="265">
        <f t="shared" ref="J14:J20" si="9">IF(D14="Light",IF(I14&lt;B$7,0,I14-B$7),IF(I14&lt;C$7,0,I14-C$7))</f>
        <v>0</v>
      </c>
      <c r="K14" s="265">
        <f t="shared" ref="K14:K23" si="10">I14-J14</f>
        <v>556.08839544154216</v>
      </c>
      <c r="L14" s="468">
        <f t="shared" si="0"/>
        <v>3.1696010468408815E-2</v>
      </c>
      <c r="M14" s="469">
        <f t="shared" ref="M14:M23" si="11">F14/$I14</f>
        <v>1</v>
      </c>
      <c r="N14" s="469">
        <f t="shared" si="6"/>
        <v>0</v>
      </c>
      <c r="O14" s="470">
        <f t="shared" si="7"/>
        <v>0</v>
      </c>
      <c r="P14" s="470">
        <f t="shared" si="1"/>
        <v>3.1696010468408815E-2</v>
      </c>
      <c r="Q14" s="67">
        <f t="shared" si="2"/>
        <v>0</v>
      </c>
      <c r="R14" s="468">
        <f t="shared" si="3"/>
        <v>0</v>
      </c>
    </row>
    <row r="15" spans="1:18">
      <c r="A15" s="464">
        <v>43192</v>
      </c>
      <c r="B15" s="465">
        <v>43192</v>
      </c>
      <c r="C15" s="466" t="s">
        <v>856</v>
      </c>
      <c r="D15" s="466" t="s">
        <v>361</v>
      </c>
      <c r="E15" s="467">
        <v>556.08839544154216</v>
      </c>
      <c r="F15" s="265">
        <f t="shared" si="4"/>
        <v>556.08839544154216</v>
      </c>
      <c r="G15" s="265">
        <f t="shared" si="5"/>
        <v>0</v>
      </c>
      <c r="H15" s="467">
        <v>0</v>
      </c>
      <c r="I15" s="265">
        <f t="shared" si="8"/>
        <v>556.08839544154216</v>
      </c>
      <c r="J15" s="265">
        <f t="shared" si="9"/>
        <v>0</v>
      </c>
      <c r="K15" s="265">
        <f t="shared" si="10"/>
        <v>556.08839544154216</v>
      </c>
      <c r="L15" s="468">
        <f t="shared" si="0"/>
        <v>3.1696010468408815E-2</v>
      </c>
      <c r="M15" s="469">
        <f t="shared" si="11"/>
        <v>1</v>
      </c>
      <c r="N15" s="469">
        <f t="shared" si="6"/>
        <v>0</v>
      </c>
      <c r="O15" s="470">
        <f t="shared" si="7"/>
        <v>0</v>
      </c>
      <c r="P15" s="470">
        <f t="shared" si="1"/>
        <v>3.1696010468408815E-2</v>
      </c>
      <c r="Q15" s="67">
        <f t="shared" si="2"/>
        <v>0</v>
      </c>
      <c r="R15" s="468">
        <f t="shared" si="3"/>
        <v>0</v>
      </c>
    </row>
    <row r="16" spans="1:18">
      <c r="A16" s="464">
        <v>43234</v>
      </c>
      <c r="B16" s="465">
        <v>43234</v>
      </c>
      <c r="C16" s="466" t="s">
        <v>855</v>
      </c>
      <c r="D16" s="466" t="s">
        <v>362</v>
      </c>
      <c r="E16" s="467">
        <v>556.08839544154216</v>
      </c>
      <c r="F16" s="265">
        <f t="shared" si="4"/>
        <v>556.08839544154216</v>
      </c>
      <c r="G16" s="265">
        <f t="shared" si="5"/>
        <v>0</v>
      </c>
      <c r="H16" s="467">
        <v>0</v>
      </c>
      <c r="I16" s="265">
        <f t="shared" si="8"/>
        <v>556.08839544154216</v>
      </c>
      <c r="J16" s="265">
        <f>IF(D16="Light",IF(I16&lt;B$7,0,I16-B$7),IF(I16&lt;C$7,0,I16-C$7))</f>
        <v>0</v>
      </c>
      <c r="K16" s="265">
        <f t="shared" si="10"/>
        <v>556.08839544154216</v>
      </c>
      <c r="L16" s="468">
        <f t="shared" si="0"/>
        <v>3.1696010468408815E-2</v>
      </c>
      <c r="M16" s="469">
        <f t="shared" si="11"/>
        <v>1</v>
      </c>
      <c r="N16" s="469">
        <f t="shared" si="6"/>
        <v>0</v>
      </c>
      <c r="O16" s="470">
        <f t="shared" si="7"/>
        <v>0</v>
      </c>
      <c r="P16" s="470">
        <f t="shared" si="1"/>
        <v>3.1696010468408815E-2</v>
      </c>
      <c r="Q16" s="67">
        <f t="shared" si="2"/>
        <v>0</v>
      </c>
      <c r="R16" s="468">
        <f t="shared" si="3"/>
        <v>0</v>
      </c>
    </row>
    <row r="17" spans="1:20">
      <c r="A17" s="464">
        <v>43271</v>
      </c>
      <c r="B17" s="465">
        <v>43271</v>
      </c>
      <c r="C17" s="466" t="s">
        <v>855</v>
      </c>
      <c r="D17" s="466" t="s">
        <v>362</v>
      </c>
      <c r="E17" s="467">
        <v>556.08839544154216</v>
      </c>
      <c r="F17" s="265">
        <f t="shared" si="4"/>
        <v>556.08839544154216</v>
      </c>
      <c r="G17" s="265">
        <f t="shared" si="5"/>
        <v>0</v>
      </c>
      <c r="H17" s="467">
        <v>0</v>
      </c>
      <c r="I17" s="265">
        <f t="shared" si="8"/>
        <v>556.08839544154216</v>
      </c>
      <c r="J17" s="265">
        <f t="shared" si="9"/>
        <v>0</v>
      </c>
      <c r="K17" s="265">
        <f t="shared" si="10"/>
        <v>556.08839544154216</v>
      </c>
      <c r="L17" s="468">
        <f t="shared" si="0"/>
        <v>3.1696010468408815E-2</v>
      </c>
      <c r="M17" s="469">
        <f t="shared" si="11"/>
        <v>1</v>
      </c>
      <c r="N17" s="469">
        <f t="shared" si="6"/>
        <v>0</v>
      </c>
      <c r="O17" s="470">
        <f t="shared" si="7"/>
        <v>0</v>
      </c>
      <c r="P17" s="470">
        <f t="shared" si="1"/>
        <v>3.1696010468408815E-2</v>
      </c>
      <c r="Q17" s="67">
        <f t="shared" si="2"/>
        <v>0</v>
      </c>
      <c r="R17" s="468">
        <f t="shared" si="3"/>
        <v>0</v>
      </c>
    </row>
    <row r="18" spans="1:20">
      <c r="A18" s="464">
        <v>43311</v>
      </c>
      <c r="B18" s="465">
        <v>43311</v>
      </c>
      <c r="C18" s="466" t="s">
        <v>855</v>
      </c>
      <c r="D18" s="466" t="s">
        <v>362</v>
      </c>
      <c r="E18" s="467">
        <v>556.08839544154216</v>
      </c>
      <c r="F18" s="265">
        <f t="shared" si="4"/>
        <v>556.08839544154216</v>
      </c>
      <c r="G18" s="265">
        <f t="shared" si="5"/>
        <v>0</v>
      </c>
      <c r="H18" s="467">
        <v>0</v>
      </c>
      <c r="I18" s="265">
        <f t="shared" si="8"/>
        <v>556.08839544154216</v>
      </c>
      <c r="J18" s="265">
        <f t="shared" si="9"/>
        <v>0</v>
      </c>
      <c r="K18" s="265">
        <f t="shared" si="10"/>
        <v>556.08839544154216</v>
      </c>
      <c r="L18" s="468">
        <f t="shared" si="0"/>
        <v>3.1696010468408815E-2</v>
      </c>
      <c r="M18" s="469">
        <f t="shared" si="11"/>
        <v>1</v>
      </c>
      <c r="N18" s="469">
        <f t="shared" si="6"/>
        <v>0</v>
      </c>
      <c r="O18" s="470">
        <f t="shared" si="7"/>
        <v>0</v>
      </c>
      <c r="P18" s="470">
        <f t="shared" si="1"/>
        <v>3.1696010468408815E-2</v>
      </c>
      <c r="Q18" s="67">
        <f t="shared" si="2"/>
        <v>0</v>
      </c>
      <c r="R18" s="468">
        <f t="shared" si="3"/>
        <v>0</v>
      </c>
    </row>
    <row r="19" spans="1:20">
      <c r="A19" s="464">
        <v>43320</v>
      </c>
      <c r="B19" s="465">
        <v>43320</v>
      </c>
      <c r="C19" s="466" t="s">
        <v>855</v>
      </c>
      <c r="D19" s="466" t="s">
        <v>362</v>
      </c>
      <c r="E19" s="467">
        <v>556.08839544154216</v>
      </c>
      <c r="F19" s="265">
        <f t="shared" si="4"/>
        <v>556.08839544154216</v>
      </c>
      <c r="G19" s="265">
        <f t="shared" si="5"/>
        <v>0</v>
      </c>
      <c r="H19" s="467">
        <v>0</v>
      </c>
      <c r="I19" s="265">
        <f t="shared" si="8"/>
        <v>556.08839544154216</v>
      </c>
      <c r="J19" s="265">
        <f t="shared" si="9"/>
        <v>0</v>
      </c>
      <c r="K19" s="265">
        <f t="shared" si="10"/>
        <v>556.08839544154216</v>
      </c>
      <c r="L19" s="468">
        <f t="shared" si="0"/>
        <v>3.1696010468408815E-2</v>
      </c>
      <c r="M19" s="469">
        <f t="shared" si="11"/>
        <v>1</v>
      </c>
      <c r="N19" s="469">
        <f t="shared" si="6"/>
        <v>0</v>
      </c>
      <c r="O19" s="470">
        <f t="shared" si="7"/>
        <v>0</v>
      </c>
      <c r="P19" s="470">
        <f t="shared" si="1"/>
        <v>3.1696010468408815E-2</v>
      </c>
      <c r="Q19" s="67">
        <f t="shared" si="2"/>
        <v>0</v>
      </c>
      <c r="R19" s="468">
        <f t="shared" si="3"/>
        <v>0</v>
      </c>
    </row>
    <row r="20" spans="1:20">
      <c r="A20" s="464">
        <v>43349</v>
      </c>
      <c r="B20" s="465">
        <v>43349</v>
      </c>
      <c r="C20" s="466" t="s">
        <v>855</v>
      </c>
      <c r="D20" s="466" t="s">
        <v>362</v>
      </c>
      <c r="E20" s="467">
        <v>556.08839544154216</v>
      </c>
      <c r="F20" s="265">
        <f t="shared" si="4"/>
        <v>556.08839544154216</v>
      </c>
      <c r="G20" s="265">
        <f t="shared" si="5"/>
        <v>0</v>
      </c>
      <c r="H20" s="467">
        <v>0</v>
      </c>
      <c r="I20" s="265">
        <f t="shared" si="8"/>
        <v>556.08839544154216</v>
      </c>
      <c r="J20" s="265">
        <f t="shared" si="9"/>
        <v>0</v>
      </c>
      <c r="K20" s="265">
        <f t="shared" si="10"/>
        <v>556.08839544154216</v>
      </c>
      <c r="L20" s="468">
        <f t="shared" si="0"/>
        <v>3.1696010468408815E-2</v>
      </c>
      <c r="M20" s="469">
        <f t="shared" si="11"/>
        <v>1</v>
      </c>
      <c r="N20" s="469">
        <f t="shared" si="6"/>
        <v>0</v>
      </c>
      <c r="O20" s="470">
        <f t="shared" si="7"/>
        <v>0</v>
      </c>
      <c r="P20" s="470">
        <f t="shared" si="1"/>
        <v>3.1696010468408815E-2</v>
      </c>
      <c r="Q20" s="67">
        <f t="shared" si="2"/>
        <v>0</v>
      </c>
      <c r="R20" s="468">
        <f t="shared" si="3"/>
        <v>0</v>
      </c>
    </row>
    <row r="21" spans="1:20">
      <c r="A21" s="464">
        <v>43395</v>
      </c>
      <c r="B21" s="465">
        <v>43395</v>
      </c>
      <c r="C21" s="466" t="s">
        <v>856</v>
      </c>
      <c r="D21" s="466" t="s">
        <v>361</v>
      </c>
      <c r="E21" s="467">
        <v>8269.4384360585736</v>
      </c>
      <c r="F21" s="265">
        <f>IF(D21="Dark", F$7, E21)</f>
        <v>556.08839544154216</v>
      </c>
      <c r="G21" s="265">
        <f>E21-F21</f>
        <v>7713.3500406170315</v>
      </c>
      <c r="H21" s="467">
        <v>780.82010699425962</v>
      </c>
      <c r="I21" s="265">
        <f>SUM(E21,H21)</f>
        <v>9050.2585430528325</v>
      </c>
      <c r="J21" s="265">
        <f>IF(D21="Light",IF(I21&lt;B$7,0,I21-B$7),IF(I21&lt;C$7,0,I21-C$7))</f>
        <v>0</v>
      </c>
      <c r="K21" s="265">
        <f t="shared" si="10"/>
        <v>9050.2585430528325</v>
      </c>
      <c r="L21" s="468">
        <f t="shared" si="0"/>
        <v>0.51584800523420427</v>
      </c>
      <c r="M21" s="469">
        <f>F21/$I21</f>
        <v>6.1444476176695219E-2</v>
      </c>
      <c r="N21" s="469">
        <f>G21/$I21</f>
        <v>0.85227952372012183</v>
      </c>
      <c r="O21" s="470">
        <f>H21/$I21</f>
        <v>8.6276000103183065E-2</v>
      </c>
      <c r="P21" s="470">
        <f t="shared" si="1"/>
        <v>3.1696010468408815E-2</v>
      </c>
      <c r="Q21" s="67">
        <f>$L21*N21</f>
        <v>0.43964669221298253</v>
      </c>
      <c r="R21" s="468">
        <f t="shared" si="3"/>
        <v>4.4505302552812986E-2</v>
      </c>
    </row>
    <row r="22" spans="1:20">
      <c r="A22" s="464">
        <v>43423</v>
      </c>
      <c r="B22" s="465">
        <v>43423</v>
      </c>
      <c r="C22" s="466" t="s">
        <v>856</v>
      </c>
      <c r="D22" s="466" t="s">
        <v>361</v>
      </c>
      <c r="E22" s="467">
        <v>3641.428411688355</v>
      </c>
      <c r="F22" s="265">
        <f t="shared" si="4"/>
        <v>556.08839544154216</v>
      </c>
      <c r="G22" s="265">
        <f t="shared" si="5"/>
        <v>3085.3400162468129</v>
      </c>
      <c r="H22" s="467">
        <v>312.3280427977038</v>
      </c>
      <c r="I22" s="265">
        <f t="shared" si="8"/>
        <v>3953.7564544860588</v>
      </c>
      <c r="J22" s="265">
        <f>IF(D22="Light",IF(I22&lt;B$7,0,I22-B$7),IF(I22&lt;C$7,0,I22-C$7))</f>
        <v>0</v>
      </c>
      <c r="K22" s="265">
        <f t="shared" si="10"/>
        <v>3953.7564544860588</v>
      </c>
      <c r="L22" s="468">
        <f t="shared" si="0"/>
        <v>0.22535680837472702</v>
      </c>
      <c r="M22" s="469">
        <f t="shared" si="11"/>
        <v>0.1406481157458716</v>
      </c>
      <c r="N22" s="469">
        <f>G22/$I22</f>
        <v>0.78035661826010738</v>
      </c>
      <c r="O22" s="470">
        <f t="shared" si="7"/>
        <v>7.8995265994021055E-2</v>
      </c>
      <c r="P22" s="470">
        <f t="shared" si="1"/>
        <v>3.1696010468408815E-2</v>
      </c>
      <c r="Q22" s="67">
        <f>$L22*N22</f>
        <v>0.17585867688519302</v>
      </c>
      <c r="R22" s="468">
        <f t="shared" si="3"/>
        <v>1.7802121021125192E-2</v>
      </c>
    </row>
    <row r="23" spans="1:20">
      <c r="A23" s="471">
        <v>43440</v>
      </c>
      <c r="B23" s="472">
        <v>43440</v>
      </c>
      <c r="C23" s="473" t="s">
        <v>856</v>
      </c>
      <c r="D23" s="473" t="s">
        <v>361</v>
      </c>
      <c r="E23" s="474">
        <v>9297.8851132830787</v>
      </c>
      <c r="F23" s="266">
        <f t="shared" si="4"/>
        <v>556.08839544154216</v>
      </c>
      <c r="G23" s="266">
        <f t="shared" si="5"/>
        <v>8741.7967178415365</v>
      </c>
      <c r="H23" s="474">
        <v>884.92945511404082</v>
      </c>
      <c r="I23" s="266">
        <f t="shared" si="8"/>
        <v>10182.81456839712</v>
      </c>
      <c r="J23" s="266">
        <f>IF(D23="Light",IF(I23&lt;B$7,0,I23-B$7),IF(I23&lt;C$7,0,I23-C$7))</f>
        <v>0</v>
      </c>
      <c r="K23" s="266">
        <f t="shared" si="10"/>
        <v>10182.81456839712</v>
      </c>
      <c r="L23" s="475">
        <f t="shared" si="0"/>
        <v>0.58040160485907843</v>
      </c>
      <c r="M23" s="476">
        <f t="shared" si="11"/>
        <v>5.461048040365879E-2</v>
      </c>
      <c r="N23" s="476">
        <f>G23/$I23</f>
        <v>0.85848530964829162</v>
      </c>
      <c r="O23" s="477">
        <f t="shared" si="7"/>
        <v>8.6904209948049552E-2</v>
      </c>
      <c r="P23" s="477">
        <f t="shared" si="1"/>
        <v>3.1696010468408815E-2</v>
      </c>
      <c r="Q23" s="478">
        <f>$L23*N23</f>
        <v>0.49826625146781134</v>
      </c>
      <c r="R23" s="475">
        <f t="shared" si="3"/>
        <v>5.0439342922858246E-2</v>
      </c>
    </row>
    <row r="24" spans="1:20" ht="12" thickBot="1">
      <c r="C24" s="479"/>
      <c r="D24" s="479"/>
      <c r="E24" s="480"/>
      <c r="F24" s="480"/>
      <c r="G24" s="480"/>
      <c r="H24" s="480"/>
      <c r="I24" s="480"/>
      <c r="J24" s="480"/>
      <c r="K24" s="480"/>
      <c r="P24" s="481"/>
      <c r="Q24" s="481"/>
      <c r="R24" s="481"/>
    </row>
    <row r="25" spans="1:20">
      <c r="B25" s="482" t="s">
        <v>366</v>
      </c>
      <c r="C25" s="483"/>
      <c r="D25" s="483"/>
      <c r="E25" s="484">
        <f>MAX(E12:E23)</f>
        <v>15982.788476675609</v>
      </c>
      <c r="F25" s="484"/>
      <c r="G25" s="484"/>
      <c r="H25" s="484">
        <f>MAX(J12:J23)</f>
        <v>2403.3179406641266</v>
      </c>
      <c r="I25" s="484">
        <f>MAX(I12:I23)</f>
        <v>17544.428690664128</v>
      </c>
      <c r="J25" s="480"/>
      <c r="K25" s="480"/>
      <c r="N25" s="485" t="s">
        <v>441</v>
      </c>
      <c r="O25" s="486" t="s">
        <v>367</v>
      </c>
      <c r="P25" s="487">
        <f>SUM(P12:P23)</f>
        <v>0.38035212562090576</v>
      </c>
      <c r="Q25" s="487">
        <f>SUM(Q12:Q23)</f>
        <v>1.993065004991952</v>
      </c>
      <c r="R25" s="488">
        <f>SUM(R12:R23)</f>
        <v>0.20175737160242241</v>
      </c>
    </row>
    <row r="26" spans="1:20" ht="12" thickBot="1">
      <c r="E26" s="480"/>
      <c r="F26" s="480"/>
      <c r="G26" s="480"/>
      <c r="H26" s="480"/>
      <c r="I26" s="480"/>
      <c r="J26" s="480"/>
      <c r="K26" s="480"/>
      <c r="N26" s="489"/>
      <c r="O26" s="490" t="s">
        <v>440</v>
      </c>
      <c r="P26" s="491">
        <f>P25/SUM(P25:R25)</f>
        <v>0.14769955406661175</v>
      </c>
      <c r="Q26" s="491">
        <f>Q25/SUM(P25:R25)</f>
        <v>0.77395337802445174</v>
      </c>
      <c r="R26" s="492">
        <f>R25/SUM(P25:R25)</f>
        <v>7.8347067908936543E-2</v>
      </c>
      <c r="T26" s="481"/>
    </row>
    <row r="27" spans="1:20" ht="12" thickBot="1">
      <c r="E27" s="480"/>
      <c r="F27" s="480"/>
      <c r="G27" s="480"/>
      <c r="H27" s="480"/>
      <c r="I27" s="480"/>
      <c r="J27" s="480"/>
      <c r="K27" s="480"/>
    </row>
    <row r="28" spans="1:20" ht="22.5">
      <c r="E28" s="480"/>
      <c r="F28" s="480"/>
      <c r="G28" s="480"/>
      <c r="H28" s="493" t="s">
        <v>764</v>
      </c>
      <c r="I28" s="494">
        <f>MAX(I12,I13,I22,I23)</f>
        <v>17544.428690664128</v>
      </c>
      <c r="J28" s="480"/>
      <c r="K28" s="480"/>
      <c r="N28" s="485" t="s">
        <v>442</v>
      </c>
      <c r="O28" s="486" t="s">
        <v>367</v>
      </c>
      <c r="P28" s="487">
        <f>SUM(P12:P13,P22:P23)</f>
        <v>0.12678404187363526</v>
      </c>
      <c r="Q28" s="487">
        <f>SUM(Q12:Q13,Q22:Q23)</f>
        <v>1.5534183127789696</v>
      </c>
      <c r="R28" s="488">
        <f>SUM(R12:R13,R22:R23)</f>
        <v>0.15725206904960939</v>
      </c>
    </row>
    <row r="29" spans="1:20" ht="12" thickBot="1">
      <c r="M29" s="481"/>
      <c r="N29" s="495"/>
      <c r="O29" s="496" t="s">
        <v>440</v>
      </c>
      <c r="P29" s="491">
        <f>P28/SUM(P28:R28)</f>
        <v>6.8999829458726444E-2</v>
      </c>
      <c r="Q29" s="491">
        <f>Q28/SUM(P28:R28)</f>
        <v>0.84541869052134011</v>
      </c>
      <c r="R29" s="492">
        <f>R28/SUM(P28:R28)</f>
        <v>8.5581480019933459E-2</v>
      </c>
    </row>
    <row r="30" spans="1:20">
      <c r="M30" s="481"/>
      <c r="N30" s="481"/>
      <c r="O30" s="481"/>
    </row>
    <row r="31" spans="1:20">
      <c r="M31" s="481"/>
      <c r="N31" s="481"/>
      <c r="O31" s="481"/>
    </row>
    <row r="32" spans="1:20">
      <c r="M32" s="481"/>
      <c r="N32" s="481"/>
      <c r="O32" s="481"/>
    </row>
    <row r="33" spans="13:17">
      <c r="M33" s="481"/>
      <c r="N33" s="481"/>
      <c r="O33" s="481"/>
    </row>
    <row r="34" spans="13:17">
      <c r="M34" s="481"/>
      <c r="N34" s="481"/>
      <c r="O34" s="481"/>
    </row>
    <row r="35" spans="13:17">
      <c r="M35" s="481"/>
      <c r="N35" s="481"/>
      <c r="O35" s="481"/>
    </row>
    <row r="36" spans="13:17">
      <c r="M36" s="481"/>
      <c r="N36" s="481"/>
      <c r="O36" s="481"/>
    </row>
    <row r="37" spans="13:17">
      <c r="M37" s="481"/>
      <c r="N37" s="481"/>
      <c r="O37" s="481"/>
    </row>
    <row r="38" spans="13:17">
      <c r="M38" s="481"/>
      <c r="N38" s="481"/>
      <c r="O38" s="481"/>
    </row>
    <row r="39" spans="13:17">
      <c r="M39" s="481"/>
      <c r="N39" s="481"/>
      <c r="O39" s="481"/>
    </row>
    <row r="41" spans="13:17">
      <c r="M41" s="481"/>
      <c r="N41" s="481"/>
      <c r="O41" s="481"/>
      <c r="Q41" s="481"/>
    </row>
    <row r="43" spans="13:17">
      <c r="M43" s="481"/>
      <c r="N43" s="481"/>
      <c r="O43" s="481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sqref="A1:XFD1048576"/>
    </sheetView>
  </sheetViews>
  <sheetFormatPr defaultColWidth="8.85546875" defaultRowHeight="11.25"/>
  <cols>
    <col min="1" max="1" width="4.28515625" style="41" customWidth="1"/>
    <col min="2" max="2" width="31.7109375" style="41" customWidth="1"/>
    <col min="3" max="3" width="13.85546875" style="41" bestFit="1" customWidth="1"/>
    <col min="4" max="4" width="12.85546875" style="49" bestFit="1" customWidth="1"/>
    <col min="5" max="5" width="12.85546875" style="41" bestFit="1" customWidth="1"/>
    <col min="6" max="6" width="9.28515625" style="41" bestFit="1" customWidth="1"/>
    <col min="7" max="8" width="9.85546875" style="41" bestFit="1" customWidth="1"/>
    <col min="9" max="9" width="12.28515625" style="41" bestFit="1" customWidth="1"/>
    <col min="10" max="11" width="11.5703125" style="41" bestFit="1" customWidth="1"/>
    <col min="12" max="16384" width="8.85546875" style="41"/>
  </cols>
  <sheetData>
    <row r="1" spans="1:6">
      <c r="A1" s="711" t="str">
        <f>'JAP-5 Summary (Base Revenue)'!A1:G1</f>
        <v>Puget Sound Energy</v>
      </c>
      <c r="B1" s="711"/>
      <c r="C1" s="711"/>
      <c r="D1" s="711"/>
      <c r="E1" s="711"/>
      <c r="F1" s="711"/>
    </row>
    <row r="2" spans="1:6">
      <c r="A2" s="711" t="s">
        <v>777</v>
      </c>
      <c r="B2" s="711" t="s">
        <v>704</v>
      </c>
      <c r="C2" s="711"/>
      <c r="D2" s="711"/>
      <c r="E2" s="711"/>
      <c r="F2" s="711"/>
    </row>
    <row r="3" spans="1:6">
      <c r="A3" s="711" t="str">
        <f>'JAP-5 Summary (Base Revenue)'!A4:G4</f>
        <v>2019 Greneral Rate Case (GRC)</v>
      </c>
      <c r="B3" s="711"/>
      <c r="C3" s="711"/>
      <c r="D3" s="711"/>
      <c r="E3" s="711"/>
      <c r="F3" s="711"/>
    </row>
    <row r="4" spans="1:6">
      <c r="A4" s="711" t="str">
        <f>'JAP-5 Summary (Base Revenue)'!A5:G5</f>
        <v>Test Year Ending December 31, 2018</v>
      </c>
      <c r="B4" s="711"/>
      <c r="C4" s="711"/>
      <c r="D4" s="711"/>
      <c r="E4" s="711"/>
      <c r="F4" s="711"/>
    </row>
    <row r="6" spans="1:6" s="429" customFormat="1" ht="37.9" customHeight="1">
      <c r="A6" s="428" t="s">
        <v>1</v>
      </c>
      <c r="B6" s="39" t="s">
        <v>769</v>
      </c>
      <c r="C6" s="39" t="s">
        <v>802</v>
      </c>
      <c r="D6" s="39" t="s">
        <v>768</v>
      </c>
      <c r="E6" s="39" t="s">
        <v>770</v>
      </c>
      <c r="F6" s="39" t="s">
        <v>371</v>
      </c>
    </row>
    <row r="7" spans="1:6">
      <c r="A7" s="41">
        <v>1</v>
      </c>
      <c r="B7" s="430" t="s">
        <v>775</v>
      </c>
    </row>
    <row r="8" spans="1:6">
      <c r="A8" s="41">
        <f>A7+1</f>
        <v>2</v>
      </c>
      <c r="B8" s="85" t="s">
        <v>369</v>
      </c>
      <c r="C8" s="431">
        <v>0</v>
      </c>
      <c r="D8" s="127" t="s">
        <v>210</v>
      </c>
      <c r="E8" s="432">
        <f>IF(D8="Yes",C8, 0)</f>
        <v>0</v>
      </c>
      <c r="F8" s="70">
        <f>E8/'JAP-5 Classification of Costs'!D$12</f>
        <v>0</v>
      </c>
    </row>
    <row r="9" spans="1:6">
      <c r="A9" s="41">
        <f t="shared" ref="A9:A44" si="0">A8+1</f>
        <v>3</v>
      </c>
      <c r="B9" s="85" t="s">
        <v>370</v>
      </c>
      <c r="C9" s="431">
        <v>20704951.5</v>
      </c>
      <c r="D9" s="49" t="s">
        <v>236</v>
      </c>
      <c r="E9" s="432">
        <f>IF(D9="Yes",C9, 0)</f>
        <v>0</v>
      </c>
      <c r="F9" s="70">
        <f>E9/'JAP-5 Classification of Costs'!D$12</f>
        <v>0</v>
      </c>
    </row>
    <row r="10" spans="1:6">
      <c r="A10" s="41">
        <f t="shared" si="0"/>
        <v>4</v>
      </c>
      <c r="B10" s="85"/>
      <c r="C10" s="431"/>
      <c r="E10" s="432"/>
      <c r="F10" s="70"/>
    </row>
    <row r="11" spans="1:6">
      <c r="A11" s="41">
        <f t="shared" si="0"/>
        <v>5</v>
      </c>
      <c r="B11" s="433" t="s">
        <v>776</v>
      </c>
      <c r="C11" s="431"/>
      <c r="E11" s="432"/>
      <c r="F11" s="70"/>
    </row>
    <row r="12" spans="1:6">
      <c r="A12" s="41">
        <f t="shared" si="0"/>
        <v>6</v>
      </c>
      <c r="B12" s="85" t="s">
        <v>369</v>
      </c>
      <c r="C12" s="431">
        <v>0</v>
      </c>
      <c r="D12" s="127" t="s">
        <v>210</v>
      </c>
      <c r="E12" s="432">
        <f>IF(D12="Yes",C12, 0)</f>
        <v>0</v>
      </c>
      <c r="F12" s="70">
        <f>E12/'JAP-5 Classification of Costs'!D$12</f>
        <v>0</v>
      </c>
    </row>
    <row r="13" spans="1:6">
      <c r="A13" s="41">
        <f t="shared" si="0"/>
        <v>7</v>
      </c>
      <c r="B13" s="85" t="s">
        <v>370</v>
      </c>
      <c r="C13" s="431">
        <v>53619803.083333336</v>
      </c>
      <c r="D13" s="49" t="s">
        <v>236</v>
      </c>
      <c r="E13" s="432">
        <f>IF(D13="Yes",C13, 0)</f>
        <v>0</v>
      </c>
      <c r="F13" s="70">
        <f>E13/'JAP-5 Classification of Costs'!D$12</f>
        <v>0</v>
      </c>
    </row>
    <row r="14" spans="1:6">
      <c r="A14" s="41">
        <f t="shared" si="0"/>
        <v>8</v>
      </c>
      <c r="B14" s="33"/>
      <c r="C14" s="431"/>
      <c r="F14" s="434"/>
    </row>
    <row r="15" spans="1:6" ht="12" thickBot="1">
      <c r="A15" s="41">
        <f t="shared" si="0"/>
        <v>9</v>
      </c>
      <c r="B15" s="435" t="s">
        <v>50</v>
      </c>
      <c r="C15" s="436">
        <f>SUM(C8:C13)</f>
        <v>74324754.583333343</v>
      </c>
      <c r="D15" s="437"/>
      <c r="E15" s="436">
        <f>SUM(E8:E13)</f>
        <v>0</v>
      </c>
      <c r="F15" s="79">
        <f>E15/'JAP-5 Classification of Costs'!D$12</f>
        <v>0</v>
      </c>
    </row>
    <row r="16" spans="1:6" ht="12" thickTop="1"/>
    <row r="17" spans="1:8" ht="33.75">
      <c r="A17" s="428" t="s">
        <v>1</v>
      </c>
      <c r="B17" s="438" t="s">
        <v>771</v>
      </c>
      <c r="C17" s="438" t="s">
        <v>50</v>
      </c>
      <c r="D17" s="39" t="s">
        <v>775</v>
      </c>
      <c r="E17" s="39" t="s">
        <v>776</v>
      </c>
    </row>
    <row r="18" spans="1:8">
      <c r="A18" s="41">
        <f>A15+1</f>
        <v>10</v>
      </c>
      <c r="B18" s="41" t="s">
        <v>372</v>
      </c>
      <c r="C18" s="62">
        <f>SUM('JAP-5 Classification of Costs'!F23:F25)</f>
        <v>2146151.1869734144</v>
      </c>
      <c r="D18" s="62">
        <f>(C9/C$15)*C18</f>
        <v>597862.13203206914</v>
      </c>
      <c r="E18" s="62">
        <f>C18-D18</f>
        <v>1548289.0549413452</v>
      </c>
      <c r="F18" s="62"/>
      <c r="G18" s="187"/>
      <c r="H18" s="439"/>
    </row>
    <row r="19" spans="1:8">
      <c r="A19" s="41">
        <f t="shared" si="0"/>
        <v>11</v>
      </c>
      <c r="B19" s="41" t="s">
        <v>487</v>
      </c>
      <c r="C19" s="62">
        <f>'JAP-5 Classification of Costs'!D12</f>
        <v>23608963.299860839</v>
      </c>
      <c r="D19" s="62">
        <f>(C9/C$15)*C19</f>
        <v>6576845.6664169412</v>
      </c>
      <c r="E19" s="62">
        <f>C19-D19</f>
        <v>17032117.633443899</v>
      </c>
      <c r="F19" s="62"/>
      <c r="G19" s="187"/>
    </row>
    <row r="20" spans="1:8">
      <c r="A20" s="41">
        <f t="shared" si="0"/>
        <v>12</v>
      </c>
      <c r="B20" s="41" t="s">
        <v>488</v>
      </c>
      <c r="C20" s="62">
        <f>'JAP-5 Classification of Costs'!E12</f>
        <v>33708425.422982946</v>
      </c>
      <c r="D20" s="62">
        <f>(C9/C$15)*C20</f>
        <v>9390294.2221182082</v>
      </c>
      <c r="E20" s="62">
        <f>C20-D20</f>
        <v>24318131.20086474</v>
      </c>
      <c r="F20" s="62"/>
      <c r="G20" s="187"/>
    </row>
    <row r="21" spans="1:8">
      <c r="A21" s="41">
        <f t="shared" si="0"/>
        <v>13</v>
      </c>
      <c r="B21" s="41" t="s">
        <v>798</v>
      </c>
      <c r="C21" s="62">
        <f>C9+C13</f>
        <v>74324754.583333343</v>
      </c>
      <c r="D21" s="62">
        <f>C9</f>
        <v>20704951.5</v>
      </c>
      <c r="E21" s="62">
        <f>C21-D21</f>
        <v>53619803.083333343</v>
      </c>
      <c r="F21" s="62"/>
      <c r="G21" s="187"/>
    </row>
    <row r="22" spans="1:8">
      <c r="A22" s="41">
        <f t="shared" si="0"/>
        <v>14</v>
      </c>
      <c r="B22" s="41" t="s">
        <v>374</v>
      </c>
      <c r="C22" s="132">
        <f>SUM(C19:C21)</f>
        <v>131642143.30617712</v>
      </c>
      <c r="D22" s="132">
        <f>SUM(D19:D21)</f>
        <v>36672091.388535149</v>
      </c>
      <c r="E22" s="132">
        <f>SUM(E19:E21)</f>
        <v>94970051.917641982</v>
      </c>
      <c r="F22" s="62"/>
      <c r="G22" s="187"/>
      <c r="H22" s="439"/>
    </row>
    <row r="23" spans="1:8" ht="12" thickBot="1">
      <c r="A23" s="41">
        <f t="shared" si="0"/>
        <v>15</v>
      </c>
      <c r="B23" s="440" t="s">
        <v>375</v>
      </c>
      <c r="C23" s="441">
        <f>C18/C22</f>
        <v>1.6302918906309763E-2</v>
      </c>
      <c r="D23" s="441">
        <f>D18/D22</f>
        <v>1.6302918906309763E-2</v>
      </c>
      <c r="E23" s="441">
        <f>E18/E22</f>
        <v>1.6302918906309763E-2</v>
      </c>
      <c r="F23" s="442"/>
      <c r="G23" s="187"/>
    </row>
    <row r="24" spans="1:8" ht="12" thickTop="1">
      <c r="A24" s="41">
        <f t="shared" si="0"/>
        <v>16</v>
      </c>
      <c r="B24" s="29" t="s">
        <v>376</v>
      </c>
      <c r="C24" s="443">
        <f>C23/12</f>
        <v>1.3585765755258136E-3</v>
      </c>
      <c r="D24" s="443">
        <f>D23/12</f>
        <v>1.3585765755258136E-3</v>
      </c>
      <c r="E24" s="443">
        <f>E23/12</f>
        <v>1.3585765755258136E-3</v>
      </c>
      <c r="F24" s="62"/>
      <c r="G24" s="187"/>
    </row>
    <row r="25" spans="1:8">
      <c r="A25" s="41">
        <f t="shared" si="0"/>
        <v>17</v>
      </c>
      <c r="B25" s="41" t="s">
        <v>378</v>
      </c>
      <c r="C25" s="432">
        <f>C23*C21</f>
        <v>1211710.4467034584</v>
      </c>
      <c r="D25" s="432">
        <f>D23*D21</f>
        <v>337551.14526357671</v>
      </c>
      <c r="E25" s="432">
        <f>E23*E21</f>
        <v>874159.30143988167</v>
      </c>
      <c r="F25" s="62"/>
      <c r="G25" s="444"/>
      <c r="H25" s="432"/>
    </row>
    <row r="26" spans="1:8">
      <c r="A26" s="41">
        <f t="shared" si="0"/>
        <v>18</v>
      </c>
      <c r="B26" s="41" t="s">
        <v>380</v>
      </c>
      <c r="C26" s="432">
        <f>C25/12</f>
        <v>100975.87055862154</v>
      </c>
      <c r="D26" s="432">
        <f>D25/12</f>
        <v>28129.262105298058</v>
      </c>
      <c r="E26" s="432">
        <f>E25/12</f>
        <v>72846.608453323468</v>
      </c>
      <c r="F26" s="62"/>
      <c r="G26" s="434"/>
      <c r="H26" s="444"/>
    </row>
    <row r="27" spans="1:8">
      <c r="A27" s="41">
        <f t="shared" si="0"/>
        <v>19</v>
      </c>
      <c r="B27" s="445"/>
      <c r="C27" s="432"/>
      <c r="D27" s="432"/>
      <c r="E27" s="432"/>
      <c r="G27" s="446"/>
      <c r="H27" s="417"/>
    </row>
    <row r="28" spans="1:8">
      <c r="A28" s="41">
        <f t="shared" si="0"/>
        <v>20</v>
      </c>
      <c r="B28" s="435" t="s">
        <v>773</v>
      </c>
      <c r="C28" s="447">
        <f>D25</f>
        <v>337551.14526357671</v>
      </c>
      <c r="D28" s="448"/>
      <c r="E28" s="448"/>
      <c r="H28" s="417"/>
    </row>
    <row r="29" spans="1:8" ht="12" thickBot="1">
      <c r="A29" s="41">
        <f t="shared" si="0"/>
        <v>21</v>
      </c>
      <c r="B29" s="435" t="s">
        <v>774</v>
      </c>
      <c r="C29" s="449">
        <f>E25</f>
        <v>874159.30143988167</v>
      </c>
      <c r="D29" s="448"/>
    </row>
    <row r="30" spans="1:8" ht="12" thickTop="1">
      <c r="B30" s="445"/>
      <c r="C30" s="432"/>
      <c r="D30" s="41"/>
      <c r="E30" s="432"/>
    </row>
    <row r="31" spans="1:8" ht="30" customHeight="1">
      <c r="A31" s="428" t="s">
        <v>1</v>
      </c>
      <c r="B31" s="428" t="s">
        <v>772</v>
      </c>
      <c r="C31" s="438" t="s">
        <v>373</v>
      </c>
      <c r="D31" s="24"/>
      <c r="E31" s="29"/>
      <c r="F31" s="29"/>
    </row>
    <row r="32" spans="1:8">
      <c r="A32" s="41">
        <f>A29+1</f>
        <v>22</v>
      </c>
      <c r="B32" s="41" t="s">
        <v>490</v>
      </c>
      <c r="C32" s="432">
        <f>'JAP-5 Classification of Costs'!D51</f>
        <v>4314394.8843563683</v>
      </c>
      <c r="D32" s="24"/>
      <c r="E32" s="745"/>
      <c r="F32" s="745"/>
    </row>
    <row r="33" spans="1:6">
      <c r="A33" s="41">
        <f>A32+1</f>
        <v>23</v>
      </c>
      <c r="B33" s="41" t="s">
        <v>489</v>
      </c>
      <c r="C33" s="432">
        <f>'JAP-5 Classification of Costs'!E51</f>
        <v>4926834.3523507323</v>
      </c>
      <c r="D33" s="24"/>
      <c r="E33" s="24"/>
      <c r="F33" s="24"/>
    </row>
    <row r="34" spans="1:6">
      <c r="A34" s="41">
        <f t="shared" si="0"/>
        <v>24</v>
      </c>
      <c r="B34" s="41" t="s">
        <v>491</v>
      </c>
      <c r="C34" s="447">
        <f>SUM(C32:C33)</f>
        <v>9241229.2367071006</v>
      </c>
      <c r="D34" s="24"/>
      <c r="E34" s="29"/>
      <c r="F34" s="24"/>
    </row>
    <row r="35" spans="1:6">
      <c r="A35" s="41">
        <f t="shared" si="0"/>
        <v>25</v>
      </c>
      <c r="B35" s="41" t="s">
        <v>487</v>
      </c>
      <c r="C35" s="432">
        <f>'JAP-5 Classification of Costs'!D12</f>
        <v>23608963.299860839</v>
      </c>
      <c r="D35" s="62"/>
      <c r="E35" s="450"/>
      <c r="F35" s="29"/>
    </row>
    <row r="36" spans="1:6">
      <c r="A36" s="41">
        <f t="shared" si="0"/>
        <v>26</v>
      </c>
      <c r="B36" s="41" t="s">
        <v>488</v>
      </c>
      <c r="C36" s="432">
        <f>'JAP-5 Classification of Costs'!E12</f>
        <v>33708425.422982946</v>
      </c>
      <c r="D36" s="62"/>
      <c r="E36" s="66"/>
      <c r="F36" s="29"/>
    </row>
    <row r="37" spans="1:6">
      <c r="A37" s="41">
        <f t="shared" si="0"/>
        <v>27</v>
      </c>
      <c r="B37" s="429" t="s">
        <v>374</v>
      </c>
      <c r="C37" s="451">
        <f>SUM(C35:C36)</f>
        <v>57317388.722843781</v>
      </c>
      <c r="D37" s="24"/>
      <c r="E37" s="66"/>
      <c r="F37" s="29"/>
    </row>
    <row r="38" spans="1:6" ht="12" thickBot="1">
      <c r="A38" s="41">
        <f t="shared" si="0"/>
        <v>28</v>
      </c>
      <c r="B38" s="41" t="s">
        <v>407</v>
      </c>
      <c r="C38" s="441">
        <f>C34/C37</f>
        <v>0.16122906926888697</v>
      </c>
      <c r="D38" s="24"/>
      <c r="E38" s="29"/>
      <c r="F38" s="29"/>
    </row>
    <row r="39" spans="1:6" ht="12" thickTop="1">
      <c r="A39" s="41">
        <f t="shared" si="0"/>
        <v>29</v>
      </c>
      <c r="B39" s="41" t="s">
        <v>377</v>
      </c>
      <c r="C39" s="443">
        <f>C38/12</f>
        <v>1.3435755772407248E-2</v>
      </c>
      <c r="D39" s="24"/>
      <c r="E39" s="29"/>
      <c r="F39" s="29"/>
    </row>
    <row r="40" spans="1:6">
      <c r="A40" s="41">
        <f t="shared" si="0"/>
        <v>30</v>
      </c>
      <c r="B40" s="41" t="s">
        <v>379</v>
      </c>
      <c r="C40" s="432">
        <f>C38*E15</f>
        <v>0</v>
      </c>
      <c r="D40" s="452"/>
      <c r="E40" s="29"/>
      <c r="F40" s="29"/>
    </row>
    <row r="41" spans="1:6">
      <c r="A41" s="41">
        <f t="shared" si="0"/>
        <v>31</v>
      </c>
      <c r="B41" s="41" t="s">
        <v>380</v>
      </c>
      <c r="C41" s="432">
        <f>C40/12</f>
        <v>0</v>
      </c>
      <c r="D41" s="24"/>
      <c r="E41" s="29"/>
      <c r="F41" s="29"/>
    </row>
    <row r="42" spans="1:6">
      <c r="A42" s="41">
        <f t="shared" si="0"/>
        <v>32</v>
      </c>
      <c r="C42" s="432"/>
      <c r="D42" s="24"/>
      <c r="E42" s="29"/>
      <c r="F42" s="29"/>
    </row>
    <row r="43" spans="1:6">
      <c r="A43" s="41">
        <f t="shared" si="0"/>
        <v>33</v>
      </c>
      <c r="B43" s="435" t="s">
        <v>773</v>
      </c>
      <c r="C43" s="447">
        <f>SUM(C8)*C38</f>
        <v>0</v>
      </c>
      <c r="D43" s="453"/>
      <c r="E43" s="29"/>
      <c r="F43" s="29"/>
    </row>
    <row r="44" spans="1:6" ht="12" thickBot="1">
      <c r="A44" s="41">
        <f t="shared" si="0"/>
        <v>34</v>
      </c>
      <c r="B44" s="435" t="s">
        <v>774</v>
      </c>
      <c r="C44" s="449">
        <f>SUM(C12)*C38</f>
        <v>0</v>
      </c>
      <c r="D44" s="24"/>
      <c r="E44" s="29"/>
      <c r="F44" s="29"/>
    </row>
    <row r="45" spans="1:6" ht="12" thickTop="1">
      <c r="B45" s="29"/>
      <c r="C45" s="29"/>
      <c r="D45" s="24"/>
      <c r="E45" s="29"/>
    </row>
    <row r="46" spans="1:6">
      <c r="B46" s="29"/>
      <c r="C46" s="29"/>
      <c r="D46" s="24"/>
      <c r="E46" s="29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sqref="A1:XFD1048576"/>
    </sheetView>
  </sheetViews>
  <sheetFormatPr defaultRowHeight="11.25"/>
  <cols>
    <col min="1" max="1" width="9" style="175" bestFit="1" customWidth="1"/>
    <col min="2" max="2" width="37.85546875" style="175" customWidth="1"/>
    <col min="3" max="3" width="11.7109375" style="175" bestFit="1" customWidth="1"/>
    <col min="4" max="4" width="12.42578125" style="175" bestFit="1" customWidth="1"/>
    <col min="5" max="5" width="11.28515625" style="175" bestFit="1" customWidth="1"/>
    <col min="6" max="6" width="11.42578125" style="175" customWidth="1"/>
    <col min="7" max="7" width="12.7109375" style="175" bestFit="1" customWidth="1"/>
    <col min="8" max="8" width="11.7109375" style="175" bestFit="1" customWidth="1"/>
    <col min="9" max="9" width="13.5703125" style="175" bestFit="1" customWidth="1"/>
    <col min="10" max="10" width="14.28515625" style="175" customWidth="1"/>
    <col min="11" max="11" width="12.85546875" style="175" customWidth="1"/>
    <col min="12" max="12" width="4.7109375" style="175" bestFit="1" customWidth="1"/>
    <col min="13" max="13" width="14.5703125" style="175" bestFit="1" customWidth="1"/>
    <col min="14" max="14" width="13.85546875" style="175" bestFit="1" customWidth="1"/>
    <col min="15" max="260" width="8.85546875" style="175"/>
    <col min="261" max="261" width="32.85546875" style="175" customWidth="1"/>
    <col min="262" max="262" width="15.42578125" style="175" bestFit="1" customWidth="1"/>
    <col min="263" max="263" width="15.7109375" style="175" bestFit="1" customWidth="1"/>
    <col min="264" max="264" width="14.140625" style="175" bestFit="1" customWidth="1"/>
    <col min="265" max="265" width="11.28515625" style="175" customWidth="1"/>
    <col min="266" max="266" width="15.140625" style="175" bestFit="1" customWidth="1"/>
    <col min="267" max="267" width="8.85546875" style="175"/>
    <col min="268" max="268" width="12.28515625" style="175" bestFit="1" customWidth="1"/>
    <col min="269" max="516" width="8.85546875" style="175"/>
    <col min="517" max="517" width="32.85546875" style="175" customWidth="1"/>
    <col min="518" max="518" width="15.42578125" style="175" bestFit="1" customWidth="1"/>
    <col min="519" max="519" width="15.7109375" style="175" bestFit="1" customWidth="1"/>
    <col min="520" max="520" width="14.140625" style="175" bestFit="1" customWidth="1"/>
    <col min="521" max="521" width="11.28515625" style="175" customWidth="1"/>
    <col min="522" max="522" width="15.140625" style="175" bestFit="1" customWidth="1"/>
    <col min="523" max="523" width="8.85546875" style="175"/>
    <col min="524" max="524" width="12.28515625" style="175" bestFit="1" customWidth="1"/>
    <col min="525" max="772" width="8.85546875" style="175"/>
    <col min="773" max="773" width="32.85546875" style="175" customWidth="1"/>
    <col min="774" max="774" width="15.42578125" style="175" bestFit="1" customWidth="1"/>
    <col min="775" max="775" width="15.7109375" style="175" bestFit="1" customWidth="1"/>
    <col min="776" max="776" width="14.140625" style="175" bestFit="1" customWidth="1"/>
    <col min="777" max="777" width="11.28515625" style="175" customWidth="1"/>
    <col min="778" max="778" width="15.140625" style="175" bestFit="1" customWidth="1"/>
    <col min="779" max="779" width="8.85546875" style="175"/>
    <col min="780" max="780" width="12.28515625" style="175" bestFit="1" customWidth="1"/>
    <col min="781" max="1028" width="8.85546875" style="175"/>
    <col min="1029" max="1029" width="32.85546875" style="175" customWidth="1"/>
    <col min="1030" max="1030" width="15.42578125" style="175" bestFit="1" customWidth="1"/>
    <col min="1031" max="1031" width="15.7109375" style="175" bestFit="1" customWidth="1"/>
    <col min="1032" max="1032" width="14.140625" style="175" bestFit="1" customWidth="1"/>
    <col min="1033" max="1033" width="11.28515625" style="175" customWidth="1"/>
    <col min="1034" max="1034" width="15.140625" style="175" bestFit="1" customWidth="1"/>
    <col min="1035" max="1035" width="8.85546875" style="175"/>
    <col min="1036" max="1036" width="12.28515625" style="175" bestFit="1" customWidth="1"/>
    <col min="1037" max="1284" width="8.85546875" style="175"/>
    <col min="1285" max="1285" width="32.85546875" style="175" customWidth="1"/>
    <col min="1286" max="1286" width="15.42578125" style="175" bestFit="1" customWidth="1"/>
    <col min="1287" max="1287" width="15.7109375" style="175" bestFit="1" customWidth="1"/>
    <col min="1288" max="1288" width="14.140625" style="175" bestFit="1" customWidth="1"/>
    <col min="1289" max="1289" width="11.28515625" style="175" customWidth="1"/>
    <col min="1290" max="1290" width="15.140625" style="175" bestFit="1" customWidth="1"/>
    <col min="1291" max="1291" width="8.85546875" style="175"/>
    <col min="1292" max="1292" width="12.28515625" style="175" bestFit="1" customWidth="1"/>
    <col min="1293" max="1540" width="8.85546875" style="175"/>
    <col min="1541" max="1541" width="32.85546875" style="175" customWidth="1"/>
    <col min="1542" max="1542" width="15.42578125" style="175" bestFit="1" customWidth="1"/>
    <col min="1543" max="1543" width="15.7109375" style="175" bestFit="1" customWidth="1"/>
    <col min="1544" max="1544" width="14.140625" style="175" bestFit="1" customWidth="1"/>
    <col min="1545" max="1545" width="11.28515625" style="175" customWidth="1"/>
    <col min="1546" max="1546" width="15.140625" style="175" bestFit="1" customWidth="1"/>
    <col min="1547" max="1547" width="8.85546875" style="175"/>
    <col min="1548" max="1548" width="12.28515625" style="175" bestFit="1" customWidth="1"/>
    <col min="1549" max="1796" width="8.85546875" style="175"/>
    <col min="1797" max="1797" width="32.85546875" style="175" customWidth="1"/>
    <col min="1798" max="1798" width="15.42578125" style="175" bestFit="1" customWidth="1"/>
    <col min="1799" max="1799" width="15.7109375" style="175" bestFit="1" customWidth="1"/>
    <col min="1800" max="1800" width="14.140625" style="175" bestFit="1" customWidth="1"/>
    <col min="1801" max="1801" width="11.28515625" style="175" customWidth="1"/>
    <col min="1802" max="1802" width="15.140625" style="175" bestFit="1" customWidth="1"/>
    <col min="1803" max="1803" width="8.85546875" style="175"/>
    <col min="1804" max="1804" width="12.28515625" style="175" bestFit="1" customWidth="1"/>
    <col min="1805" max="2052" width="8.85546875" style="175"/>
    <col min="2053" max="2053" width="32.85546875" style="175" customWidth="1"/>
    <col min="2054" max="2054" width="15.42578125" style="175" bestFit="1" customWidth="1"/>
    <col min="2055" max="2055" width="15.7109375" style="175" bestFit="1" customWidth="1"/>
    <col min="2056" max="2056" width="14.140625" style="175" bestFit="1" customWidth="1"/>
    <col min="2057" max="2057" width="11.28515625" style="175" customWidth="1"/>
    <col min="2058" max="2058" width="15.140625" style="175" bestFit="1" customWidth="1"/>
    <col min="2059" max="2059" width="8.85546875" style="175"/>
    <col min="2060" max="2060" width="12.28515625" style="175" bestFit="1" customWidth="1"/>
    <col min="2061" max="2308" width="8.85546875" style="175"/>
    <col min="2309" max="2309" width="32.85546875" style="175" customWidth="1"/>
    <col min="2310" max="2310" width="15.42578125" style="175" bestFit="1" customWidth="1"/>
    <col min="2311" max="2311" width="15.7109375" style="175" bestFit="1" customWidth="1"/>
    <col min="2312" max="2312" width="14.140625" style="175" bestFit="1" customWidth="1"/>
    <col min="2313" max="2313" width="11.28515625" style="175" customWidth="1"/>
    <col min="2314" max="2314" width="15.140625" style="175" bestFit="1" customWidth="1"/>
    <col min="2315" max="2315" width="8.85546875" style="175"/>
    <col min="2316" max="2316" width="12.28515625" style="175" bestFit="1" customWidth="1"/>
    <col min="2317" max="2564" width="8.85546875" style="175"/>
    <col min="2565" max="2565" width="32.85546875" style="175" customWidth="1"/>
    <col min="2566" max="2566" width="15.42578125" style="175" bestFit="1" customWidth="1"/>
    <col min="2567" max="2567" width="15.7109375" style="175" bestFit="1" customWidth="1"/>
    <col min="2568" max="2568" width="14.140625" style="175" bestFit="1" customWidth="1"/>
    <col min="2569" max="2569" width="11.28515625" style="175" customWidth="1"/>
    <col min="2570" max="2570" width="15.140625" style="175" bestFit="1" customWidth="1"/>
    <col min="2571" max="2571" width="8.85546875" style="175"/>
    <col min="2572" max="2572" width="12.28515625" style="175" bestFit="1" customWidth="1"/>
    <col min="2573" max="2820" width="8.85546875" style="175"/>
    <col min="2821" max="2821" width="32.85546875" style="175" customWidth="1"/>
    <col min="2822" max="2822" width="15.42578125" style="175" bestFit="1" customWidth="1"/>
    <col min="2823" max="2823" width="15.7109375" style="175" bestFit="1" customWidth="1"/>
    <col min="2824" max="2824" width="14.140625" style="175" bestFit="1" customWidth="1"/>
    <col min="2825" max="2825" width="11.28515625" style="175" customWidth="1"/>
    <col min="2826" max="2826" width="15.140625" style="175" bestFit="1" customWidth="1"/>
    <col min="2827" max="2827" width="8.85546875" style="175"/>
    <col min="2828" max="2828" width="12.28515625" style="175" bestFit="1" customWidth="1"/>
    <col min="2829" max="3076" width="8.85546875" style="175"/>
    <col min="3077" max="3077" width="32.85546875" style="175" customWidth="1"/>
    <col min="3078" max="3078" width="15.42578125" style="175" bestFit="1" customWidth="1"/>
    <col min="3079" max="3079" width="15.7109375" style="175" bestFit="1" customWidth="1"/>
    <col min="3080" max="3080" width="14.140625" style="175" bestFit="1" customWidth="1"/>
    <col min="3081" max="3081" width="11.28515625" style="175" customWidth="1"/>
    <col min="3082" max="3082" width="15.140625" style="175" bestFit="1" customWidth="1"/>
    <col min="3083" max="3083" width="8.85546875" style="175"/>
    <col min="3084" max="3084" width="12.28515625" style="175" bestFit="1" customWidth="1"/>
    <col min="3085" max="3332" width="8.85546875" style="175"/>
    <col min="3333" max="3333" width="32.85546875" style="175" customWidth="1"/>
    <col min="3334" max="3334" width="15.42578125" style="175" bestFit="1" customWidth="1"/>
    <col min="3335" max="3335" width="15.7109375" style="175" bestFit="1" customWidth="1"/>
    <col min="3336" max="3336" width="14.140625" style="175" bestFit="1" customWidth="1"/>
    <col min="3337" max="3337" width="11.28515625" style="175" customWidth="1"/>
    <col min="3338" max="3338" width="15.140625" style="175" bestFit="1" customWidth="1"/>
    <col min="3339" max="3339" width="8.85546875" style="175"/>
    <col min="3340" max="3340" width="12.28515625" style="175" bestFit="1" customWidth="1"/>
    <col min="3341" max="3588" width="8.85546875" style="175"/>
    <col min="3589" max="3589" width="32.85546875" style="175" customWidth="1"/>
    <col min="3590" max="3590" width="15.42578125" style="175" bestFit="1" customWidth="1"/>
    <col min="3591" max="3591" width="15.7109375" style="175" bestFit="1" customWidth="1"/>
    <col min="3592" max="3592" width="14.140625" style="175" bestFit="1" customWidth="1"/>
    <col min="3593" max="3593" width="11.28515625" style="175" customWidth="1"/>
    <col min="3594" max="3594" width="15.140625" style="175" bestFit="1" customWidth="1"/>
    <col min="3595" max="3595" width="8.85546875" style="175"/>
    <col min="3596" max="3596" width="12.28515625" style="175" bestFit="1" customWidth="1"/>
    <col min="3597" max="3844" width="8.85546875" style="175"/>
    <col min="3845" max="3845" width="32.85546875" style="175" customWidth="1"/>
    <col min="3846" max="3846" width="15.42578125" style="175" bestFit="1" customWidth="1"/>
    <col min="3847" max="3847" width="15.7109375" style="175" bestFit="1" customWidth="1"/>
    <col min="3848" max="3848" width="14.140625" style="175" bestFit="1" customWidth="1"/>
    <col min="3849" max="3849" width="11.28515625" style="175" customWidth="1"/>
    <col min="3850" max="3850" width="15.140625" style="175" bestFit="1" customWidth="1"/>
    <col min="3851" max="3851" width="8.85546875" style="175"/>
    <col min="3852" max="3852" width="12.28515625" style="175" bestFit="1" customWidth="1"/>
    <col min="3853" max="4100" width="8.85546875" style="175"/>
    <col min="4101" max="4101" width="32.85546875" style="175" customWidth="1"/>
    <col min="4102" max="4102" width="15.42578125" style="175" bestFit="1" customWidth="1"/>
    <col min="4103" max="4103" width="15.7109375" style="175" bestFit="1" customWidth="1"/>
    <col min="4104" max="4104" width="14.140625" style="175" bestFit="1" customWidth="1"/>
    <col min="4105" max="4105" width="11.28515625" style="175" customWidth="1"/>
    <col min="4106" max="4106" width="15.140625" style="175" bestFit="1" customWidth="1"/>
    <col min="4107" max="4107" width="8.85546875" style="175"/>
    <col min="4108" max="4108" width="12.28515625" style="175" bestFit="1" customWidth="1"/>
    <col min="4109" max="4356" width="8.85546875" style="175"/>
    <col min="4357" max="4357" width="32.85546875" style="175" customWidth="1"/>
    <col min="4358" max="4358" width="15.42578125" style="175" bestFit="1" customWidth="1"/>
    <col min="4359" max="4359" width="15.7109375" style="175" bestFit="1" customWidth="1"/>
    <col min="4360" max="4360" width="14.140625" style="175" bestFit="1" customWidth="1"/>
    <col min="4361" max="4361" width="11.28515625" style="175" customWidth="1"/>
    <col min="4362" max="4362" width="15.140625" style="175" bestFit="1" customWidth="1"/>
    <col min="4363" max="4363" width="8.85546875" style="175"/>
    <col min="4364" max="4364" width="12.28515625" style="175" bestFit="1" customWidth="1"/>
    <col min="4365" max="4612" width="8.85546875" style="175"/>
    <col min="4613" max="4613" width="32.85546875" style="175" customWidth="1"/>
    <col min="4614" max="4614" width="15.42578125" style="175" bestFit="1" customWidth="1"/>
    <col min="4615" max="4615" width="15.7109375" style="175" bestFit="1" customWidth="1"/>
    <col min="4616" max="4616" width="14.140625" style="175" bestFit="1" customWidth="1"/>
    <col min="4617" max="4617" width="11.28515625" style="175" customWidth="1"/>
    <col min="4618" max="4618" width="15.140625" style="175" bestFit="1" customWidth="1"/>
    <col min="4619" max="4619" width="8.85546875" style="175"/>
    <col min="4620" max="4620" width="12.28515625" style="175" bestFit="1" customWidth="1"/>
    <col min="4621" max="4868" width="8.85546875" style="175"/>
    <col min="4869" max="4869" width="32.85546875" style="175" customWidth="1"/>
    <col min="4870" max="4870" width="15.42578125" style="175" bestFit="1" customWidth="1"/>
    <col min="4871" max="4871" width="15.7109375" style="175" bestFit="1" customWidth="1"/>
    <col min="4872" max="4872" width="14.140625" style="175" bestFit="1" customWidth="1"/>
    <col min="4873" max="4873" width="11.28515625" style="175" customWidth="1"/>
    <col min="4874" max="4874" width="15.140625" style="175" bestFit="1" customWidth="1"/>
    <col min="4875" max="4875" width="8.85546875" style="175"/>
    <col min="4876" max="4876" width="12.28515625" style="175" bestFit="1" customWidth="1"/>
    <col min="4877" max="5124" width="8.85546875" style="175"/>
    <col min="5125" max="5125" width="32.85546875" style="175" customWidth="1"/>
    <col min="5126" max="5126" width="15.42578125" style="175" bestFit="1" customWidth="1"/>
    <col min="5127" max="5127" width="15.7109375" style="175" bestFit="1" customWidth="1"/>
    <col min="5128" max="5128" width="14.140625" style="175" bestFit="1" customWidth="1"/>
    <col min="5129" max="5129" width="11.28515625" style="175" customWidth="1"/>
    <col min="5130" max="5130" width="15.140625" style="175" bestFit="1" customWidth="1"/>
    <col min="5131" max="5131" width="8.85546875" style="175"/>
    <col min="5132" max="5132" width="12.28515625" style="175" bestFit="1" customWidth="1"/>
    <col min="5133" max="5380" width="8.85546875" style="175"/>
    <col min="5381" max="5381" width="32.85546875" style="175" customWidth="1"/>
    <col min="5382" max="5382" width="15.42578125" style="175" bestFit="1" customWidth="1"/>
    <col min="5383" max="5383" width="15.7109375" style="175" bestFit="1" customWidth="1"/>
    <col min="5384" max="5384" width="14.140625" style="175" bestFit="1" customWidth="1"/>
    <col min="5385" max="5385" width="11.28515625" style="175" customWidth="1"/>
    <col min="5386" max="5386" width="15.140625" style="175" bestFit="1" customWidth="1"/>
    <col min="5387" max="5387" width="8.85546875" style="175"/>
    <col min="5388" max="5388" width="12.28515625" style="175" bestFit="1" customWidth="1"/>
    <col min="5389" max="5636" width="8.85546875" style="175"/>
    <col min="5637" max="5637" width="32.85546875" style="175" customWidth="1"/>
    <col min="5638" max="5638" width="15.42578125" style="175" bestFit="1" customWidth="1"/>
    <col min="5639" max="5639" width="15.7109375" style="175" bestFit="1" customWidth="1"/>
    <col min="5640" max="5640" width="14.140625" style="175" bestFit="1" customWidth="1"/>
    <col min="5641" max="5641" width="11.28515625" style="175" customWidth="1"/>
    <col min="5642" max="5642" width="15.140625" style="175" bestFit="1" customWidth="1"/>
    <col min="5643" max="5643" width="8.85546875" style="175"/>
    <col min="5644" max="5644" width="12.28515625" style="175" bestFit="1" customWidth="1"/>
    <col min="5645" max="5892" width="8.85546875" style="175"/>
    <col min="5893" max="5893" width="32.85546875" style="175" customWidth="1"/>
    <col min="5894" max="5894" width="15.42578125" style="175" bestFit="1" customWidth="1"/>
    <col min="5895" max="5895" width="15.7109375" style="175" bestFit="1" customWidth="1"/>
    <col min="5896" max="5896" width="14.140625" style="175" bestFit="1" customWidth="1"/>
    <col min="5897" max="5897" width="11.28515625" style="175" customWidth="1"/>
    <col min="5898" max="5898" width="15.140625" style="175" bestFit="1" customWidth="1"/>
    <col min="5899" max="5899" width="8.85546875" style="175"/>
    <col min="5900" max="5900" width="12.28515625" style="175" bestFit="1" customWidth="1"/>
    <col min="5901" max="6148" width="8.85546875" style="175"/>
    <col min="6149" max="6149" width="32.85546875" style="175" customWidth="1"/>
    <col min="6150" max="6150" width="15.42578125" style="175" bestFit="1" customWidth="1"/>
    <col min="6151" max="6151" width="15.7109375" style="175" bestFit="1" customWidth="1"/>
    <col min="6152" max="6152" width="14.140625" style="175" bestFit="1" customWidth="1"/>
    <col min="6153" max="6153" width="11.28515625" style="175" customWidth="1"/>
    <col min="6154" max="6154" width="15.140625" style="175" bestFit="1" customWidth="1"/>
    <col min="6155" max="6155" width="8.85546875" style="175"/>
    <col min="6156" max="6156" width="12.28515625" style="175" bestFit="1" customWidth="1"/>
    <col min="6157" max="6404" width="8.85546875" style="175"/>
    <col min="6405" max="6405" width="32.85546875" style="175" customWidth="1"/>
    <col min="6406" max="6406" width="15.42578125" style="175" bestFit="1" customWidth="1"/>
    <col min="6407" max="6407" width="15.7109375" style="175" bestFit="1" customWidth="1"/>
    <col min="6408" max="6408" width="14.140625" style="175" bestFit="1" customWidth="1"/>
    <col min="6409" max="6409" width="11.28515625" style="175" customWidth="1"/>
    <col min="6410" max="6410" width="15.140625" style="175" bestFit="1" customWidth="1"/>
    <col min="6411" max="6411" width="8.85546875" style="175"/>
    <col min="6412" max="6412" width="12.28515625" style="175" bestFit="1" customWidth="1"/>
    <col min="6413" max="6660" width="8.85546875" style="175"/>
    <col min="6661" max="6661" width="32.85546875" style="175" customWidth="1"/>
    <col min="6662" max="6662" width="15.42578125" style="175" bestFit="1" customWidth="1"/>
    <col min="6663" max="6663" width="15.7109375" style="175" bestFit="1" customWidth="1"/>
    <col min="6664" max="6664" width="14.140625" style="175" bestFit="1" customWidth="1"/>
    <col min="6665" max="6665" width="11.28515625" style="175" customWidth="1"/>
    <col min="6666" max="6666" width="15.140625" style="175" bestFit="1" customWidth="1"/>
    <col min="6667" max="6667" width="8.85546875" style="175"/>
    <col min="6668" max="6668" width="12.28515625" style="175" bestFit="1" customWidth="1"/>
    <col min="6669" max="6916" width="8.85546875" style="175"/>
    <col min="6917" max="6917" width="32.85546875" style="175" customWidth="1"/>
    <col min="6918" max="6918" width="15.42578125" style="175" bestFit="1" customWidth="1"/>
    <col min="6919" max="6919" width="15.7109375" style="175" bestFit="1" customWidth="1"/>
    <col min="6920" max="6920" width="14.140625" style="175" bestFit="1" customWidth="1"/>
    <col min="6921" max="6921" width="11.28515625" style="175" customWidth="1"/>
    <col min="6922" max="6922" width="15.140625" style="175" bestFit="1" customWidth="1"/>
    <col min="6923" max="6923" width="8.85546875" style="175"/>
    <col min="6924" max="6924" width="12.28515625" style="175" bestFit="1" customWidth="1"/>
    <col min="6925" max="7172" width="8.85546875" style="175"/>
    <col min="7173" max="7173" width="32.85546875" style="175" customWidth="1"/>
    <col min="7174" max="7174" width="15.42578125" style="175" bestFit="1" customWidth="1"/>
    <col min="7175" max="7175" width="15.7109375" style="175" bestFit="1" customWidth="1"/>
    <col min="7176" max="7176" width="14.140625" style="175" bestFit="1" customWidth="1"/>
    <col min="7177" max="7177" width="11.28515625" style="175" customWidth="1"/>
    <col min="7178" max="7178" width="15.140625" style="175" bestFit="1" customWidth="1"/>
    <col min="7179" max="7179" width="8.85546875" style="175"/>
    <col min="7180" max="7180" width="12.28515625" style="175" bestFit="1" customWidth="1"/>
    <col min="7181" max="7428" width="8.85546875" style="175"/>
    <col min="7429" max="7429" width="32.85546875" style="175" customWidth="1"/>
    <col min="7430" max="7430" width="15.42578125" style="175" bestFit="1" customWidth="1"/>
    <col min="7431" max="7431" width="15.7109375" style="175" bestFit="1" customWidth="1"/>
    <col min="7432" max="7432" width="14.140625" style="175" bestFit="1" customWidth="1"/>
    <col min="7433" max="7433" width="11.28515625" style="175" customWidth="1"/>
    <col min="7434" max="7434" width="15.140625" style="175" bestFit="1" customWidth="1"/>
    <col min="7435" max="7435" width="8.85546875" style="175"/>
    <col min="7436" max="7436" width="12.28515625" style="175" bestFit="1" customWidth="1"/>
    <col min="7437" max="7684" width="8.85546875" style="175"/>
    <col min="7685" max="7685" width="32.85546875" style="175" customWidth="1"/>
    <col min="7686" max="7686" width="15.42578125" style="175" bestFit="1" customWidth="1"/>
    <col min="7687" max="7687" width="15.7109375" style="175" bestFit="1" customWidth="1"/>
    <col min="7688" max="7688" width="14.140625" style="175" bestFit="1" customWidth="1"/>
    <col min="7689" max="7689" width="11.28515625" style="175" customWidth="1"/>
    <col min="7690" max="7690" width="15.140625" style="175" bestFit="1" customWidth="1"/>
    <col min="7691" max="7691" width="8.85546875" style="175"/>
    <col min="7692" max="7692" width="12.28515625" style="175" bestFit="1" customWidth="1"/>
    <col min="7693" max="7940" width="8.85546875" style="175"/>
    <col min="7941" max="7941" width="32.85546875" style="175" customWidth="1"/>
    <col min="7942" max="7942" width="15.42578125" style="175" bestFit="1" customWidth="1"/>
    <col min="7943" max="7943" width="15.7109375" style="175" bestFit="1" customWidth="1"/>
    <col min="7944" max="7944" width="14.140625" style="175" bestFit="1" customWidth="1"/>
    <col min="7945" max="7945" width="11.28515625" style="175" customWidth="1"/>
    <col min="7946" max="7946" width="15.140625" style="175" bestFit="1" customWidth="1"/>
    <col min="7947" max="7947" width="8.85546875" style="175"/>
    <col min="7948" max="7948" width="12.28515625" style="175" bestFit="1" customWidth="1"/>
    <col min="7949" max="8196" width="8.85546875" style="175"/>
    <col min="8197" max="8197" width="32.85546875" style="175" customWidth="1"/>
    <col min="8198" max="8198" width="15.42578125" style="175" bestFit="1" customWidth="1"/>
    <col min="8199" max="8199" width="15.7109375" style="175" bestFit="1" customWidth="1"/>
    <col min="8200" max="8200" width="14.140625" style="175" bestFit="1" customWidth="1"/>
    <col min="8201" max="8201" width="11.28515625" style="175" customWidth="1"/>
    <col min="8202" max="8202" width="15.140625" style="175" bestFit="1" customWidth="1"/>
    <col min="8203" max="8203" width="8.85546875" style="175"/>
    <col min="8204" max="8204" width="12.28515625" style="175" bestFit="1" customWidth="1"/>
    <col min="8205" max="8452" width="8.85546875" style="175"/>
    <col min="8453" max="8453" width="32.85546875" style="175" customWidth="1"/>
    <col min="8454" max="8454" width="15.42578125" style="175" bestFit="1" customWidth="1"/>
    <col min="8455" max="8455" width="15.7109375" style="175" bestFit="1" customWidth="1"/>
    <col min="8456" max="8456" width="14.140625" style="175" bestFit="1" customWidth="1"/>
    <col min="8457" max="8457" width="11.28515625" style="175" customWidth="1"/>
    <col min="8458" max="8458" width="15.140625" style="175" bestFit="1" customWidth="1"/>
    <col min="8459" max="8459" width="8.85546875" style="175"/>
    <col min="8460" max="8460" width="12.28515625" style="175" bestFit="1" customWidth="1"/>
    <col min="8461" max="8708" width="8.85546875" style="175"/>
    <col min="8709" max="8709" width="32.85546875" style="175" customWidth="1"/>
    <col min="8710" max="8710" width="15.42578125" style="175" bestFit="1" customWidth="1"/>
    <col min="8711" max="8711" width="15.7109375" style="175" bestFit="1" customWidth="1"/>
    <col min="8712" max="8712" width="14.140625" style="175" bestFit="1" customWidth="1"/>
    <col min="8713" max="8713" width="11.28515625" style="175" customWidth="1"/>
    <col min="8714" max="8714" width="15.140625" style="175" bestFit="1" customWidth="1"/>
    <col min="8715" max="8715" width="8.85546875" style="175"/>
    <col min="8716" max="8716" width="12.28515625" style="175" bestFit="1" customWidth="1"/>
    <col min="8717" max="8964" width="8.85546875" style="175"/>
    <col min="8965" max="8965" width="32.85546875" style="175" customWidth="1"/>
    <col min="8966" max="8966" width="15.42578125" style="175" bestFit="1" customWidth="1"/>
    <col min="8967" max="8967" width="15.7109375" style="175" bestFit="1" customWidth="1"/>
    <col min="8968" max="8968" width="14.140625" style="175" bestFit="1" customWidth="1"/>
    <col min="8969" max="8969" width="11.28515625" style="175" customWidth="1"/>
    <col min="8970" max="8970" width="15.140625" style="175" bestFit="1" customWidth="1"/>
    <col min="8971" max="8971" width="8.85546875" style="175"/>
    <col min="8972" max="8972" width="12.28515625" style="175" bestFit="1" customWidth="1"/>
    <col min="8973" max="9220" width="8.85546875" style="175"/>
    <col min="9221" max="9221" width="32.85546875" style="175" customWidth="1"/>
    <col min="9222" max="9222" width="15.42578125" style="175" bestFit="1" customWidth="1"/>
    <col min="9223" max="9223" width="15.7109375" style="175" bestFit="1" customWidth="1"/>
    <col min="9224" max="9224" width="14.140625" style="175" bestFit="1" customWidth="1"/>
    <col min="9225" max="9225" width="11.28515625" style="175" customWidth="1"/>
    <col min="9226" max="9226" width="15.140625" style="175" bestFit="1" customWidth="1"/>
    <col min="9227" max="9227" width="8.85546875" style="175"/>
    <col min="9228" max="9228" width="12.28515625" style="175" bestFit="1" customWidth="1"/>
    <col min="9229" max="9476" width="8.85546875" style="175"/>
    <col min="9477" max="9477" width="32.85546875" style="175" customWidth="1"/>
    <col min="9478" max="9478" width="15.42578125" style="175" bestFit="1" customWidth="1"/>
    <col min="9479" max="9479" width="15.7109375" style="175" bestFit="1" customWidth="1"/>
    <col min="9480" max="9480" width="14.140625" style="175" bestFit="1" customWidth="1"/>
    <col min="9481" max="9481" width="11.28515625" style="175" customWidth="1"/>
    <col min="9482" max="9482" width="15.140625" style="175" bestFit="1" customWidth="1"/>
    <col min="9483" max="9483" width="8.85546875" style="175"/>
    <col min="9484" max="9484" width="12.28515625" style="175" bestFit="1" customWidth="1"/>
    <col min="9485" max="9732" width="8.85546875" style="175"/>
    <col min="9733" max="9733" width="32.85546875" style="175" customWidth="1"/>
    <col min="9734" max="9734" width="15.42578125" style="175" bestFit="1" customWidth="1"/>
    <col min="9735" max="9735" width="15.7109375" style="175" bestFit="1" customWidth="1"/>
    <col min="9736" max="9736" width="14.140625" style="175" bestFit="1" customWidth="1"/>
    <col min="9737" max="9737" width="11.28515625" style="175" customWidth="1"/>
    <col min="9738" max="9738" width="15.140625" style="175" bestFit="1" customWidth="1"/>
    <col min="9739" max="9739" width="8.85546875" style="175"/>
    <col min="9740" max="9740" width="12.28515625" style="175" bestFit="1" customWidth="1"/>
    <col min="9741" max="9988" width="8.85546875" style="175"/>
    <col min="9989" max="9989" width="32.85546875" style="175" customWidth="1"/>
    <col min="9990" max="9990" width="15.42578125" style="175" bestFit="1" customWidth="1"/>
    <col min="9991" max="9991" width="15.7109375" style="175" bestFit="1" customWidth="1"/>
    <col min="9992" max="9992" width="14.140625" style="175" bestFit="1" customWidth="1"/>
    <col min="9993" max="9993" width="11.28515625" style="175" customWidth="1"/>
    <col min="9994" max="9994" width="15.140625" style="175" bestFit="1" customWidth="1"/>
    <col min="9995" max="9995" width="8.85546875" style="175"/>
    <col min="9996" max="9996" width="12.28515625" style="175" bestFit="1" customWidth="1"/>
    <col min="9997" max="10244" width="8.85546875" style="175"/>
    <col min="10245" max="10245" width="32.85546875" style="175" customWidth="1"/>
    <col min="10246" max="10246" width="15.42578125" style="175" bestFit="1" customWidth="1"/>
    <col min="10247" max="10247" width="15.7109375" style="175" bestFit="1" customWidth="1"/>
    <col min="10248" max="10248" width="14.140625" style="175" bestFit="1" customWidth="1"/>
    <col min="10249" max="10249" width="11.28515625" style="175" customWidth="1"/>
    <col min="10250" max="10250" width="15.140625" style="175" bestFit="1" customWidth="1"/>
    <col min="10251" max="10251" width="8.85546875" style="175"/>
    <col min="10252" max="10252" width="12.28515625" style="175" bestFit="1" customWidth="1"/>
    <col min="10253" max="10500" width="8.85546875" style="175"/>
    <col min="10501" max="10501" width="32.85546875" style="175" customWidth="1"/>
    <col min="10502" max="10502" width="15.42578125" style="175" bestFit="1" customWidth="1"/>
    <col min="10503" max="10503" width="15.7109375" style="175" bestFit="1" customWidth="1"/>
    <col min="10504" max="10504" width="14.140625" style="175" bestFit="1" customWidth="1"/>
    <col min="10505" max="10505" width="11.28515625" style="175" customWidth="1"/>
    <col min="10506" max="10506" width="15.140625" style="175" bestFit="1" customWidth="1"/>
    <col min="10507" max="10507" width="8.85546875" style="175"/>
    <col min="10508" max="10508" width="12.28515625" style="175" bestFit="1" customWidth="1"/>
    <col min="10509" max="10756" width="8.85546875" style="175"/>
    <col min="10757" max="10757" width="32.85546875" style="175" customWidth="1"/>
    <col min="10758" max="10758" width="15.42578125" style="175" bestFit="1" customWidth="1"/>
    <col min="10759" max="10759" width="15.7109375" style="175" bestFit="1" customWidth="1"/>
    <col min="10760" max="10760" width="14.140625" style="175" bestFit="1" customWidth="1"/>
    <col min="10761" max="10761" width="11.28515625" style="175" customWidth="1"/>
    <col min="10762" max="10762" width="15.140625" style="175" bestFit="1" customWidth="1"/>
    <col min="10763" max="10763" width="8.85546875" style="175"/>
    <col min="10764" max="10764" width="12.28515625" style="175" bestFit="1" customWidth="1"/>
    <col min="10765" max="11012" width="8.85546875" style="175"/>
    <col min="11013" max="11013" width="32.85546875" style="175" customWidth="1"/>
    <col min="11014" max="11014" width="15.42578125" style="175" bestFit="1" customWidth="1"/>
    <col min="11015" max="11015" width="15.7109375" style="175" bestFit="1" customWidth="1"/>
    <col min="11016" max="11016" width="14.140625" style="175" bestFit="1" customWidth="1"/>
    <col min="11017" max="11017" width="11.28515625" style="175" customWidth="1"/>
    <col min="11018" max="11018" width="15.140625" style="175" bestFit="1" customWidth="1"/>
    <col min="11019" max="11019" width="8.85546875" style="175"/>
    <col min="11020" max="11020" width="12.28515625" style="175" bestFit="1" customWidth="1"/>
    <col min="11021" max="11268" width="8.85546875" style="175"/>
    <col min="11269" max="11269" width="32.85546875" style="175" customWidth="1"/>
    <col min="11270" max="11270" width="15.42578125" style="175" bestFit="1" customWidth="1"/>
    <col min="11271" max="11271" width="15.7109375" style="175" bestFit="1" customWidth="1"/>
    <col min="11272" max="11272" width="14.140625" style="175" bestFit="1" customWidth="1"/>
    <col min="11273" max="11273" width="11.28515625" style="175" customWidth="1"/>
    <col min="11274" max="11274" width="15.140625" style="175" bestFit="1" customWidth="1"/>
    <col min="11275" max="11275" width="8.85546875" style="175"/>
    <col min="11276" max="11276" width="12.28515625" style="175" bestFit="1" customWidth="1"/>
    <col min="11277" max="11524" width="8.85546875" style="175"/>
    <col min="11525" max="11525" width="32.85546875" style="175" customWidth="1"/>
    <col min="11526" max="11526" width="15.42578125" style="175" bestFit="1" customWidth="1"/>
    <col min="11527" max="11527" width="15.7109375" style="175" bestFit="1" customWidth="1"/>
    <col min="11528" max="11528" width="14.140625" style="175" bestFit="1" customWidth="1"/>
    <col min="11529" max="11529" width="11.28515625" style="175" customWidth="1"/>
    <col min="11530" max="11530" width="15.140625" style="175" bestFit="1" customWidth="1"/>
    <col min="11531" max="11531" width="8.85546875" style="175"/>
    <col min="11532" max="11532" width="12.28515625" style="175" bestFit="1" customWidth="1"/>
    <col min="11533" max="11780" width="8.85546875" style="175"/>
    <col min="11781" max="11781" width="32.85546875" style="175" customWidth="1"/>
    <col min="11782" max="11782" width="15.42578125" style="175" bestFit="1" customWidth="1"/>
    <col min="11783" max="11783" width="15.7109375" style="175" bestFit="1" customWidth="1"/>
    <col min="11784" max="11784" width="14.140625" style="175" bestFit="1" customWidth="1"/>
    <col min="11785" max="11785" width="11.28515625" style="175" customWidth="1"/>
    <col min="11786" max="11786" width="15.140625" style="175" bestFit="1" customWidth="1"/>
    <col min="11787" max="11787" width="8.85546875" style="175"/>
    <col min="11788" max="11788" width="12.28515625" style="175" bestFit="1" customWidth="1"/>
    <col min="11789" max="12036" width="8.85546875" style="175"/>
    <col min="12037" max="12037" width="32.85546875" style="175" customWidth="1"/>
    <col min="12038" max="12038" width="15.42578125" style="175" bestFit="1" customWidth="1"/>
    <col min="12039" max="12039" width="15.7109375" style="175" bestFit="1" customWidth="1"/>
    <col min="12040" max="12040" width="14.140625" style="175" bestFit="1" customWidth="1"/>
    <col min="12041" max="12041" width="11.28515625" style="175" customWidth="1"/>
    <col min="12042" max="12042" width="15.140625" style="175" bestFit="1" customWidth="1"/>
    <col min="12043" max="12043" width="8.85546875" style="175"/>
    <col min="12044" max="12044" width="12.28515625" style="175" bestFit="1" customWidth="1"/>
    <col min="12045" max="12292" width="8.85546875" style="175"/>
    <col min="12293" max="12293" width="32.85546875" style="175" customWidth="1"/>
    <col min="12294" max="12294" width="15.42578125" style="175" bestFit="1" customWidth="1"/>
    <col min="12295" max="12295" width="15.7109375" style="175" bestFit="1" customWidth="1"/>
    <col min="12296" max="12296" width="14.140625" style="175" bestFit="1" customWidth="1"/>
    <col min="12297" max="12297" width="11.28515625" style="175" customWidth="1"/>
    <col min="12298" max="12298" width="15.140625" style="175" bestFit="1" customWidth="1"/>
    <col min="12299" max="12299" width="8.85546875" style="175"/>
    <col min="12300" max="12300" width="12.28515625" style="175" bestFit="1" customWidth="1"/>
    <col min="12301" max="12548" width="8.85546875" style="175"/>
    <col min="12549" max="12549" width="32.85546875" style="175" customWidth="1"/>
    <col min="12550" max="12550" width="15.42578125" style="175" bestFit="1" customWidth="1"/>
    <col min="12551" max="12551" width="15.7109375" style="175" bestFit="1" customWidth="1"/>
    <col min="12552" max="12552" width="14.140625" style="175" bestFit="1" customWidth="1"/>
    <col min="12553" max="12553" width="11.28515625" style="175" customWidth="1"/>
    <col min="12554" max="12554" width="15.140625" style="175" bestFit="1" customWidth="1"/>
    <col min="12555" max="12555" width="8.85546875" style="175"/>
    <col min="12556" max="12556" width="12.28515625" style="175" bestFit="1" customWidth="1"/>
    <col min="12557" max="12804" width="8.85546875" style="175"/>
    <col min="12805" max="12805" width="32.85546875" style="175" customWidth="1"/>
    <col min="12806" max="12806" width="15.42578125" style="175" bestFit="1" customWidth="1"/>
    <col min="12807" max="12807" width="15.7109375" style="175" bestFit="1" customWidth="1"/>
    <col min="12808" max="12808" width="14.140625" style="175" bestFit="1" customWidth="1"/>
    <col min="12809" max="12809" width="11.28515625" style="175" customWidth="1"/>
    <col min="12810" max="12810" width="15.140625" style="175" bestFit="1" customWidth="1"/>
    <col min="12811" max="12811" width="8.85546875" style="175"/>
    <col min="12812" max="12812" width="12.28515625" style="175" bestFit="1" customWidth="1"/>
    <col min="12813" max="13060" width="8.85546875" style="175"/>
    <col min="13061" max="13061" width="32.85546875" style="175" customWidth="1"/>
    <col min="13062" max="13062" width="15.42578125" style="175" bestFit="1" customWidth="1"/>
    <col min="13063" max="13063" width="15.7109375" style="175" bestFit="1" customWidth="1"/>
    <col min="13064" max="13064" width="14.140625" style="175" bestFit="1" customWidth="1"/>
    <col min="13065" max="13065" width="11.28515625" style="175" customWidth="1"/>
    <col min="13066" max="13066" width="15.140625" style="175" bestFit="1" customWidth="1"/>
    <col min="13067" max="13067" width="8.85546875" style="175"/>
    <col min="13068" max="13068" width="12.28515625" style="175" bestFit="1" customWidth="1"/>
    <col min="13069" max="13316" width="8.85546875" style="175"/>
    <col min="13317" max="13317" width="32.85546875" style="175" customWidth="1"/>
    <col min="13318" max="13318" width="15.42578125" style="175" bestFit="1" customWidth="1"/>
    <col min="13319" max="13319" width="15.7109375" style="175" bestFit="1" customWidth="1"/>
    <col min="13320" max="13320" width="14.140625" style="175" bestFit="1" customWidth="1"/>
    <col min="13321" max="13321" width="11.28515625" style="175" customWidth="1"/>
    <col min="13322" max="13322" width="15.140625" style="175" bestFit="1" customWidth="1"/>
    <col min="13323" max="13323" width="8.85546875" style="175"/>
    <col min="13324" max="13324" width="12.28515625" style="175" bestFit="1" customWidth="1"/>
    <col min="13325" max="13572" width="8.85546875" style="175"/>
    <col min="13573" max="13573" width="32.85546875" style="175" customWidth="1"/>
    <col min="13574" max="13574" width="15.42578125" style="175" bestFit="1" customWidth="1"/>
    <col min="13575" max="13575" width="15.7109375" style="175" bestFit="1" customWidth="1"/>
    <col min="13576" max="13576" width="14.140625" style="175" bestFit="1" customWidth="1"/>
    <col min="13577" max="13577" width="11.28515625" style="175" customWidth="1"/>
    <col min="13578" max="13578" width="15.140625" style="175" bestFit="1" customWidth="1"/>
    <col min="13579" max="13579" width="8.85546875" style="175"/>
    <col min="13580" max="13580" width="12.28515625" style="175" bestFit="1" customWidth="1"/>
    <col min="13581" max="13828" width="8.85546875" style="175"/>
    <col min="13829" max="13829" width="32.85546875" style="175" customWidth="1"/>
    <col min="13830" max="13830" width="15.42578125" style="175" bestFit="1" customWidth="1"/>
    <col min="13831" max="13831" width="15.7109375" style="175" bestFit="1" customWidth="1"/>
    <col min="13832" max="13832" width="14.140625" style="175" bestFit="1" customWidth="1"/>
    <col min="13833" max="13833" width="11.28515625" style="175" customWidth="1"/>
    <col min="13834" max="13834" width="15.140625" style="175" bestFit="1" customWidth="1"/>
    <col min="13835" max="13835" width="8.85546875" style="175"/>
    <col min="13836" max="13836" width="12.28515625" style="175" bestFit="1" customWidth="1"/>
    <col min="13837" max="14084" width="8.85546875" style="175"/>
    <col min="14085" max="14085" width="32.85546875" style="175" customWidth="1"/>
    <col min="14086" max="14086" width="15.42578125" style="175" bestFit="1" customWidth="1"/>
    <col min="14087" max="14087" width="15.7109375" style="175" bestFit="1" customWidth="1"/>
    <col min="14088" max="14088" width="14.140625" style="175" bestFit="1" customWidth="1"/>
    <col min="14089" max="14089" width="11.28515625" style="175" customWidth="1"/>
    <col min="14090" max="14090" width="15.140625" style="175" bestFit="1" customWidth="1"/>
    <col min="14091" max="14091" width="8.85546875" style="175"/>
    <col min="14092" max="14092" width="12.28515625" style="175" bestFit="1" customWidth="1"/>
    <col min="14093" max="14340" width="8.85546875" style="175"/>
    <col min="14341" max="14341" width="32.85546875" style="175" customWidth="1"/>
    <col min="14342" max="14342" width="15.42578125" style="175" bestFit="1" customWidth="1"/>
    <col min="14343" max="14343" width="15.7109375" style="175" bestFit="1" customWidth="1"/>
    <col min="14344" max="14344" width="14.140625" style="175" bestFit="1" customWidth="1"/>
    <col min="14345" max="14345" width="11.28515625" style="175" customWidth="1"/>
    <col min="14346" max="14346" width="15.140625" style="175" bestFit="1" customWidth="1"/>
    <col min="14347" max="14347" width="8.85546875" style="175"/>
    <col min="14348" max="14348" width="12.28515625" style="175" bestFit="1" customWidth="1"/>
    <col min="14349" max="14596" width="8.85546875" style="175"/>
    <col min="14597" max="14597" width="32.85546875" style="175" customWidth="1"/>
    <col min="14598" max="14598" width="15.42578125" style="175" bestFit="1" customWidth="1"/>
    <col min="14599" max="14599" width="15.7109375" style="175" bestFit="1" customWidth="1"/>
    <col min="14600" max="14600" width="14.140625" style="175" bestFit="1" customWidth="1"/>
    <col min="14601" max="14601" width="11.28515625" style="175" customWidth="1"/>
    <col min="14602" max="14602" width="15.140625" style="175" bestFit="1" customWidth="1"/>
    <col min="14603" max="14603" width="8.85546875" style="175"/>
    <col min="14604" max="14604" width="12.28515625" style="175" bestFit="1" customWidth="1"/>
    <col min="14605" max="14852" width="8.85546875" style="175"/>
    <col min="14853" max="14853" width="32.85546875" style="175" customWidth="1"/>
    <col min="14854" max="14854" width="15.42578125" style="175" bestFit="1" customWidth="1"/>
    <col min="14855" max="14855" width="15.7109375" style="175" bestFit="1" customWidth="1"/>
    <col min="14856" max="14856" width="14.140625" style="175" bestFit="1" customWidth="1"/>
    <col min="14857" max="14857" width="11.28515625" style="175" customWidth="1"/>
    <col min="14858" max="14858" width="15.140625" style="175" bestFit="1" customWidth="1"/>
    <col min="14859" max="14859" width="8.85546875" style="175"/>
    <col min="14860" max="14860" width="12.28515625" style="175" bestFit="1" customWidth="1"/>
    <col min="14861" max="15108" width="8.85546875" style="175"/>
    <col min="15109" max="15109" width="32.85546875" style="175" customWidth="1"/>
    <col min="15110" max="15110" width="15.42578125" style="175" bestFit="1" customWidth="1"/>
    <col min="15111" max="15111" width="15.7109375" style="175" bestFit="1" customWidth="1"/>
    <col min="15112" max="15112" width="14.140625" style="175" bestFit="1" customWidth="1"/>
    <col min="15113" max="15113" width="11.28515625" style="175" customWidth="1"/>
    <col min="15114" max="15114" width="15.140625" style="175" bestFit="1" customWidth="1"/>
    <col min="15115" max="15115" width="8.85546875" style="175"/>
    <col min="15116" max="15116" width="12.28515625" style="175" bestFit="1" customWidth="1"/>
    <col min="15117" max="15364" width="8.85546875" style="175"/>
    <col min="15365" max="15365" width="32.85546875" style="175" customWidth="1"/>
    <col min="15366" max="15366" width="15.42578125" style="175" bestFit="1" customWidth="1"/>
    <col min="15367" max="15367" width="15.7109375" style="175" bestFit="1" customWidth="1"/>
    <col min="15368" max="15368" width="14.140625" style="175" bestFit="1" customWidth="1"/>
    <col min="15369" max="15369" width="11.28515625" style="175" customWidth="1"/>
    <col min="15370" max="15370" width="15.140625" style="175" bestFit="1" customWidth="1"/>
    <col min="15371" max="15371" width="8.85546875" style="175"/>
    <col min="15372" max="15372" width="12.28515625" style="175" bestFit="1" customWidth="1"/>
    <col min="15373" max="15620" width="8.85546875" style="175"/>
    <col min="15621" max="15621" width="32.85546875" style="175" customWidth="1"/>
    <col min="15622" max="15622" width="15.42578125" style="175" bestFit="1" customWidth="1"/>
    <col min="15623" max="15623" width="15.7109375" style="175" bestFit="1" customWidth="1"/>
    <col min="15624" max="15624" width="14.140625" style="175" bestFit="1" customWidth="1"/>
    <col min="15625" max="15625" width="11.28515625" style="175" customWidth="1"/>
    <col min="15626" max="15626" width="15.140625" style="175" bestFit="1" customWidth="1"/>
    <col min="15627" max="15627" width="8.85546875" style="175"/>
    <col min="15628" max="15628" width="12.28515625" style="175" bestFit="1" customWidth="1"/>
    <col min="15629" max="15876" width="8.85546875" style="175"/>
    <col min="15877" max="15877" width="32.85546875" style="175" customWidth="1"/>
    <col min="15878" max="15878" width="15.42578125" style="175" bestFit="1" customWidth="1"/>
    <col min="15879" max="15879" width="15.7109375" style="175" bestFit="1" customWidth="1"/>
    <col min="15880" max="15880" width="14.140625" style="175" bestFit="1" customWidth="1"/>
    <col min="15881" max="15881" width="11.28515625" style="175" customWidth="1"/>
    <col min="15882" max="15882" width="15.140625" style="175" bestFit="1" customWidth="1"/>
    <col min="15883" max="15883" width="8.85546875" style="175"/>
    <col min="15884" max="15884" width="12.28515625" style="175" bestFit="1" customWidth="1"/>
    <col min="15885" max="16132" width="8.85546875" style="175"/>
    <col min="16133" max="16133" width="32.85546875" style="175" customWidth="1"/>
    <col min="16134" max="16134" width="15.42578125" style="175" bestFit="1" customWidth="1"/>
    <col min="16135" max="16135" width="15.7109375" style="175" bestFit="1" customWidth="1"/>
    <col min="16136" max="16136" width="14.140625" style="175" bestFit="1" customWidth="1"/>
    <col min="16137" max="16137" width="11.28515625" style="175" customWidth="1"/>
    <col min="16138" max="16138" width="15.140625" style="175" bestFit="1" customWidth="1"/>
    <col min="16139" max="16139" width="8.85546875" style="175"/>
    <col min="16140" max="16140" width="12.28515625" style="175" bestFit="1" customWidth="1"/>
    <col min="16141" max="16384" width="8.85546875" style="175"/>
  </cols>
  <sheetData>
    <row r="1" spans="1:14">
      <c r="A1" s="718" t="str">
        <f>'JAP-5 Summary (Base Revenue)'!A1:G1</f>
        <v>Puget Sound Energy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</row>
    <row r="2" spans="1:14">
      <c r="A2" s="718" t="s">
        <v>146</v>
      </c>
      <c r="B2" s="719"/>
      <c r="C2" s="719"/>
      <c r="D2" s="719"/>
      <c r="E2" s="719"/>
      <c r="F2" s="719"/>
      <c r="G2" s="719"/>
      <c r="H2" s="719"/>
      <c r="I2" s="719"/>
      <c r="J2" s="719"/>
      <c r="K2" s="719"/>
    </row>
    <row r="3" spans="1:14">
      <c r="A3" s="718" t="s">
        <v>593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</row>
    <row r="4" spans="1:14">
      <c r="A4" s="718" t="str">
        <f>'JAP-5 Summary (Base Revenue)'!A4:G4</f>
        <v>2019 Greneral Rate Case (GRC)</v>
      </c>
      <c r="B4" s="719"/>
      <c r="C4" s="719"/>
      <c r="D4" s="719"/>
      <c r="E4" s="719"/>
      <c r="F4" s="719"/>
      <c r="G4" s="719"/>
      <c r="H4" s="719"/>
      <c r="I4" s="719"/>
      <c r="J4" s="719"/>
      <c r="K4" s="719"/>
    </row>
    <row r="5" spans="1:14">
      <c r="A5" s="718" t="str">
        <f>'JAP-5 Summary (Base Revenue)'!A5:G5</f>
        <v>Test Year Ending December 31, 2018</v>
      </c>
      <c r="B5" s="719"/>
      <c r="C5" s="719"/>
      <c r="D5" s="719"/>
      <c r="E5" s="719"/>
      <c r="F5" s="719"/>
      <c r="G5" s="719"/>
      <c r="H5" s="719"/>
      <c r="I5" s="719"/>
      <c r="J5" s="719"/>
      <c r="K5" s="719"/>
    </row>
    <row r="7" spans="1:14" ht="15" customHeight="1">
      <c r="A7" s="407"/>
      <c r="B7" s="408"/>
      <c r="C7" s="722" t="s">
        <v>50</v>
      </c>
      <c r="D7" s="713" t="s">
        <v>498</v>
      </c>
      <c r="E7" s="714"/>
      <c r="F7" s="716" t="s">
        <v>119</v>
      </c>
      <c r="G7" s="713" t="s">
        <v>590</v>
      </c>
      <c r="H7" s="715"/>
      <c r="I7" s="714"/>
      <c r="J7" s="716" t="s">
        <v>595</v>
      </c>
      <c r="K7" s="720" t="s">
        <v>594</v>
      </c>
    </row>
    <row r="8" spans="1:14" ht="25.9" customHeight="1">
      <c r="A8" s="209" t="s">
        <v>1</v>
      </c>
      <c r="B8" s="206" t="s">
        <v>2</v>
      </c>
      <c r="C8" s="723"/>
      <c r="D8" s="208" t="s">
        <v>416</v>
      </c>
      <c r="E8" s="207" t="s">
        <v>417</v>
      </c>
      <c r="F8" s="717"/>
      <c r="G8" s="206" t="s">
        <v>418</v>
      </c>
      <c r="H8" s="206" t="s">
        <v>420</v>
      </c>
      <c r="I8" s="281" t="s">
        <v>419</v>
      </c>
      <c r="J8" s="717"/>
      <c r="K8" s="721"/>
      <c r="L8" s="224"/>
    </row>
    <row r="9" spans="1:14">
      <c r="A9" s="5"/>
      <c r="B9" s="203" t="s">
        <v>3</v>
      </c>
      <c r="C9" s="202" t="s">
        <v>4</v>
      </c>
      <c r="D9" s="205" t="s">
        <v>5</v>
      </c>
      <c r="E9" s="204" t="s">
        <v>6</v>
      </c>
      <c r="F9" s="201" t="s">
        <v>494</v>
      </c>
      <c r="G9" s="203" t="s">
        <v>59</v>
      </c>
      <c r="H9" s="203" t="s">
        <v>8</v>
      </c>
      <c r="I9" s="202" t="s">
        <v>9</v>
      </c>
      <c r="J9" s="201" t="s">
        <v>60</v>
      </c>
      <c r="K9" s="201" t="s">
        <v>61</v>
      </c>
      <c r="L9" s="224"/>
    </row>
    <row r="10" spans="1:14">
      <c r="B10" s="175" t="s">
        <v>99</v>
      </c>
      <c r="C10" s="179"/>
      <c r="E10" s="179"/>
      <c r="F10" s="178"/>
      <c r="I10" s="179"/>
      <c r="J10" s="178"/>
      <c r="K10" s="178"/>
      <c r="N10" s="200"/>
    </row>
    <row r="11" spans="1:14">
      <c r="A11" s="409">
        <v>1</v>
      </c>
      <c r="B11" s="175" t="s">
        <v>100</v>
      </c>
      <c r="C11" s="186"/>
      <c r="D11" s="176"/>
      <c r="E11" s="186"/>
      <c r="F11" s="185"/>
      <c r="G11" s="176"/>
      <c r="H11" s="176"/>
      <c r="I11" s="186"/>
      <c r="J11" s="185"/>
      <c r="K11" s="185"/>
    </row>
    <row r="12" spans="1:14">
      <c r="A12" s="409">
        <f t="shared" ref="A12:A51" si="0">A11+1</f>
        <v>2</v>
      </c>
      <c r="B12" s="410" t="s">
        <v>110</v>
      </c>
      <c r="C12" s="186">
        <f t="shared" ref="C12:C17" si="1">SUM(D12:K12)</f>
        <v>57317388.722843781</v>
      </c>
      <c r="D12" s="176">
        <f>'WP14-E COS-Ratebase Summary'!N49*'WP11 E373 Pole Cost Estimates'!D36</f>
        <v>23608963.299860839</v>
      </c>
      <c r="E12" s="186">
        <f>'WP14-E COS-Ratebase Summary'!N49*'WP11 E373 Pole Cost Estimates'!D37</f>
        <v>33708425.422982946</v>
      </c>
      <c r="F12" s="185"/>
      <c r="G12" s="176"/>
      <c r="H12" s="176"/>
      <c r="I12" s="186"/>
      <c r="J12" s="185"/>
      <c r="K12" s="185"/>
    </row>
    <row r="13" spans="1:14">
      <c r="A13" s="409">
        <f t="shared" si="0"/>
        <v>3</v>
      </c>
      <c r="B13" s="410" t="s">
        <v>111</v>
      </c>
      <c r="C13" s="186">
        <f t="shared" si="1"/>
        <v>-20008358.410123274</v>
      </c>
      <c r="D13" s="176">
        <f>'WP14-E COS-Ratebase Summary'!N109*'WP11 E373 Pole Cost Estimates'!D36</f>
        <v>-8241418.7024329165</v>
      </c>
      <c r="E13" s="186">
        <f>'WP14-E COS-Ratebase Summary'!N109*'WP11 E373 Pole Cost Estimates'!D37</f>
        <v>-11766939.707690356</v>
      </c>
      <c r="F13" s="185"/>
      <c r="G13" s="176"/>
      <c r="H13" s="176"/>
      <c r="I13" s="186"/>
      <c r="J13" s="185"/>
      <c r="K13" s="185"/>
    </row>
    <row r="14" spans="1:14">
      <c r="A14" s="409">
        <f t="shared" si="0"/>
        <v>4</v>
      </c>
      <c r="B14" s="410" t="s">
        <v>112</v>
      </c>
      <c r="C14" s="186">
        <f t="shared" si="1"/>
        <v>54614207.259654492</v>
      </c>
      <c r="D14" s="176">
        <f>SUM('WP14-E COS-Ratebase Summary'!N14, 'WP14-E COS-Ratebase Summary'!N65, 'WP14-E COS-Ratebase Summary'!N51)-SUM(D12,E12)</f>
        <v>36249770.979915932</v>
      </c>
      <c r="E14" s="186"/>
      <c r="F14" s="185"/>
      <c r="G14" s="176"/>
      <c r="H14" s="176"/>
      <c r="I14" s="186"/>
      <c r="J14" s="185">
        <f>(SUM('WP14-E COS-Ratebase Summary'!N20,'WP14-E COS-Ratebase Summary'!N27))*'WP16-E COS-Class Summary'!$AA$59</f>
        <v>1282413.1374061306</v>
      </c>
      <c r="K14" s="185">
        <f>SUM('WP14-E COS-Ratebase Summary'!N20,'WP14-E COS-Ratebase Summary'!N27)*'WP16-E COS-Class Summary'!$AA$60</f>
        <v>17082023.142332423</v>
      </c>
    </row>
    <row r="15" spans="1:14">
      <c r="A15" s="409">
        <f t="shared" si="0"/>
        <v>5</v>
      </c>
      <c r="B15" s="410" t="s">
        <v>113</v>
      </c>
      <c r="C15" s="186">
        <f t="shared" si="1"/>
        <v>-21771572.870706294</v>
      </c>
      <c r="D15" s="176">
        <f>SUM('WP14-E COS-Ratebase Summary'!$N74,'WP14-E COS-Ratebase Summary'!$N116,'WP14-E COS-Ratebase Summary'!$N111)-SUM(D13:E13)</f>
        <v>-13852926.327830307</v>
      </c>
      <c r="E15" s="186"/>
      <c r="F15" s="185"/>
      <c r="G15" s="176"/>
      <c r="H15" s="176"/>
      <c r="I15" s="186"/>
      <c r="J15" s="185">
        <f>(SUM('WP14-E COS-Ratebase Summary'!N80,'WP14-E COS-Ratebase Summary'!N87))*'WP16-E COS-Class Summary'!$AA$59</f>
        <v>-552969.67477644666</v>
      </c>
      <c r="K15" s="185">
        <f>SUM('WP14-E COS-Ratebase Summary'!N80,'WP14-E COS-Ratebase Summary'!N87)*'WP16-E COS-Class Summary'!$AA$60</f>
        <v>-7365676.8680995414</v>
      </c>
    </row>
    <row r="16" spans="1:14">
      <c r="A16" s="409">
        <f t="shared" si="0"/>
        <v>6</v>
      </c>
      <c r="B16" s="410" t="s">
        <v>114</v>
      </c>
      <c r="C16" s="186">
        <f t="shared" si="1"/>
        <v>-10907987.008040208</v>
      </c>
      <c r="D16" s="176">
        <f>'WP14-E COS-Ratebase Summary'!$N$151-SUM(D12:E15)-SUM(J14:K16)</f>
        <v>-10451149.689048335</v>
      </c>
      <c r="E16" s="176"/>
      <c r="F16" s="185"/>
      <c r="G16" s="176"/>
      <c r="H16" s="176"/>
      <c r="I16" s="186"/>
      <c r="J16" s="185">
        <f>('WP16-E COS-Class Summary'!$O$55+'WP16-E COS-Class Summary'!$O$64-SUM(J14:J15))</f>
        <v>-31901.560745370691</v>
      </c>
      <c r="K16" s="185">
        <f>'WP16-E COS-Class Summary'!$O$56+'WP16-E COS-Class Summary'!$O$65-SUM(K14:K15)</f>
        <v>-424935.75824650191</v>
      </c>
    </row>
    <row r="17" spans="1:14">
      <c r="A17" s="409">
        <f t="shared" si="0"/>
        <v>7</v>
      </c>
      <c r="B17" s="175" t="s">
        <v>101</v>
      </c>
      <c r="C17" s="198">
        <f t="shared" si="1"/>
        <v>59243677.69362849</v>
      </c>
      <c r="D17" s="199">
        <f t="shared" ref="D17:K17" si="2">SUM(D12:D16)</f>
        <v>27313239.560465209</v>
      </c>
      <c r="E17" s="198">
        <f t="shared" si="2"/>
        <v>21941485.715292588</v>
      </c>
      <c r="F17" s="197">
        <f t="shared" si="2"/>
        <v>0</v>
      </c>
      <c r="G17" s="199">
        <f t="shared" si="2"/>
        <v>0</v>
      </c>
      <c r="H17" s="199">
        <f t="shared" si="2"/>
        <v>0</v>
      </c>
      <c r="I17" s="198">
        <f t="shared" si="2"/>
        <v>0</v>
      </c>
      <c r="J17" s="197">
        <f t="shared" si="2"/>
        <v>697541.90188431321</v>
      </c>
      <c r="K17" s="197">
        <f t="shared" si="2"/>
        <v>9291410.5159863811</v>
      </c>
      <c r="L17" s="686"/>
      <c r="M17" s="177"/>
    </row>
    <row r="18" spans="1:14">
      <c r="A18" s="409">
        <f t="shared" si="0"/>
        <v>8</v>
      </c>
      <c r="B18" s="687"/>
      <c r="C18" s="272"/>
      <c r="D18" s="176"/>
      <c r="E18" s="186"/>
      <c r="F18" s="185"/>
      <c r="G18" s="176"/>
      <c r="H18" s="176"/>
      <c r="I18" s="186"/>
      <c r="J18" s="185"/>
      <c r="K18" s="185"/>
    </row>
    <row r="19" spans="1:14">
      <c r="A19" s="409">
        <f t="shared" si="0"/>
        <v>9</v>
      </c>
      <c r="B19" s="175" t="s">
        <v>102</v>
      </c>
      <c r="C19" s="184">
        <f>+'WP16-E COS-Class Summary'!O32</f>
        <v>7.4399999999999994E-2</v>
      </c>
      <c r="D19" s="176"/>
      <c r="E19" s="186"/>
      <c r="F19" s="185"/>
      <c r="G19" s="176"/>
      <c r="H19" s="176"/>
      <c r="I19" s="186"/>
      <c r="J19" s="185"/>
      <c r="K19" s="185"/>
    </row>
    <row r="20" spans="1:14">
      <c r="A20" s="409">
        <f t="shared" si="0"/>
        <v>10</v>
      </c>
      <c r="B20" s="411" t="s">
        <v>103</v>
      </c>
      <c r="C20" s="186">
        <f>SUM(D20:K20)</f>
        <v>4407729.620405959</v>
      </c>
      <c r="D20" s="176">
        <f t="shared" ref="D20:K20" si="3">+D17*$C$19</f>
        <v>2032105.0232986114</v>
      </c>
      <c r="E20" s="186">
        <f t="shared" si="3"/>
        <v>1632446.5372177684</v>
      </c>
      <c r="F20" s="185">
        <f t="shared" si="3"/>
        <v>0</v>
      </c>
      <c r="G20" s="176">
        <f t="shared" si="3"/>
        <v>0</v>
      </c>
      <c r="H20" s="176">
        <f t="shared" si="3"/>
        <v>0</v>
      </c>
      <c r="I20" s="186">
        <f t="shared" si="3"/>
        <v>0</v>
      </c>
      <c r="J20" s="185">
        <f t="shared" si="3"/>
        <v>51897.1175001929</v>
      </c>
      <c r="K20" s="185">
        <f t="shared" si="3"/>
        <v>691280.94238938671</v>
      </c>
    </row>
    <row r="21" spans="1:14">
      <c r="A21" s="409">
        <f t="shared" si="0"/>
        <v>11</v>
      </c>
      <c r="C21" s="186"/>
      <c r="D21" s="176"/>
      <c r="E21" s="186"/>
      <c r="F21" s="185"/>
      <c r="G21" s="176"/>
      <c r="H21" s="176"/>
      <c r="I21" s="186"/>
      <c r="J21" s="185"/>
      <c r="K21" s="185"/>
    </row>
    <row r="22" spans="1:14">
      <c r="A22" s="409">
        <f t="shared" si="0"/>
        <v>12</v>
      </c>
      <c r="B22" s="175" t="s">
        <v>62</v>
      </c>
      <c r="C22" s="186"/>
      <c r="D22" s="176"/>
      <c r="E22" s="186"/>
      <c r="F22" s="185"/>
      <c r="G22" s="176"/>
      <c r="H22" s="176"/>
      <c r="I22" s="186"/>
      <c r="J22" s="185"/>
      <c r="K22" s="185"/>
    </row>
    <row r="23" spans="1:14">
      <c r="A23" s="409">
        <f t="shared" si="0"/>
        <v>13</v>
      </c>
      <c r="B23" s="175" t="s">
        <v>104</v>
      </c>
      <c r="C23" s="186">
        <f t="shared" ref="C23:C29" si="4">SUM(D23:K23)</f>
        <v>145300.63335813151</v>
      </c>
      <c r="D23" s="176"/>
      <c r="E23" s="186"/>
      <c r="F23" s="185">
        <f>+'WP15-E COS-Expense Summary'!N44</f>
        <v>145300.63335813151</v>
      </c>
      <c r="G23" s="176"/>
      <c r="H23" s="176"/>
      <c r="I23" s="186"/>
      <c r="J23" s="185"/>
      <c r="K23" s="185"/>
    </row>
    <row r="24" spans="1:14">
      <c r="A24" s="409">
        <f t="shared" si="0"/>
        <v>14</v>
      </c>
      <c r="B24" s="410" t="s">
        <v>105</v>
      </c>
      <c r="C24" s="186">
        <f t="shared" si="4"/>
        <v>2000850.553615283</v>
      </c>
      <c r="D24" s="176"/>
      <c r="E24" s="186"/>
      <c r="F24" s="185">
        <f>+'WP15-E COS-Expense Summary'!N92</f>
        <v>2000850.553615283</v>
      </c>
      <c r="G24" s="176"/>
      <c r="H24" s="176"/>
      <c r="I24" s="186"/>
      <c r="J24" s="185"/>
      <c r="K24" s="185"/>
    </row>
    <row r="25" spans="1:14">
      <c r="A25" s="409">
        <f t="shared" si="0"/>
        <v>15</v>
      </c>
      <c r="B25" s="410" t="s">
        <v>106</v>
      </c>
      <c r="C25" s="186">
        <f t="shared" si="4"/>
        <v>0</v>
      </c>
      <c r="D25" s="176"/>
      <c r="E25" s="186"/>
      <c r="F25" s="185"/>
      <c r="G25" s="176">
        <f>'WP13-E COS-AccountAllocation'!CG334</f>
        <v>0</v>
      </c>
      <c r="H25" s="176">
        <f>'WP13-E COS-AccountAllocation'!CH334</f>
        <v>0</v>
      </c>
      <c r="I25" s="186">
        <f>'WP13-E COS-AccountAllocation'!CI334</f>
        <v>0</v>
      </c>
      <c r="J25" s="185"/>
      <c r="K25" s="185"/>
    </row>
    <row r="26" spans="1:14">
      <c r="A26" s="409">
        <f t="shared" si="0"/>
        <v>16</v>
      </c>
      <c r="B26" s="410" t="s">
        <v>115</v>
      </c>
      <c r="C26" s="186">
        <f t="shared" si="4"/>
        <v>3241864.2107446287</v>
      </c>
      <c r="D26" s="195"/>
      <c r="E26" s="186"/>
      <c r="F26" s="185">
        <f>'WP15-E COS-Expense Summary'!$N$50+'WP15-E COS-Expense Summary'!$N$95-F23-F24</f>
        <v>249798.50725454115</v>
      </c>
      <c r="G26" s="196"/>
      <c r="H26" s="196"/>
      <c r="I26" s="179"/>
      <c r="J26" s="185">
        <f>'WP13-E COS-AccountAllocation'!CG261+'WP13-E COS-AccountAllocation'!CG270+'WP13-E COS-AccountAllocation'!CG276+'WP13-E COS-AccountAllocation'!CG285+'WP13-E COS-AccountAllocation'!CG300</f>
        <v>207722.11841211517</v>
      </c>
      <c r="K26" s="185">
        <f>'WP13-E COS-AccountAllocation'!CH261+'WP13-E COS-AccountAllocation'!CH270+'WP13-E COS-AccountAllocation'!CH276+'WP13-E COS-AccountAllocation'!CH285+'WP13-E COS-AccountAllocation'!CH300</f>
        <v>2784343.5850779722</v>
      </c>
      <c r="M26" s="278"/>
      <c r="N26" s="278"/>
    </row>
    <row r="27" spans="1:14">
      <c r="A27" s="409">
        <f t="shared" si="0"/>
        <v>17</v>
      </c>
      <c r="B27" s="411" t="s">
        <v>118</v>
      </c>
      <c r="C27" s="186">
        <f t="shared" si="4"/>
        <v>5790702.1336457804</v>
      </c>
      <c r="D27" s="176">
        <f>SUM('WP15-E COS-Expense Summary'!$N$113:$N$125,'WP15-E COS-Expense Summary'!$N$128:$N$130,'WP15-E COS-Expense Summary'!$N$133,'WP15-E COS-Expense Summary'!$N$136)*'WP11 E373 Pole Cost Estimates'!D36</f>
        <v>2091633.2611692438</v>
      </c>
      <c r="E27" s="176">
        <f>SUM('WP15-E COS-Expense Summary'!$N$113:$N$125,'WP15-E COS-Expense Summary'!$N$128:$N$130,'WP15-E COS-Expense Summary'!$N$133,'WP15-E COS-Expense Summary'!$N$136)*'WP11 E373 Pole Cost Estimates'!D37</f>
        <v>2986393.8920507221</v>
      </c>
      <c r="F27" s="185"/>
      <c r="G27" s="195"/>
      <c r="H27" s="195"/>
      <c r="I27" s="186"/>
      <c r="J27" s="185">
        <f>SUM('WP15-E COS-Expense Summary'!$N$106:$N$112,'WP15-E COS-Expense Summary'!$N$126:$N$127,'WP15-E COS-Expense Summary'!$N$131:$N$132,'WP15-E COS-Expense Summary'!$N$135,'WP15-E COS-Expense Summary'!$N$137:$N$139,'WP15-E COS-Expense Summary'!$N$141)</f>
        <v>712674.9804258137</v>
      </c>
      <c r="K27" s="185"/>
    </row>
    <row r="28" spans="1:14">
      <c r="A28" s="409">
        <f t="shared" si="0"/>
        <v>18</v>
      </c>
      <c r="B28" s="411" t="s">
        <v>799</v>
      </c>
      <c r="C28" s="186">
        <f t="shared" si="4"/>
        <v>473778.17727591831</v>
      </c>
      <c r="D28" s="176">
        <f>('WP15-E COS-Expense Summary'!N145-C27)*D27/C27</f>
        <v>171131.26718236884</v>
      </c>
      <c r="E28" s="176">
        <f>('WP15-E COS-Expense Summary'!N145-C27)*E27/C27</f>
        <v>244337.94419899207</v>
      </c>
      <c r="F28" s="185"/>
      <c r="G28" s="195"/>
      <c r="H28" s="195"/>
      <c r="I28" s="195"/>
      <c r="J28" s="176">
        <f>('WP15-E COS-Expense Summary'!N145-C27)*J27/C27</f>
        <v>58308.965894557448</v>
      </c>
      <c r="K28" s="185"/>
    </row>
    <row r="29" spans="1:14">
      <c r="A29" s="409">
        <f t="shared" si="0"/>
        <v>19</v>
      </c>
      <c r="B29" s="175" t="s">
        <v>116</v>
      </c>
      <c r="C29" s="194">
        <f t="shared" si="4"/>
        <v>1685779.8351209373</v>
      </c>
      <c r="D29" s="193"/>
      <c r="E29" s="192"/>
      <c r="F29" s="191"/>
      <c r="G29" s="688">
        <f>SUM('WP13-E COS-AccountAllocation'!$CG$327,'WP13-E COS-AccountAllocation'!$CG$339,'WP13-E COS-AccountAllocation'!$CG$356,'WP13-E COS-AccountAllocation'!$CG$404)-G25</f>
        <v>150222.48214046698</v>
      </c>
      <c r="H29" s="689">
        <f>SUM('WP13-E COS-AccountAllocation'!$CH$327,'WP13-E COS-AccountAllocation'!$CH$339,'WP13-E COS-AccountAllocation'!$CH$356,'WP13-E COS-AccountAllocation'!$CH$404)-H25</f>
        <v>202170.13173623077</v>
      </c>
      <c r="I29" s="689">
        <f>SUM('WP13-E COS-AccountAllocation'!$CI$327,'WP13-E COS-AccountAllocation'!$CI$339,'WP13-E COS-AccountAllocation'!$CI$356,'WP13-E COS-AccountAllocation'!$CI$404)-I25</f>
        <v>1333387.2212442397</v>
      </c>
      <c r="J29" s="190"/>
      <c r="K29" s="190"/>
    </row>
    <row r="30" spans="1:14">
      <c r="A30" s="409">
        <f t="shared" si="0"/>
        <v>20</v>
      </c>
      <c r="B30" s="175" t="s">
        <v>120</v>
      </c>
      <c r="C30" s="186">
        <f t="shared" ref="C30:K30" si="5">SUM(C23:C29)</f>
        <v>13338275.543760678</v>
      </c>
      <c r="D30" s="176">
        <f t="shared" si="5"/>
        <v>2262764.5283516129</v>
      </c>
      <c r="E30" s="186">
        <f t="shared" si="5"/>
        <v>3230731.8362497143</v>
      </c>
      <c r="F30" s="185">
        <f t="shared" si="5"/>
        <v>2395949.6942279553</v>
      </c>
      <c r="G30" s="176">
        <f t="shared" si="5"/>
        <v>150222.48214046698</v>
      </c>
      <c r="H30" s="176">
        <f t="shared" si="5"/>
        <v>202170.13173623077</v>
      </c>
      <c r="I30" s="186">
        <f t="shared" si="5"/>
        <v>1333387.2212442397</v>
      </c>
      <c r="J30" s="185">
        <f t="shared" si="5"/>
        <v>978706.06473248627</v>
      </c>
      <c r="K30" s="185">
        <f t="shared" si="5"/>
        <v>2784343.5850779722</v>
      </c>
    </row>
    <row r="31" spans="1:14">
      <c r="A31" s="409">
        <f t="shared" si="0"/>
        <v>21</v>
      </c>
      <c r="B31" s="175" t="s">
        <v>121</v>
      </c>
      <c r="C31" s="186"/>
      <c r="D31" s="187">
        <f t="shared" ref="D31:K31" si="6">+D30/$C$30</f>
        <v>0.16964445823059032</v>
      </c>
      <c r="E31" s="189">
        <f t="shared" si="6"/>
        <v>0.24221510686671729</v>
      </c>
      <c r="F31" s="188">
        <f t="shared" si="6"/>
        <v>0.17962964450443689</v>
      </c>
      <c r="G31" s="187">
        <f t="shared" si="6"/>
        <v>1.1262511532889829E-2</v>
      </c>
      <c r="H31" s="187">
        <f t="shared" si="6"/>
        <v>1.515714164645527E-2</v>
      </c>
      <c r="I31" s="189">
        <f t="shared" si="6"/>
        <v>9.9966987251809025E-2</v>
      </c>
      <c r="J31" s="188">
        <f t="shared" si="6"/>
        <v>7.3375756972594658E-2</v>
      </c>
      <c r="K31" s="188">
        <f t="shared" si="6"/>
        <v>0.20874839299450676</v>
      </c>
      <c r="L31" s="690"/>
    </row>
    <row r="32" spans="1:14">
      <c r="A32" s="409">
        <f t="shared" si="0"/>
        <v>22</v>
      </c>
      <c r="B32" s="410" t="s">
        <v>117</v>
      </c>
      <c r="C32" s="186">
        <f>'WP15-E COS-Expense Summary'!$N$153+'WP15-E COS-Expense Summary'!$N$158</f>
        <v>852952.64303773467</v>
      </c>
      <c r="D32" s="176">
        <f t="shared" ref="D32:K32" si="7">$C$32*D31</f>
        <v>144698.68902448661</v>
      </c>
      <c r="E32" s="186">
        <f t="shared" si="7"/>
        <v>206598.01558563387</v>
      </c>
      <c r="F32" s="185">
        <f t="shared" si="7"/>
        <v>153215.58004798813</v>
      </c>
      <c r="G32" s="176">
        <f t="shared" si="7"/>
        <v>9606.3889792213486</v>
      </c>
      <c r="H32" s="176">
        <f t="shared" si="7"/>
        <v>12928.324028241344</v>
      </c>
      <c r="I32" s="186">
        <f t="shared" si="7"/>
        <v>85267.105992950033</v>
      </c>
      <c r="J32" s="185">
        <f t="shared" si="7"/>
        <v>62586.045844669105</v>
      </c>
      <c r="K32" s="185">
        <f t="shared" si="7"/>
        <v>178052.49353454428</v>
      </c>
    </row>
    <row r="33" spans="1:12">
      <c r="A33" s="409">
        <f t="shared" si="0"/>
        <v>23</v>
      </c>
      <c r="B33" s="175" t="s">
        <v>122</v>
      </c>
      <c r="C33" s="186">
        <f>SUM(D33:K33)</f>
        <v>14191228.186798416</v>
      </c>
      <c r="D33" s="176">
        <f t="shared" ref="D33:K33" si="8">SUM(D30,D32)</f>
        <v>2407463.2173760994</v>
      </c>
      <c r="E33" s="186">
        <f t="shared" si="8"/>
        <v>3437329.8518353482</v>
      </c>
      <c r="F33" s="185">
        <f t="shared" si="8"/>
        <v>2549165.2742759436</v>
      </c>
      <c r="G33" s="176">
        <f t="shared" si="8"/>
        <v>159828.87111968832</v>
      </c>
      <c r="H33" s="176">
        <f t="shared" si="8"/>
        <v>215098.45576447211</v>
      </c>
      <c r="I33" s="186">
        <f t="shared" si="8"/>
        <v>1418654.3272371897</v>
      </c>
      <c r="J33" s="185">
        <f t="shared" si="8"/>
        <v>1041292.1105771554</v>
      </c>
      <c r="K33" s="185">
        <f t="shared" si="8"/>
        <v>2962396.0786125166</v>
      </c>
    </row>
    <row r="34" spans="1:12">
      <c r="A34" s="409">
        <f t="shared" si="0"/>
        <v>24</v>
      </c>
      <c r="B34" s="687"/>
      <c r="C34" s="186"/>
      <c r="D34" s="176"/>
      <c r="E34" s="186"/>
      <c r="F34" s="185"/>
      <c r="G34" s="176"/>
      <c r="H34" s="176"/>
      <c r="I34" s="186"/>
      <c r="J34" s="185"/>
      <c r="K34" s="185"/>
    </row>
    <row r="35" spans="1:12">
      <c r="A35" s="409">
        <f t="shared" si="0"/>
        <v>25</v>
      </c>
      <c r="B35" s="175" t="s">
        <v>63</v>
      </c>
      <c r="C35" s="186">
        <f>SUM(D35:K35)</f>
        <v>18598957.807204373</v>
      </c>
      <c r="D35" s="176">
        <f t="shared" ref="D35:K35" si="9">SUM(D20,D33)</f>
        <v>4439568.2406747108</v>
      </c>
      <c r="E35" s="186">
        <f t="shared" si="9"/>
        <v>5069776.3890531166</v>
      </c>
      <c r="F35" s="185">
        <f t="shared" si="9"/>
        <v>2549165.2742759436</v>
      </c>
      <c r="G35" s="176">
        <f t="shared" si="9"/>
        <v>159828.87111968832</v>
      </c>
      <c r="H35" s="176">
        <f t="shared" si="9"/>
        <v>215098.45576447211</v>
      </c>
      <c r="I35" s="186">
        <f t="shared" si="9"/>
        <v>1418654.3272371897</v>
      </c>
      <c r="J35" s="185">
        <f t="shared" si="9"/>
        <v>1093189.2280773483</v>
      </c>
      <c r="K35" s="185">
        <f t="shared" si="9"/>
        <v>3653677.0210019033</v>
      </c>
    </row>
    <row r="36" spans="1:12">
      <c r="A36" s="409">
        <f t="shared" si="0"/>
        <v>26</v>
      </c>
      <c r="C36" s="186"/>
      <c r="D36" s="187">
        <f t="shared" ref="D36:K36" si="10">+D35/$C$35</f>
        <v>0.23869983935094621</v>
      </c>
      <c r="E36" s="189">
        <f t="shared" si="10"/>
        <v>0.27258389645302172</v>
      </c>
      <c r="F36" s="188">
        <f t="shared" si="10"/>
        <v>0.13705957617090325</v>
      </c>
      <c r="G36" s="187">
        <f t="shared" si="10"/>
        <v>8.5934315662449662E-3</v>
      </c>
      <c r="H36" s="187">
        <f t="shared" si="10"/>
        <v>1.1565081118747038E-2</v>
      </c>
      <c r="I36" s="189">
        <f t="shared" si="10"/>
        <v>7.6276011911144234E-2</v>
      </c>
      <c r="J36" s="188">
        <f t="shared" si="10"/>
        <v>5.8776907792860177E-2</v>
      </c>
      <c r="K36" s="188">
        <f t="shared" si="10"/>
        <v>0.19644525563613238</v>
      </c>
      <c r="L36" s="690"/>
    </row>
    <row r="37" spans="1:12">
      <c r="A37" s="409">
        <f t="shared" si="0"/>
        <v>27</v>
      </c>
      <c r="B37" s="175" t="s">
        <v>107</v>
      </c>
      <c r="C37" s="186">
        <f>'WP16-E COS-Class Summary'!$O$36</f>
        <v>2143347.7014242224</v>
      </c>
      <c r="D37" s="176">
        <f t="shared" ref="D37:K37" si="11">$C$37*D36</f>
        <v>511616.75200318173</v>
      </c>
      <c r="E37" s="186">
        <f t="shared" si="11"/>
        <v>584242.06790784234</v>
      </c>
      <c r="F37" s="185">
        <f t="shared" si="11"/>
        <v>293766.32754408364</v>
      </c>
      <c r="G37" s="176">
        <f t="shared" si="11"/>
        <v>18418.711794857503</v>
      </c>
      <c r="H37" s="176">
        <f t="shared" si="11"/>
        <v>24787.990032651138</v>
      </c>
      <c r="I37" s="186">
        <f t="shared" si="11"/>
        <v>163486.0148035576</v>
      </c>
      <c r="J37" s="185">
        <f t="shared" si="11"/>
        <v>125979.35021465033</v>
      </c>
      <c r="K37" s="185">
        <f t="shared" si="11"/>
        <v>421050.48712339811</v>
      </c>
    </row>
    <row r="38" spans="1:12">
      <c r="A38" s="409">
        <f t="shared" si="0"/>
        <v>28</v>
      </c>
      <c r="C38" s="186"/>
      <c r="D38" s="187"/>
      <c r="E38" s="186"/>
      <c r="F38" s="185"/>
      <c r="G38" s="176"/>
      <c r="H38" s="176"/>
      <c r="I38" s="186"/>
      <c r="J38" s="185"/>
      <c r="K38" s="185"/>
    </row>
    <row r="39" spans="1:12">
      <c r="A39" s="409">
        <f t="shared" si="0"/>
        <v>29</v>
      </c>
      <c r="B39" s="410" t="s">
        <v>805</v>
      </c>
      <c r="C39" s="186">
        <f>'WP16-E COS-Class Summary'!$O$16</f>
        <v>16457494.013349768</v>
      </c>
      <c r="D39" s="176">
        <f t="shared" ref="D39:K39" si="12">$C$39*D36</f>
        <v>3928401.1771057486</v>
      </c>
      <c r="E39" s="186">
        <f t="shared" si="12"/>
        <v>4486047.8440111578</v>
      </c>
      <c r="F39" s="185">
        <f t="shared" si="12"/>
        <v>2255657.1543048969</v>
      </c>
      <c r="G39" s="176">
        <f t="shared" si="12"/>
        <v>141426.34855560746</v>
      </c>
      <c r="H39" s="176">
        <f t="shared" si="12"/>
        <v>190332.25327568382</v>
      </c>
      <c r="I39" s="186">
        <f t="shared" si="12"/>
        <v>1255312.0093898517</v>
      </c>
      <c r="J39" s="185">
        <f t="shared" si="12"/>
        <v>967320.60812420771</v>
      </c>
      <c r="K39" s="185">
        <f t="shared" si="12"/>
        <v>3232996.6185826133</v>
      </c>
    </row>
    <row r="40" spans="1:12">
      <c r="A40" s="409">
        <f t="shared" si="0"/>
        <v>30</v>
      </c>
      <c r="C40" s="186"/>
      <c r="D40" s="176"/>
      <c r="E40" s="186"/>
      <c r="F40" s="185"/>
      <c r="G40" s="176"/>
      <c r="H40" s="176"/>
      <c r="I40" s="186"/>
      <c r="J40" s="185"/>
      <c r="K40" s="185"/>
    </row>
    <row r="41" spans="1:12">
      <c r="A41" s="409">
        <f t="shared" si="0"/>
        <v>31</v>
      </c>
      <c r="C41" s="184">
        <f>'WP17 - JAP09 - Rate Spread'!N27/C39-1</f>
        <v>3.3662468055764005E-3</v>
      </c>
      <c r="D41" s="70">
        <f t="shared" ref="D41:K41" si="13">$C$41</f>
        <v>3.3662468055764005E-3</v>
      </c>
      <c r="E41" s="184">
        <f t="shared" si="13"/>
        <v>3.3662468055764005E-3</v>
      </c>
      <c r="F41" s="183">
        <f t="shared" si="13"/>
        <v>3.3662468055764005E-3</v>
      </c>
      <c r="G41" s="70">
        <f t="shared" si="13"/>
        <v>3.3662468055764005E-3</v>
      </c>
      <c r="H41" s="70">
        <f t="shared" si="13"/>
        <v>3.3662468055764005E-3</v>
      </c>
      <c r="I41" s="184">
        <f t="shared" si="13"/>
        <v>3.3662468055764005E-3</v>
      </c>
      <c r="J41" s="183">
        <f t="shared" si="13"/>
        <v>3.3662468055764005E-3</v>
      </c>
      <c r="K41" s="183">
        <f t="shared" si="13"/>
        <v>3.3662468055764005E-3</v>
      </c>
      <c r="L41" s="177"/>
    </row>
    <row r="42" spans="1:12">
      <c r="A42" s="409">
        <f t="shared" si="0"/>
        <v>32</v>
      </c>
      <c r="B42" s="175" t="s">
        <v>806</v>
      </c>
      <c r="C42" s="272">
        <f>SUM(D42:K42)</f>
        <v>55399.986650231396</v>
      </c>
      <c r="D42" s="195">
        <f t="shared" ref="D42:K42" si="14">D39*D41</f>
        <v>13223.967913454799</v>
      </c>
      <c r="E42" s="186">
        <f t="shared" si="14"/>
        <v>15101.144224565458</v>
      </c>
      <c r="F42" s="185">
        <f t="shared" si="14"/>
        <v>7593.0986901544129</v>
      </c>
      <c r="G42" s="195">
        <f t="shared" si="14"/>
        <v>476.07599404964822</v>
      </c>
      <c r="H42" s="195">
        <f t="shared" si="14"/>
        <v>640.70533958742908</v>
      </c>
      <c r="I42" s="186">
        <f t="shared" si="14"/>
        <v>4225.6900416102808</v>
      </c>
      <c r="J42" s="185">
        <f t="shared" si="14"/>
        <v>3256.2399070663355</v>
      </c>
      <c r="K42" s="185">
        <f t="shared" si="14"/>
        <v>10883.064539743027</v>
      </c>
      <c r="L42" s="177"/>
    </row>
    <row r="43" spans="1:12">
      <c r="A43" s="409">
        <f t="shared" si="0"/>
        <v>33</v>
      </c>
      <c r="B43" s="175" t="s">
        <v>804</v>
      </c>
      <c r="C43" s="272">
        <f>SUM(D43:K43)</f>
        <v>16512894</v>
      </c>
      <c r="D43" s="271">
        <f t="shared" ref="D43:K43" si="15">D42+D39</f>
        <v>3941625.1450192034</v>
      </c>
      <c r="E43" s="272">
        <f t="shared" si="15"/>
        <v>4501148.9882357232</v>
      </c>
      <c r="F43" s="273">
        <f t="shared" si="15"/>
        <v>2263250.2529950514</v>
      </c>
      <c r="G43" s="271">
        <f t="shared" si="15"/>
        <v>141902.42454965709</v>
      </c>
      <c r="H43" s="271">
        <f t="shared" si="15"/>
        <v>190972.95861527126</v>
      </c>
      <c r="I43" s="272">
        <f t="shared" si="15"/>
        <v>1259537.699431462</v>
      </c>
      <c r="J43" s="273">
        <f t="shared" si="15"/>
        <v>970576.84803127404</v>
      </c>
      <c r="K43" s="273">
        <f t="shared" si="15"/>
        <v>3243879.6831223564</v>
      </c>
      <c r="L43" s="177"/>
    </row>
    <row r="44" spans="1:12">
      <c r="A44" s="409">
        <f t="shared" si="0"/>
        <v>34</v>
      </c>
      <c r="C44" s="412"/>
      <c r="D44" s="177"/>
      <c r="E44" s="412"/>
      <c r="F44" s="413"/>
      <c r="G44" s="177"/>
      <c r="H44" s="177"/>
      <c r="I44" s="412"/>
      <c r="J44" s="413"/>
      <c r="K44" s="413"/>
      <c r="L44" s="177"/>
    </row>
    <row r="45" spans="1:12">
      <c r="A45" s="409">
        <f t="shared" si="0"/>
        <v>35</v>
      </c>
      <c r="B45" s="175" t="s">
        <v>532</v>
      </c>
      <c r="C45" s="198">
        <f>SUM(D45:K45)</f>
        <v>18656241.701424219</v>
      </c>
      <c r="D45" s="199">
        <f t="shared" ref="D45:K45" si="16">+D43+D37</f>
        <v>4453241.8970223852</v>
      </c>
      <c r="E45" s="198">
        <f t="shared" si="16"/>
        <v>5085391.0561435651</v>
      </c>
      <c r="F45" s="197">
        <f t="shared" si="16"/>
        <v>2557016.5805391353</v>
      </c>
      <c r="G45" s="199">
        <f t="shared" si="16"/>
        <v>160321.13634451461</v>
      </c>
      <c r="H45" s="199">
        <f t="shared" si="16"/>
        <v>215760.9486479224</v>
      </c>
      <c r="I45" s="198">
        <f t="shared" si="16"/>
        <v>1423023.7142350196</v>
      </c>
      <c r="J45" s="197">
        <f t="shared" si="16"/>
        <v>1096556.1982459244</v>
      </c>
      <c r="K45" s="197">
        <f t="shared" si="16"/>
        <v>3664930.1702457545</v>
      </c>
      <c r="L45" s="177"/>
    </row>
    <row r="46" spans="1:12">
      <c r="A46" s="409">
        <f t="shared" si="0"/>
        <v>36</v>
      </c>
      <c r="B46" s="687"/>
      <c r="C46" s="272"/>
      <c r="D46" s="182"/>
      <c r="E46" s="181"/>
      <c r="F46" s="180"/>
      <c r="G46" s="182"/>
      <c r="H46" s="182"/>
      <c r="I46" s="181"/>
      <c r="J46" s="180"/>
      <c r="K46" s="180"/>
      <c r="L46" s="177"/>
    </row>
    <row r="47" spans="1:12">
      <c r="A47" s="409">
        <f t="shared" si="0"/>
        <v>37</v>
      </c>
      <c r="C47" s="272"/>
      <c r="D47" s="182"/>
      <c r="E47" s="181"/>
      <c r="F47" s="180"/>
      <c r="G47" s="182"/>
      <c r="H47" s="182"/>
      <c r="I47" s="181"/>
      <c r="J47" s="180"/>
      <c r="K47" s="180"/>
      <c r="L47" s="177"/>
    </row>
    <row r="48" spans="1:12">
      <c r="A48" s="409">
        <f t="shared" si="0"/>
        <v>38</v>
      </c>
      <c r="C48" s="184">
        <f>((C43*('WP17 - JAP09 - Rate Spread'!I27+1))/C45)-1</f>
        <v>-3.1178861574722716E-2</v>
      </c>
      <c r="D48" s="70">
        <f t="shared" ref="D48:K48" si="17">$C$48</f>
        <v>-3.1178861574722716E-2</v>
      </c>
      <c r="E48" s="184">
        <f t="shared" si="17"/>
        <v>-3.1178861574722716E-2</v>
      </c>
      <c r="F48" s="183">
        <f t="shared" si="17"/>
        <v>-3.1178861574722716E-2</v>
      </c>
      <c r="G48" s="70">
        <f t="shared" si="17"/>
        <v>-3.1178861574722716E-2</v>
      </c>
      <c r="H48" s="70">
        <f t="shared" si="17"/>
        <v>-3.1178861574722716E-2</v>
      </c>
      <c r="I48" s="184">
        <f t="shared" si="17"/>
        <v>-3.1178861574722716E-2</v>
      </c>
      <c r="J48" s="183">
        <f t="shared" si="17"/>
        <v>-3.1178861574722716E-2</v>
      </c>
      <c r="K48" s="183">
        <f t="shared" si="17"/>
        <v>-3.1178861574722716E-2</v>
      </c>
      <c r="L48" s="177"/>
    </row>
    <row r="49" spans="1:12">
      <c r="A49" s="409">
        <f t="shared" si="0"/>
        <v>39</v>
      </c>
      <c r="B49" s="175" t="s">
        <v>573</v>
      </c>
      <c r="C49" s="186">
        <f>SUM(D49:K49)</f>
        <v>-581680.37751327525</v>
      </c>
      <c r="D49" s="195">
        <f t="shared" ref="D49:K49" si="18">D45*D48</f>
        <v>-138847.01266601653</v>
      </c>
      <c r="E49" s="186">
        <f t="shared" si="18"/>
        <v>-158556.70379283317</v>
      </c>
      <c r="F49" s="185">
        <f t="shared" si="18"/>
        <v>-79724.866008900513</v>
      </c>
      <c r="G49" s="195">
        <f t="shared" si="18"/>
        <v>-4998.6305175878679</v>
      </c>
      <c r="H49" s="195">
        <f t="shared" si="18"/>
        <v>-6727.1807511244288</v>
      </c>
      <c r="I49" s="186">
        <f t="shared" si="18"/>
        <v>-44368.259403681455</v>
      </c>
      <c r="J49" s="185">
        <f t="shared" si="18"/>
        <v>-34189.373914013879</v>
      </c>
      <c r="K49" s="185">
        <f t="shared" si="18"/>
        <v>-114268.35045911734</v>
      </c>
      <c r="L49" s="177"/>
    </row>
    <row r="50" spans="1:12">
      <c r="A50" s="409">
        <f t="shared" si="0"/>
        <v>40</v>
      </c>
      <c r="C50" s="186"/>
      <c r="D50" s="271"/>
      <c r="E50" s="272"/>
      <c r="F50" s="273"/>
      <c r="G50" s="274"/>
      <c r="H50" s="271"/>
      <c r="I50" s="272"/>
      <c r="J50" s="273"/>
      <c r="K50" s="273"/>
      <c r="L50" s="177"/>
    </row>
    <row r="51" spans="1:12" ht="12" thickBot="1">
      <c r="A51" s="409">
        <f t="shared" si="0"/>
        <v>41</v>
      </c>
      <c r="B51" s="414" t="s">
        <v>108</v>
      </c>
      <c r="C51" s="275">
        <f>SUM(D51:K51)</f>
        <v>18074561.323910944</v>
      </c>
      <c r="D51" s="276">
        <f t="shared" ref="D51:K51" si="19">D49+D45</f>
        <v>4314394.8843563683</v>
      </c>
      <c r="E51" s="275">
        <f t="shared" si="19"/>
        <v>4926834.3523507323</v>
      </c>
      <c r="F51" s="277">
        <f t="shared" si="19"/>
        <v>2477291.7145302347</v>
      </c>
      <c r="G51" s="276">
        <f t="shared" si="19"/>
        <v>155322.50582692673</v>
      </c>
      <c r="H51" s="276">
        <f t="shared" si="19"/>
        <v>209033.76789679797</v>
      </c>
      <c r="I51" s="275">
        <f t="shared" si="19"/>
        <v>1378655.4548313383</v>
      </c>
      <c r="J51" s="277">
        <f t="shared" si="19"/>
        <v>1062366.8243319106</v>
      </c>
      <c r="K51" s="277">
        <f t="shared" si="19"/>
        <v>3550661.8197866371</v>
      </c>
    </row>
    <row r="52" spans="1:12" ht="12" thickTop="1"/>
    <row r="53" spans="1:12">
      <c r="B53" s="175" t="s">
        <v>109</v>
      </c>
    </row>
    <row r="54" spans="1:12">
      <c r="J54" s="177"/>
    </row>
    <row r="55" spans="1:12">
      <c r="C55" s="176"/>
    </row>
    <row r="56" spans="1:12">
      <c r="C56" s="415"/>
    </row>
    <row r="57" spans="1:12">
      <c r="C57" s="177"/>
      <c r="E57" s="416"/>
    </row>
    <row r="58" spans="1:12">
      <c r="C58" s="177"/>
      <c r="E58" s="177"/>
    </row>
    <row r="59" spans="1:12">
      <c r="F59" s="177"/>
      <c r="H59" s="177"/>
    </row>
    <row r="60" spans="1:12">
      <c r="F60" s="177"/>
    </row>
    <row r="61" spans="1:12">
      <c r="C61" s="177"/>
      <c r="E61" s="177"/>
      <c r="F61" s="177"/>
    </row>
    <row r="63" spans="1:12">
      <c r="F63" s="177"/>
    </row>
    <row r="65" spans="3:6">
      <c r="F65" s="417"/>
    </row>
    <row r="66" spans="3:6">
      <c r="C66" s="177"/>
      <c r="F66" s="177"/>
    </row>
    <row r="67" spans="3:6">
      <c r="C67" s="177"/>
      <c r="E67" s="177"/>
      <c r="F67" s="177"/>
    </row>
    <row r="68" spans="3:6">
      <c r="F68" s="177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sqref="A1:XFD1048576"/>
    </sheetView>
  </sheetViews>
  <sheetFormatPr defaultColWidth="9.140625" defaultRowHeight="11.25"/>
  <cols>
    <col min="1" max="1" width="9.7109375" style="98" bestFit="1" customWidth="1"/>
    <col min="2" max="2" width="37" style="98" bestFit="1" customWidth="1"/>
    <col min="3" max="14" width="8.5703125" style="98" customWidth="1"/>
    <col min="15" max="15" width="10" style="98" customWidth="1"/>
    <col min="16" max="16" width="1.28515625" style="98" customWidth="1"/>
    <col min="17" max="17" width="10.28515625" style="98" customWidth="1"/>
    <col min="18" max="18" width="12" style="98" bestFit="1" customWidth="1"/>
    <col min="19" max="19" width="0.5703125" style="98" customWidth="1"/>
    <col min="20" max="262" width="13.7109375" style="98" customWidth="1"/>
    <col min="263" max="16384" width="9.140625" style="98"/>
  </cols>
  <sheetData>
    <row r="1" spans="1:19" ht="15">
      <c r="A1" s="746" t="str">
        <f>'JAP-5 Summary (Base Revenue)'!A1:G1</f>
        <v>Puget Sound Energy</v>
      </c>
      <c r="B1" s="746">
        <f>'JAP-5 Summary (Base Revenue)'!A1:G1</f>
        <v>0</v>
      </c>
      <c r="C1" s="742"/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</row>
    <row r="2" spans="1:19" ht="15">
      <c r="A2" s="746" t="str">
        <f>'JAP-5 Summary (Base Revenue)'!A4:G4</f>
        <v>2019 Greneral Rate Case (GRC)</v>
      </c>
      <c r="B2" s="746">
        <f>'JAP-5 Summary (Base Revenue)'!A2:G2</f>
        <v>0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</row>
    <row r="3" spans="1:19" ht="15">
      <c r="A3" s="746" t="s">
        <v>795</v>
      </c>
      <c r="B3" s="746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</row>
    <row r="4" spans="1:19" ht="15">
      <c r="A4" s="746" t="str">
        <f>'JAP-5 Summary (Base Revenue)'!A5:G5</f>
        <v>Test Year Ending December 31, 2018</v>
      </c>
      <c r="B4" s="746">
        <f>'JAP-5 Summary (Base Revenue)'!A3:G3</f>
        <v>0</v>
      </c>
      <c r="C4" s="742"/>
      <c r="D4" s="742"/>
      <c r="E4" s="742"/>
      <c r="F4" s="742"/>
      <c r="G4" s="742"/>
      <c r="H4" s="742"/>
      <c r="I4" s="742"/>
      <c r="J4" s="742"/>
      <c r="K4" s="742"/>
      <c r="L4" s="742"/>
      <c r="M4" s="742"/>
      <c r="N4" s="742"/>
      <c r="O4" s="742"/>
    </row>
    <row r="5" spans="1:19" ht="15">
      <c r="A5" s="746"/>
      <c r="B5" s="746"/>
      <c r="C5" s="742"/>
      <c r="D5" s="742"/>
      <c r="E5" s="742"/>
      <c r="F5" s="742"/>
      <c r="G5" s="742"/>
      <c r="H5" s="742"/>
      <c r="I5" s="742"/>
      <c r="J5" s="742"/>
      <c r="K5" s="742"/>
      <c r="L5" s="742"/>
      <c r="M5" s="742"/>
      <c r="N5" s="742"/>
      <c r="O5" s="742"/>
    </row>
    <row r="6" spans="1:19" ht="12" thickBot="1"/>
    <row r="7" spans="1:19" ht="12" thickBot="1">
      <c r="A7" s="298"/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300" t="s">
        <v>275</v>
      </c>
      <c r="P7" s="99"/>
    </row>
    <row r="8" spans="1:19" ht="45.75" thickBot="1">
      <c r="A8" s="301" t="s">
        <v>276</v>
      </c>
      <c r="B8" s="302" t="s">
        <v>277</v>
      </c>
      <c r="C8" s="303">
        <v>43101</v>
      </c>
      <c r="D8" s="303">
        <v>43132</v>
      </c>
      <c r="E8" s="303">
        <v>43160</v>
      </c>
      <c r="F8" s="303">
        <v>43191</v>
      </c>
      <c r="G8" s="303">
        <v>43221</v>
      </c>
      <c r="H8" s="303">
        <v>43252</v>
      </c>
      <c r="I8" s="303">
        <v>43282</v>
      </c>
      <c r="J8" s="303">
        <v>43313</v>
      </c>
      <c r="K8" s="303">
        <v>43344</v>
      </c>
      <c r="L8" s="303">
        <v>43374</v>
      </c>
      <c r="M8" s="303">
        <v>43405</v>
      </c>
      <c r="N8" s="303">
        <v>43435</v>
      </c>
      <c r="O8" s="304" t="s">
        <v>696</v>
      </c>
      <c r="P8" s="100"/>
      <c r="Q8" s="305" t="s">
        <v>668</v>
      </c>
      <c r="R8" s="305" t="s">
        <v>353</v>
      </c>
    </row>
    <row r="9" spans="1:19">
      <c r="A9" s="306" t="s">
        <v>278</v>
      </c>
      <c r="B9" s="307" t="s">
        <v>279</v>
      </c>
      <c r="C9" s="308">
        <v>10</v>
      </c>
      <c r="D9" s="308">
        <v>10</v>
      </c>
      <c r="E9" s="308">
        <v>10</v>
      </c>
      <c r="F9" s="308">
        <v>10</v>
      </c>
      <c r="G9" s="308">
        <v>10</v>
      </c>
      <c r="H9" s="308">
        <v>10</v>
      </c>
      <c r="I9" s="308">
        <v>10</v>
      </c>
      <c r="J9" s="308">
        <v>10</v>
      </c>
      <c r="K9" s="308">
        <v>10</v>
      </c>
      <c r="L9" s="308">
        <v>10</v>
      </c>
      <c r="M9" s="308">
        <v>10</v>
      </c>
      <c r="N9" s="308">
        <v>10</v>
      </c>
      <c r="O9" s="308">
        <f>AVERAGE(C9:N9)</f>
        <v>10</v>
      </c>
      <c r="P9" s="101"/>
      <c r="Q9" s="309">
        <f>O9/O$22</f>
        <v>1.2950292460771405E-3</v>
      </c>
      <c r="R9" s="62">
        <f>Q9*'JAP-5 Classification of Costs'!I$45</f>
        <v>1842.8573277956698</v>
      </c>
      <c r="S9" s="310"/>
    </row>
    <row r="10" spans="1:19">
      <c r="A10" s="311" t="s">
        <v>278</v>
      </c>
      <c r="B10" s="100" t="s">
        <v>280</v>
      </c>
      <c r="C10" s="312">
        <v>492</v>
      </c>
      <c r="D10" s="312">
        <v>509</v>
      </c>
      <c r="E10" s="312">
        <v>534</v>
      </c>
      <c r="F10" s="312">
        <v>556</v>
      </c>
      <c r="G10" s="312">
        <v>572</v>
      </c>
      <c r="H10" s="312">
        <v>586</v>
      </c>
      <c r="I10" s="312">
        <v>591</v>
      </c>
      <c r="J10" s="312">
        <v>602</v>
      </c>
      <c r="K10" s="312">
        <v>608</v>
      </c>
      <c r="L10" s="312">
        <v>622</v>
      </c>
      <c r="M10" s="312">
        <v>638</v>
      </c>
      <c r="N10" s="312">
        <v>657</v>
      </c>
      <c r="O10" s="312">
        <f t="shared" ref="O10:O15" si="0">AVERAGE(C10:N10)</f>
        <v>580.58333333333337</v>
      </c>
      <c r="P10" s="101"/>
      <c r="Q10" s="309">
        <f t="shared" ref="Q10:Q17" si="1">O10/O$22</f>
        <v>7.5187239645161982E-2</v>
      </c>
      <c r="R10" s="62">
        <f>Q10*'JAP-5 Classification of Costs'!I$45</f>
        <v>106993.22502293692</v>
      </c>
      <c r="S10" s="310"/>
    </row>
    <row r="11" spans="1:19">
      <c r="A11" s="311" t="s">
        <v>278</v>
      </c>
      <c r="B11" s="100" t="s">
        <v>281</v>
      </c>
      <c r="C11" s="312">
        <v>2452</v>
      </c>
      <c r="D11" s="312">
        <v>2449</v>
      </c>
      <c r="E11" s="312">
        <v>2423</v>
      </c>
      <c r="F11" s="312">
        <v>2422</v>
      </c>
      <c r="G11" s="312">
        <v>2423</v>
      </c>
      <c r="H11" s="312">
        <v>2422</v>
      </c>
      <c r="I11" s="312">
        <v>2421</v>
      </c>
      <c r="J11" s="312">
        <v>2420</v>
      </c>
      <c r="K11" s="312">
        <v>2421</v>
      </c>
      <c r="L11" s="312">
        <v>2420</v>
      </c>
      <c r="M11" s="312">
        <v>2421</v>
      </c>
      <c r="N11" s="312">
        <v>2420</v>
      </c>
      <c r="O11" s="312">
        <f t="shared" si="0"/>
        <v>2426.1666666666665</v>
      </c>
      <c r="P11" s="101"/>
      <c r="Q11" s="309">
        <f t="shared" si="1"/>
        <v>0.31419567891908223</v>
      </c>
      <c r="R11" s="62">
        <f>Q11*'JAP-5 Classification of Costs'!I$45</f>
        <v>447107.90201202605</v>
      </c>
      <c r="S11" s="310"/>
    </row>
    <row r="12" spans="1:19">
      <c r="A12" s="311" t="s">
        <v>278</v>
      </c>
      <c r="B12" s="100" t="s">
        <v>282</v>
      </c>
      <c r="C12" s="312">
        <v>2603</v>
      </c>
      <c r="D12" s="312">
        <v>2619</v>
      </c>
      <c r="E12" s="312">
        <v>2637</v>
      </c>
      <c r="F12" s="312">
        <v>2651</v>
      </c>
      <c r="G12" s="312">
        <v>2667</v>
      </c>
      <c r="H12" s="312">
        <v>2684</v>
      </c>
      <c r="I12" s="312">
        <v>2693</v>
      </c>
      <c r="J12" s="312">
        <v>2698</v>
      </c>
      <c r="K12" s="312">
        <v>2705</v>
      </c>
      <c r="L12" s="312">
        <v>2716</v>
      </c>
      <c r="M12" s="312">
        <v>2723</v>
      </c>
      <c r="N12" s="312">
        <v>2741</v>
      </c>
      <c r="O12" s="312">
        <f t="shared" si="0"/>
        <v>2678.0833333333335</v>
      </c>
      <c r="P12" s="101"/>
      <c r="Q12" s="309">
        <f t="shared" si="1"/>
        <v>0.34681962400984223</v>
      </c>
      <c r="R12" s="62">
        <f>Q12*'JAP-5 Classification of Costs'!I$45</f>
        <v>493532.5495280787</v>
      </c>
      <c r="S12" s="310"/>
    </row>
    <row r="13" spans="1:19">
      <c r="A13" s="311" t="s">
        <v>278</v>
      </c>
      <c r="B13" s="100" t="s">
        <v>283</v>
      </c>
      <c r="C13" s="312">
        <v>45</v>
      </c>
      <c r="D13" s="312">
        <v>45</v>
      </c>
      <c r="E13" s="312">
        <v>44</v>
      </c>
      <c r="F13" s="312">
        <v>44</v>
      </c>
      <c r="G13" s="312">
        <v>44</v>
      </c>
      <c r="H13" s="312">
        <v>46</v>
      </c>
      <c r="I13" s="312">
        <v>44</v>
      </c>
      <c r="J13" s="312">
        <v>46</v>
      </c>
      <c r="K13" s="312">
        <v>43</v>
      </c>
      <c r="L13" s="312">
        <v>45</v>
      </c>
      <c r="M13" s="312">
        <v>45</v>
      </c>
      <c r="N13" s="312">
        <v>45</v>
      </c>
      <c r="O13" s="312">
        <f t="shared" si="0"/>
        <v>44.666666666666664</v>
      </c>
      <c r="P13" s="101"/>
      <c r="Q13" s="309">
        <f t="shared" si="1"/>
        <v>5.7844639658112271E-3</v>
      </c>
      <c r="R13" s="62">
        <f>Q13*'JAP-5 Classification of Costs'!I$45</f>
        <v>8231.4293974873235</v>
      </c>
      <c r="S13" s="310"/>
    </row>
    <row r="14" spans="1:19">
      <c r="A14" s="311" t="s">
        <v>278</v>
      </c>
      <c r="B14" s="100" t="s">
        <v>284</v>
      </c>
      <c r="C14" s="312">
        <v>817</v>
      </c>
      <c r="D14" s="312">
        <v>808</v>
      </c>
      <c r="E14" s="312">
        <v>811</v>
      </c>
      <c r="F14" s="312">
        <v>815</v>
      </c>
      <c r="G14" s="312">
        <v>812</v>
      </c>
      <c r="H14" s="312">
        <v>818</v>
      </c>
      <c r="I14" s="312">
        <v>810</v>
      </c>
      <c r="J14" s="312">
        <v>807</v>
      </c>
      <c r="K14" s="312">
        <v>811</v>
      </c>
      <c r="L14" s="312">
        <v>812</v>
      </c>
      <c r="M14" s="312">
        <v>804</v>
      </c>
      <c r="N14" s="312">
        <v>800</v>
      </c>
      <c r="O14" s="312">
        <f t="shared" si="0"/>
        <v>810.41666666666663</v>
      </c>
      <c r="P14" s="101"/>
      <c r="Q14" s="309">
        <f t="shared" si="1"/>
        <v>0.10495132848416826</v>
      </c>
      <c r="R14" s="62">
        <f>Q14*'JAP-5 Classification of Costs'!I$45</f>
        <v>149348.22927344072</v>
      </c>
      <c r="S14" s="310"/>
    </row>
    <row r="15" spans="1:19">
      <c r="A15" s="313" t="s">
        <v>278</v>
      </c>
      <c r="B15" s="314" t="s">
        <v>285</v>
      </c>
      <c r="C15" s="315">
        <v>850</v>
      </c>
      <c r="D15" s="315">
        <v>848</v>
      </c>
      <c r="E15" s="315">
        <v>851</v>
      </c>
      <c r="F15" s="315">
        <v>850</v>
      </c>
      <c r="G15" s="315">
        <v>850</v>
      </c>
      <c r="H15" s="315">
        <v>853</v>
      </c>
      <c r="I15" s="315">
        <v>854</v>
      </c>
      <c r="J15" s="315">
        <v>856</v>
      </c>
      <c r="K15" s="315">
        <v>846</v>
      </c>
      <c r="L15" s="315">
        <v>850</v>
      </c>
      <c r="M15" s="315">
        <v>853</v>
      </c>
      <c r="N15" s="315">
        <v>852</v>
      </c>
      <c r="O15" s="315">
        <f t="shared" si="0"/>
        <v>851.08333333333337</v>
      </c>
      <c r="P15" s="101"/>
      <c r="Q15" s="309">
        <f t="shared" si="1"/>
        <v>0.11021778075154863</v>
      </c>
      <c r="R15" s="62">
        <f>Q15*'JAP-5 Classification of Costs'!I$45</f>
        <v>156842.51573980978</v>
      </c>
      <c r="S15" s="310"/>
    </row>
    <row r="16" spans="1:19">
      <c r="A16" s="311"/>
      <c r="B16" s="99" t="s">
        <v>356</v>
      </c>
      <c r="C16" s="316">
        <f t="shared" ref="C16:N16" si="2">SUM(C14:C15)</f>
        <v>1667</v>
      </c>
      <c r="D16" s="316">
        <f t="shared" si="2"/>
        <v>1656</v>
      </c>
      <c r="E16" s="316">
        <f t="shared" si="2"/>
        <v>1662</v>
      </c>
      <c r="F16" s="316">
        <f t="shared" si="2"/>
        <v>1665</v>
      </c>
      <c r="G16" s="316">
        <f t="shared" si="2"/>
        <v>1662</v>
      </c>
      <c r="H16" s="316">
        <f t="shared" si="2"/>
        <v>1671</v>
      </c>
      <c r="I16" s="316">
        <f t="shared" si="2"/>
        <v>1664</v>
      </c>
      <c r="J16" s="316">
        <f t="shared" si="2"/>
        <v>1663</v>
      </c>
      <c r="K16" s="316">
        <f t="shared" si="2"/>
        <v>1657</v>
      </c>
      <c r="L16" s="316">
        <f t="shared" si="2"/>
        <v>1662</v>
      </c>
      <c r="M16" s="316">
        <f t="shared" si="2"/>
        <v>1657</v>
      </c>
      <c r="N16" s="316">
        <f t="shared" si="2"/>
        <v>1652</v>
      </c>
      <c r="O16" s="316">
        <f>SUM(O14:O15)</f>
        <v>1661.5</v>
      </c>
      <c r="P16" s="101"/>
      <c r="Q16" s="317">
        <f t="shared" si="1"/>
        <v>0.21516910923571689</v>
      </c>
      <c r="R16" s="318">
        <f>Q16*'JAP-5 Classification of Costs'!I$45</f>
        <v>306190.7450132505</v>
      </c>
      <c r="S16" s="310"/>
    </row>
    <row r="17" spans="1:19">
      <c r="A17" s="311" t="s">
        <v>278</v>
      </c>
      <c r="B17" s="100" t="s">
        <v>286</v>
      </c>
      <c r="C17" s="312">
        <v>108</v>
      </c>
      <c r="D17" s="312">
        <v>108</v>
      </c>
      <c r="E17" s="312">
        <v>106</v>
      </c>
      <c r="F17" s="312">
        <v>106</v>
      </c>
      <c r="G17" s="312">
        <v>106</v>
      </c>
      <c r="H17" s="312">
        <v>106</v>
      </c>
      <c r="I17" s="312">
        <v>106</v>
      </c>
      <c r="J17" s="312">
        <v>106</v>
      </c>
      <c r="K17" s="312">
        <v>106</v>
      </c>
      <c r="L17" s="312">
        <v>106</v>
      </c>
      <c r="M17" s="312">
        <v>106</v>
      </c>
      <c r="N17" s="312">
        <v>106</v>
      </c>
      <c r="O17" s="312">
        <f>AVERAGE(C17:N17)</f>
        <v>106.33333333333333</v>
      </c>
      <c r="P17" s="101"/>
      <c r="Q17" s="309">
        <f t="shared" si="1"/>
        <v>1.3770477649953592E-2</v>
      </c>
      <c r="R17" s="62">
        <f>Q17*'JAP-5 Classification of Costs'!I$45</f>
        <v>19595.716252227285</v>
      </c>
      <c r="S17" s="310"/>
    </row>
    <row r="18" spans="1:19">
      <c r="A18" s="311" t="s">
        <v>278</v>
      </c>
      <c r="B18" s="100" t="s">
        <v>287</v>
      </c>
      <c r="C18" s="312">
        <v>283</v>
      </c>
      <c r="D18" s="312">
        <v>287</v>
      </c>
      <c r="E18" s="312">
        <v>287</v>
      </c>
      <c r="F18" s="312">
        <v>285</v>
      </c>
      <c r="G18" s="312">
        <v>292</v>
      </c>
      <c r="H18" s="312">
        <v>296</v>
      </c>
      <c r="I18" s="312">
        <v>294</v>
      </c>
      <c r="J18" s="312">
        <v>294</v>
      </c>
      <c r="K18" s="312">
        <v>302</v>
      </c>
      <c r="L18" s="312">
        <v>295</v>
      </c>
      <c r="M18" s="312">
        <v>295</v>
      </c>
      <c r="N18" s="312">
        <v>302</v>
      </c>
      <c r="O18" s="312">
        <f>AVERAGE(C18:N18)</f>
        <v>292.66666666666669</v>
      </c>
      <c r="P18" s="101"/>
      <c r="Q18" s="309">
        <f>O18/O$22</f>
        <v>3.7901189268524316E-2</v>
      </c>
      <c r="R18" s="62">
        <f>Q18*'JAP-5 Classification of Costs'!I$45</f>
        <v>53934.291126819939</v>
      </c>
      <c r="S18" s="310"/>
    </row>
    <row r="19" spans="1:19">
      <c r="A19" s="313" t="s">
        <v>278</v>
      </c>
      <c r="B19" s="314" t="s">
        <v>288</v>
      </c>
      <c r="C19" s="315">
        <v>27</v>
      </c>
      <c r="D19" s="315">
        <v>27</v>
      </c>
      <c r="E19" s="315">
        <v>28</v>
      </c>
      <c r="F19" s="315">
        <v>27</v>
      </c>
      <c r="G19" s="315">
        <v>27</v>
      </c>
      <c r="H19" s="315">
        <v>28</v>
      </c>
      <c r="I19" s="315">
        <v>30</v>
      </c>
      <c r="J19" s="315">
        <v>29</v>
      </c>
      <c r="K19" s="315">
        <v>30</v>
      </c>
      <c r="L19" s="315">
        <v>28</v>
      </c>
      <c r="M19" s="315">
        <v>28</v>
      </c>
      <c r="N19" s="315">
        <v>29</v>
      </c>
      <c r="O19" s="315">
        <f>AVERAGE(C19:N19)</f>
        <v>28.166666666666668</v>
      </c>
      <c r="P19" s="101"/>
      <c r="Q19" s="309">
        <f>O19/O$22</f>
        <v>3.6476657097839456E-3</v>
      </c>
      <c r="R19" s="62">
        <f>Q19*'JAP-5 Classification of Costs'!I$45</f>
        <v>5190.7148066244699</v>
      </c>
      <c r="S19" s="310"/>
    </row>
    <row r="20" spans="1:19">
      <c r="A20" s="311"/>
      <c r="B20" s="99" t="s">
        <v>355</v>
      </c>
      <c r="C20" s="316">
        <f>SUM(C18:C19)</f>
        <v>310</v>
      </c>
      <c r="D20" s="316">
        <f t="shared" ref="D20:N20" si="3">SUM(D18:D19)</f>
        <v>314</v>
      </c>
      <c r="E20" s="316">
        <f t="shared" si="3"/>
        <v>315</v>
      </c>
      <c r="F20" s="316">
        <f t="shared" si="3"/>
        <v>312</v>
      </c>
      <c r="G20" s="316">
        <f t="shared" si="3"/>
        <v>319</v>
      </c>
      <c r="H20" s="316">
        <f t="shared" si="3"/>
        <v>324</v>
      </c>
      <c r="I20" s="316">
        <f t="shared" si="3"/>
        <v>324</v>
      </c>
      <c r="J20" s="316">
        <f t="shared" si="3"/>
        <v>323</v>
      </c>
      <c r="K20" s="316">
        <f t="shared" si="3"/>
        <v>332</v>
      </c>
      <c r="L20" s="316">
        <f t="shared" si="3"/>
        <v>323</v>
      </c>
      <c r="M20" s="316">
        <f t="shared" si="3"/>
        <v>323</v>
      </c>
      <c r="N20" s="316">
        <f t="shared" si="3"/>
        <v>331</v>
      </c>
      <c r="O20" s="316">
        <f>SUM(O18:O19)</f>
        <v>320.83333333333337</v>
      </c>
      <c r="P20" s="101"/>
      <c r="Q20" s="317">
        <f>O20/O$22</f>
        <v>4.1548854978308264E-2</v>
      </c>
      <c r="R20" s="318">
        <f>Q20*'JAP-5 Classification of Costs'!I$45</f>
        <v>59125.005933444409</v>
      </c>
      <c r="S20" s="310"/>
    </row>
    <row r="21" spans="1:19">
      <c r="A21" s="311" t="s">
        <v>278</v>
      </c>
      <c r="B21" s="99" t="s">
        <v>289</v>
      </c>
      <c r="C21" s="316">
        <f>SUM(C9:C13,C16,C17,C20)</f>
        <v>7687</v>
      </c>
      <c r="D21" s="316">
        <f t="shared" ref="D21:N21" si="4">SUM(D9:D13,D16,D17,D20)</f>
        <v>7710</v>
      </c>
      <c r="E21" s="316">
        <f t="shared" si="4"/>
        <v>7731</v>
      </c>
      <c r="F21" s="316">
        <f t="shared" si="4"/>
        <v>7766</v>
      </c>
      <c r="G21" s="316">
        <f t="shared" si="4"/>
        <v>7803</v>
      </c>
      <c r="H21" s="316">
        <f t="shared" si="4"/>
        <v>7849</v>
      </c>
      <c r="I21" s="316">
        <f t="shared" si="4"/>
        <v>7853</v>
      </c>
      <c r="J21" s="316">
        <f t="shared" si="4"/>
        <v>7868</v>
      </c>
      <c r="K21" s="316">
        <f t="shared" si="4"/>
        <v>7882</v>
      </c>
      <c r="L21" s="316">
        <f t="shared" si="4"/>
        <v>7904</v>
      </c>
      <c r="M21" s="316">
        <f t="shared" si="4"/>
        <v>7923</v>
      </c>
      <c r="N21" s="316">
        <f t="shared" si="4"/>
        <v>7962</v>
      </c>
      <c r="O21" s="316">
        <f>SUM(O9:O13,O16,O17,O20)</f>
        <v>7828.166666666667</v>
      </c>
      <c r="P21" s="101"/>
      <c r="Q21" s="317">
        <f>SUM(Q9:Q13,Q16,Q17,Q20)</f>
        <v>1.0137704776499534</v>
      </c>
      <c r="R21" s="318">
        <f>SUM(R9:R13,R16,R17,R20)</f>
        <v>1442619.430487247</v>
      </c>
    </row>
    <row r="22" spans="1:19" ht="12" thickBot="1">
      <c r="A22" s="319" t="s">
        <v>290</v>
      </c>
      <c r="B22" s="320" t="s">
        <v>357</v>
      </c>
      <c r="C22" s="321">
        <f>SUM(C9:C13,C16,C20)</f>
        <v>7579</v>
      </c>
      <c r="D22" s="321">
        <f t="shared" ref="D22:N22" si="5">SUM(D9:D13,D16,D20)</f>
        <v>7602</v>
      </c>
      <c r="E22" s="321">
        <f t="shared" si="5"/>
        <v>7625</v>
      </c>
      <c r="F22" s="321">
        <f t="shared" si="5"/>
        <v>7660</v>
      </c>
      <c r="G22" s="321">
        <f t="shared" si="5"/>
        <v>7697</v>
      </c>
      <c r="H22" s="321">
        <f t="shared" si="5"/>
        <v>7743</v>
      </c>
      <c r="I22" s="321">
        <f t="shared" si="5"/>
        <v>7747</v>
      </c>
      <c r="J22" s="321">
        <f t="shared" si="5"/>
        <v>7762</v>
      </c>
      <c r="K22" s="321">
        <f t="shared" si="5"/>
        <v>7776</v>
      </c>
      <c r="L22" s="321">
        <f t="shared" si="5"/>
        <v>7798</v>
      </c>
      <c r="M22" s="321">
        <f t="shared" si="5"/>
        <v>7817</v>
      </c>
      <c r="N22" s="321">
        <f t="shared" si="5"/>
        <v>7856</v>
      </c>
      <c r="O22" s="321">
        <f>SUM(O9:O13,O16,O20)</f>
        <v>7721.8333333333339</v>
      </c>
      <c r="P22" s="101"/>
      <c r="Q22" s="322">
        <f>SUM(Q9:Q13,Q16,Q20)</f>
        <v>0.99999999999999989</v>
      </c>
      <c r="R22" s="323">
        <f>SUM(R9:R13,R16,R20)</f>
        <v>1423023.7142350196</v>
      </c>
    </row>
    <row r="23" spans="1:19">
      <c r="R23" s="324"/>
    </row>
    <row r="24" spans="1:19">
      <c r="C24" s="325"/>
    </row>
    <row r="28" spans="1:19"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sqref="A1:XFD1048576"/>
      <selection pane="bottomLeft" sqref="A1:XFD1048576"/>
    </sheetView>
  </sheetViews>
  <sheetFormatPr defaultColWidth="30.28515625" defaultRowHeight="11.25"/>
  <cols>
    <col min="1" max="1" width="6.7109375" style="98" bestFit="1" customWidth="1"/>
    <col min="2" max="2" width="7.7109375" style="98" customWidth="1"/>
    <col min="3" max="3" width="28.28515625" style="98" bestFit="1" customWidth="1"/>
    <col min="4" max="4" width="23.42578125" style="140" bestFit="1" customWidth="1"/>
    <col min="5" max="5" width="8.5703125" style="84" bestFit="1" customWidth="1"/>
    <col min="6" max="6" width="13" style="84" customWidth="1"/>
    <col min="7" max="7" width="13.140625" style="84" customWidth="1"/>
    <col min="8" max="12" width="13.5703125" style="84" customWidth="1"/>
    <col min="13" max="13" width="12.85546875" style="84" bestFit="1" customWidth="1"/>
    <col min="14" max="14" width="13.5703125" style="84" customWidth="1"/>
    <col min="15" max="15" width="10.28515625" style="84" bestFit="1" customWidth="1"/>
    <col min="16" max="16" width="11.5703125" style="84" customWidth="1"/>
    <col min="17" max="17" width="8.28515625" style="84" customWidth="1"/>
    <col min="18" max="18" width="11.140625" style="84" customWidth="1"/>
    <col min="19" max="16384" width="30.28515625" style="98"/>
  </cols>
  <sheetData>
    <row r="1" spans="1:18">
      <c r="A1" s="710" t="str">
        <f>'JAP-5 Summary (Base Revenue)'!A1:G1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</row>
    <row r="2" spans="1:18">
      <c r="A2" s="710" t="s">
        <v>648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</row>
    <row r="3" spans="1:18">
      <c r="A3" s="710" t="str">
        <f>'JAP-5 Summary (Base Revenue)'!A4:G4</f>
        <v>2019 Greneral Rate Case (GRC)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</row>
    <row r="4" spans="1:18">
      <c r="A4" s="710" t="str">
        <f>'JAP-5 Summary (Base Revenue)'!A5:G5</f>
        <v>Test Year Ending December 31, 2018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</row>
    <row r="5" spans="1:18">
      <c r="A5" s="280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</row>
    <row r="6" spans="1:18">
      <c r="A6" s="29"/>
      <c r="B6" s="29"/>
      <c r="C6" s="29"/>
      <c r="D6" s="24"/>
      <c r="E6" s="24"/>
      <c r="F6" s="24" t="s">
        <v>812</v>
      </c>
      <c r="G6" s="24" t="s">
        <v>812</v>
      </c>
      <c r="H6" s="24" t="s">
        <v>812</v>
      </c>
      <c r="I6" s="24" t="s">
        <v>812</v>
      </c>
      <c r="J6" s="24" t="s">
        <v>812</v>
      </c>
      <c r="K6" s="24" t="s">
        <v>812</v>
      </c>
      <c r="L6" s="24" t="s">
        <v>812</v>
      </c>
      <c r="M6" s="24"/>
      <c r="N6" s="24" t="s">
        <v>812</v>
      </c>
      <c r="O6" s="24"/>
      <c r="P6" s="24" t="s">
        <v>812</v>
      </c>
    </row>
    <row r="7" spans="1:18">
      <c r="A7" s="29"/>
      <c r="B7" s="29"/>
      <c r="C7" s="29"/>
      <c r="D7" s="24"/>
      <c r="E7" s="24"/>
      <c r="F7" s="24" t="s">
        <v>740</v>
      </c>
      <c r="G7" s="24" t="s">
        <v>740</v>
      </c>
      <c r="H7" s="24" t="s">
        <v>740</v>
      </c>
      <c r="I7" s="24" t="s">
        <v>740</v>
      </c>
      <c r="J7" s="24" t="s">
        <v>740</v>
      </c>
      <c r="K7" s="24" t="s">
        <v>740</v>
      </c>
      <c r="L7" s="24" t="s">
        <v>740</v>
      </c>
      <c r="M7" s="24"/>
      <c r="N7" s="24" t="s">
        <v>740</v>
      </c>
      <c r="O7" s="24"/>
      <c r="P7" s="24" t="s">
        <v>740</v>
      </c>
    </row>
    <row r="8" spans="1:18" s="105" customFormat="1" ht="56.25">
      <c r="A8" s="102" t="s">
        <v>1</v>
      </c>
      <c r="B8" s="102" t="s">
        <v>296</v>
      </c>
      <c r="C8" s="103" t="s">
        <v>123</v>
      </c>
      <c r="D8" s="104" t="s">
        <v>297</v>
      </c>
      <c r="E8" s="103" t="s">
        <v>862</v>
      </c>
      <c r="F8" s="103" t="s">
        <v>863</v>
      </c>
      <c r="G8" s="103" t="s">
        <v>864</v>
      </c>
      <c r="H8" s="102" t="s">
        <v>865</v>
      </c>
      <c r="I8" s="102" t="s">
        <v>866</v>
      </c>
      <c r="J8" s="102" t="s">
        <v>867</v>
      </c>
      <c r="K8" s="102" t="s">
        <v>868</v>
      </c>
      <c r="L8" s="103" t="s">
        <v>869</v>
      </c>
      <c r="M8" s="103" t="s">
        <v>870</v>
      </c>
      <c r="N8" s="103" t="s">
        <v>871</v>
      </c>
      <c r="O8" s="103" t="s">
        <v>813</v>
      </c>
      <c r="P8" s="103" t="s">
        <v>872</v>
      </c>
      <c r="Q8" s="103" t="s">
        <v>48</v>
      </c>
      <c r="R8" s="103" t="s">
        <v>811</v>
      </c>
    </row>
    <row r="9" spans="1:18" ht="22.5">
      <c r="A9" s="106"/>
      <c r="B9" s="106"/>
      <c r="C9" s="84" t="s">
        <v>3</v>
      </c>
      <c r="D9" s="107" t="s">
        <v>4</v>
      </c>
      <c r="E9" s="84" t="s">
        <v>506</v>
      </c>
      <c r="F9" s="84" t="s">
        <v>6</v>
      </c>
      <c r="G9" s="84" t="s">
        <v>494</v>
      </c>
      <c r="H9" s="84" t="s">
        <v>59</v>
      </c>
      <c r="I9" s="84" t="s">
        <v>669</v>
      </c>
      <c r="J9" s="84" t="s">
        <v>9</v>
      </c>
      <c r="K9" s="84" t="s">
        <v>60</v>
      </c>
      <c r="L9" s="84" t="s">
        <v>739</v>
      </c>
      <c r="M9" s="84" t="s">
        <v>10</v>
      </c>
      <c r="N9" s="84" t="s">
        <v>11</v>
      </c>
      <c r="O9" s="84" t="s">
        <v>12</v>
      </c>
      <c r="P9" s="84" t="s">
        <v>13</v>
      </c>
      <c r="Q9" s="84" t="s">
        <v>14</v>
      </c>
      <c r="R9" s="108" t="s">
        <v>741</v>
      </c>
    </row>
    <row r="11" spans="1:18">
      <c r="A11" s="84">
        <v>1</v>
      </c>
      <c r="B11" s="84">
        <v>50</v>
      </c>
      <c r="C11" s="109" t="s">
        <v>302</v>
      </c>
      <c r="D11" s="35" t="s">
        <v>303</v>
      </c>
      <c r="E11" s="137">
        <v>0.68</v>
      </c>
      <c r="F11" s="137">
        <v>0</v>
      </c>
      <c r="G11" s="137">
        <v>-0.02</v>
      </c>
      <c r="H11" s="137">
        <v>0.03</v>
      </c>
      <c r="I11" s="137">
        <v>0.02</v>
      </c>
      <c r="J11" s="137">
        <v>0</v>
      </c>
      <c r="K11" s="137">
        <v>0</v>
      </c>
      <c r="L11" s="137">
        <v>0.01</v>
      </c>
      <c r="M11" s="137">
        <v>0</v>
      </c>
      <c r="N11" s="137">
        <v>-0.01</v>
      </c>
      <c r="O11" s="137">
        <v>0</v>
      </c>
      <c r="P11" s="137">
        <v>0</v>
      </c>
      <c r="Q11" s="138">
        <f>SUM(E11,F11:P11)</f>
        <v>0.71000000000000008</v>
      </c>
      <c r="R11" s="138">
        <f>E11+M11+O11</f>
        <v>0.68</v>
      </c>
    </row>
    <row r="12" spans="1:18">
      <c r="A12" s="84">
        <f>A11+1</f>
        <v>2</v>
      </c>
    </row>
    <row r="13" spans="1:18">
      <c r="A13" s="84">
        <f t="shared" ref="A13:A44" si="0">A12+1</f>
        <v>3</v>
      </c>
      <c r="B13" s="84">
        <v>50</v>
      </c>
      <c r="C13" s="98" t="s">
        <v>304</v>
      </c>
      <c r="D13" s="140" t="s">
        <v>305</v>
      </c>
      <c r="E13" s="137">
        <v>5.19</v>
      </c>
      <c r="F13" s="137">
        <v>0.01</v>
      </c>
      <c r="G13" s="137">
        <v>-7.0000000000000007E-2</v>
      </c>
      <c r="H13" s="137">
        <v>0.15</v>
      </c>
      <c r="I13" s="137">
        <v>7.0000000000000007E-2</v>
      </c>
      <c r="J13" s="137">
        <v>0</v>
      </c>
      <c r="K13" s="137">
        <v>0</v>
      </c>
      <c r="L13" s="137">
        <v>0.06</v>
      </c>
      <c r="M13" s="137">
        <v>0</v>
      </c>
      <c r="N13" s="137">
        <v>-0.02</v>
      </c>
      <c r="O13" s="137">
        <v>0</v>
      </c>
      <c r="P13" s="137">
        <v>0</v>
      </c>
      <c r="Q13" s="138">
        <f>SUM(E13,F13:P13)</f>
        <v>5.3900000000000006</v>
      </c>
      <c r="R13" s="138">
        <f>E13+M13+O13</f>
        <v>5.19</v>
      </c>
    </row>
    <row r="14" spans="1:18">
      <c r="A14" s="84">
        <f t="shared" si="0"/>
        <v>4</v>
      </c>
      <c r="B14" s="84">
        <v>50</v>
      </c>
      <c r="C14" s="98" t="s">
        <v>304</v>
      </c>
      <c r="D14" s="140" t="s">
        <v>306</v>
      </c>
      <c r="E14" s="137">
        <v>7.5</v>
      </c>
      <c r="F14" s="137">
        <v>0.02</v>
      </c>
      <c r="G14" s="137">
        <v>-0.13</v>
      </c>
      <c r="H14" s="137">
        <v>0.27</v>
      </c>
      <c r="I14" s="137">
        <v>0.13</v>
      </c>
      <c r="J14" s="137">
        <v>0</v>
      </c>
      <c r="K14" s="137">
        <v>-0.01</v>
      </c>
      <c r="L14" s="137">
        <v>0.11</v>
      </c>
      <c r="M14" s="137">
        <v>0</v>
      </c>
      <c r="N14" s="137">
        <v>-0.04</v>
      </c>
      <c r="O14" s="137">
        <v>0</v>
      </c>
      <c r="P14" s="137">
        <v>0</v>
      </c>
      <c r="Q14" s="138">
        <f>SUM(E14,F14:P14)</f>
        <v>7.8500000000000005</v>
      </c>
      <c r="R14" s="138">
        <f>E14+M14+O14</f>
        <v>7.5</v>
      </c>
    </row>
    <row r="15" spans="1:18">
      <c r="A15" s="84">
        <f t="shared" si="0"/>
        <v>5</v>
      </c>
      <c r="B15" s="84">
        <v>50</v>
      </c>
      <c r="C15" s="98" t="s">
        <v>304</v>
      </c>
      <c r="D15" s="140" t="s">
        <v>307</v>
      </c>
      <c r="E15" s="137">
        <v>14.45</v>
      </c>
      <c r="F15" s="137">
        <v>0.04</v>
      </c>
      <c r="G15" s="137">
        <v>-0.3</v>
      </c>
      <c r="H15" s="137">
        <v>0.61</v>
      </c>
      <c r="I15" s="137">
        <v>0.3</v>
      </c>
      <c r="J15" s="137">
        <v>0</v>
      </c>
      <c r="K15" s="137">
        <v>-0.02</v>
      </c>
      <c r="L15" s="137">
        <v>0.26</v>
      </c>
      <c r="M15" s="137">
        <v>0</v>
      </c>
      <c r="N15" s="137">
        <v>-0.1</v>
      </c>
      <c r="O15" s="137">
        <v>0</v>
      </c>
      <c r="P15" s="137">
        <v>0</v>
      </c>
      <c r="Q15" s="138">
        <f>SUM(E15,F15:P15)</f>
        <v>15.239999999999998</v>
      </c>
      <c r="R15" s="138">
        <f>E15+M15+O15</f>
        <v>14.45</v>
      </c>
    </row>
    <row r="16" spans="1:18">
      <c r="A16" s="84">
        <f t="shared" si="0"/>
        <v>6</v>
      </c>
      <c r="B16" s="84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8"/>
      <c r="R16" s="138"/>
    </row>
    <row r="17" spans="1:18">
      <c r="A17" s="84">
        <f t="shared" si="0"/>
        <v>7</v>
      </c>
      <c r="B17" s="84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</row>
    <row r="18" spans="1:18">
      <c r="A18" s="84">
        <f t="shared" si="0"/>
        <v>8</v>
      </c>
      <c r="B18" s="84">
        <v>50</v>
      </c>
      <c r="C18" s="98" t="s">
        <v>308</v>
      </c>
      <c r="D18" s="140" t="s">
        <v>305</v>
      </c>
      <c r="E18" s="137">
        <v>3.09</v>
      </c>
      <c r="F18" s="137">
        <v>0.01</v>
      </c>
      <c r="G18" s="137">
        <v>-7.0000000000000007E-2</v>
      </c>
      <c r="H18" s="137">
        <v>0.15</v>
      </c>
      <c r="I18" s="137">
        <v>7.0000000000000007E-2</v>
      </c>
      <c r="J18" s="137">
        <v>0</v>
      </c>
      <c r="K18" s="137">
        <v>0</v>
      </c>
      <c r="L18" s="137">
        <v>0.06</v>
      </c>
      <c r="M18" s="137">
        <v>0</v>
      </c>
      <c r="N18" s="137">
        <v>-0.02</v>
      </c>
      <c r="O18" s="137">
        <v>0</v>
      </c>
      <c r="P18" s="137">
        <v>0</v>
      </c>
      <c r="Q18" s="138">
        <f>SUM(E18,F18:P18)</f>
        <v>3.2899999999999996</v>
      </c>
      <c r="R18" s="138">
        <f>E18+M18+O18</f>
        <v>3.09</v>
      </c>
    </row>
    <row r="19" spans="1:18">
      <c r="A19" s="84">
        <f t="shared" si="0"/>
        <v>9</v>
      </c>
      <c r="B19" s="84">
        <v>50</v>
      </c>
      <c r="C19" s="98" t="s">
        <v>308</v>
      </c>
      <c r="D19" s="140" t="s">
        <v>306</v>
      </c>
      <c r="E19" s="137">
        <v>5.4</v>
      </c>
      <c r="F19" s="137">
        <v>0.02</v>
      </c>
      <c r="G19" s="137">
        <v>-0.13</v>
      </c>
      <c r="H19" s="137">
        <v>0.27</v>
      </c>
      <c r="I19" s="137">
        <v>0.13</v>
      </c>
      <c r="J19" s="137">
        <v>0</v>
      </c>
      <c r="K19" s="137">
        <v>-0.01</v>
      </c>
      <c r="L19" s="137">
        <v>0.11</v>
      </c>
      <c r="M19" s="137">
        <v>0</v>
      </c>
      <c r="N19" s="137">
        <v>-0.04</v>
      </c>
      <c r="O19" s="137">
        <v>0</v>
      </c>
      <c r="P19" s="137">
        <v>0</v>
      </c>
      <c r="Q19" s="138">
        <f>SUM(E19,F19:P19)</f>
        <v>5.7500000000000009</v>
      </c>
      <c r="R19" s="138">
        <f>E19+M19+O19</f>
        <v>5.4</v>
      </c>
    </row>
    <row r="20" spans="1:18">
      <c r="A20" s="84">
        <f t="shared" si="0"/>
        <v>10</v>
      </c>
      <c r="B20" s="84">
        <v>50</v>
      </c>
      <c r="C20" s="98" t="s">
        <v>308</v>
      </c>
      <c r="D20" s="140" t="s">
        <v>307</v>
      </c>
      <c r="E20" s="137">
        <v>12.35</v>
      </c>
      <c r="F20" s="137">
        <v>0.04</v>
      </c>
      <c r="G20" s="137">
        <v>-0.3</v>
      </c>
      <c r="H20" s="137">
        <v>0.61</v>
      </c>
      <c r="I20" s="137">
        <v>0.3</v>
      </c>
      <c r="J20" s="137">
        <v>0</v>
      </c>
      <c r="K20" s="137">
        <v>-0.02</v>
      </c>
      <c r="L20" s="137">
        <v>0.26</v>
      </c>
      <c r="M20" s="137">
        <v>0</v>
      </c>
      <c r="N20" s="137">
        <v>-0.1</v>
      </c>
      <c r="O20" s="137">
        <v>0</v>
      </c>
      <c r="P20" s="137">
        <v>0</v>
      </c>
      <c r="Q20" s="138">
        <f>SUM(E20,F20:P20)</f>
        <v>13.139999999999999</v>
      </c>
      <c r="R20" s="138">
        <f>E20+M20+O20</f>
        <v>12.35</v>
      </c>
    </row>
    <row r="21" spans="1:18">
      <c r="A21" s="84">
        <f t="shared" si="0"/>
        <v>11</v>
      </c>
      <c r="B21" s="84">
        <v>50</v>
      </c>
      <c r="C21" s="98" t="s">
        <v>308</v>
      </c>
      <c r="D21" s="140" t="s">
        <v>684</v>
      </c>
      <c r="E21" s="137">
        <v>21.61</v>
      </c>
      <c r="F21" s="137">
        <v>7.0000000000000007E-2</v>
      </c>
      <c r="G21" s="137">
        <v>-0.52</v>
      </c>
      <c r="H21" s="137">
        <v>1.07</v>
      </c>
      <c r="I21" s="137">
        <v>0.52</v>
      </c>
      <c r="J21" s="137">
        <v>0</v>
      </c>
      <c r="K21" s="137">
        <v>-0.03</v>
      </c>
      <c r="L21" s="137">
        <v>0.44999999999999996</v>
      </c>
      <c r="M21" s="137">
        <v>0</v>
      </c>
      <c r="N21" s="137">
        <v>-0.17</v>
      </c>
      <c r="O21" s="137">
        <v>0</v>
      </c>
      <c r="P21" s="137">
        <v>0</v>
      </c>
      <c r="Q21" s="138">
        <f>SUM(E21,F21:P21)</f>
        <v>22.999999999999996</v>
      </c>
      <c r="R21" s="138">
        <f>E21+M21+O21</f>
        <v>21.61</v>
      </c>
    </row>
    <row r="22" spans="1:18">
      <c r="A22" s="84">
        <f t="shared" si="0"/>
        <v>12</v>
      </c>
      <c r="B22" s="84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</row>
    <row r="23" spans="1:18">
      <c r="A23" s="84">
        <f t="shared" si="0"/>
        <v>13</v>
      </c>
      <c r="B23" s="84">
        <v>51</v>
      </c>
      <c r="C23" s="110" t="s">
        <v>309</v>
      </c>
      <c r="D23" s="140" t="s">
        <v>312</v>
      </c>
      <c r="E23" s="426">
        <v>1.328E-2</v>
      </c>
      <c r="F23" s="426">
        <v>0</v>
      </c>
      <c r="G23" s="426">
        <v>0</v>
      </c>
      <c r="H23" s="426">
        <v>0</v>
      </c>
      <c r="I23" s="426">
        <v>0</v>
      </c>
      <c r="J23" s="426">
        <v>0</v>
      </c>
      <c r="K23" s="426">
        <v>0</v>
      </c>
      <c r="L23" s="426">
        <v>0</v>
      </c>
      <c r="M23" s="426">
        <v>0</v>
      </c>
      <c r="N23" s="426">
        <v>0</v>
      </c>
      <c r="O23" s="426">
        <v>0</v>
      </c>
      <c r="P23" s="426">
        <v>0</v>
      </c>
      <c r="Q23" s="139">
        <f>SUM(E23:P23)</f>
        <v>1.328E-2</v>
      </c>
      <c r="R23" s="139">
        <f>E23+M23+O23</f>
        <v>1.328E-2</v>
      </c>
    </row>
    <row r="24" spans="1:18">
      <c r="A24" s="84">
        <f t="shared" si="0"/>
        <v>14</v>
      </c>
      <c r="B24" s="84">
        <v>51</v>
      </c>
      <c r="C24" s="110" t="s">
        <v>309</v>
      </c>
      <c r="D24" s="141" t="s">
        <v>313</v>
      </c>
      <c r="E24" s="426">
        <v>7.3999999999999999E-4</v>
      </c>
      <c r="F24" s="426">
        <v>0</v>
      </c>
      <c r="G24" s="426">
        <v>0</v>
      </c>
      <c r="H24" s="426">
        <v>0</v>
      </c>
      <c r="I24" s="426">
        <v>0</v>
      </c>
      <c r="J24" s="426">
        <v>0</v>
      </c>
      <c r="K24" s="426">
        <v>0</v>
      </c>
      <c r="L24" s="426">
        <v>0</v>
      </c>
      <c r="M24" s="426">
        <v>0</v>
      </c>
      <c r="N24" s="426">
        <v>0</v>
      </c>
      <c r="O24" s="426">
        <v>0</v>
      </c>
      <c r="P24" s="426">
        <v>0</v>
      </c>
      <c r="Q24" s="139">
        <f>SUM(E24:P24)</f>
        <v>7.3999999999999999E-4</v>
      </c>
      <c r="R24" s="139">
        <f>E24+M24+O24</f>
        <v>7.3999999999999999E-4</v>
      </c>
    </row>
    <row r="25" spans="1:18">
      <c r="A25" s="84">
        <f t="shared" si="0"/>
        <v>15</v>
      </c>
      <c r="B25" s="84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</row>
    <row r="26" spans="1:18">
      <c r="A26" s="84">
        <f t="shared" si="0"/>
        <v>16</v>
      </c>
      <c r="B26" s="84">
        <v>51</v>
      </c>
      <c r="C26" s="110" t="s">
        <v>310</v>
      </c>
      <c r="D26" s="140" t="s">
        <v>680</v>
      </c>
      <c r="E26" s="137">
        <v>1.39</v>
      </c>
      <c r="F26" s="137">
        <v>0</v>
      </c>
      <c r="G26" s="137">
        <v>-0.03</v>
      </c>
      <c r="H26" s="137">
        <v>7.0000000000000007E-2</v>
      </c>
      <c r="I26" s="137">
        <v>0.03</v>
      </c>
      <c r="J26" s="137">
        <v>0</v>
      </c>
      <c r="K26" s="137">
        <v>0</v>
      </c>
      <c r="L26" s="137">
        <v>0.03</v>
      </c>
      <c r="M26" s="137">
        <v>0</v>
      </c>
      <c r="N26" s="137">
        <v>-0.01</v>
      </c>
      <c r="O26" s="137">
        <v>0</v>
      </c>
      <c r="P26" s="137">
        <v>0</v>
      </c>
      <c r="Q26" s="138">
        <f t="shared" ref="Q26:Q34" si="1">SUM(E26,F26:P26)</f>
        <v>1.48</v>
      </c>
      <c r="R26" s="138">
        <f t="shared" ref="R26:R34" si="2">E26+M26+O26</f>
        <v>1.39</v>
      </c>
    </row>
    <row r="27" spans="1:18">
      <c r="A27" s="84">
        <f t="shared" si="0"/>
        <v>17</v>
      </c>
      <c r="B27" s="84">
        <v>51</v>
      </c>
      <c r="C27" s="110" t="s">
        <v>310</v>
      </c>
      <c r="D27" s="140" t="s">
        <v>681</v>
      </c>
      <c r="E27" s="137">
        <v>2.3199999999999998</v>
      </c>
      <c r="F27" s="137">
        <v>0</v>
      </c>
      <c r="G27" s="137">
        <v>-0.06</v>
      </c>
      <c r="H27" s="137">
        <v>0.11</v>
      </c>
      <c r="I27" s="137">
        <v>0.06</v>
      </c>
      <c r="J27" s="137">
        <v>0</v>
      </c>
      <c r="K27" s="137">
        <v>0</v>
      </c>
      <c r="L27" s="137">
        <v>0.05</v>
      </c>
      <c r="M27" s="137">
        <v>0</v>
      </c>
      <c r="N27" s="137">
        <v>-0.02</v>
      </c>
      <c r="O27" s="137">
        <v>0</v>
      </c>
      <c r="P27" s="137">
        <v>0</v>
      </c>
      <c r="Q27" s="138">
        <f t="shared" si="1"/>
        <v>2.4599999999999995</v>
      </c>
      <c r="R27" s="138">
        <f t="shared" si="2"/>
        <v>2.3199999999999998</v>
      </c>
    </row>
    <row r="28" spans="1:18">
      <c r="A28" s="84">
        <f t="shared" si="0"/>
        <v>18</v>
      </c>
      <c r="B28" s="84">
        <v>51</v>
      </c>
      <c r="C28" s="110" t="s">
        <v>310</v>
      </c>
      <c r="D28" s="140" t="s">
        <v>682</v>
      </c>
      <c r="E28" s="137">
        <v>3.24</v>
      </c>
      <c r="F28" s="137">
        <v>0.01</v>
      </c>
      <c r="G28" s="137">
        <v>-0.08</v>
      </c>
      <c r="H28" s="137">
        <v>0.16</v>
      </c>
      <c r="I28" s="137">
        <v>0.08</v>
      </c>
      <c r="J28" s="137">
        <v>0</v>
      </c>
      <c r="K28" s="137">
        <v>0</v>
      </c>
      <c r="L28" s="137">
        <v>7.0000000000000007E-2</v>
      </c>
      <c r="M28" s="137">
        <v>0</v>
      </c>
      <c r="N28" s="137">
        <v>-0.03</v>
      </c>
      <c r="O28" s="137">
        <v>0</v>
      </c>
      <c r="P28" s="137">
        <v>0</v>
      </c>
      <c r="Q28" s="138">
        <f t="shared" si="1"/>
        <v>3.45</v>
      </c>
      <c r="R28" s="138">
        <f t="shared" si="2"/>
        <v>3.24</v>
      </c>
    </row>
    <row r="29" spans="1:18">
      <c r="A29" s="84">
        <f t="shared" si="0"/>
        <v>19</v>
      </c>
      <c r="B29" s="84">
        <v>51</v>
      </c>
      <c r="C29" s="110" t="s">
        <v>310</v>
      </c>
      <c r="D29" s="140" t="s">
        <v>683</v>
      </c>
      <c r="E29" s="137">
        <v>4.17</v>
      </c>
      <c r="F29" s="137">
        <v>0.02</v>
      </c>
      <c r="G29" s="137">
        <v>-0.1</v>
      </c>
      <c r="H29" s="137">
        <v>0.21</v>
      </c>
      <c r="I29" s="137">
        <v>0.1</v>
      </c>
      <c r="J29" s="137">
        <v>0</v>
      </c>
      <c r="K29" s="137">
        <v>-0.01</v>
      </c>
      <c r="L29" s="137">
        <v>0.09</v>
      </c>
      <c r="M29" s="137">
        <v>0</v>
      </c>
      <c r="N29" s="137">
        <v>-0.03</v>
      </c>
      <c r="O29" s="137">
        <v>0</v>
      </c>
      <c r="P29" s="137">
        <v>0</v>
      </c>
      <c r="Q29" s="138">
        <f t="shared" si="1"/>
        <v>4.4499999999999993</v>
      </c>
      <c r="R29" s="138">
        <f t="shared" si="2"/>
        <v>4.17</v>
      </c>
    </row>
    <row r="30" spans="1:18">
      <c r="A30" s="84">
        <f t="shared" si="0"/>
        <v>20</v>
      </c>
      <c r="B30" s="84">
        <v>51</v>
      </c>
      <c r="C30" s="110" t="s">
        <v>310</v>
      </c>
      <c r="D30" s="140" t="s">
        <v>673</v>
      </c>
      <c r="E30" s="137">
        <v>5.09</v>
      </c>
      <c r="F30" s="137">
        <v>0.02</v>
      </c>
      <c r="G30" s="137">
        <v>-0.12</v>
      </c>
      <c r="H30" s="137">
        <v>0.25</v>
      </c>
      <c r="I30" s="137">
        <v>0.12</v>
      </c>
      <c r="J30" s="137">
        <v>0</v>
      </c>
      <c r="K30" s="137">
        <v>-0.01</v>
      </c>
      <c r="L30" s="137">
        <v>0.11</v>
      </c>
      <c r="M30" s="137">
        <v>0</v>
      </c>
      <c r="N30" s="137">
        <v>-0.04</v>
      </c>
      <c r="O30" s="137">
        <v>0</v>
      </c>
      <c r="P30" s="137">
        <v>0</v>
      </c>
      <c r="Q30" s="138">
        <f t="shared" si="1"/>
        <v>5.42</v>
      </c>
      <c r="R30" s="138">
        <f t="shared" si="2"/>
        <v>5.09</v>
      </c>
    </row>
    <row r="31" spans="1:18">
      <c r="A31" s="84">
        <f t="shared" si="0"/>
        <v>21</v>
      </c>
      <c r="B31" s="84">
        <v>51</v>
      </c>
      <c r="C31" s="110" t="s">
        <v>310</v>
      </c>
      <c r="D31" s="140" t="s">
        <v>674</v>
      </c>
      <c r="E31" s="137">
        <v>6.02</v>
      </c>
      <c r="F31" s="137">
        <v>0.02</v>
      </c>
      <c r="G31" s="137">
        <v>-0.15</v>
      </c>
      <c r="H31" s="137">
        <v>0.3</v>
      </c>
      <c r="I31" s="137">
        <v>0.14000000000000001</v>
      </c>
      <c r="J31" s="137">
        <v>0</v>
      </c>
      <c r="K31" s="137">
        <v>-0.01</v>
      </c>
      <c r="L31" s="137">
        <v>0.13</v>
      </c>
      <c r="M31" s="137">
        <v>0</v>
      </c>
      <c r="N31" s="137">
        <v>-0.05</v>
      </c>
      <c r="O31" s="137">
        <v>0</v>
      </c>
      <c r="P31" s="137">
        <v>0</v>
      </c>
      <c r="Q31" s="138">
        <f t="shared" si="1"/>
        <v>6.3999999999999986</v>
      </c>
      <c r="R31" s="138">
        <f t="shared" si="2"/>
        <v>6.02</v>
      </c>
    </row>
    <row r="32" spans="1:18">
      <c r="A32" s="84">
        <f t="shared" si="0"/>
        <v>22</v>
      </c>
      <c r="B32" s="84">
        <v>51</v>
      </c>
      <c r="C32" s="110" t="s">
        <v>310</v>
      </c>
      <c r="D32" s="140" t="s">
        <v>675</v>
      </c>
      <c r="E32" s="137">
        <v>6.95</v>
      </c>
      <c r="F32" s="137">
        <v>0.02</v>
      </c>
      <c r="G32" s="137">
        <v>-0.17</v>
      </c>
      <c r="H32" s="137">
        <v>0.34</v>
      </c>
      <c r="I32" s="137">
        <v>0.17</v>
      </c>
      <c r="J32" s="137">
        <v>0</v>
      </c>
      <c r="K32" s="137">
        <v>-0.01</v>
      </c>
      <c r="L32" s="137">
        <v>0.14000000000000001</v>
      </c>
      <c r="M32" s="137">
        <v>0</v>
      </c>
      <c r="N32" s="137">
        <v>-0.06</v>
      </c>
      <c r="O32" s="137">
        <v>0</v>
      </c>
      <c r="P32" s="137">
        <v>0</v>
      </c>
      <c r="Q32" s="138">
        <f t="shared" si="1"/>
        <v>7.38</v>
      </c>
      <c r="R32" s="138">
        <f t="shared" si="2"/>
        <v>6.95</v>
      </c>
    </row>
    <row r="33" spans="1:18">
      <c r="A33" s="84">
        <f t="shared" si="0"/>
        <v>23</v>
      </c>
      <c r="B33" s="84">
        <v>51</v>
      </c>
      <c r="C33" s="110" t="s">
        <v>310</v>
      </c>
      <c r="D33" s="140" t="s">
        <v>676</v>
      </c>
      <c r="E33" s="137">
        <v>7.87</v>
      </c>
      <c r="F33" s="137">
        <v>0.02</v>
      </c>
      <c r="G33" s="137">
        <v>-0.19</v>
      </c>
      <c r="H33" s="137">
        <v>0.39</v>
      </c>
      <c r="I33" s="137">
        <v>0.19</v>
      </c>
      <c r="J33" s="137">
        <v>0</v>
      </c>
      <c r="K33" s="137">
        <v>-0.01</v>
      </c>
      <c r="L33" s="137">
        <v>0.16</v>
      </c>
      <c r="M33" s="137">
        <v>0</v>
      </c>
      <c r="N33" s="137">
        <v>-0.06</v>
      </c>
      <c r="O33" s="137">
        <v>0</v>
      </c>
      <c r="P33" s="137">
        <v>0</v>
      </c>
      <c r="Q33" s="138">
        <f t="shared" si="1"/>
        <v>8.3699999999999992</v>
      </c>
      <c r="R33" s="138">
        <f t="shared" si="2"/>
        <v>7.87</v>
      </c>
    </row>
    <row r="34" spans="1:18">
      <c r="A34" s="84">
        <f t="shared" si="0"/>
        <v>24</v>
      </c>
      <c r="B34" s="84">
        <v>51</v>
      </c>
      <c r="C34" s="110" t="s">
        <v>310</v>
      </c>
      <c r="D34" s="140" t="s">
        <v>677</v>
      </c>
      <c r="E34" s="137">
        <v>8.8000000000000007</v>
      </c>
      <c r="F34" s="137">
        <v>0.03</v>
      </c>
      <c r="G34" s="137">
        <v>-0.21</v>
      </c>
      <c r="H34" s="137">
        <v>0.43</v>
      </c>
      <c r="I34" s="137">
        <v>0.21</v>
      </c>
      <c r="J34" s="137">
        <v>0</v>
      </c>
      <c r="K34" s="137">
        <v>-0.01</v>
      </c>
      <c r="L34" s="137">
        <v>0.18</v>
      </c>
      <c r="M34" s="137">
        <v>0</v>
      </c>
      <c r="N34" s="137">
        <v>-7.0000000000000007E-2</v>
      </c>
      <c r="O34" s="137">
        <v>0</v>
      </c>
      <c r="P34" s="137">
        <v>0</v>
      </c>
      <c r="Q34" s="138">
        <f t="shared" si="1"/>
        <v>9.36</v>
      </c>
      <c r="R34" s="138">
        <f t="shared" si="2"/>
        <v>8.8000000000000007</v>
      </c>
    </row>
    <row r="35" spans="1:18">
      <c r="A35" s="84">
        <f t="shared" si="0"/>
        <v>25</v>
      </c>
      <c r="B35" s="84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</row>
    <row r="36" spans="1:18">
      <c r="A36" s="84">
        <f t="shared" si="0"/>
        <v>26</v>
      </c>
      <c r="B36" s="84">
        <v>52</v>
      </c>
      <c r="C36" s="98" t="s">
        <v>311</v>
      </c>
      <c r="D36" s="140" t="s">
        <v>312</v>
      </c>
      <c r="E36" s="426">
        <v>1.4930000000000001E-2</v>
      </c>
      <c r="F36" s="426">
        <v>0</v>
      </c>
      <c r="G36" s="426">
        <v>0</v>
      </c>
      <c r="H36" s="426">
        <v>0</v>
      </c>
      <c r="I36" s="426">
        <v>0</v>
      </c>
      <c r="J36" s="426">
        <v>0</v>
      </c>
      <c r="K36" s="426">
        <v>0</v>
      </c>
      <c r="L36" s="426">
        <v>0</v>
      </c>
      <c r="M36" s="426">
        <v>0</v>
      </c>
      <c r="N36" s="426">
        <v>0</v>
      </c>
      <c r="O36" s="426">
        <v>0</v>
      </c>
      <c r="P36" s="426">
        <v>0</v>
      </c>
      <c r="Q36" s="139">
        <f>SUM(E36:P36)</f>
        <v>1.4930000000000001E-2</v>
      </c>
      <c r="R36" s="139">
        <f>E36+M36+O36</f>
        <v>1.4930000000000001E-2</v>
      </c>
    </row>
    <row r="37" spans="1:18">
      <c r="A37" s="84">
        <f t="shared" si="0"/>
        <v>27</v>
      </c>
      <c r="B37" s="84">
        <v>52</v>
      </c>
      <c r="C37" s="98" t="s">
        <v>311</v>
      </c>
      <c r="D37" s="141" t="s">
        <v>313</v>
      </c>
      <c r="E37" s="426">
        <v>2.3900000000000002E-3</v>
      </c>
      <c r="F37" s="426">
        <v>0</v>
      </c>
      <c r="G37" s="426">
        <v>0</v>
      </c>
      <c r="H37" s="426">
        <v>0</v>
      </c>
      <c r="I37" s="426">
        <v>0</v>
      </c>
      <c r="J37" s="426">
        <v>0</v>
      </c>
      <c r="K37" s="426">
        <v>0</v>
      </c>
      <c r="L37" s="426">
        <v>0</v>
      </c>
      <c r="M37" s="426">
        <v>0</v>
      </c>
      <c r="N37" s="426">
        <v>0</v>
      </c>
      <c r="O37" s="426">
        <v>0</v>
      </c>
      <c r="P37" s="426">
        <v>0</v>
      </c>
      <c r="Q37" s="139">
        <f>SUM(E37:P37)</f>
        <v>2.3900000000000002E-3</v>
      </c>
      <c r="R37" s="139">
        <f>E37+M37+O37</f>
        <v>2.3900000000000002E-3</v>
      </c>
    </row>
    <row r="38" spans="1:18">
      <c r="A38" s="84">
        <f t="shared" si="0"/>
        <v>28</v>
      </c>
      <c r="B38" s="84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</row>
    <row r="39" spans="1:18">
      <c r="A39" s="84">
        <f t="shared" si="0"/>
        <v>29</v>
      </c>
      <c r="B39" s="84">
        <v>52</v>
      </c>
      <c r="C39" s="98" t="s">
        <v>311</v>
      </c>
      <c r="D39" s="140" t="s">
        <v>314</v>
      </c>
      <c r="E39" s="137">
        <v>1.54</v>
      </c>
      <c r="F39" s="137">
        <v>0</v>
      </c>
      <c r="G39" s="137">
        <v>-0.04</v>
      </c>
      <c r="H39" s="137">
        <v>0.08</v>
      </c>
      <c r="I39" s="137">
        <v>0.04</v>
      </c>
      <c r="J39" s="137">
        <v>0</v>
      </c>
      <c r="K39" s="137">
        <v>0</v>
      </c>
      <c r="L39" s="137">
        <v>0.03</v>
      </c>
      <c r="M39" s="137">
        <v>0</v>
      </c>
      <c r="N39" s="137">
        <v>-0.01</v>
      </c>
      <c r="O39" s="137">
        <v>0</v>
      </c>
      <c r="P39" s="137">
        <v>0</v>
      </c>
      <c r="Q39" s="138">
        <f t="shared" ref="Q39:Q46" si="3">SUM(E39,F39:P39)</f>
        <v>1.6400000000000001</v>
      </c>
      <c r="R39" s="138">
        <f t="shared" ref="R39:R46" si="4">E39+M39+O39</f>
        <v>1.54</v>
      </c>
    </row>
    <row r="40" spans="1:18">
      <c r="A40" s="84">
        <f t="shared" si="0"/>
        <v>30</v>
      </c>
      <c r="B40" s="84">
        <v>52</v>
      </c>
      <c r="C40" s="98" t="s">
        <v>311</v>
      </c>
      <c r="D40" s="140" t="s">
        <v>315</v>
      </c>
      <c r="E40" s="137">
        <v>2.16</v>
      </c>
      <c r="F40" s="137">
        <v>0</v>
      </c>
      <c r="G40" s="137">
        <v>-0.05</v>
      </c>
      <c r="H40" s="137">
        <v>0.11</v>
      </c>
      <c r="I40" s="137">
        <v>0.05</v>
      </c>
      <c r="J40" s="137">
        <v>0</v>
      </c>
      <c r="K40" s="137">
        <v>0</v>
      </c>
      <c r="L40" s="137">
        <v>0.04</v>
      </c>
      <c r="M40" s="137">
        <v>0</v>
      </c>
      <c r="N40" s="137">
        <v>-0.02</v>
      </c>
      <c r="O40" s="137">
        <v>0</v>
      </c>
      <c r="P40" s="137">
        <v>0</v>
      </c>
      <c r="Q40" s="138">
        <f t="shared" si="3"/>
        <v>2.29</v>
      </c>
      <c r="R40" s="138">
        <f t="shared" si="4"/>
        <v>2.16</v>
      </c>
    </row>
    <row r="41" spans="1:18">
      <c r="A41" s="84">
        <f t="shared" si="0"/>
        <v>31</v>
      </c>
      <c r="B41" s="84">
        <v>52</v>
      </c>
      <c r="C41" s="98" t="s">
        <v>311</v>
      </c>
      <c r="D41" s="140" t="s">
        <v>305</v>
      </c>
      <c r="E41" s="137">
        <v>3.09</v>
      </c>
      <c r="F41" s="137">
        <v>0.01</v>
      </c>
      <c r="G41" s="137">
        <v>-7.0000000000000007E-2</v>
      </c>
      <c r="H41" s="137">
        <v>0.15</v>
      </c>
      <c r="I41" s="137">
        <v>7.0000000000000007E-2</v>
      </c>
      <c r="J41" s="137">
        <v>0</v>
      </c>
      <c r="K41" s="137">
        <v>0</v>
      </c>
      <c r="L41" s="137">
        <v>0.06</v>
      </c>
      <c r="M41" s="137">
        <v>0</v>
      </c>
      <c r="N41" s="137">
        <v>-0.02</v>
      </c>
      <c r="O41" s="137">
        <v>0</v>
      </c>
      <c r="P41" s="137">
        <v>0</v>
      </c>
      <c r="Q41" s="138">
        <f t="shared" si="3"/>
        <v>3.2899999999999996</v>
      </c>
      <c r="R41" s="138">
        <f t="shared" si="4"/>
        <v>3.09</v>
      </c>
    </row>
    <row r="42" spans="1:18">
      <c r="A42" s="84">
        <f t="shared" si="0"/>
        <v>32</v>
      </c>
      <c r="B42" s="84">
        <v>52</v>
      </c>
      <c r="C42" s="98" t="s">
        <v>311</v>
      </c>
      <c r="D42" s="140" t="s">
        <v>316</v>
      </c>
      <c r="E42" s="137">
        <v>4.63</v>
      </c>
      <c r="F42" s="137">
        <v>0.02</v>
      </c>
      <c r="G42" s="137">
        <v>-0.11</v>
      </c>
      <c r="H42" s="137">
        <v>0.23</v>
      </c>
      <c r="I42" s="137">
        <v>0.11</v>
      </c>
      <c r="J42" s="137">
        <v>0</v>
      </c>
      <c r="K42" s="137">
        <v>-0.01</v>
      </c>
      <c r="L42" s="137">
        <v>0.1</v>
      </c>
      <c r="M42" s="137">
        <v>0</v>
      </c>
      <c r="N42" s="137">
        <v>-0.04</v>
      </c>
      <c r="O42" s="137">
        <v>0</v>
      </c>
      <c r="P42" s="137">
        <v>0</v>
      </c>
      <c r="Q42" s="138">
        <f t="shared" si="3"/>
        <v>4.93</v>
      </c>
      <c r="R42" s="138">
        <f t="shared" si="4"/>
        <v>4.63</v>
      </c>
    </row>
    <row r="43" spans="1:18">
      <c r="A43" s="84">
        <f t="shared" si="0"/>
        <v>33</v>
      </c>
      <c r="B43" s="84">
        <v>52</v>
      </c>
      <c r="C43" s="98" t="s">
        <v>311</v>
      </c>
      <c r="D43" s="140" t="s">
        <v>317</v>
      </c>
      <c r="E43" s="137">
        <v>6.17</v>
      </c>
      <c r="F43" s="137">
        <v>0.02</v>
      </c>
      <c r="G43" s="137">
        <v>-0.15</v>
      </c>
      <c r="H43" s="137">
        <v>0.3</v>
      </c>
      <c r="I43" s="137">
        <v>0.15</v>
      </c>
      <c r="J43" s="137">
        <v>0</v>
      </c>
      <c r="K43" s="137">
        <v>-0.01</v>
      </c>
      <c r="L43" s="137">
        <v>0.13</v>
      </c>
      <c r="M43" s="137">
        <v>0</v>
      </c>
      <c r="N43" s="137">
        <v>-0.05</v>
      </c>
      <c r="O43" s="137">
        <v>0</v>
      </c>
      <c r="P43" s="137">
        <v>0</v>
      </c>
      <c r="Q43" s="138">
        <f t="shared" si="3"/>
        <v>6.56</v>
      </c>
      <c r="R43" s="138">
        <f t="shared" si="4"/>
        <v>6.17</v>
      </c>
    </row>
    <row r="44" spans="1:18">
      <c r="A44" s="84">
        <f t="shared" si="0"/>
        <v>34</v>
      </c>
      <c r="B44" s="84">
        <v>52</v>
      </c>
      <c r="C44" s="98" t="s">
        <v>311</v>
      </c>
      <c r="D44" s="140" t="s">
        <v>318</v>
      </c>
      <c r="E44" s="137">
        <v>7.72</v>
      </c>
      <c r="F44" s="137">
        <v>0.02</v>
      </c>
      <c r="G44" s="137">
        <v>-0.19</v>
      </c>
      <c r="H44" s="137">
        <v>0.38</v>
      </c>
      <c r="I44" s="137">
        <v>0.18</v>
      </c>
      <c r="J44" s="137">
        <v>0</v>
      </c>
      <c r="K44" s="137">
        <v>-0.01</v>
      </c>
      <c r="L44" s="137">
        <v>0.16</v>
      </c>
      <c r="M44" s="137">
        <v>0</v>
      </c>
      <c r="N44" s="137">
        <v>-0.06</v>
      </c>
      <c r="O44" s="137">
        <v>0</v>
      </c>
      <c r="P44" s="137">
        <v>0</v>
      </c>
      <c r="Q44" s="138">
        <f t="shared" si="3"/>
        <v>8.1999999999999993</v>
      </c>
      <c r="R44" s="138">
        <f t="shared" si="4"/>
        <v>7.72</v>
      </c>
    </row>
    <row r="45" spans="1:18">
      <c r="A45" s="84">
        <f t="shared" ref="A45:A81" si="5">A44+1</f>
        <v>35</v>
      </c>
      <c r="B45" s="84">
        <v>52</v>
      </c>
      <c r="C45" s="98" t="s">
        <v>311</v>
      </c>
      <c r="D45" s="140" t="s">
        <v>319</v>
      </c>
      <c r="E45" s="137">
        <v>9.57</v>
      </c>
      <c r="F45" s="137">
        <v>0.03</v>
      </c>
      <c r="G45" s="137">
        <v>-0.23</v>
      </c>
      <c r="H45" s="137">
        <v>0.47</v>
      </c>
      <c r="I45" s="137">
        <v>0.23</v>
      </c>
      <c r="J45" s="137">
        <v>0</v>
      </c>
      <c r="K45" s="137">
        <v>-0.01</v>
      </c>
      <c r="L45" s="137">
        <v>0.2</v>
      </c>
      <c r="M45" s="137">
        <v>0</v>
      </c>
      <c r="N45" s="137">
        <v>-0.08</v>
      </c>
      <c r="O45" s="137">
        <v>0</v>
      </c>
      <c r="P45" s="137">
        <v>0</v>
      </c>
      <c r="Q45" s="138">
        <f t="shared" si="3"/>
        <v>10.18</v>
      </c>
      <c r="R45" s="138">
        <f t="shared" si="4"/>
        <v>9.57</v>
      </c>
    </row>
    <row r="46" spans="1:18">
      <c r="A46" s="84">
        <f t="shared" si="5"/>
        <v>36</v>
      </c>
      <c r="B46" s="84">
        <v>52</v>
      </c>
      <c r="C46" s="98" t="s">
        <v>311</v>
      </c>
      <c r="D46" s="140" t="s">
        <v>307</v>
      </c>
      <c r="E46" s="137">
        <v>12.35</v>
      </c>
      <c r="F46" s="137">
        <v>0.04</v>
      </c>
      <c r="G46" s="137">
        <v>-0.3</v>
      </c>
      <c r="H46" s="137">
        <v>0.61</v>
      </c>
      <c r="I46" s="137">
        <v>0.3</v>
      </c>
      <c r="J46" s="137">
        <v>0</v>
      </c>
      <c r="K46" s="137">
        <v>-0.02</v>
      </c>
      <c r="L46" s="137">
        <v>0.26</v>
      </c>
      <c r="M46" s="137">
        <v>0</v>
      </c>
      <c r="N46" s="137">
        <v>-0.1</v>
      </c>
      <c r="O46" s="137">
        <v>0</v>
      </c>
      <c r="P46" s="137">
        <v>0</v>
      </c>
      <c r="Q46" s="138">
        <f t="shared" si="3"/>
        <v>13.139999999999999</v>
      </c>
      <c r="R46" s="138">
        <f t="shared" si="4"/>
        <v>12.35</v>
      </c>
    </row>
    <row r="47" spans="1:18">
      <c r="A47" s="84">
        <f t="shared" si="5"/>
        <v>37</v>
      </c>
      <c r="B47" s="84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</row>
    <row r="48" spans="1:18">
      <c r="A48" s="84">
        <f t="shared" si="5"/>
        <v>38</v>
      </c>
      <c r="B48" s="84">
        <v>52</v>
      </c>
      <c r="C48" s="98" t="s">
        <v>320</v>
      </c>
      <c r="D48" s="141" t="s">
        <v>315</v>
      </c>
      <c r="E48" s="137">
        <v>2.16</v>
      </c>
      <c r="F48" s="137">
        <v>0</v>
      </c>
      <c r="G48" s="137">
        <v>-0.05</v>
      </c>
      <c r="H48" s="137">
        <v>0.11</v>
      </c>
      <c r="I48" s="137">
        <v>0.05</v>
      </c>
      <c r="J48" s="137">
        <v>0</v>
      </c>
      <c r="K48" s="137">
        <v>0</v>
      </c>
      <c r="L48" s="137">
        <v>0.04</v>
      </c>
      <c r="M48" s="137">
        <v>0</v>
      </c>
      <c r="N48" s="137">
        <v>-0.02</v>
      </c>
      <c r="O48" s="137">
        <v>0</v>
      </c>
      <c r="P48" s="137">
        <v>0</v>
      </c>
      <c r="Q48" s="138">
        <f t="shared" ref="Q48:Q54" si="6">SUM(E48,F48:P48)</f>
        <v>2.29</v>
      </c>
      <c r="R48" s="138">
        <f t="shared" ref="R48:R54" si="7">E48+M48+O48</f>
        <v>2.16</v>
      </c>
    </row>
    <row r="49" spans="1:18">
      <c r="A49" s="84">
        <f t="shared" si="5"/>
        <v>39</v>
      </c>
      <c r="B49" s="84">
        <v>52</v>
      </c>
      <c r="C49" s="98" t="s">
        <v>320</v>
      </c>
      <c r="D49" s="141" t="s">
        <v>305</v>
      </c>
      <c r="E49" s="137">
        <v>3.09</v>
      </c>
      <c r="F49" s="137">
        <v>0.01</v>
      </c>
      <c r="G49" s="137">
        <v>-7.0000000000000007E-2</v>
      </c>
      <c r="H49" s="137">
        <v>0.15</v>
      </c>
      <c r="I49" s="137">
        <v>7.0000000000000007E-2</v>
      </c>
      <c r="J49" s="137">
        <v>0</v>
      </c>
      <c r="K49" s="137">
        <v>0</v>
      </c>
      <c r="L49" s="137">
        <v>0.06</v>
      </c>
      <c r="M49" s="137">
        <v>0</v>
      </c>
      <c r="N49" s="137">
        <v>-0.02</v>
      </c>
      <c r="O49" s="137">
        <v>0</v>
      </c>
      <c r="P49" s="137">
        <v>0</v>
      </c>
      <c r="Q49" s="138">
        <f t="shared" si="6"/>
        <v>3.2899999999999996</v>
      </c>
      <c r="R49" s="138">
        <f t="shared" si="7"/>
        <v>3.09</v>
      </c>
    </row>
    <row r="50" spans="1:18">
      <c r="A50" s="84">
        <f t="shared" si="5"/>
        <v>40</v>
      </c>
      <c r="B50" s="84">
        <v>52</v>
      </c>
      <c r="C50" s="98" t="s">
        <v>320</v>
      </c>
      <c r="D50" s="141" t="s">
        <v>316</v>
      </c>
      <c r="E50" s="137">
        <v>4.63</v>
      </c>
      <c r="F50" s="137">
        <v>0.02</v>
      </c>
      <c r="G50" s="137">
        <v>-0.11</v>
      </c>
      <c r="H50" s="137">
        <v>0.23</v>
      </c>
      <c r="I50" s="137">
        <v>0.11</v>
      </c>
      <c r="J50" s="137">
        <v>0</v>
      </c>
      <c r="K50" s="137">
        <v>-0.01</v>
      </c>
      <c r="L50" s="137">
        <v>0.1</v>
      </c>
      <c r="M50" s="137">
        <v>0</v>
      </c>
      <c r="N50" s="137">
        <v>-0.04</v>
      </c>
      <c r="O50" s="137">
        <v>0</v>
      </c>
      <c r="P50" s="137">
        <v>0</v>
      </c>
      <c r="Q50" s="138">
        <f t="shared" si="6"/>
        <v>4.93</v>
      </c>
      <c r="R50" s="138">
        <f t="shared" si="7"/>
        <v>4.63</v>
      </c>
    </row>
    <row r="51" spans="1:18">
      <c r="A51" s="84">
        <f t="shared" si="5"/>
        <v>41</v>
      </c>
      <c r="B51" s="84">
        <v>52</v>
      </c>
      <c r="C51" s="98" t="s">
        <v>320</v>
      </c>
      <c r="D51" s="140" t="s">
        <v>306</v>
      </c>
      <c r="E51" s="137">
        <v>5.4</v>
      </c>
      <c r="F51" s="137">
        <v>0.02</v>
      </c>
      <c r="G51" s="137">
        <v>-0.13</v>
      </c>
      <c r="H51" s="137">
        <v>0.27</v>
      </c>
      <c r="I51" s="137">
        <v>0.13</v>
      </c>
      <c r="J51" s="137">
        <v>0</v>
      </c>
      <c r="K51" s="137">
        <v>-0.01</v>
      </c>
      <c r="L51" s="137">
        <v>0.11</v>
      </c>
      <c r="M51" s="137">
        <v>0</v>
      </c>
      <c r="N51" s="137">
        <v>-0.04</v>
      </c>
      <c r="O51" s="137">
        <v>0</v>
      </c>
      <c r="P51" s="137">
        <v>0</v>
      </c>
      <c r="Q51" s="138">
        <f t="shared" si="6"/>
        <v>5.7500000000000009</v>
      </c>
      <c r="R51" s="138">
        <f t="shared" si="7"/>
        <v>5.4</v>
      </c>
    </row>
    <row r="52" spans="1:18">
      <c r="A52" s="84">
        <f t="shared" si="5"/>
        <v>42</v>
      </c>
      <c r="B52" s="84">
        <v>52</v>
      </c>
      <c r="C52" s="98" t="s">
        <v>320</v>
      </c>
      <c r="D52" s="140" t="s">
        <v>318</v>
      </c>
      <c r="E52" s="137">
        <v>7.72</v>
      </c>
      <c r="F52" s="137">
        <v>0.02</v>
      </c>
      <c r="G52" s="137">
        <v>-0.19</v>
      </c>
      <c r="H52" s="137">
        <v>0.38</v>
      </c>
      <c r="I52" s="137">
        <v>0.18</v>
      </c>
      <c r="J52" s="137">
        <v>0</v>
      </c>
      <c r="K52" s="137">
        <v>-0.01</v>
      </c>
      <c r="L52" s="137">
        <v>0.16</v>
      </c>
      <c r="M52" s="137">
        <v>0</v>
      </c>
      <c r="N52" s="137">
        <v>-0.06</v>
      </c>
      <c r="O52" s="137">
        <v>0</v>
      </c>
      <c r="P52" s="137">
        <v>0</v>
      </c>
      <c r="Q52" s="138">
        <f t="shared" si="6"/>
        <v>8.1999999999999993</v>
      </c>
      <c r="R52" s="138">
        <f t="shared" si="7"/>
        <v>7.72</v>
      </c>
    </row>
    <row r="53" spans="1:18">
      <c r="A53" s="84">
        <f t="shared" si="5"/>
        <v>43</v>
      </c>
      <c r="B53" s="84">
        <v>52</v>
      </c>
      <c r="C53" s="98" t="s">
        <v>320</v>
      </c>
      <c r="D53" s="140" t="s">
        <v>307</v>
      </c>
      <c r="E53" s="137">
        <v>12.35</v>
      </c>
      <c r="F53" s="137">
        <v>0.04</v>
      </c>
      <c r="G53" s="137">
        <v>-0.3</v>
      </c>
      <c r="H53" s="137">
        <v>0.61</v>
      </c>
      <c r="I53" s="137">
        <v>0.3</v>
      </c>
      <c r="J53" s="137">
        <v>0</v>
      </c>
      <c r="K53" s="137">
        <v>-0.02</v>
      </c>
      <c r="L53" s="137">
        <v>0.26</v>
      </c>
      <c r="M53" s="137">
        <v>0</v>
      </c>
      <c r="N53" s="137">
        <v>-0.1</v>
      </c>
      <c r="O53" s="137">
        <v>0</v>
      </c>
      <c r="P53" s="137">
        <v>0</v>
      </c>
      <c r="Q53" s="138">
        <f t="shared" si="6"/>
        <v>13.139999999999999</v>
      </c>
      <c r="R53" s="138">
        <f t="shared" si="7"/>
        <v>12.35</v>
      </c>
    </row>
    <row r="54" spans="1:18">
      <c r="A54" s="84">
        <f t="shared" si="5"/>
        <v>44</v>
      </c>
      <c r="B54" s="84">
        <v>52</v>
      </c>
      <c r="C54" s="98" t="s">
        <v>320</v>
      </c>
      <c r="D54" s="140" t="s">
        <v>321</v>
      </c>
      <c r="E54" s="137">
        <v>30.87</v>
      </c>
      <c r="F54" s="137">
        <v>0.1</v>
      </c>
      <c r="G54" s="137">
        <v>-0.75</v>
      </c>
      <c r="H54" s="137">
        <v>1.52</v>
      </c>
      <c r="I54" s="137">
        <v>0.74</v>
      </c>
      <c r="J54" s="137">
        <v>0</v>
      </c>
      <c r="K54" s="137">
        <v>-0.04</v>
      </c>
      <c r="L54" s="137">
        <v>0.64</v>
      </c>
      <c r="M54" s="137">
        <v>0</v>
      </c>
      <c r="N54" s="137">
        <v>-0.25</v>
      </c>
      <c r="O54" s="137">
        <v>0</v>
      </c>
      <c r="P54" s="137">
        <v>0</v>
      </c>
      <c r="Q54" s="138">
        <f t="shared" si="6"/>
        <v>32.830000000000005</v>
      </c>
      <c r="R54" s="138">
        <f t="shared" si="7"/>
        <v>30.87</v>
      </c>
    </row>
    <row r="55" spans="1:18">
      <c r="A55" s="84">
        <f t="shared" si="5"/>
        <v>45</v>
      </c>
      <c r="B55" s="84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</row>
    <row r="56" spans="1:18">
      <c r="A56" s="84">
        <f t="shared" si="5"/>
        <v>46</v>
      </c>
      <c r="B56" s="84">
        <v>53</v>
      </c>
      <c r="C56" s="110" t="s">
        <v>322</v>
      </c>
      <c r="D56" s="140" t="s">
        <v>314</v>
      </c>
      <c r="E56" s="137">
        <v>10.72</v>
      </c>
      <c r="F56" s="137">
        <v>0.03</v>
      </c>
      <c r="G56" s="137">
        <v>-0.04</v>
      </c>
      <c r="H56" s="137">
        <v>0.08</v>
      </c>
      <c r="I56" s="137">
        <v>0.04</v>
      </c>
      <c r="J56" s="137">
        <v>0</v>
      </c>
      <c r="K56" s="137">
        <v>0</v>
      </c>
      <c r="L56" s="137">
        <v>0.53</v>
      </c>
      <c r="M56" s="137">
        <v>0</v>
      </c>
      <c r="N56" s="137">
        <v>-0.21</v>
      </c>
      <c r="O56" s="137">
        <v>0</v>
      </c>
      <c r="P56" s="137">
        <v>0</v>
      </c>
      <c r="Q56" s="138">
        <f t="shared" ref="Q56:Q64" si="8">SUM(E56,F56:P56)</f>
        <v>11.149999999999999</v>
      </c>
      <c r="R56" s="138">
        <f t="shared" ref="R56:R64" si="9">E56+M56+O56</f>
        <v>10.72</v>
      </c>
    </row>
    <row r="57" spans="1:18">
      <c r="A57" s="84">
        <f t="shared" si="5"/>
        <v>47</v>
      </c>
      <c r="B57" s="84">
        <v>53</v>
      </c>
      <c r="C57" s="110" t="s">
        <v>322</v>
      </c>
      <c r="D57" s="140" t="s">
        <v>315</v>
      </c>
      <c r="E57" s="137">
        <v>11.5</v>
      </c>
      <c r="F57" s="137">
        <v>0.03</v>
      </c>
      <c r="G57" s="137">
        <v>-0.05</v>
      </c>
      <c r="H57" s="137">
        <v>0.11</v>
      </c>
      <c r="I57" s="137">
        <v>0.05</v>
      </c>
      <c r="J57" s="137">
        <v>0</v>
      </c>
      <c r="K57" s="137">
        <v>0</v>
      </c>
      <c r="L57" s="137">
        <v>0.55000000000000004</v>
      </c>
      <c r="M57" s="137">
        <v>0</v>
      </c>
      <c r="N57" s="137">
        <v>-0.22</v>
      </c>
      <c r="O57" s="137">
        <v>0</v>
      </c>
      <c r="P57" s="137">
        <v>0</v>
      </c>
      <c r="Q57" s="138">
        <f t="shared" si="8"/>
        <v>11.969999999999999</v>
      </c>
      <c r="R57" s="138">
        <f t="shared" si="9"/>
        <v>11.5</v>
      </c>
    </row>
    <row r="58" spans="1:18">
      <c r="A58" s="84">
        <f t="shared" si="5"/>
        <v>48</v>
      </c>
      <c r="B58" s="84">
        <v>53</v>
      </c>
      <c r="C58" s="110" t="s">
        <v>322</v>
      </c>
      <c r="D58" s="140" t="s">
        <v>305</v>
      </c>
      <c r="E58" s="137">
        <v>12.68</v>
      </c>
      <c r="F58" s="137">
        <v>0.04</v>
      </c>
      <c r="G58" s="137">
        <v>-7.0000000000000007E-2</v>
      </c>
      <c r="H58" s="137">
        <v>0.15</v>
      </c>
      <c r="I58" s="137">
        <v>7.0000000000000007E-2</v>
      </c>
      <c r="J58" s="137">
        <v>0</v>
      </c>
      <c r="K58" s="137">
        <v>0</v>
      </c>
      <c r="L58" s="137">
        <v>0.59000000000000008</v>
      </c>
      <c r="M58" s="137">
        <v>0</v>
      </c>
      <c r="N58" s="137">
        <v>-0.23</v>
      </c>
      <c r="O58" s="137">
        <v>0</v>
      </c>
      <c r="P58" s="137">
        <v>0</v>
      </c>
      <c r="Q58" s="138">
        <f t="shared" si="8"/>
        <v>13.229999999999999</v>
      </c>
      <c r="R58" s="138">
        <f t="shared" si="9"/>
        <v>12.68</v>
      </c>
    </row>
    <row r="59" spans="1:18">
      <c r="A59" s="84">
        <f t="shared" si="5"/>
        <v>49</v>
      </c>
      <c r="B59" s="84">
        <v>53</v>
      </c>
      <c r="C59" s="110" t="s">
        <v>322</v>
      </c>
      <c r="D59" s="140" t="s">
        <v>316</v>
      </c>
      <c r="E59" s="137">
        <v>14.64</v>
      </c>
      <c r="F59" s="137">
        <v>0.05</v>
      </c>
      <c r="G59" s="137">
        <v>-0.11</v>
      </c>
      <c r="H59" s="137">
        <v>0.23</v>
      </c>
      <c r="I59" s="137">
        <v>0.11</v>
      </c>
      <c r="J59" s="137">
        <v>0</v>
      </c>
      <c r="K59" s="137">
        <v>-0.01</v>
      </c>
      <c r="L59" s="137">
        <v>0.65</v>
      </c>
      <c r="M59" s="137">
        <v>0</v>
      </c>
      <c r="N59" s="137">
        <v>-0.25</v>
      </c>
      <c r="O59" s="137">
        <v>0</v>
      </c>
      <c r="P59" s="137">
        <v>0</v>
      </c>
      <c r="Q59" s="138">
        <f t="shared" si="8"/>
        <v>15.310000000000002</v>
      </c>
      <c r="R59" s="138">
        <f t="shared" si="9"/>
        <v>14.64</v>
      </c>
    </row>
    <row r="60" spans="1:18">
      <c r="A60" s="84">
        <f t="shared" si="5"/>
        <v>50</v>
      </c>
      <c r="B60" s="84">
        <v>53</v>
      </c>
      <c r="C60" s="110" t="s">
        <v>322</v>
      </c>
      <c r="D60" s="140" t="s">
        <v>317</v>
      </c>
      <c r="E60" s="137">
        <v>16.61</v>
      </c>
      <c r="F60" s="137">
        <v>0.05</v>
      </c>
      <c r="G60" s="137">
        <v>-0.15</v>
      </c>
      <c r="H60" s="137">
        <v>0.3</v>
      </c>
      <c r="I60" s="137">
        <v>0.15</v>
      </c>
      <c r="J60" s="137">
        <v>0</v>
      </c>
      <c r="K60" s="137">
        <v>-0.01</v>
      </c>
      <c r="L60" s="137">
        <v>0.72</v>
      </c>
      <c r="M60" s="137">
        <v>0</v>
      </c>
      <c r="N60" s="137">
        <v>-0.28000000000000003</v>
      </c>
      <c r="O60" s="137">
        <v>0</v>
      </c>
      <c r="P60" s="137">
        <v>0</v>
      </c>
      <c r="Q60" s="138">
        <f t="shared" si="8"/>
        <v>17.389999999999997</v>
      </c>
      <c r="R60" s="138">
        <f t="shared" si="9"/>
        <v>16.61</v>
      </c>
    </row>
    <row r="61" spans="1:18">
      <c r="A61" s="84">
        <f t="shared" si="5"/>
        <v>51</v>
      </c>
      <c r="B61" s="84">
        <v>53</v>
      </c>
      <c r="C61" s="110" t="s">
        <v>322</v>
      </c>
      <c r="D61" s="140" t="s">
        <v>318</v>
      </c>
      <c r="E61" s="137">
        <v>18.57</v>
      </c>
      <c r="F61" s="137">
        <v>6.0000000000000005E-2</v>
      </c>
      <c r="G61" s="137">
        <v>-0.19</v>
      </c>
      <c r="H61" s="137">
        <v>0.38</v>
      </c>
      <c r="I61" s="137">
        <v>0.18</v>
      </c>
      <c r="J61" s="137">
        <v>0</v>
      </c>
      <c r="K61" s="137">
        <v>-0.01</v>
      </c>
      <c r="L61" s="137">
        <v>0.78</v>
      </c>
      <c r="M61" s="137">
        <v>0</v>
      </c>
      <c r="N61" s="137">
        <v>-0.3</v>
      </c>
      <c r="O61" s="137">
        <v>0</v>
      </c>
      <c r="P61" s="137">
        <v>0</v>
      </c>
      <c r="Q61" s="138">
        <f t="shared" si="8"/>
        <v>19.469999999999995</v>
      </c>
      <c r="R61" s="138">
        <f t="shared" si="9"/>
        <v>18.57</v>
      </c>
    </row>
    <row r="62" spans="1:18">
      <c r="A62" s="84">
        <f t="shared" si="5"/>
        <v>52</v>
      </c>
      <c r="B62" s="84">
        <v>53</v>
      </c>
      <c r="C62" s="110" t="s">
        <v>322</v>
      </c>
      <c r="D62" s="140" t="s">
        <v>319</v>
      </c>
      <c r="E62" s="137">
        <v>20.93</v>
      </c>
      <c r="F62" s="137">
        <v>7.0000000000000007E-2</v>
      </c>
      <c r="G62" s="137">
        <v>-0.23</v>
      </c>
      <c r="H62" s="137">
        <v>0.47</v>
      </c>
      <c r="I62" s="137">
        <v>0.23</v>
      </c>
      <c r="J62" s="137">
        <v>0</v>
      </c>
      <c r="K62" s="137">
        <v>-0.01</v>
      </c>
      <c r="L62" s="137">
        <v>0.85000000000000009</v>
      </c>
      <c r="M62" s="137">
        <v>0</v>
      </c>
      <c r="N62" s="137">
        <v>-0.33</v>
      </c>
      <c r="O62" s="137">
        <v>0</v>
      </c>
      <c r="P62" s="137">
        <v>0</v>
      </c>
      <c r="Q62" s="138">
        <f t="shared" si="8"/>
        <v>21.98</v>
      </c>
      <c r="R62" s="138">
        <f t="shared" si="9"/>
        <v>20.93</v>
      </c>
    </row>
    <row r="63" spans="1:18">
      <c r="A63" s="84">
        <f t="shared" si="5"/>
        <v>53</v>
      </c>
      <c r="B63" s="84">
        <v>53</v>
      </c>
      <c r="C63" s="110" t="s">
        <v>322</v>
      </c>
      <c r="D63" s="140" t="s">
        <v>307</v>
      </c>
      <c r="E63" s="137">
        <v>24.46</v>
      </c>
      <c r="F63" s="137">
        <v>0.08</v>
      </c>
      <c r="G63" s="137">
        <v>-0.3</v>
      </c>
      <c r="H63" s="137">
        <v>0.61</v>
      </c>
      <c r="I63" s="137">
        <v>0.3</v>
      </c>
      <c r="J63" s="137">
        <v>0</v>
      </c>
      <c r="K63" s="137">
        <v>-0.02</v>
      </c>
      <c r="L63" s="137">
        <v>0.96</v>
      </c>
      <c r="M63" s="137">
        <v>0</v>
      </c>
      <c r="N63" s="137">
        <v>-0.37</v>
      </c>
      <c r="O63" s="137">
        <v>0</v>
      </c>
      <c r="P63" s="137">
        <v>0</v>
      </c>
      <c r="Q63" s="138">
        <f t="shared" si="8"/>
        <v>25.72</v>
      </c>
      <c r="R63" s="138">
        <f t="shared" si="9"/>
        <v>24.46</v>
      </c>
    </row>
    <row r="64" spans="1:18">
      <c r="A64" s="84">
        <f t="shared" si="5"/>
        <v>54</v>
      </c>
      <c r="B64" s="84">
        <v>53</v>
      </c>
      <c r="C64" s="110" t="s">
        <v>322</v>
      </c>
      <c r="D64" s="140" t="s">
        <v>321</v>
      </c>
      <c r="E64" s="137">
        <v>48.03</v>
      </c>
      <c r="F64" s="137">
        <v>0.16</v>
      </c>
      <c r="G64" s="137">
        <v>-0.75</v>
      </c>
      <c r="H64" s="137">
        <v>1.52</v>
      </c>
      <c r="I64" s="137">
        <v>0.74</v>
      </c>
      <c r="J64" s="137">
        <v>0</v>
      </c>
      <c r="K64" s="137">
        <v>-0.04</v>
      </c>
      <c r="L64" s="137">
        <v>1.7000000000000002</v>
      </c>
      <c r="M64" s="137">
        <v>0</v>
      </c>
      <c r="N64" s="137">
        <v>-0.66</v>
      </c>
      <c r="O64" s="137">
        <v>0</v>
      </c>
      <c r="P64" s="137">
        <v>0</v>
      </c>
      <c r="Q64" s="138">
        <f t="shared" si="8"/>
        <v>50.70000000000001</v>
      </c>
      <c r="R64" s="138">
        <f t="shared" si="9"/>
        <v>48.03</v>
      </c>
    </row>
    <row r="65" spans="1:18">
      <c r="A65" s="84">
        <f t="shared" si="5"/>
        <v>55</v>
      </c>
      <c r="B65" s="84"/>
      <c r="C65" s="110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</row>
    <row r="66" spans="1:18">
      <c r="A66" s="84">
        <f t="shared" si="5"/>
        <v>56</v>
      </c>
      <c r="B66" s="84">
        <v>53</v>
      </c>
      <c r="C66" s="98" t="s">
        <v>323</v>
      </c>
      <c r="D66" s="141" t="s">
        <v>315</v>
      </c>
      <c r="E66" s="137">
        <v>14.18</v>
      </c>
      <c r="F66" s="137">
        <v>0</v>
      </c>
      <c r="G66" s="137">
        <v>-0.05</v>
      </c>
      <c r="H66" s="137">
        <v>0.11</v>
      </c>
      <c r="I66" s="137">
        <v>0.05</v>
      </c>
      <c r="J66" s="137">
        <v>0</v>
      </c>
      <c r="K66" s="137">
        <v>0</v>
      </c>
      <c r="L66" s="137">
        <v>0.6</v>
      </c>
      <c r="M66" s="137">
        <v>0</v>
      </c>
      <c r="N66" s="137">
        <v>-0.23</v>
      </c>
      <c r="O66" s="137">
        <v>0</v>
      </c>
      <c r="P66" s="137">
        <v>0</v>
      </c>
      <c r="Q66" s="138">
        <f>SUM(E66,F66:P66)</f>
        <v>14.659999999999998</v>
      </c>
      <c r="R66" s="138">
        <f>E66+M66+O66</f>
        <v>14.18</v>
      </c>
    </row>
    <row r="67" spans="1:18">
      <c r="A67" s="84">
        <f t="shared" si="5"/>
        <v>57</v>
      </c>
      <c r="B67" s="84">
        <v>53</v>
      </c>
      <c r="C67" s="98" t="s">
        <v>323</v>
      </c>
      <c r="D67" s="141" t="s">
        <v>305</v>
      </c>
      <c r="E67" s="137">
        <v>15.44</v>
      </c>
      <c r="F67" s="137">
        <v>0.01</v>
      </c>
      <c r="G67" s="137">
        <v>-7.0000000000000007E-2</v>
      </c>
      <c r="H67" s="137">
        <v>0.15</v>
      </c>
      <c r="I67" s="137">
        <v>7.0000000000000007E-2</v>
      </c>
      <c r="J67" s="137">
        <v>0</v>
      </c>
      <c r="K67" s="137">
        <v>0</v>
      </c>
      <c r="L67" s="137">
        <v>0.64</v>
      </c>
      <c r="M67" s="137">
        <v>0</v>
      </c>
      <c r="N67" s="137">
        <v>-0.25</v>
      </c>
      <c r="O67" s="137">
        <v>0</v>
      </c>
      <c r="P67" s="137">
        <v>0</v>
      </c>
      <c r="Q67" s="138">
        <f>SUM(E67,F67:P67)</f>
        <v>15.989999999999998</v>
      </c>
      <c r="R67" s="138">
        <f>E67+M67+O67</f>
        <v>15.44</v>
      </c>
    </row>
    <row r="68" spans="1:18">
      <c r="A68" s="84">
        <f t="shared" si="5"/>
        <v>58</v>
      </c>
      <c r="B68" s="84">
        <v>53</v>
      </c>
      <c r="C68" s="98" t="s">
        <v>323</v>
      </c>
      <c r="D68" s="141" t="s">
        <v>316</v>
      </c>
      <c r="E68" s="137">
        <v>17.52</v>
      </c>
      <c r="F68" s="137">
        <v>0.02</v>
      </c>
      <c r="G68" s="137">
        <v>-0.11</v>
      </c>
      <c r="H68" s="137">
        <v>0.23</v>
      </c>
      <c r="I68" s="137">
        <v>0.11</v>
      </c>
      <c r="J68" s="137">
        <v>0</v>
      </c>
      <c r="K68" s="137">
        <v>-0.01</v>
      </c>
      <c r="L68" s="137">
        <v>0.71</v>
      </c>
      <c r="M68" s="137">
        <v>0</v>
      </c>
      <c r="N68" s="137">
        <v>-0.28000000000000003</v>
      </c>
      <c r="O68" s="137">
        <v>0</v>
      </c>
      <c r="P68" s="137">
        <v>0</v>
      </c>
      <c r="Q68" s="138">
        <f>SUM(E68,F68:P68)</f>
        <v>18.189999999999998</v>
      </c>
      <c r="R68" s="138">
        <f>E68+M68+O68</f>
        <v>17.52</v>
      </c>
    </row>
    <row r="69" spans="1:18">
      <c r="A69" s="84">
        <f t="shared" si="5"/>
        <v>59</v>
      </c>
      <c r="B69" s="84">
        <v>53</v>
      </c>
      <c r="C69" s="98" t="s">
        <v>323</v>
      </c>
      <c r="D69" s="140" t="s">
        <v>318</v>
      </c>
      <c r="E69" s="137">
        <v>21.69</v>
      </c>
      <c r="F69" s="137">
        <v>0.02</v>
      </c>
      <c r="G69" s="137">
        <v>-0.19</v>
      </c>
      <c r="H69" s="137">
        <v>0.38</v>
      </c>
      <c r="I69" s="137">
        <v>0.18</v>
      </c>
      <c r="J69" s="137">
        <v>0</v>
      </c>
      <c r="K69" s="137">
        <v>-0.01</v>
      </c>
      <c r="L69" s="137">
        <v>0.85000000000000009</v>
      </c>
      <c r="M69" s="137">
        <v>0</v>
      </c>
      <c r="N69" s="137">
        <v>-0.33</v>
      </c>
      <c r="O69" s="137">
        <v>0</v>
      </c>
      <c r="P69" s="137">
        <v>0</v>
      </c>
      <c r="Q69" s="138">
        <f>SUM(E69,F69:P69)</f>
        <v>22.59</v>
      </c>
      <c r="R69" s="138">
        <f>E69+M69+O69</f>
        <v>21.69</v>
      </c>
    </row>
    <row r="70" spans="1:18">
      <c r="A70" s="84">
        <f t="shared" si="5"/>
        <v>60</v>
      </c>
      <c r="B70" s="84">
        <v>53</v>
      </c>
      <c r="C70" s="98" t="s">
        <v>323</v>
      </c>
      <c r="D70" s="140" t="s">
        <v>307</v>
      </c>
      <c r="E70" s="137">
        <v>27.95</v>
      </c>
      <c r="F70" s="137">
        <v>0.04</v>
      </c>
      <c r="G70" s="137">
        <v>-0.3</v>
      </c>
      <c r="H70" s="137">
        <v>0.61</v>
      </c>
      <c r="I70" s="137">
        <v>0.3</v>
      </c>
      <c r="J70" s="137">
        <v>0</v>
      </c>
      <c r="K70" s="137">
        <v>-0.02</v>
      </c>
      <c r="L70" s="137">
        <v>1.06</v>
      </c>
      <c r="M70" s="137">
        <v>0</v>
      </c>
      <c r="N70" s="137">
        <v>-0.41</v>
      </c>
      <c r="O70" s="137">
        <v>0</v>
      </c>
      <c r="P70" s="137">
        <v>0</v>
      </c>
      <c r="Q70" s="138">
        <f>SUM(E70,F70:P70)</f>
        <v>29.229999999999997</v>
      </c>
      <c r="R70" s="138">
        <f>E70+M70+O70</f>
        <v>27.95</v>
      </c>
    </row>
    <row r="71" spans="1:18">
      <c r="A71" s="84">
        <f t="shared" si="5"/>
        <v>61</v>
      </c>
      <c r="B71" s="84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</row>
    <row r="72" spans="1:18">
      <c r="A72" s="84">
        <f t="shared" si="5"/>
        <v>62</v>
      </c>
      <c r="B72" s="84">
        <v>53</v>
      </c>
      <c r="C72" s="110" t="s">
        <v>671</v>
      </c>
      <c r="D72" s="140" t="s">
        <v>680</v>
      </c>
      <c r="E72" s="137">
        <v>9.9700000000000006</v>
      </c>
      <c r="F72" s="137">
        <v>0.04</v>
      </c>
      <c r="G72" s="137">
        <v>-0.03</v>
      </c>
      <c r="H72" s="137">
        <v>7.0000000000000007E-2</v>
      </c>
      <c r="I72" s="137">
        <v>0.03</v>
      </c>
      <c r="J72" s="137">
        <v>0</v>
      </c>
      <c r="K72" s="137">
        <v>0</v>
      </c>
      <c r="L72" s="137">
        <v>0.6</v>
      </c>
      <c r="M72" s="137">
        <v>0</v>
      </c>
      <c r="N72" s="137">
        <v>-0.24</v>
      </c>
      <c r="O72" s="137">
        <v>0</v>
      </c>
      <c r="P72" s="137">
        <v>0</v>
      </c>
      <c r="Q72" s="138">
        <f t="shared" ref="Q72:Q80" si="10">SUM(E72,F72:P72)</f>
        <v>10.44</v>
      </c>
      <c r="R72" s="138">
        <f t="shared" ref="R72:R80" si="11">E72+M72+O72</f>
        <v>9.9700000000000006</v>
      </c>
    </row>
    <row r="73" spans="1:18">
      <c r="A73" s="84">
        <f t="shared" si="5"/>
        <v>63</v>
      </c>
      <c r="B73" s="84">
        <v>53</v>
      </c>
      <c r="C73" s="110" t="s">
        <v>671</v>
      </c>
      <c r="D73" s="140" t="s">
        <v>681</v>
      </c>
      <c r="E73" s="137">
        <v>11.03</v>
      </c>
      <c r="F73" s="137">
        <v>0.04</v>
      </c>
      <c r="G73" s="137">
        <v>-0.06</v>
      </c>
      <c r="H73" s="137">
        <v>0.11</v>
      </c>
      <c r="I73" s="137">
        <v>0.06</v>
      </c>
      <c r="J73" s="137">
        <v>0</v>
      </c>
      <c r="K73" s="137">
        <v>0</v>
      </c>
      <c r="L73" s="137">
        <v>0.63</v>
      </c>
      <c r="M73" s="137">
        <v>0</v>
      </c>
      <c r="N73" s="137">
        <v>-0.25</v>
      </c>
      <c r="O73" s="137">
        <v>0</v>
      </c>
      <c r="P73" s="137">
        <v>0</v>
      </c>
      <c r="Q73" s="138">
        <f t="shared" si="10"/>
        <v>11.559999999999999</v>
      </c>
      <c r="R73" s="138">
        <f t="shared" si="11"/>
        <v>11.03</v>
      </c>
    </row>
    <row r="74" spans="1:18">
      <c r="A74" s="84">
        <f t="shared" si="5"/>
        <v>64</v>
      </c>
      <c r="B74" s="84">
        <v>53</v>
      </c>
      <c r="C74" s="110" t="s">
        <v>671</v>
      </c>
      <c r="D74" s="140" t="s">
        <v>682</v>
      </c>
      <c r="E74" s="137">
        <v>12.1</v>
      </c>
      <c r="F74" s="137">
        <v>0.05</v>
      </c>
      <c r="G74" s="137">
        <v>-0.08</v>
      </c>
      <c r="H74" s="137">
        <v>0.16</v>
      </c>
      <c r="I74" s="137">
        <v>0.08</v>
      </c>
      <c r="J74" s="137">
        <v>0</v>
      </c>
      <c r="K74" s="137">
        <v>0</v>
      </c>
      <c r="L74" s="137">
        <v>0.65999999999999992</v>
      </c>
      <c r="M74" s="137">
        <v>0</v>
      </c>
      <c r="N74" s="137">
        <v>-0.26</v>
      </c>
      <c r="O74" s="137">
        <v>0</v>
      </c>
      <c r="P74" s="137">
        <v>0</v>
      </c>
      <c r="Q74" s="138">
        <f t="shared" si="10"/>
        <v>12.71</v>
      </c>
      <c r="R74" s="138">
        <f t="shared" si="11"/>
        <v>12.1</v>
      </c>
    </row>
    <row r="75" spans="1:18">
      <c r="A75" s="84">
        <f t="shared" si="5"/>
        <v>65</v>
      </c>
      <c r="B75" s="84">
        <v>53</v>
      </c>
      <c r="C75" s="110" t="s">
        <v>671</v>
      </c>
      <c r="D75" s="140" t="s">
        <v>683</v>
      </c>
      <c r="E75" s="137">
        <v>13.16</v>
      </c>
      <c r="F75" s="137">
        <v>0.05</v>
      </c>
      <c r="G75" s="137">
        <v>-0.1</v>
      </c>
      <c r="H75" s="137">
        <v>0.21</v>
      </c>
      <c r="I75" s="137">
        <v>0.1</v>
      </c>
      <c r="J75" s="137">
        <v>0</v>
      </c>
      <c r="K75" s="137">
        <v>-0.01</v>
      </c>
      <c r="L75" s="137">
        <v>0.69</v>
      </c>
      <c r="M75" s="137">
        <v>0</v>
      </c>
      <c r="N75" s="137">
        <v>-0.27</v>
      </c>
      <c r="O75" s="137">
        <v>0</v>
      </c>
      <c r="P75" s="137">
        <v>0</v>
      </c>
      <c r="Q75" s="138">
        <f t="shared" si="10"/>
        <v>13.830000000000002</v>
      </c>
      <c r="R75" s="138">
        <f t="shared" si="11"/>
        <v>13.16</v>
      </c>
    </row>
    <row r="76" spans="1:18">
      <c r="A76" s="84">
        <f t="shared" si="5"/>
        <v>66</v>
      </c>
      <c r="B76" s="84">
        <v>53</v>
      </c>
      <c r="C76" s="110" t="s">
        <v>671</v>
      </c>
      <c r="D76" s="140" t="s">
        <v>673</v>
      </c>
      <c r="E76" s="137">
        <v>14.23</v>
      </c>
      <c r="F76" s="137">
        <v>0.05</v>
      </c>
      <c r="G76" s="137">
        <v>-0.12</v>
      </c>
      <c r="H76" s="137">
        <v>0.25</v>
      </c>
      <c r="I76" s="137">
        <v>0.12</v>
      </c>
      <c r="J76" s="137">
        <v>0</v>
      </c>
      <c r="K76" s="137">
        <v>-0.01</v>
      </c>
      <c r="L76" s="137">
        <v>0.72</v>
      </c>
      <c r="M76" s="137">
        <v>0</v>
      </c>
      <c r="N76" s="137">
        <v>-0.28000000000000003</v>
      </c>
      <c r="O76" s="137">
        <v>0</v>
      </c>
      <c r="P76" s="137">
        <v>0</v>
      </c>
      <c r="Q76" s="138">
        <f t="shared" si="10"/>
        <v>14.960000000000003</v>
      </c>
      <c r="R76" s="138">
        <f t="shared" si="11"/>
        <v>14.23</v>
      </c>
    </row>
    <row r="77" spans="1:18">
      <c r="A77" s="84">
        <f t="shared" si="5"/>
        <v>67</v>
      </c>
      <c r="B77" s="84">
        <v>53</v>
      </c>
      <c r="C77" s="110" t="s">
        <v>671</v>
      </c>
      <c r="D77" s="140" t="s">
        <v>674</v>
      </c>
      <c r="E77" s="137">
        <v>15.29</v>
      </c>
      <c r="F77" s="137">
        <v>0.05</v>
      </c>
      <c r="G77" s="137">
        <v>-0.15</v>
      </c>
      <c r="H77" s="137">
        <v>0.3</v>
      </c>
      <c r="I77" s="137">
        <v>0.14000000000000001</v>
      </c>
      <c r="J77" s="137">
        <v>0</v>
      </c>
      <c r="K77" s="137">
        <v>-0.01</v>
      </c>
      <c r="L77" s="137">
        <v>0.75</v>
      </c>
      <c r="M77" s="137">
        <v>0</v>
      </c>
      <c r="N77" s="137">
        <v>-0.28999999999999998</v>
      </c>
      <c r="O77" s="137">
        <v>0</v>
      </c>
      <c r="P77" s="137">
        <v>0</v>
      </c>
      <c r="Q77" s="138">
        <f t="shared" si="10"/>
        <v>16.080000000000002</v>
      </c>
      <c r="R77" s="138">
        <f t="shared" si="11"/>
        <v>15.29</v>
      </c>
    </row>
    <row r="78" spans="1:18">
      <c r="A78" s="84">
        <f t="shared" si="5"/>
        <v>68</v>
      </c>
      <c r="B78" s="84">
        <v>53</v>
      </c>
      <c r="C78" s="110" t="s">
        <v>671</v>
      </c>
      <c r="D78" s="140" t="s">
        <v>675</v>
      </c>
      <c r="E78" s="137">
        <v>16.36</v>
      </c>
      <c r="F78" s="137">
        <v>6.0000000000000005E-2</v>
      </c>
      <c r="G78" s="137">
        <v>-0.17</v>
      </c>
      <c r="H78" s="137">
        <v>0.34</v>
      </c>
      <c r="I78" s="137">
        <v>0.17</v>
      </c>
      <c r="J78" s="137">
        <v>0</v>
      </c>
      <c r="K78" s="137">
        <v>-0.01</v>
      </c>
      <c r="L78" s="137">
        <v>0.78</v>
      </c>
      <c r="M78" s="137">
        <v>0</v>
      </c>
      <c r="N78" s="137">
        <v>-0.3</v>
      </c>
      <c r="O78" s="137">
        <v>0</v>
      </c>
      <c r="P78" s="137">
        <v>0</v>
      </c>
      <c r="Q78" s="138">
        <f t="shared" si="10"/>
        <v>17.229999999999997</v>
      </c>
      <c r="R78" s="138">
        <f t="shared" si="11"/>
        <v>16.36</v>
      </c>
    </row>
    <row r="79" spans="1:18">
      <c r="A79" s="84">
        <f t="shared" si="5"/>
        <v>69</v>
      </c>
      <c r="B79" s="84">
        <v>53</v>
      </c>
      <c r="C79" s="110" t="s">
        <v>671</v>
      </c>
      <c r="D79" s="140" t="s">
        <v>676</v>
      </c>
      <c r="E79" s="137">
        <v>17.420000000000002</v>
      </c>
      <c r="F79" s="137">
        <v>6.0000000000000005E-2</v>
      </c>
      <c r="G79" s="137">
        <v>-0.19</v>
      </c>
      <c r="H79" s="137">
        <v>0.39</v>
      </c>
      <c r="I79" s="137">
        <v>0.19</v>
      </c>
      <c r="J79" s="137">
        <v>0</v>
      </c>
      <c r="K79" s="137">
        <v>-0.01</v>
      </c>
      <c r="L79" s="137">
        <v>0.81</v>
      </c>
      <c r="M79" s="137">
        <v>0</v>
      </c>
      <c r="N79" s="137">
        <v>-0.31</v>
      </c>
      <c r="O79" s="137">
        <v>0</v>
      </c>
      <c r="P79" s="137">
        <v>0</v>
      </c>
      <c r="Q79" s="138">
        <f t="shared" si="10"/>
        <v>18.36</v>
      </c>
      <c r="R79" s="138">
        <f t="shared" si="11"/>
        <v>17.420000000000002</v>
      </c>
    </row>
    <row r="80" spans="1:18">
      <c r="A80" s="84">
        <f t="shared" si="5"/>
        <v>70</v>
      </c>
      <c r="B80" s="84">
        <v>53</v>
      </c>
      <c r="C80" s="110" t="s">
        <v>671</v>
      </c>
      <c r="D80" s="140" t="s">
        <v>677</v>
      </c>
      <c r="E80" s="137">
        <v>18.489999999999998</v>
      </c>
      <c r="F80" s="137">
        <v>7.0000000000000007E-2</v>
      </c>
      <c r="G80" s="137">
        <v>-0.21</v>
      </c>
      <c r="H80" s="137">
        <v>0.43</v>
      </c>
      <c r="I80" s="137">
        <v>0.21</v>
      </c>
      <c r="J80" s="137">
        <v>0</v>
      </c>
      <c r="K80" s="137">
        <v>-0.01</v>
      </c>
      <c r="L80" s="137">
        <v>0.84000000000000008</v>
      </c>
      <c r="M80" s="137">
        <v>0</v>
      </c>
      <c r="N80" s="137">
        <v>-0.33</v>
      </c>
      <c r="O80" s="137">
        <v>0</v>
      </c>
      <c r="P80" s="137">
        <v>0</v>
      </c>
      <c r="Q80" s="138">
        <f t="shared" si="10"/>
        <v>19.489999999999998</v>
      </c>
      <c r="R80" s="138">
        <f t="shared" si="11"/>
        <v>18.489999999999998</v>
      </c>
    </row>
    <row r="81" spans="1:18">
      <c r="A81" s="84">
        <f t="shared" si="5"/>
        <v>71</v>
      </c>
      <c r="B81" s="84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</row>
    <row r="82" spans="1:18">
      <c r="A82" s="84">
        <f t="shared" ref="A82:A118" si="12">A81+1</f>
        <v>72</v>
      </c>
      <c r="B82" s="84">
        <v>53</v>
      </c>
      <c r="C82" s="110" t="s">
        <v>324</v>
      </c>
      <c r="D82" s="140" t="s">
        <v>314</v>
      </c>
      <c r="E82" s="137">
        <v>3.64</v>
      </c>
      <c r="F82" s="137">
        <v>0.03</v>
      </c>
      <c r="G82" s="137">
        <v>-0.04</v>
      </c>
      <c r="H82" s="137">
        <v>0.08</v>
      </c>
      <c r="I82" s="137">
        <v>0.04</v>
      </c>
      <c r="J82" s="137">
        <v>0</v>
      </c>
      <c r="K82" s="137">
        <v>0</v>
      </c>
      <c r="L82" s="137">
        <v>0.03</v>
      </c>
      <c r="M82" s="137">
        <v>0</v>
      </c>
      <c r="N82" s="137">
        <v>-0.01</v>
      </c>
      <c r="O82" s="137">
        <v>0</v>
      </c>
      <c r="P82" s="137">
        <v>0</v>
      </c>
      <c r="Q82" s="138">
        <f t="shared" ref="Q82:Q90" si="13">SUM(E82,F82:P82)</f>
        <v>3.77</v>
      </c>
      <c r="R82" s="138">
        <f t="shared" ref="R82:R90" si="14">E82+M82+O82</f>
        <v>3.64</v>
      </c>
    </row>
    <row r="83" spans="1:18">
      <c r="A83" s="84">
        <f t="shared" si="12"/>
        <v>73</v>
      </c>
      <c r="B83" s="84">
        <v>53</v>
      </c>
      <c r="C83" s="110" t="s">
        <v>324</v>
      </c>
      <c r="D83" s="140" t="s">
        <v>315</v>
      </c>
      <c r="E83" s="137">
        <v>4.26</v>
      </c>
      <c r="F83" s="137">
        <v>0.03</v>
      </c>
      <c r="G83" s="137">
        <v>-0.05</v>
      </c>
      <c r="H83" s="137">
        <v>0.11</v>
      </c>
      <c r="I83" s="137">
        <v>0.05</v>
      </c>
      <c r="J83" s="137">
        <v>0</v>
      </c>
      <c r="K83" s="137">
        <v>0</v>
      </c>
      <c r="L83" s="137">
        <v>0.04</v>
      </c>
      <c r="M83" s="137">
        <v>0</v>
      </c>
      <c r="N83" s="137">
        <v>-0.02</v>
      </c>
      <c r="O83" s="137">
        <v>0</v>
      </c>
      <c r="P83" s="137">
        <v>0</v>
      </c>
      <c r="Q83" s="138">
        <f t="shared" si="13"/>
        <v>4.4200000000000008</v>
      </c>
      <c r="R83" s="138">
        <f t="shared" si="14"/>
        <v>4.26</v>
      </c>
    </row>
    <row r="84" spans="1:18">
      <c r="A84" s="84">
        <f t="shared" si="12"/>
        <v>74</v>
      </c>
      <c r="B84" s="84">
        <v>53</v>
      </c>
      <c r="C84" s="110" t="s">
        <v>324</v>
      </c>
      <c r="D84" s="140" t="s">
        <v>305</v>
      </c>
      <c r="E84" s="137">
        <v>5.19</v>
      </c>
      <c r="F84" s="137">
        <v>0.04</v>
      </c>
      <c r="G84" s="137">
        <v>-7.0000000000000007E-2</v>
      </c>
      <c r="H84" s="137">
        <v>0.15</v>
      </c>
      <c r="I84" s="137">
        <v>7.0000000000000007E-2</v>
      </c>
      <c r="J84" s="137">
        <v>0</v>
      </c>
      <c r="K84" s="137">
        <v>0</v>
      </c>
      <c r="L84" s="137">
        <v>0.06</v>
      </c>
      <c r="M84" s="137">
        <v>0</v>
      </c>
      <c r="N84" s="137">
        <v>-0.02</v>
      </c>
      <c r="O84" s="137">
        <v>0</v>
      </c>
      <c r="P84" s="137">
        <v>0</v>
      </c>
      <c r="Q84" s="138">
        <f t="shared" si="13"/>
        <v>5.4200000000000008</v>
      </c>
      <c r="R84" s="138">
        <f t="shared" si="14"/>
        <v>5.19</v>
      </c>
    </row>
    <row r="85" spans="1:18">
      <c r="A85" s="84">
        <f t="shared" si="12"/>
        <v>75</v>
      </c>
      <c r="B85" s="84">
        <v>53</v>
      </c>
      <c r="C85" s="110" t="s">
        <v>324</v>
      </c>
      <c r="D85" s="140" t="s">
        <v>316</v>
      </c>
      <c r="E85" s="137">
        <v>6.73</v>
      </c>
      <c r="F85" s="137">
        <v>0.05</v>
      </c>
      <c r="G85" s="137">
        <v>-0.11</v>
      </c>
      <c r="H85" s="137">
        <v>0.23</v>
      </c>
      <c r="I85" s="137">
        <v>0.11</v>
      </c>
      <c r="J85" s="137">
        <v>0</v>
      </c>
      <c r="K85" s="137">
        <v>-0.01</v>
      </c>
      <c r="L85" s="137">
        <v>0.1</v>
      </c>
      <c r="M85" s="137">
        <v>0</v>
      </c>
      <c r="N85" s="137">
        <v>-0.04</v>
      </c>
      <c r="O85" s="137">
        <v>0</v>
      </c>
      <c r="P85" s="137">
        <v>0</v>
      </c>
      <c r="Q85" s="138">
        <f t="shared" si="13"/>
        <v>7.0600000000000005</v>
      </c>
      <c r="R85" s="138">
        <f t="shared" si="14"/>
        <v>6.73</v>
      </c>
    </row>
    <row r="86" spans="1:18">
      <c r="A86" s="84">
        <f t="shared" si="12"/>
        <v>76</v>
      </c>
      <c r="B86" s="84">
        <v>53</v>
      </c>
      <c r="C86" s="110" t="s">
        <v>324</v>
      </c>
      <c r="D86" s="140" t="s">
        <v>317</v>
      </c>
      <c r="E86" s="137">
        <v>8.27</v>
      </c>
      <c r="F86" s="137">
        <v>0.05</v>
      </c>
      <c r="G86" s="137">
        <v>-0.15</v>
      </c>
      <c r="H86" s="137">
        <v>0.3</v>
      </c>
      <c r="I86" s="137">
        <v>0.15</v>
      </c>
      <c r="J86" s="137">
        <v>0</v>
      </c>
      <c r="K86" s="137">
        <v>-0.01</v>
      </c>
      <c r="L86" s="137">
        <v>0.13</v>
      </c>
      <c r="M86" s="137">
        <v>0</v>
      </c>
      <c r="N86" s="137">
        <v>-0.05</v>
      </c>
      <c r="O86" s="137">
        <v>0</v>
      </c>
      <c r="P86" s="137">
        <v>0</v>
      </c>
      <c r="Q86" s="138">
        <f t="shared" si="13"/>
        <v>8.6900000000000013</v>
      </c>
      <c r="R86" s="138">
        <f t="shared" si="14"/>
        <v>8.27</v>
      </c>
    </row>
    <row r="87" spans="1:18">
      <c r="A87" s="84">
        <f t="shared" si="12"/>
        <v>77</v>
      </c>
      <c r="B87" s="84">
        <v>53</v>
      </c>
      <c r="C87" s="110" t="s">
        <v>324</v>
      </c>
      <c r="D87" s="140" t="s">
        <v>318</v>
      </c>
      <c r="E87" s="137">
        <v>9.82</v>
      </c>
      <c r="F87" s="137">
        <v>6.0000000000000005E-2</v>
      </c>
      <c r="G87" s="137">
        <v>-0.19</v>
      </c>
      <c r="H87" s="137">
        <v>0.38</v>
      </c>
      <c r="I87" s="137">
        <v>0.18</v>
      </c>
      <c r="J87" s="137">
        <v>0</v>
      </c>
      <c r="K87" s="137">
        <v>-0.01</v>
      </c>
      <c r="L87" s="137">
        <v>0.16</v>
      </c>
      <c r="M87" s="137">
        <v>0</v>
      </c>
      <c r="N87" s="137">
        <v>-0.06</v>
      </c>
      <c r="O87" s="137">
        <v>0</v>
      </c>
      <c r="P87" s="137">
        <v>0</v>
      </c>
      <c r="Q87" s="138">
        <f t="shared" si="13"/>
        <v>10.340000000000002</v>
      </c>
      <c r="R87" s="138">
        <f t="shared" si="14"/>
        <v>9.82</v>
      </c>
    </row>
    <row r="88" spans="1:18">
      <c r="A88" s="84">
        <f t="shared" si="12"/>
        <v>78</v>
      </c>
      <c r="B88" s="84">
        <v>53</v>
      </c>
      <c r="C88" s="110" t="s">
        <v>324</v>
      </c>
      <c r="D88" s="140" t="s">
        <v>319</v>
      </c>
      <c r="E88" s="137">
        <v>11.67</v>
      </c>
      <c r="F88" s="137">
        <v>7.0000000000000007E-2</v>
      </c>
      <c r="G88" s="137">
        <v>-0.23</v>
      </c>
      <c r="H88" s="137">
        <v>0.47</v>
      </c>
      <c r="I88" s="137">
        <v>0.23</v>
      </c>
      <c r="J88" s="137">
        <v>0</v>
      </c>
      <c r="K88" s="137">
        <v>-0.01</v>
      </c>
      <c r="L88" s="137">
        <v>0.2</v>
      </c>
      <c r="M88" s="137">
        <v>0</v>
      </c>
      <c r="N88" s="137">
        <v>-0.08</v>
      </c>
      <c r="O88" s="137">
        <v>0</v>
      </c>
      <c r="P88" s="137">
        <v>0</v>
      </c>
      <c r="Q88" s="138">
        <f t="shared" si="13"/>
        <v>12.32</v>
      </c>
      <c r="R88" s="138">
        <f t="shared" si="14"/>
        <v>11.67</v>
      </c>
    </row>
    <row r="89" spans="1:18">
      <c r="A89" s="84">
        <f t="shared" si="12"/>
        <v>79</v>
      </c>
      <c r="B89" s="84">
        <v>53</v>
      </c>
      <c r="C89" s="110" t="s">
        <v>324</v>
      </c>
      <c r="D89" s="140" t="s">
        <v>307</v>
      </c>
      <c r="E89" s="137">
        <v>14.45</v>
      </c>
      <c r="F89" s="137">
        <v>0.08</v>
      </c>
      <c r="G89" s="137">
        <v>-0.3</v>
      </c>
      <c r="H89" s="137">
        <v>0.61</v>
      </c>
      <c r="I89" s="137">
        <v>0.3</v>
      </c>
      <c r="J89" s="137">
        <v>0</v>
      </c>
      <c r="K89" s="137">
        <v>-0.02</v>
      </c>
      <c r="L89" s="137">
        <v>0.26</v>
      </c>
      <c r="M89" s="137">
        <v>0</v>
      </c>
      <c r="N89" s="137">
        <v>-0.1</v>
      </c>
      <c r="O89" s="137">
        <v>0</v>
      </c>
      <c r="P89" s="137">
        <v>0</v>
      </c>
      <c r="Q89" s="138">
        <f t="shared" si="13"/>
        <v>15.28</v>
      </c>
      <c r="R89" s="138">
        <f t="shared" si="14"/>
        <v>14.45</v>
      </c>
    </row>
    <row r="90" spans="1:18">
      <c r="A90" s="84">
        <f t="shared" si="12"/>
        <v>80</v>
      </c>
      <c r="B90" s="84">
        <v>53</v>
      </c>
      <c r="C90" s="110" t="s">
        <v>324</v>
      </c>
      <c r="D90" s="140" t="s">
        <v>321</v>
      </c>
      <c r="E90" s="137">
        <v>32.97</v>
      </c>
      <c r="F90" s="137">
        <v>0.16</v>
      </c>
      <c r="G90" s="137">
        <v>-0.75</v>
      </c>
      <c r="H90" s="137">
        <v>1.52</v>
      </c>
      <c r="I90" s="137">
        <v>0.74</v>
      </c>
      <c r="J90" s="137">
        <v>0</v>
      </c>
      <c r="K90" s="137">
        <v>-0.04</v>
      </c>
      <c r="L90" s="137">
        <v>0.64</v>
      </c>
      <c r="M90" s="137">
        <v>0</v>
      </c>
      <c r="N90" s="137">
        <v>-0.25</v>
      </c>
      <c r="O90" s="137">
        <v>0</v>
      </c>
      <c r="P90" s="137">
        <v>0</v>
      </c>
      <c r="Q90" s="138">
        <f t="shared" si="13"/>
        <v>34.99</v>
      </c>
      <c r="R90" s="138">
        <f t="shared" si="14"/>
        <v>32.97</v>
      </c>
    </row>
    <row r="91" spans="1:18">
      <c r="A91" s="84">
        <f t="shared" si="12"/>
        <v>81</v>
      </c>
      <c r="B91" s="84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</row>
    <row r="92" spans="1:18">
      <c r="A92" s="84">
        <f t="shared" si="12"/>
        <v>82</v>
      </c>
      <c r="B92" s="84">
        <v>53</v>
      </c>
      <c r="C92" s="98" t="s">
        <v>325</v>
      </c>
      <c r="D92" s="141" t="s">
        <v>315</v>
      </c>
      <c r="E92" s="137">
        <v>6.36</v>
      </c>
      <c r="F92" s="137">
        <v>0</v>
      </c>
      <c r="G92" s="137">
        <v>-0.05</v>
      </c>
      <c r="H92" s="137">
        <v>0.11</v>
      </c>
      <c r="I92" s="137">
        <v>0.05</v>
      </c>
      <c r="J92" s="137">
        <v>0</v>
      </c>
      <c r="K92" s="137">
        <v>0</v>
      </c>
      <c r="L92" s="137">
        <v>0.04</v>
      </c>
      <c r="M92" s="137">
        <v>0</v>
      </c>
      <c r="N92" s="137">
        <v>-0.02</v>
      </c>
      <c r="O92" s="137">
        <v>0</v>
      </c>
      <c r="P92" s="137">
        <v>0</v>
      </c>
      <c r="Q92" s="138">
        <f t="shared" ref="Q92:Q97" si="15">SUM(E92,F92:P92)</f>
        <v>6.4900000000000011</v>
      </c>
      <c r="R92" s="138">
        <f t="shared" ref="R92:R97" si="16">E92+M92+O92</f>
        <v>6.36</v>
      </c>
    </row>
    <row r="93" spans="1:18">
      <c r="A93" s="84">
        <f t="shared" si="12"/>
        <v>83</v>
      </c>
      <c r="B93" s="84">
        <v>53</v>
      </c>
      <c r="C93" s="98" t="s">
        <v>325</v>
      </c>
      <c r="D93" s="141" t="s">
        <v>305</v>
      </c>
      <c r="E93" s="137">
        <v>7.28</v>
      </c>
      <c r="F93" s="137">
        <v>0.01</v>
      </c>
      <c r="G93" s="137">
        <v>-7.0000000000000007E-2</v>
      </c>
      <c r="H93" s="137">
        <v>0.15</v>
      </c>
      <c r="I93" s="137">
        <v>7.0000000000000007E-2</v>
      </c>
      <c r="J93" s="137">
        <v>0</v>
      </c>
      <c r="K93" s="137">
        <v>0</v>
      </c>
      <c r="L93" s="137">
        <v>0.06</v>
      </c>
      <c r="M93" s="137">
        <v>0</v>
      </c>
      <c r="N93" s="137">
        <v>-0.02</v>
      </c>
      <c r="O93" s="137">
        <v>0</v>
      </c>
      <c r="P93" s="137">
        <v>0</v>
      </c>
      <c r="Q93" s="138">
        <f t="shared" si="15"/>
        <v>7.48</v>
      </c>
      <c r="R93" s="138">
        <f t="shared" si="16"/>
        <v>7.28</v>
      </c>
    </row>
    <row r="94" spans="1:18">
      <c r="A94" s="84">
        <f t="shared" si="12"/>
        <v>84</v>
      </c>
      <c r="B94" s="84">
        <v>53</v>
      </c>
      <c r="C94" s="98" t="s">
        <v>325</v>
      </c>
      <c r="D94" s="141" t="s">
        <v>316</v>
      </c>
      <c r="E94" s="137">
        <v>8.83</v>
      </c>
      <c r="F94" s="137">
        <v>0.02</v>
      </c>
      <c r="G94" s="137">
        <v>-0.11</v>
      </c>
      <c r="H94" s="137">
        <v>0.23</v>
      </c>
      <c r="I94" s="137">
        <v>0.11</v>
      </c>
      <c r="J94" s="137">
        <v>0</v>
      </c>
      <c r="K94" s="137">
        <v>-0.01</v>
      </c>
      <c r="L94" s="137">
        <v>0.1</v>
      </c>
      <c r="M94" s="137">
        <v>0</v>
      </c>
      <c r="N94" s="137">
        <v>-0.04</v>
      </c>
      <c r="O94" s="137">
        <v>0</v>
      </c>
      <c r="P94" s="137">
        <v>0</v>
      </c>
      <c r="Q94" s="138">
        <f t="shared" si="15"/>
        <v>9.1300000000000008</v>
      </c>
      <c r="R94" s="138">
        <f t="shared" si="16"/>
        <v>8.83</v>
      </c>
    </row>
    <row r="95" spans="1:18">
      <c r="A95" s="84">
        <f t="shared" si="12"/>
        <v>85</v>
      </c>
      <c r="B95" s="84">
        <v>53</v>
      </c>
      <c r="C95" s="98" t="s">
        <v>325</v>
      </c>
      <c r="D95" s="140" t="s">
        <v>306</v>
      </c>
      <c r="E95" s="137">
        <v>9.6</v>
      </c>
      <c r="F95" s="137">
        <v>0.02</v>
      </c>
      <c r="G95" s="137">
        <v>-0.13</v>
      </c>
      <c r="H95" s="137">
        <v>0.27</v>
      </c>
      <c r="I95" s="137">
        <v>0.13</v>
      </c>
      <c r="J95" s="137">
        <v>0</v>
      </c>
      <c r="K95" s="137">
        <v>-0.01</v>
      </c>
      <c r="L95" s="137">
        <v>0.11</v>
      </c>
      <c r="M95" s="137">
        <v>0</v>
      </c>
      <c r="N95" s="137">
        <v>-0.04</v>
      </c>
      <c r="O95" s="137">
        <v>0</v>
      </c>
      <c r="P95" s="137">
        <v>0</v>
      </c>
      <c r="Q95" s="138">
        <f t="shared" si="15"/>
        <v>9.9499999999999993</v>
      </c>
      <c r="R95" s="138">
        <f t="shared" si="16"/>
        <v>9.6</v>
      </c>
    </row>
    <row r="96" spans="1:18">
      <c r="A96" s="84">
        <f t="shared" si="12"/>
        <v>86</v>
      </c>
      <c r="B96" s="84">
        <v>53</v>
      </c>
      <c r="C96" s="98" t="s">
        <v>325</v>
      </c>
      <c r="D96" s="140" t="s">
        <v>318</v>
      </c>
      <c r="E96" s="137">
        <v>11.91</v>
      </c>
      <c r="F96" s="137">
        <v>0.02</v>
      </c>
      <c r="G96" s="137">
        <v>-0.19</v>
      </c>
      <c r="H96" s="137">
        <v>0.38</v>
      </c>
      <c r="I96" s="137">
        <v>0.18</v>
      </c>
      <c r="J96" s="137">
        <v>0</v>
      </c>
      <c r="K96" s="137">
        <v>-0.01</v>
      </c>
      <c r="L96" s="137">
        <v>0.16</v>
      </c>
      <c r="M96" s="137">
        <v>0</v>
      </c>
      <c r="N96" s="137">
        <v>-0.06</v>
      </c>
      <c r="O96" s="137">
        <v>0</v>
      </c>
      <c r="P96" s="137">
        <v>0</v>
      </c>
      <c r="Q96" s="138">
        <f t="shared" si="15"/>
        <v>12.39</v>
      </c>
      <c r="R96" s="138">
        <f t="shared" si="16"/>
        <v>11.91</v>
      </c>
    </row>
    <row r="97" spans="1:18">
      <c r="A97" s="84">
        <f t="shared" si="12"/>
        <v>87</v>
      </c>
      <c r="B97" s="84">
        <v>53</v>
      </c>
      <c r="C97" s="98" t="s">
        <v>325</v>
      </c>
      <c r="D97" s="140" t="s">
        <v>307</v>
      </c>
      <c r="E97" s="137">
        <v>16.55</v>
      </c>
      <c r="F97" s="137">
        <v>0.04</v>
      </c>
      <c r="G97" s="137">
        <v>-0.3</v>
      </c>
      <c r="H97" s="137">
        <v>0.61</v>
      </c>
      <c r="I97" s="137">
        <v>0.3</v>
      </c>
      <c r="J97" s="137">
        <v>0</v>
      </c>
      <c r="K97" s="137">
        <v>-0.02</v>
      </c>
      <c r="L97" s="137">
        <v>0.26</v>
      </c>
      <c r="M97" s="137">
        <v>0</v>
      </c>
      <c r="N97" s="137">
        <v>-0.1</v>
      </c>
      <c r="O97" s="137">
        <v>0</v>
      </c>
      <c r="P97" s="137">
        <v>0</v>
      </c>
      <c r="Q97" s="138">
        <f t="shared" si="15"/>
        <v>17.34</v>
      </c>
      <c r="R97" s="138">
        <f t="shared" si="16"/>
        <v>16.55</v>
      </c>
    </row>
    <row r="98" spans="1:18">
      <c r="A98" s="84">
        <f t="shared" si="12"/>
        <v>88</v>
      </c>
      <c r="B98" s="84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</row>
    <row r="99" spans="1:18">
      <c r="A99" s="84">
        <f t="shared" si="12"/>
        <v>89</v>
      </c>
      <c r="B99" s="84">
        <v>53</v>
      </c>
      <c r="C99" s="110" t="s">
        <v>670</v>
      </c>
      <c r="D99" s="140" t="s">
        <v>680</v>
      </c>
      <c r="E99" s="137">
        <v>1.81</v>
      </c>
      <c r="F99" s="137">
        <v>0.04</v>
      </c>
      <c r="G99" s="137">
        <v>-0.03</v>
      </c>
      <c r="H99" s="137">
        <v>7.0000000000000007E-2</v>
      </c>
      <c r="I99" s="137">
        <v>0.03</v>
      </c>
      <c r="J99" s="137">
        <v>0</v>
      </c>
      <c r="K99" s="137">
        <v>0</v>
      </c>
      <c r="L99" s="137">
        <v>0.03</v>
      </c>
      <c r="M99" s="137">
        <v>0</v>
      </c>
      <c r="N99" s="137">
        <v>-0.01</v>
      </c>
      <c r="O99" s="137">
        <v>0</v>
      </c>
      <c r="P99" s="137">
        <v>0</v>
      </c>
      <c r="Q99" s="138">
        <f t="shared" ref="Q99:Q107" si="17">SUM(E99,F99:P99)</f>
        <v>1.9400000000000002</v>
      </c>
      <c r="R99" s="138">
        <f t="shared" ref="R99:R151" si="18">E99+M99+O99</f>
        <v>1.81</v>
      </c>
    </row>
    <row r="100" spans="1:18">
      <c r="A100" s="84">
        <f t="shared" si="12"/>
        <v>90</v>
      </c>
      <c r="B100" s="84">
        <v>53</v>
      </c>
      <c r="C100" s="110" t="s">
        <v>670</v>
      </c>
      <c r="D100" s="140" t="s">
        <v>681</v>
      </c>
      <c r="E100" s="137">
        <v>2.74</v>
      </c>
      <c r="F100" s="137">
        <v>0.04</v>
      </c>
      <c r="G100" s="137">
        <v>-0.06</v>
      </c>
      <c r="H100" s="137">
        <v>0.11</v>
      </c>
      <c r="I100" s="137">
        <v>0.06</v>
      </c>
      <c r="J100" s="137">
        <v>0</v>
      </c>
      <c r="K100" s="137">
        <v>0</v>
      </c>
      <c r="L100" s="137">
        <v>0.05</v>
      </c>
      <c r="M100" s="137">
        <v>0</v>
      </c>
      <c r="N100" s="137">
        <v>-0.02</v>
      </c>
      <c r="O100" s="137">
        <v>0</v>
      </c>
      <c r="P100" s="137">
        <v>0</v>
      </c>
      <c r="Q100" s="138">
        <f t="shared" si="17"/>
        <v>2.92</v>
      </c>
      <c r="R100" s="138">
        <f t="shared" si="18"/>
        <v>2.74</v>
      </c>
    </row>
    <row r="101" spans="1:18">
      <c r="A101" s="84">
        <f t="shared" si="12"/>
        <v>91</v>
      </c>
      <c r="B101" s="84">
        <v>53</v>
      </c>
      <c r="C101" s="110" t="s">
        <v>670</v>
      </c>
      <c r="D101" s="140" t="s">
        <v>682</v>
      </c>
      <c r="E101" s="137">
        <v>3.66</v>
      </c>
      <c r="F101" s="137">
        <v>0.05</v>
      </c>
      <c r="G101" s="137">
        <v>-0.08</v>
      </c>
      <c r="H101" s="137">
        <v>0.16</v>
      </c>
      <c r="I101" s="137">
        <v>0.08</v>
      </c>
      <c r="J101" s="137">
        <v>0</v>
      </c>
      <c r="K101" s="137">
        <v>0</v>
      </c>
      <c r="L101" s="137">
        <v>7.0000000000000007E-2</v>
      </c>
      <c r="M101" s="137">
        <v>0</v>
      </c>
      <c r="N101" s="137">
        <v>-0.03</v>
      </c>
      <c r="O101" s="137">
        <v>0</v>
      </c>
      <c r="P101" s="137">
        <v>0</v>
      </c>
      <c r="Q101" s="138">
        <f t="shared" si="17"/>
        <v>3.91</v>
      </c>
      <c r="R101" s="138">
        <f t="shared" si="18"/>
        <v>3.66</v>
      </c>
    </row>
    <row r="102" spans="1:18">
      <c r="A102" s="84">
        <f t="shared" si="12"/>
        <v>92</v>
      </c>
      <c r="B102" s="84">
        <v>53</v>
      </c>
      <c r="C102" s="110" t="s">
        <v>670</v>
      </c>
      <c r="D102" s="140" t="s">
        <v>683</v>
      </c>
      <c r="E102" s="137">
        <v>4.59</v>
      </c>
      <c r="F102" s="137">
        <v>0.05</v>
      </c>
      <c r="G102" s="137">
        <v>-0.1</v>
      </c>
      <c r="H102" s="137">
        <v>0.21</v>
      </c>
      <c r="I102" s="137">
        <v>0.1</v>
      </c>
      <c r="J102" s="137">
        <v>0</v>
      </c>
      <c r="K102" s="137">
        <v>-0.01</v>
      </c>
      <c r="L102" s="137">
        <v>0.09</v>
      </c>
      <c r="M102" s="137">
        <v>0</v>
      </c>
      <c r="N102" s="137">
        <v>-0.03</v>
      </c>
      <c r="O102" s="137">
        <v>0</v>
      </c>
      <c r="P102" s="137">
        <v>0</v>
      </c>
      <c r="Q102" s="138">
        <f t="shared" si="17"/>
        <v>4.8999999999999995</v>
      </c>
      <c r="R102" s="138">
        <f t="shared" si="18"/>
        <v>4.59</v>
      </c>
    </row>
    <row r="103" spans="1:18">
      <c r="A103" s="84">
        <f t="shared" si="12"/>
        <v>93</v>
      </c>
      <c r="B103" s="84">
        <v>53</v>
      </c>
      <c r="C103" s="110" t="s">
        <v>670</v>
      </c>
      <c r="D103" s="140" t="s">
        <v>673</v>
      </c>
      <c r="E103" s="137">
        <v>5.51</v>
      </c>
      <c r="F103" s="137">
        <v>0.05</v>
      </c>
      <c r="G103" s="137">
        <v>-0.12</v>
      </c>
      <c r="H103" s="137">
        <v>0.25</v>
      </c>
      <c r="I103" s="137">
        <v>0.12</v>
      </c>
      <c r="J103" s="137">
        <v>0</v>
      </c>
      <c r="K103" s="137">
        <v>-0.01</v>
      </c>
      <c r="L103" s="137">
        <v>0.11</v>
      </c>
      <c r="M103" s="137">
        <v>0</v>
      </c>
      <c r="N103" s="137">
        <v>-0.04</v>
      </c>
      <c r="O103" s="137">
        <v>0</v>
      </c>
      <c r="P103" s="137">
        <v>0</v>
      </c>
      <c r="Q103" s="138">
        <f t="shared" si="17"/>
        <v>5.87</v>
      </c>
      <c r="R103" s="138">
        <f t="shared" si="18"/>
        <v>5.51</v>
      </c>
    </row>
    <row r="104" spans="1:18">
      <c r="A104" s="84">
        <f t="shared" si="12"/>
        <v>94</v>
      </c>
      <c r="B104" s="84">
        <v>53</v>
      </c>
      <c r="C104" s="110" t="s">
        <v>670</v>
      </c>
      <c r="D104" s="140" t="s">
        <v>674</v>
      </c>
      <c r="E104" s="137">
        <v>6.44</v>
      </c>
      <c r="F104" s="137">
        <v>0.05</v>
      </c>
      <c r="G104" s="137">
        <v>-0.15</v>
      </c>
      <c r="H104" s="137">
        <v>0.3</v>
      </c>
      <c r="I104" s="137">
        <v>0.14000000000000001</v>
      </c>
      <c r="J104" s="137">
        <v>0</v>
      </c>
      <c r="K104" s="137">
        <v>-0.01</v>
      </c>
      <c r="L104" s="137">
        <v>0.13</v>
      </c>
      <c r="M104" s="137">
        <v>0</v>
      </c>
      <c r="N104" s="137">
        <v>-0.05</v>
      </c>
      <c r="O104" s="137">
        <v>0</v>
      </c>
      <c r="P104" s="137">
        <v>0</v>
      </c>
      <c r="Q104" s="138">
        <f t="shared" si="17"/>
        <v>6.85</v>
      </c>
      <c r="R104" s="138">
        <f t="shared" si="18"/>
        <v>6.44</v>
      </c>
    </row>
    <row r="105" spans="1:18">
      <c r="A105" s="84">
        <f t="shared" si="12"/>
        <v>95</v>
      </c>
      <c r="B105" s="84">
        <v>53</v>
      </c>
      <c r="C105" s="110" t="s">
        <v>670</v>
      </c>
      <c r="D105" s="140" t="s">
        <v>675</v>
      </c>
      <c r="E105" s="137">
        <v>7.37</v>
      </c>
      <c r="F105" s="137">
        <v>6.0000000000000005E-2</v>
      </c>
      <c r="G105" s="137">
        <v>-0.17</v>
      </c>
      <c r="H105" s="137">
        <v>0.34</v>
      </c>
      <c r="I105" s="137">
        <v>0.17</v>
      </c>
      <c r="J105" s="137">
        <v>0</v>
      </c>
      <c r="K105" s="137">
        <v>-0.01</v>
      </c>
      <c r="L105" s="137">
        <v>0.14000000000000001</v>
      </c>
      <c r="M105" s="137">
        <v>0</v>
      </c>
      <c r="N105" s="137">
        <v>-0.06</v>
      </c>
      <c r="O105" s="137">
        <v>0</v>
      </c>
      <c r="P105" s="137">
        <v>0</v>
      </c>
      <c r="Q105" s="138">
        <f t="shared" si="17"/>
        <v>7.84</v>
      </c>
      <c r="R105" s="138">
        <f t="shared" si="18"/>
        <v>7.37</v>
      </c>
    </row>
    <row r="106" spans="1:18">
      <c r="A106" s="84">
        <f t="shared" si="12"/>
        <v>96</v>
      </c>
      <c r="B106" s="84">
        <v>53</v>
      </c>
      <c r="C106" s="110" t="s">
        <v>670</v>
      </c>
      <c r="D106" s="140" t="s">
        <v>676</v>
      </c>
      <c r="E106" s="137">
        <v>8.2899999999999991</v>
      </c>
      <c r="F106" s="137">
        <v>6.0000000000000005E-2</v>
      </c>
      <c r="G106" s="137">
        <v>-0.19</v>
      </c>
      <c r="H106" s="137">
        <v>0.39</v>
      </c>
      <c r="I106" s="137">
        <v>0.19</v>
      </c>
      <c r="J106" s="137">
        <v>0</v>
      </c>
      <c r="K106" s="137">
        <v>-0.01</v>
      </c>
      <c r="L106" s="137">
        <v>0.16</v>
      </c>
      <c r="M106" s="137">
        <v>0</v>
      </c>
      <c r="N106" s="137">
        <v>-0.06</v>
      </c>
      <c r="O106" s="137">
        <v>0</v>
      </c>
      <c r="P106" s="137">
        <v>0</v>
      </c>
      <c r="Q106" s="138">
        <f t="shared" si="17"/>
        <v>8.83</v>
      </c>
      <c r="R106" s="138">
        <f t="shared" si="18"/>
        <v>8.2899999999999991</v>
      </c>
    </row>
    <row r="107" spans="1:18">
      <c r="A107" s="84">
        <f t="shared" si="12"/>
        <v>97</v>
      </c>
      <c r="B107" s="84">
        <v>53</v>
      </c>
      <c r="C107" s="110" t="s">
        <v>670</v>
      </c>
      <c r="D107" s="140" t="s">
        <v>677</v>
      </c>
      <c r="E107" s="137">
        <v>9.2200000000000006</v>
      </c>
      <c r="F107" s="137">
        <v>7.0000000000000007E-2</v>
      </c>
      <c r="G107" s="137">
        <v>-0.21</v>
      </c>
      <c r="H107" s="137">
        <v>0.43</v>
      </c>
      <c r="I107" s="137">
        <v>0.21</v>
      </c>
      <c r="J107" s="137">
        <v>0</v>
      </c>
      <c r="K107" s="137">
        <v>-0.01</v>
      </c>
      <c r="L107" s="137">
        <v>0.18</v>
      </c>
      <c r="M107" s="137">
        <v>0</v>
      </c>
      <c r="N107" s="137">
        <v>-7.0000000000000007E-2</v>
      </c>
      <c r="O107" s="137">
        <v>0</v>
      </c>
      <c r="P107" s="137">
        <v>0</v>
      </c>
      <c r="Q107" s="138">
        <f t="shared" si="17"/>
        <v>9.82</v>
      </c>
      <c r="R107" s="138">
        <f t="shared" si="18"/>
        <v>9.2200000000000006</v>
      </c>
    </row>
    <row r="108" spans="1:18">
      <c r="A108" s="84">
        <f t="shared" si="12"/>
        <v>98</v>
      </c>
      <c r="B108" s="84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</row>
    <row r="109" spans="1:18">
      <c r="A109" s="84">
        <f t="shared" si="12"/>
        <v>99</v>
      </c>
      <c r="B109" s="84">
        <v>54</v>
      </c>
      <c r="C109" s="98" t="s">
        <v>326</v>
      </c>
      <c r="D109" s="140" t="s">
        <v>314</v>
      </c>
      <c r="E109" s="137">
        <v>1.54</v>
      </c>
      <c r="F109" s="137">
        <v>0</v>
      </c>
      <c r="G109" s="137">
        <v>-0.04</v>
      </c>
      <c r="H109" s="137">
        <v>0.08</v>
      </c>
      <c r="I109" s="137">
        <v>0.04</v>
      </c>
      <c r="J109" s="137">
        <v>0</v>
      </c>
      <c r="K109" s="137">
        <v>0</v>
      </c>
      <c r="L109" s="137">
        <v>0.03</v>
      </c>
      <c r="M109" s="137">
        <v>0</v>
      </c>
      <c r="N109" s="137">
        <v>-0.01</v>
      </c>
      <c r="O109" s="137">
        <v>0</v>
      </c>
      <c r="P109" s="137">
        <v>0</v>
      </c>
      <c r="Q109" s="138">
        <f t="shared" ref="Q109:Q117" si="19">SUM(E109,F109:P109)</f>
        <v>1.6400000000000001</v>
      </c>
      <c r="R109" s="138">
        <f t="shared" si="18"/>
        <v>1.54</v>
      </c>
    </row>
    <row r="110" spans="1:18">
      <c r="A110" s="84">
        <f t="shared" si="12"/>
        <v>100</v>
      </c>
      <c r="B110" s="84">
        <v>54</v>
      </c>
      <c r="C110" s="98" t="s">
        <v>326</v>
      </c>
      <c r="D110" s="140" t="s">
        <v>315</v>
      </c>
      <c r="E110" s="137">
        <v>2.16</v>
      </c>
      <c r="F110" s="137">
        <v>0</v>
      </c>
      <c r="G110" s="137">
        <v>-0.05</v>
      </c>
      <c r="H110" s="137">
        <v>0.11</v>
      </c>
      <c r="I110" s="137">
        <v>0.05</v>
      </c>
      <c r="J110" s="137">
        <v>0</v>
      </c>
      <c r="K110" s="137">
        <v>0</v>
      </c>
      <c r="L110" s="137">
        <v>0.04</v>
      </c>
      <c r="M110" s="137">
        <v>0</v>
      </c>
      <c r="N110" s="137">
        <v>-0.02</v>
      </c>
      <c r="O110" s="137">
        <v>0</v>
      </c>
      <c r="P110" s="137">
        <v>0</v>
      </c>
      <c r="Q110" s="138">
        <f t="shared" si="19"/>
        <v>2.29</v>
      </c>
      <c r="R110" s="138">
        <f t="shared" si="18"/>
        <v>2.16</v>
      </c>
    </row>
    <row r="111" spans="1:18">
      <c r="A111" s="84">
        <f t="shared" si="12"/>
        <v>101</v>
      </c>
      <c r="B111" s="84">
        <v>54</v>
      </c>
      <c r="C111" s="98" t="s">
        <v>326</v>
      </c>
      <c r="D111" s="140" t="s">
        <v>305</v>
      </c>
      <c r="E111" s="137">
        <v>3.09</v>
      </c>
      <c r="F111" s="137">
        <v>0.01</v>
      </c>
      <c r="G111" s="137">
        <v>-7.0000000000000007E-2</v>
      </c>
      <c r="H111" s="137">
        <v>0.15</v>
      </c>
      <c r="I111" s="137">
        <v>7.0000000000000007E-2</v>
      </c>
      <c r="J111" s="137">
        <v>0</v>
      </c>
      <c r="K111" s="137">
        <v>0</v>
      </c>
      <c r="L111" s="137">
        <v>0.06</v>
      </c>
      <c r="M111" s="137">
        <v>0</v>
      </c>
      <c r="N111" s="137">
        <v>-0.02</v>
      </c>
      <c r="O111" s="137">
        <v>0</v>
      </c>
      <c r="P111" s="137">
        <v>0</v>
      </c>
      <c r="Q111" s="138">
        <f t="shared" si="19"/>
        <v>3.2899999999999996</v>
      </c>
      <c r="R111" s="138">
        <f t="shared" si="18"/>
        <v>3.09</v>
      </c>
    </row>
    <row r="112" spans="1:18">
      <c r="A112" s="84">
        <f t="shared" si="12"/>
        <v>102</v>
      </c>
      <c r="B112" s="84">
        <v>54</v>
      </c>
      <c r="C112" s="98" t="s">
        <v>326</v>
      </c>
      <c r="D112" s="140" t="s">
        <v>316</v>
      </c>
      <c r="E112" s="137">
        <v>4.63</v>
      </c>
      <c r="F112" s="137">
        <v>0.02</v>
      </c>
      <c r="G112" s="137">
        <v>-0.11</v>
      </c>
      <c r="H112" s="137">
        <v>0.23</v>
      </c>
      <c r="I112" s="137">
        <v>0.11</v>
      </c>
      <c r="J112" s="137">
        <v>0</v>
      </c>
      <c r="K112" s="137">
        <v>-0.01</v>
      </c>
      <c r="L112" s="137">
        <v>0.1</v>
      </c>
      <c r="M112" s="137">
        <v>0</v>
      </c>
      <c r="N112" s="137">
        <v>-0.04</v>
      </c>
      <c r="O112" s="137">
        <v>0</v>
      </c>
      <c r="P112" s="137">
        <v>0</v>
      </c>
      <c r="Q112" s="138">
        <f t="shared" si="19"/>
        <v>4.93</v>
      </c>
      <c r="R112" s="138">
        <f t="shared" si="18"/>
        <v>4.63</v>
      </c>
    </row>
    <row r="113" spans="1:18">
      <c r="A113" s="84">
        <f t="shared" si="12"/>
        <v>103</v>
      </c>
      <c r="B113" s="84">
        <v>54</v>
      </c>
      <c r="C113" s="98" t="s">
        <v>326</v>
      </c>
      <c r="D113" s="140" t="s">
        <v>317</v>
      </c>
      <c r="E113" s="137">
        <v>6.17</v>
      </c>
      <c r="F113" s="137">
        <v>0.02</v>
      </c>
      <c r="G113" s="137">
        <v>-0.15</v>
      </c>
      <c r="H113" s="137">
        <v>0.3</v>
      </c>
      <c r="I113" s="137">
        <v>0.15</v>
      </c>
      <c r="J113" s="137">
        <v>0</v>
      </c>
      <c r="K113" s="137">
        <v>-0.01</v>
      </c>
      <c r="L113" s="137">
        <v>0.13</v>
      </c>
      <c r="M113" s="137">
        <v>0</v>
      </c>
      <c r="N113" s="137">
        <v>-0.05</v>
      </c>
      <c r="O113" s="137">
        <v>0</v>
      </c>
      <c r="P113" s="137">
        <v>0</v>
      </c>
      <c r="Q113" s="138">
        <f t="shared" si="19"/>
        <v>6.56</v>
      </c>
      <c r="R113" s="138">
        <f t="shared" si="18"/>
        <v>6.17</v>
      </c>
    </row>
    <row r="114" spans="1:18">
      <c r="A114" s="84">
        <f t="shared" si="12"/>
        <v>104</v>
      </c>
      <c r="B114" s="84">
        <v>54</v>
      </c>
      <c r="C114" s="98" t="s">
        <v>326</v>
      </c>
      <c r="D114" s="140" t="s">
        <v>318</v>
      </c>
      <c r="E114" s="137">
        <v>7.72</v>
      </c>
      <c r="F114" s="137">
        <v>0.02</v>
      </c>
      <c r="G114" s="137">
        <v>-0.19</v>
      </c>
      <c r="H114" s="137">
        <v>0.38</v>
      </c>
      <c r="I114" s="137">
        <v>0.18</v>
      </c>
      <c r="J114" s="137">
        <v>0</v>
      </c>
      <c r="K114" s="137">
        <v>-0.01</v>
      </c>
      <c r="L114" s="137">
        <v>0.16</v>
      </c>
      <c r="M114" s="137">
        <v>0</v>
      </c>
      <c r="N114" s="137">
        <v>-0.06</v>
      </c>
      <c r="O114" s="137">
        <v>0</v>
      </c>
      <c r="P114" s="137">
        <v>0</v>
      </c>
      <c r="Q114" s="138">
        <f t="shared" si="19"/>
        <v>8.1999999999999993</v>
      </c>
      <c r="R114" s="138">
        <f t="shared" si="18"/>
        <v>7.72</v>
      </c>
    </row>
    <row r="115" spans="1:18">
      <c r="A115" s="84">
        <f t="shared" si="12"/>
        <v>105</v>
      </c>
      <c r="B115" s="84">
        <v>54</v>
      </c>
      <c r="C115" s="98" t="s">
        <v>326</v>
      </c>
      <c r="D115" s="140" t="s">
        <v>319</v>
      </c>
      <c r="E115" s="137">
        <v>9.57</v>
      </c>
      <c r="F115" s="137">
        <v>0.03</v>
      </c>
      <c r="G115" s="137">
        <v>-0.23</v>
      </c>
      <c r="H115" s="137">
        <v>0.47</v>
      </c>
      <c r="I115" s="137">
        <v>0.23</v>
      </c>
      <c r="J115" s="137">
        <v>0</v>
      </c>
      <c r="K115" s="137">
        <v>-0.01</v>
      </c>
      <c r="L115" s="137">
        <v>0.2</v>
      </c>
      <c r="M115" s="137">
        <v>0</v>
      </c>
      <c r="N115" s="137">
        <v>-0.08</v>
      </c>
      <c r="O115" s="137">
        <v>0</v>
      </c>
      <c r="P115" s="137">
        <v>0</v>
      </c>
      <c r="Q115" s="138">
        <f t="shared" si="19"/>
        <v>10.18</v>
      </c>
      <c r="R115" s="138">
        <f t="shared" si="18"/>
        <v>9.57</v>
      </c>
    </row>
    <row r="116" spans="1:18">
      <c r="A116" s="84">
        <f t="shared" si="12"/>
        <v>106</v>
      </c>
      <c r="B116" s="84">
        <v>54</v>
      </c>
      <c r="C116" s="98" t="s">
        <v>326</v>
      </c>
      <c r="D116" s="140" t="s">
        <v>307</v>
      </c>
      <c r="E116" s="137">
        <v>12.35</v>
      </c>
      <c r="F116" s="137">
        <v>0.04</v>
      </c>
      <c r="G116" s="137">
        <v>-0.3</v>
      </c>
      <c r="H116" s="137">
        <v>0.61</v>
      </c>
      <c r="I116" s="137">
        <v>0.3</v>
      </c>
      <c r="J116" s="137">
        <v>0</v>
      </c>
      <c r="K116" s="137">
        <v>-0.02</v>
      </c>
      <c r="L116" s="137">
        <v>0.26</v>
      </c>
      <c r="M116" s="137">
        <v>0</v>
      </c>
      <c r="N116" s="137">
        <v>-0.1</v>
      </c>
      <c r="O116" s="137">
        <v>0</v>
      </c>
      <c r="P116" s="137">
        <v>0</v>
      </c>
      <c r="Q116" s="138">
        <f t="shared" si="19"/>
        <v>13.139999999999999</v>
      </c>
      <c r="R116" s="138">
        <f t="shared" si="18"/>
        <v>12.35</v>
      </c>
    </row>
    <row r="117" spans="1:18">
      <c r="A117" s="84">
        <f t="shared" si="12"/>
        <v>107</v>
      </c>
      <c r="B117" s="84">
        <v>54</v>
      </c>
      <c r="C117" s="98" t="s">
        <v>326</v>
      </c>
      <c r="D117" s="140" t="s">
        <v>321</v>
      </c>
      <c r="E117" s="137">
        <v>30.87</v>
      </c>
      <c r="F117" s="137">
        <v>0.1</v>
      </c>
      <c r="G117" s="137">
        <v>-0.75</v>
      </c>
      <c r="H117" s="137">
        <v>1.52</v>
      </c>
      <c r="I117" s="137">
        <v>0.74</v>
      </c>
      <c r="J117" s="137">
        <v>0</v>
      </c>
      <c r="K117" s="137">
        <v>-0.04</v>
      </c>
      <c r="L117" s="137">
        <v>0.64</v>
      </c>
      <c r="M117" s="137">
        <v>0</v>
      </c>
      <c r="N117" s="137">
        <v>-0.25</v>
      </c>
      <c r="O117" s="137">
        <v>0</v>
      </c>
      <c r="P117" s="137">
        <v>0</v>
      </c>
      <c r="Q117" s="138">
        <f t="shared" si="19"/>
        <v>32.830000000000005</v>
      </c>
      <c r="R117" s="138">
        <f t="shared" si="18"/>
        <v>30.87</v>
      </c>
    </row>
    <row r="118" spans="1:18">
      <c r="A118" s="84">
        <f t="shared" si="12"/>
        <v>108</v>
      </c>
      <c r="B118" s="84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</row>
    <row r="119" spans="1:18">
      <c r="A119" s="84">
        <f t="shared" ref="A119:A130" si="20">A118+1</f>
        <v>109</v>
      </c>
      <c r="B119" s="84">
        <v>54</v>
      </c>
      <c r="C119" s="110" t="s">
        <v>695</v>
      </c>
      <c r="D119" s="140" t="s">
        <v>680</v>
      </c>
      <c r="E119" s="137">
        <v>1.39</v>
      </c>
      <c r="F119" s="137">
        <v>0</v>
      </c>
      <c r="G119" s="137">
        <v>-0.03</v>
      </c>
      <c r="H119" s="137">
        <v>7.0000000000000007E-2</v>
      </c>
      <c r="I119" s="137">
        <v>0.03</v>
      </c>
      <c r="J119" s="137">
        <v>0</v>
      </c>
      <c r="K119" s="137">
        <v>0</v>
      </c>
      <c r="L119" s="137">
        <v>0.03</v>
      </c>
      <c r="M119" s="137">
        <v>0</v>
      </c>
      <c r="N119" s="137">
        <v>-0.01</v>
      </c>
      <c r="O119" s="137">
        <v>0</v>
      </c>
      <c r="P119" s="137">
        <v>0</v>
      </c>
      <c r="Q119" s="138">
        <f t="shared" ref="Q119:Q127" si="21">SUM(E119,F119:P119)</f>
        <v>1.48</v>
      </c>
      <c r="R119" s="138">
        <f t="shared" si="18"/>
        <v>1.39</v>
      </c>
    </row>
    <row r="120" spans="1:18">
      <c r="A120" s="84">
        <f t="shared" si="20"/>
        <v>110</v>
      </c>
      <c r="B120" s="84">
        <v>54</v>
      </c>
      <c r="C120" s="110" t="s">
        <v>695</v>
      </c>
      <c r="D120" s="140" t="s">
        <v>681</v>
      </c>
      <c r="E120" s="137">
        <v>2.3199999999999998</v>
      </c>
      <c r="F120" s="137">
        <v>0</v>
      </c>
      <c r="G120" s="137">
        <v>-0.06</v>
      </c>
      <c r="H120" s="137">
        <v>0.11</v>
      </c>
      <c r="I120" s="137">
        <v>0.06</v>
      </c>
      <c r="J120" s="137">
        <v>0</v>
      </c>
      <c r="K120" s="137">
        <v>0</v>
      </c>
      <c r="L120" s="137">
        <v>0.05</v>
      </c>
      <c r="M120" s="137">
        <v>0</v>
      </c>
      <c r="N120" s="137">
        <v>-0.02</v>
      </c>
      <c r="O120" s="137">
        <v>0</v>
      </c>
      <c r="P120" s="137">
        <v>0</v>
      </c>
      <c r="Q120" s="138">
        <f t="shared" si="21"/>
        <v>2.4599999999999995</v>
      </c>
      <c r="R120" s="138">
        <f t="shared" si="18"/>
        <v>2.3199999999999998</v>
      </c>
    </row>
    <row r="121" spans="1:18">
      <c r="A121" s="84">
        <f t="shared" si="20"/>
        <v>111</v>
      </c>
      <c r="B121" s="84">
        <v>54</v>
      </c>
      <c r="C121" s="110" t="s">
        <v>695</v>
      </c>
      <c r="D121" s="140" t="s">
        <v>682</v>
      </c>
      <c r="E121" s="137">
        <v>3.24</v>
      </c>
      <c r="F121" s="137">
        <v>0.01</v>
      </c>
      <c r="G121" s="137">
        <v>-0.08</v>
      </c>
      <c r="H121" s="137">
        <v>0.16</v>
      </c>
      <c r="I121" s="137">
        <v>0.08</v>
      </c>
      <c r="J121" s="137">
        <v>0</v>
      </c>
      <c r="K121" s="137">
        <v>0</v>
      </c>
      <c r="L121" s="137">
        <v>7.0000000000000007E-2</v>
      </c>
      <c r="M121" s="137">
        <v>0</v>
      </c>
      <c r="N121" s="137">
        <v>-0.03</v>
      </c>
      <c r="O121" s="137">
        <v>0</v>
      </c>
      <c r="P121" s="137">
        <v>0</v>
      </c>
      <c r="Q121" s="138">
        <f t="shared" si="21"/>
        <v>3.45</v>
      </c>
      <c r="R121" s="138">
        <f t="shared" si="18"/>
        <v>3.24</v>
      </c>
    </row>
    <row r="122" spans="1:18">
      <c r="A122" s="84">
        <f t="shared" si="20"/>
        <v>112</v>
      </c>
      <c r="B122" s="84">
        <v>54</v>
      </c>
      <c r="C122" s="110" t="s">
        <v>695</v>
      </c>
      <c r="D122" s="140" t="s">
        <v>683</v>
      </c>
      <c r="E122" s="137">
        <v>4.17</v>
      </c>
      <c r="F122" s="137">
        <v>0.02</v>
      </c>
      <c r="G122" s="137">
        <v>-0.1</v>
      </c>
      <c r="H122" s="137">
        <v>0.21</v>
      </c>
      <c r="I122" s="137">
        <v>0.1</v>
      </c>
      <c r="J122" s="137">
        <v>0</v>
      </c>
      <c r="K122" s="137">
        <v>-0.01</v>
      </c>
      <c r="L122" s="137">
        <v>0.09</v>
      </c>
      <c r="M122" s="137">
        <v>0</v>
      </c>
      <c r="N122" s="137">
        <v>-0.03</v>
      </c>
      <c r="O122" s="137">
        <v>0</v>
      </c>
      <c r="P122" s="137">
        <v>0</v>
      </c>
      <c r="Q122" s="138">
        <f t="shared" si="21"/>
        <v>4.4499999999999993</v>
      </c>
      <c r="R122" s="138">
        <f t="shared" si="18"/>
        <v>4.17</v>
      </c>
    </row>
    <row r="123" spans="1:18">
      <c r="A123" s="84">
        <f t="shared" si="20"/>
        <v>113</v>
      </c>
      <c r="B123" s="84">
        <v>54</v>
      </c>
      <c r="C123" s="110" t="s">
        <v>695</v>
      </c>
      <c r="D123" s="140" t="s">
        <v>673</v>
      </c>
      <c r="E123" s="137">
        <v>5.09</v>
      </c>
      <c r="F123" s="137">
        <v>0.02</v>
      </c>
      <c r="G123" s="137">
        <v>-0.12</v>
      </c>
      <c r="H123" s="137">
        <v>0.25</v>
      </c>
      <c r="I123" s="137">
        <v>0.12</v>
      </c>
      <c r="J123" s="137">
        <v>0</v>
      </c>
      <c r="K123" s="137">
        <v>-0.01</v>
      </c>
      <c r="L123" s="137">
        <v>0.11</v>
      </c>
      <c r="M123" s="137">
        <v>0</v>
      </c>
      <c r="N123" s="137">
        <v>-0.04</v>
      </c>
      <c r="O123" s="137">
        <v>0</v>
      </c>
      <c r="P123" s="137">
        <v>0</v>
      </c>
      <c r="Q123" s="138">
        <f t="shared" si="21"/>
        <v>5.42</v>
      </c>
      <c r="R123" s="138">
        <f t="shared" si="18"/>
        <v>5.09</v>
      </c>
    </row>
    <row r="124" spans="1:18">
      <c r="A124" s="84">
        <f t="shared" si="20"/>
        <v>114</v>
      </c>
      <c r="B124" s="84">
        <v>54</v>
      </c>
      <c r="C124" s="110" t="s">
        <v>695</v>
      </c>
      <c r="D124" s="140" t="s">
        <v>674</v>
      </c>
      <c r="E124" s="137">
        <v>6.02</v>
      </c>
      <c r="F124" s="137">
        <v>0.02</v>
      </c>
      <c r="G124" s="137">
        <v>-0.15</v>
      </c>
      <c r="H124" s="137">
        <v>0.3</v>
      </c>
      <c r="I124" s="137">
        <v>0.14000000000000001</v>
      </c>
      <c r="J124" s="137">
        <v>0</v>
      </c>
      <c r="K124" s="137">
        <v>-0.01</v>
      </c>
      <c r="L124" s="137">
        <v>0.13</v>
      </c>
      <c r="M124" s="137">
        <v>0</v>
      </c>
      <c r="N124" s="137">
        <v>-0.05</v>
      </c>
      <c r="O124" s="137">
        <v>0</v>
      </c>
      <c r="P124" s="137">
        <v>0</v>
      </c>
      <c r="Q124" s="138">
        <f t="shared" si="21"/>
        <v>6.3999999999999986</v>
      </c>
      <c r="R124" s="138">
        <f t="shared" si="18"/>
        <v>6.02</v>
      </c>
    </row>
    <row r="125" spans="1:18">
      <c r="A125" s="84">
        <f t="shared" si="20"/>
        <v>115</v>
      </c>
      <c r="B125" s="84">
        <v>54</v>
      </c>
      <c r="C125" s="110" t="s">
        <v>695</v>
      </c>
      <c r="D125" s="140" t="s">
        <v>675</v>
      </c>
      <c r="E125" s="137">
        <v>6.95</v>
      </c>
      <c r="F125" s="137">
        <v>0.02</v>
      </c>
      <c r="G125" s="137">
        <v>-0.17</v>
      </c>
      <c r="H125" s="137">
        <v>0.34</v>
      </c>
      <c r="I125" s="137">
        <v>0.17</v>
      </c>
      <c r="J125" s="137">
        <v>0</v>
      </c>
      <c r="K125" s="137">
        <v>-0.01</v>
      </c>
      <c r="L125" s="137">
        <v>0.14000000000000001</v>
      </c>
      <c r="M125" s="137">
        <v>0</v>
      </c>
      <c r="N125" s="137">
        <v>-0.06</v>
      </c>
      <c r="O125" s="137">
        <v>0</v>
      </c>
      <c r="P125" s="137">
        <v>0</v>
      </c>
      <c r="Q125" s="138">
        <f t="shared" si="21"/>
        <v>7.38</v>
      </c>
      <c r="R125" s="138">
        <f t="shared" si="18"/>
        <v>6.95</v>
      </c>
    </row>
    <row r="126" spans="1:18">
      <c r="A126" s="84">
        <f t="shared" si="20"/>
        <v>116</v>
      </c>
      <c r="B126" s="84">
        <v>54</v>
      </c>
      <c r="C126" s="110" t="s">
        <v>695</v>
      </c>
      <c r="D126" s="140" t="s">
        <v>676</v>
      </c>
      <c r="E126" s="137">
        <v>7.87</v>
      </c>
      <c r="F126" s="137">
        <v>0.02</v>
      </c>
      <c r="G126" s="137">
        <v>-0.19</v>
      </c>
      <c r="H126" s="137">
        <v>0.39</v>
      </c>
      <c r="I126" s="137">
        <v>0.19</v>
      </c>
      <c r="J126" s="137">
        <v>0</v>
      </c>
      <c r="K126" s="137">
        <v>-0.01</v>
      </c>
      <c r="L126" s="137">
        <v>0.16</v>
      </c>
      <c r="M126" s="137">
        <v>0</v>
      </c>
      <c r="N126" s="137">
        <v>-0.06</v>
      </c>
      <c r="O126" s="137">
        <v>0</v>
      </c>
      <c r="P126" s="137">
        <v>0</v>
      </c>
      <c r="Q126" s="138">
        <f t="shared" si="21"/>
        <v>8.3699999999999992</v>
      </c>
      <c r="R126" s="138">
        <f t="shared" si="18"/>
        <v>7.87</v>
      </c>
    </row>
    <row r="127" spans="1:18">
      <c r="A127" s="84">
        <f t="shared" si="20"/>
        <v>117</v>
      </c>
      <c r="B127" s="84">
        <v>54</v>
      </c>
      <c r="C127" s="110" t="s">
        <v>695</v>
      </c>
      <c r="D127" s="140" t="s">
        <v>677</v>
      </c>
      <c r="E127" s="137">
        <v>8.8000000000000007</v>
      </c>
      <c r="F127" s="137">
        <v>0.03</v>
      </c>
      <c r="G127" s="137">
        <v>-0.21</v>
      </c>
      <c r="H127" s="137">
        <v>0.43</v>
      </c>
      <c r="I127" s="137">
        <v>0.21</v>
      </c>
      <c r="J127" s="137">
        <v>0</v>
      </c>
      <c r="K127" s="137">
        <v>-0.01</v>
      </c>
      <c r="L127" s="137">
        <v>0.18</v>
      </c>
      <c r="M127" s="137">
        <v>0</v>
      </c>
      <c r="N127" s="137">
        <v>-7.0000000000000007E-2</v>
      </c>
      <c r="O127" s="137">
        <v>0</v>
      </c>
      <c r="P127" s="137">
        <v>0</v>
      </c>
      <c r="Q127" s="138">
        <f t="shared" si="21"/>
        <v>9.36</v>
      </c>
      <c r="R127" s="138">
        <f t="shared" si="18"/>
        <v>8.8000000000000007</v>
      </c>
    </row>
    <row r="128" spans="1:18">
      <c r="A128" s="84">
        <f t="shared" si="20"/>
        <v>118</v>
      </c>
      <c r="B128" s="84"/>
      <c r="C128" s="110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</row>
    <row r="129" spans="1:18">
      <c r="A129" s="84">
        <f t="shared" si="20"/>
        <v>119</v>
      </c>
      <c r="B129" s="84" t="s">
        <v>241</v>
      </c>
      <c r="C129" s="110" t="s">
        <v>327</v>
      </c>
      <c r="D129" s="140" t="s">
        <v>315</v>
      </c>
      <c r="E129" s="137">
        <v>11.53</v>
      </c>
      <c r="F129" s="137">
        <v>0.03</v>
      </c>
      <c r="G129" s="137">
        <v>-0.05</v>
      </c>
      <c r="H129" s="137">
        <v>0.11</v>
      </c>
      <c r="I129" s="137">
        <v>0.05</v>
      </c>
      <c r="J129" s="137">
        <v>0</v>
      </c>
      <c r="K129" s="137">
        <v>0</v>
      </c>
      <c r="L129" s="137">
        <v>0.56000000000000005</v>
      </c>
      <c r="M129" s="137">
        <v>0</v>
      </c>
      <c r="N129" s="137">
        <v>-0.22</v>
      </c>
      <c r="O129" s="137">
        <v>0</v>
      </c>
      <c r="P129" s="137">
        <v>-7.4060000000000003E-3</v>
      </c>
      <c r="Q129" s="138">
        <f t="shared" ref="Q129:Q134" si="22">SUM(E129,F129:P129)</f>
        <v>12.002593999999998</v>
      </c>
      <c r="R129" s="138">
        <f t="shared" si="18"/>
        <v>11.53</v>
      </c>
    </row>
    <row r="130" spans="1:18">
      <c r="A130" s="84">
        <f t="shared" si="20"/>
        <v>120</v>
      </c>
      <c r="B130" s="84" t="s">
        <v>241</v>
      </c>
      <c r="C130" s="110" t="s">
        <v>327</v>
      </c>
      <c r="D130" s="140" t="s">
        <v>305</v>
      </c>
      <c r="E130" s="137">
        <v>12.72</v>
      </c>
      <c r="F130" s="137">
        <v>0.04</v>
      </c>
      <c r="G130" s="137">
        <v>-0.08</v>
      </c>
      <c r="H130" s="137">
        <v>0.15</v>
      </c>
      <c r="I130" s="137">
        <v>0.08</v>
      </c>
      <c r="J130" s="137">
        <v>0</v>
      </c>
      <c r="K130" s="137">
        <v>0</v>
      </c>
      <c r="L130" s="137">
        <v>0.59000000000000008</v>
      </c>
      <c r="M130" s="137">
        <v>0</v>
      </c>
      <c r="N130" s="137">
        <v>-0.23</v>
      </c>
      <c r="O130" s="137">
        <v>0</v>
      </c>
      <c r="P130" s="137">
        <v>-7.4060000000000003E-3</v>
      </c>
      <c r="Q130" s="138">
        <f t="shared" si="22"/>
        <v>13.262594</v>
      </c>
      <c r="R130" s="138">
        <f t="shared" si="18"/>
        <v>12.72</v>
      </c>
    </row>
    <row r="131" spans="1:18">
      <c r="A131" s="84">
        <f t="shared" ref="A131:A191" si="23">A130+1</f>
        <v>121</v>
      </c>
      <c r="B131" s="84" t="s">
        <v>241</v>
      </c>
      <c r="C131" s="110" t="s">
        <v>327</v>
      </c>
      <c r="D131" s="140" t="s">
        <v>316</v>
      </c>
      <c r="E131" s="137">
        <v>14.71</v>
      </c>
      <c r="F131" s="137">
        <v>0.05</v>
      </c>
      <c r="G131" s="137">
        <v>-0.11</v>
      </c>
      <c r="H131" s="137">
        <v>0.23</v>
      </c>
      <c r="I131" s="137">
        <v>0.11</v>
      </c>
      <c r="J131" s="137">
        <v>0</v>
      </c>
      <c r="K131" s="137">
        <v>-0.01</v>
      </c>
      <c r="L131" s="137">
        <v>0.65</v>
      </c>
      <c r="M131" s="137">
        <v>0</v>
      </c>
      <c r="N131" s="137">
        <v>-0.26</v>
      </c>
      <c r="O131" s="137">
        <v>0</v>
      </c>
      <c r="P131" s="137">
        <v>-7.4060000000000003E-3</v>
      </c>
      <c r="Q131" s="138">
        <f t="shared" si="22"/>
        <v>15.362594000000003</v>
      </c>
      <c r="R131" s="138">
        <f t="shared" si="18"/>
        <v>14.71</v>
      </c>
    </row>
    <row r="132" spans="1:18">
      <c r="A132" s="84">
        <f t="shared" si="23"/>
        <v>122</v>
      </c>
      <c r="B132" s="84" t="s">
        <v>241</v>
      </c>
      <c r="C132" s="110" t="s">
        <v>327</v>
      </c>
      <c r="D132" s="140" t="s">
        <v>317</v>
      </c>
      <c r="E132" s="137">
        <v>16.690000000000001</v>
      </c>
      <c r="F132" s="137">
        <v>0.05</v>
      </c>
      <c r="G132" s="137">
        <v>-0.15</v>
      </c>
      <c r="H132" s="137">
        <v>0.31</v>
      </c>
      <c r="I132" s="137">
        <v>0.15</v>
      </c>
      <c r="J132" s="137">
        <v>0</v>
      </c>
      <c r="K132" s="137">
        <v>-0.01</v>
      </c>
      <c r="L132" s="137">
        <v>0.72</v>
      </c>
      <c r="M132" s="137">
        <v>0</v>
      </c>
      <c r="N132" s="137">
        <v>-0.28000000000000003</v>
      </c>
      <c r="O132" s="137">
        <v>0</v>
      </c>
      <c r="P132" s="137">
        <v>-7.4060000000000003E-3</v>
      </c>
      <c r="Q132" s="138">
        <f t="shared" si="22"/>
        <v>17.472593999999997</v>
      </c>
      <c r="R132" s="138">
        <f t="shared" si="18"/>
        <v>16.690000000000001</v>
      </c>
    </row>
    <row r="133" spans="1:18">
      <c r="A133" s="84">
        <f t="shared" si="23"/>
        <v>123</v>
      </c>
      <c r="B133" s="84" t="s">
        <v>241</v>
      </c>
      <c r="C133" s="110" t="s">
        <v>327</v>
      </c>
      <c r="D133" s="140" t="s">
        <v>318</v>
      </c>
      <c r="E133" s="137">
        <v>18.68</v>
      </c>
      <c r="F133" s="137">
        <v>6.0000000000000005E-2</v>
      </c>
      <c r="G133" s="137">
        <v>-0.19</v>
      </c>
      <c r="H133" s="137">
        <v>0.39</v>
      </c>
      <c r="I133" s="137">
        <v>0.19</v>
      </c>
      <c r="J133" s="137">
        <v>0</v>
      </c>
      <c r="K133" s="137">
        <v>-0.01</v>
      </c>
      <c r="L133" s="137">
        <v>0.78</v>
      </c>
      <c r="M133" s="137">
        <v>0</v>
      </c>
      <c r="N133" s="137">
        <v>-0.3</v>
      </c>
      <c r="O133" s="137">
        <v>0</v>
      </c>
      <c r="P133" s="137">
        <v>-7.4060000000000003E-3</v>
      </c>
      <c r="Q133" s="138">
        <f t="shared" si="22"/>
        <v>19.592593999999998</v>
      </c>
      <c r="R133" s="138">
        <f t="shared" si="18"/>
        <v>18.68</v>
      </c>
    </row>
    <row r="134" spans="1:18">
      <c r="A134" s="84">
        <f t="shared" si="23"/>
        <v>124</v>
      </c>
      <c r="B134" s="84" t="s">
        <v>241</v>
      </c>
      <c r="C134" s="110" t="s">
        <v>327</v>
      </c>
      <c r="D134" s="140" t="s">
        <v>307</v>
      </c>
      <c r="E134" s="137">
        <v>24.63</v>
      </c>
      <c r="F134" s="137">
        <v>0.08</v>
      </c>
      <c r="G134" s="137">
        <v>-0.3</v>
      </c>
      <c r="H134" s="137">
        <v>0.62</v>
      </c>
      <c r="I134" s="137">
        <v>0.3</v>
      </c>
      <c r="J134" s="137">
        <v>0</v>
      </c>
      <c r="K134" s="137">
        <v>-0.02</v>
      </c>
      <c r="L134" s="137">
        <v>0.96</v>
      </c>
      <c r="M134" s="137">
        <v>0</v>
      </c>
      <c r="N134" s="137">
        <v>-0.38</v>
      </c>
      <c r="O134" s="137">
        <v>0</v>
      </c>
      <c r="P134" s="137">
        <v>-7.4060000000000003E-3</v>
      </c>
      <c r="Q134" s="138">
        <f t="shared" si="22"/>
        <v>25.882594000000001</v>
      </c>
      <c r="R134" s="138">
        <f t="shared" si="18"/>
        <v>24.63</v>
      </c>
    </row>
    <row r="135" spans="1:18">
      <c r="A135" s="84">
        <f t="shared" si="23"/>
        <v>125</v>
      </c>
      <c r="B135" s="84"/>
      <c r="C135" s="110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8"/>
      <c r="R135" s="138"/>
    </row>
    <row r="136" spans="1:18">
      <c r="A136" s="84">
        <f t="shared" si="23"/>
        <v>126</v>
      </c>
      <c r="B136" s="84" t="s">
        <v>241</v>
      </c>
      <c r="C136" s="110" t="s">
        <v>328</v>
      </c>
      <c r="D136" s="141" t="s">
        <v>318</v>
      </c>
      <c r="E136" s="137">
        <v>21.8</v>
      </c>
      <c r="F136" s="137">
        <v>6.0000000000000005E-2</v>
      </c>
      <c r="G136" s="137">
        <v>-0.19</v>
      </c>
      <c r="H136" s="137">
        <v>0.39</v>
      </c>
      <c r="I136" s="137">
        <v>0.19</v>
      </c>
      <c r="J136" s="137">
        <v>0</v>
      </c>
      <c r="K136" s="137">
        <v>-0.01</v>
      </c>
      <c r="L136" s="137">
        <v>0.85000000000000009</v>
      </c>
      <c r="M136" s="137">
        <v>0</v>
      </c>
      <c r="N136" s="137">
        <v>-0.33</v>
      </c>
      <c r="O136" s="137">
        <v>0</v>
      </c>
      <c r="P136" s="137">
        <v>-7.4060000000000003E-3</v>
      </c>
      <c r="Q136" s="138">
        <f>SUM(E136,F136:P136)</f>
        <v>22.752594000000002</v>
      </c>
      <c r="R136" s="138">
        <f t="shared" si="18"/>
        <v>21.8</v>
      </c>
    </row>
    <row r="137" spans="1:18">
      <c r="A137" s="84">
        <f t="shared" si="23"/>
        <v>127</v>
      </c>
      <c r="B137" s="84"/>
      <c r="C137" s="110"/>
      <c r="D137" s="141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8"/>
      <c r="R137" s="138"/>
    </row>
    <row r="138" spans="1:18">
      <c r="A138" s="84">
        <f t="shared" si="23"/>
        <v>128</v>
      </c>
      <c r="B138" s="84" t="s">
        <v>241</v>
      </c>
      <c r="C138" s="110" t="s">
        <v>672</v>
      </c>
      <c r="D138" s="140" t="s">
        <v>680</v>
      </c>
      <c r="E138" s="137">
        <v>12.31</v>
      </c>
      <c r="F138" s="137">
        <v>0.05</v>
      </c>
      <c r="G138" s="137">
        <v>-0.03</v>
      </c>
      <c r="H138" s="137">
        <v>7.0000000000000007E-2</v>
      </c>
      <c r="I138" s="137">
        <v>0.03</v>
      </c>
      <c r="J138" s="137">
        <v>0</v>
      </c>
      <c r="K138" s="137">
        <v>0</v>
      </c>
      <c r="L138" s="137">
        <v>0.77</v>
      </c>
      <c r="M138" s="137">
        <v>0</v>
      </c>
      <c r="N138" s="137">
        <v>-0.3</v>
      </c>
      <c r="O138" s="137">
        <v>0</v>
      </c>
      <c r="P138" s="137">
        <v>-7.4060000000000003E-3</v>
      </c>
      <c r="Q138" s="138">
        <f t="shared" ref="Q138:Q146" si="24">SUM(E138,F138:P138)</f>
        <v>12.892594000000001</v>
      </c>
      <c r="R138" s="138">
        <f t="shared" si="18"/>
        <v>12.31</v>
      </c>
    </row>
    <row r="139" spans="1:18">
      <c r="A139" s="84">
        <f t="shared" si="23"/>
        <v>129</v>
      </c>
      <c r="B139" s="84" t="s">
        <v>241</v>
      </c>
      <c r="C139" s="110" t="s">
        <v>672</v>
      </c>
      <c r="D139" s="140" t="s">
        <v>681</v>
      </c>
      <c r="E139" s="137">
        <v>13.42</v>
      </c>
      <c r="F139" s="137">
        <v>0.05</v>
      </c>
      <c r="G139" s="137">
        <v>-0.06</v>
      </c>
      <c r="H139" s="137">
        <v>0.12</v>
      </c>
      <c r="I139" s="137">
        <v>0.06</v>
      </c>
      <c r="J139" s="137">
        <v>0</v>
      </c>
      <c r="K139" s="137">
        <v>0</v>
      </c>
      <c r="L139" s="137">
        <v>0.8</v>
      </c>
      <c r="M139" s="137">
        <v>0</v>
      </c>
      <c r="N139" s="137">
        <v>-0.31</v>
      </c>
      <c r="O139" s="137">
        <v>0</v>
      </c>
      <c r="P139" s="137">
        <v>-7.4060000000000003E-3</v>
      </c>
      <c r="Q139" s="138">
        <f t="shared" si="24"/>
        <v>14.072594</v>
      </c>
      <c r="R139" s="138">
        <f t="shared" si="18"/>
        <v>13.42</v>
      </c>
    </row>
    <row r="140" spans="1:18">
      <c r="A140" s="84">
        <f t="shared" si="23"/>
        <v>130</v>
      </c>
      <c r="B140" s="84" t="s">
        <v>241</v>
      </c>
      <c r="C140" s="110" t="s">
        <v>672</v>
      </c>
      <c r="D140" s="140" t="s">
        <v>682</v>
      </c>
      <c r="E140" s="137">
        <v>14.54</v>
      </c>
      <c r="F140" s="137">
        <v>6.0000000000000005E-2</v>
      </c>
      <c r="G140" s="137">
        <v>-0.08</v>
      </c>
      <c r="H140" s="137">
        <v>0.16</v>
      </c>
      <c r="I140" s="137">
        <v>0.08</v>
      </c>
      <c r="J140" s="137">
        <v>0</v>
      </c>
      <c r="K140" s="137">
        <v>0</v>
      </c>
      <c r="L140" s="137">
        <v>0.83000000000000007</v>
      </c>
      <c r="M140" s="137">
        <v>0</v>
      </c>
      <c r="N140" s="137">
        <v>-0.32</v>
      </c>
      <c r="O140" s="137">
        <v>0</v>
      </c>
      <c r="P140" s="137">
        <v>-7.4060000000000003E-3</v>
      </c>
      <c r="Q140" s="138">
        <f t="shared" si="24"/>
        <v>15.262594</v>
      </c>
      <c r="R140" s="138">
        <f t="shared" si="18"/>
        <v>14.54</v>
      </c>
    </row>
    <row r="141" spans="1:18">
      <c r="A141" s="84">
        <f t="shared" si="23"/>
        <v>131</v>
      </c>
      <c r="B141" s="84" t="s">
        <v>241</v>
      </c>
      <c r="C141" s="110" t="s">
        <v>672</v>
      </c>
      <c r="D141" s="140" t="s">
        <v>683</v>
      </c>
      <c r="E141" s="137">
        <v>15.66</v>
      </c>
      <c r="F141" s="137">
        <v>6.0000000000000005E-2</v>
      </c>
      <c r="G141" s="137">
        <v>-0.1</v>
      </c>
      <c r="H141" s="137">
        <v>0.21</v>
      </c>
      <c r="I141" s="137">
        <v>0.1</v>
      </c>
      <c r="J141" s="137">
        <v>0</v>
      </c>
      <c r="K141" s="137">
        <v>-0.01</v>
      </c>
      <c r="L141" s="137">
        <v>0.86</v>
      </c>
      <c r="M141" s="137">
        <v>0</v>
      </c>
      <c r="N141" s="137">
        <v>-0.34</v>
      </c>
      <c r="O141" s="137">
        <v>0</v>
      </c>
      <c r="P141" s="137">
        <v>-7.4060000000000003E-3</v>
      </c>
      <c r="Q141" s="138">
        <f t="shared" si="24"/>
        <v>16.432594000000002</v>
      </c>
      <c r="R141" s="138">
        <f t="shared" si="18"/>
        <v>15.66</v>
      </c>
    </row>
    <row r="142" spans="1:18">
      <c r="A142" s="84">
        <f t="shared" si="23"/>
        <v>132</v>
      </c>
      <c r="B142" s="84" t="s">
        <v>241</v>
      </c>
      <c r="C142" s="110" t="s">
        <v>672</v>
      </c>
      <c r="D142" s="140" t="s">
        <v>673</v>
      </c>
      <c r="E142" s="137">
        <v>16.77</v>
      </c>
      <c r="F142" s="137">
        <v>6.0000000000000005E-2</v>
      </c>
      <c r="G142" s="137">
        <v>-0.13</v>
      </c>
      <c r="H142" s="137">
        <v>0.26</v>
      </c>
      <c r="I142" s="137">
        <v>0.12</v>
      </c>
      <c r="J142" s="137">
        <v>0</v>
      </c>
      <c r="K142" s="137">
        <v>-0.01</v>
      </c>
      <c r="L142" s="137">
        <v>0.8899999999999999</v>
      </c>
      <c r="M142" s="137">
        <v>0</v>
      </c>
      <c r="N142" s="137">
        <v>-0.35</v>
      </c>
      <c r="O142" s="137">
        <v>0</v>
      </c>
      <c r="P142" s="137">
        <v>-7.4060000000000003E-3</v>
      </c>
      <c r="Q142" s="138">
        <f t="shared" si="24"/>
        <v>17.602594</v>
      </c>
      <c r="R142" s="138">
        <f t="shared" si="18"/>
        <v>16.77</v>
      </c>
    </row>
    <row r="143" spans="1:18">
      <c r="A143" s="84">
        <f t="shared" si="23"/>
        <v>133</v>
      </c>
      <c r="B143" s="84" t="s">
        <v>241</v>
      </c>
      <c r="C143" s="110" t="s">
        <v>672</v>
      </c>
      <c r="D143" s="140" t="s">
        <v>674</v>
      </c>
      <c r="E143" s="137">
        <v>17.89</v>
      </c>
      <c r="F143" s="137">
        <v>6.0000000000000005E-2</v>
      </c>
      <c r="G143" s="137">
        <v>-0.15</v>
      </c>
      <c r="H143" s="137">
        <v>0.3</v>
      </c>
      <c r="I143" s="137">
        <v>0.15</v>
      </c>
      <c r="J143" s="137">
        <v>0</v>
      </c>
      <c r="K143" s="137">
        <v>-0.01</v>
      </c>
      <c r="L143" s="137">
        <v>0.92999999999999994</v>
      </c>
      <c r="M143" s="137">
        <v>0</v>
      </c>
      <c r="N143" s="137">
        <v>-0.36</v>
      </c>
      <c r="O143" s="137">
        <v>0</v>
      </c>
      <c r="P143" s="137">
        <v>-7.4060000000000003E-3</v>
      </c>
      <c r="Q143" s="138">
        <f t="shared" si="24"/>
        <v>18.802593999999999</v>
      </c>
      <c r="R143" s="138">
        <f t="shared" si="18"/>
        <v>17.89</v>
      </c>
    </row>
    <row r="144" spans="1:18">
      <c r="A144" s="84">
        <f t="shared" si="23"/>
        <v>134</v>
      </c>
      <c r="B144" s="84" t="s">
        <v>241</v>
      </c>
      <c r="C144" s="110" t="s">
        <v>672</v>
      </c>
      <c r="D144" s="140" t="s">
        <v>675</v>
      </c>
      <c r="E144" s="137">
        <v>19</v>
      </c>
      <c r="F144" s="137">
        <v>6.9999999999999993E-2</v>
      </c>
      <c r="G144" s="137">
        <v>-0.17</v>
      </c>
      <c r="H144" s="137">
        <v>0.35</v>
      </c>
      <c r="I144" s="137">
        <v>0.17</v>
      </c>
      <c r="J144" s="137">
        <v>0</v>
      </c>
      <c r="K144" s="137">
        <v>-0.01</v>
      </c>
      <c r="L144" s="137">
        <v>0.96</v>
      </c>
      <c r="M144" s="137">
        <v>0</v>
      </c>
      <c r="N144" s="137">
        <v>-0.37</v>
      </c>
      <c r="O144" s="137">
        <v>0</v>
      </c>
      <c r="P144" s="137">
        <v>-7.4060000000000003E-3</v>
      </c>
      <c r="Q144" s="138">
        <f t="shared" si="24"/>
        <v>19.992594</v>
      </c>
      <c r="R144" s="138">
        <f t="shared" si="18"/>
        <v>19</v>
      </c>
    </row>
    <row r="145" spans="1:18">
      <c r="A145" s="84">
        <f t="shared" si="23"/>
        <v>135</v>
      </c>
      <c r="B145" s="84" t="s">
        <v>241</v>
      </c>
      <c r="C145" s="110" t="s">
        <v>672</v>
      </c>
      <c r="D145" s="140" t="s">
        <v>676</v>
      </c>
      <c r="E145" s="137">
        <v>20.12</v>
      </c>
      <c r="F145" s="137">
        <v>6.9999999999999993E-2</v>
      </c>
      <c r="G145" s="137">
        <v>-0.19</v>
      </c>
      <c r="H145" s="137">
        <v>0.39</v>
      </c>
      <c r="I145" s="137">
        <v>0.19</v>
      </c>
      <c r="J145" s="137">
        <v>0</v>
      </c>
      <c r="K145" s="137">
        <v>-0.01</v>
      </c>
      <c r="L145" s="137">
        <v>0.99</v>
      </c>
      <c r="M145" s="137">
        <v>0</v>
      </c>
      <c r="N145" s="137">
        <v>-0.39</v>
      </c>
      <c r="O145" s="137">
        <v>0</v>
      </c>
      <c r="P145" s="137">
        <v>-7.4060000000000003E-3</v>
      </c>
      <c r="Q145" s="138">
        <f t="shared" si="24"/>
        <v>21.162593999999999</v>
      </c>
      <c r="R145" s="138">
        <f t="shared" si="18"/>
        <v>20.12</v>
      </c>
    </row>
    <row r="146" spans="1:18">
      <c r="A146" s="84">
        <f t="shared" si="23"/>
        <v>136</v>
      </c>
      <c r="B146" s="84" t="s">
        <v>241</v>
      </c>
      <c r="C146" s="110" t="s">
        <v>672</v>
      </c>
      <c r="D146" s="140" t="s">
        <v>677</v>
      </c>
      <c r="E146" s="137">
        <v>21.24</v>
      </c>
      <c r="F146" s="137">
        <v>0.08</v>
      </c>
      <c r="G146" s="137">
        <v>-0.22</v>
      </c>
      <c r="H146" s="137">
        <v>0.44</v>
      </c>
      <c r="I146" s="137">
        <v>0.21</v>
      </c>
      <c r="J146" s="137">
        <v>0</v>
      </c>
      <c r="K146" s="137">
        <v>-0.01</v>
      </c>
      <c r="L146" s="137">
        <v>1.02</v>
      </c>
      <c r="M146" s="137">
        <v>0</v>
      </c>
      <c r="N146" s="137">
        <v>-0.4</v>
      </c>
      <c r="O146" s="137">
        <v>0</v>
      </c>
      <c r="P146" s="137">
        <v>-7.4060000000000003E-3</v>
      </c>
      <c r="Q146" s="138">
        <f t="shared" si="24"/>
        <v>22.352594</v>
      </c>
      <c r="R146" s="138">
        <f t="shared" si="18"/>
        <v>21.24</v>
      </c>
    </row>
    <row r="147" spans="1:18">
      <c r="A147" s="84">
        <f t="shared" si="23"/>
        <v>137</v>
      </c>
      <c r="B147" s="84"/>
      <c r="C147" s="110"/>
      <c r="D147" s="141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8"/>
      <c r="R147" s="138"/>
    </row>
    <row r="148" spans="1:18">
      <c r="A148" s="84">
        <f t="shared" si="23"/>
        <v>138</v>
      </c>
      <c r="B148" s="84">
        <v>55</v>
      </c>
      <c r="C148" s="109" t="s">
        <v>329</v>
      </c>
      <c r="D148" s="140" t="s">
        <v>678</v>
      </c>
      <c r="E148" s="137">
        <v>5.93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0.65</v>
      </c>
      <c r="M148" s="137">
        <v>0</v>
      </c>
      <c r="N148" s="137">
        <v>-0.25</v>
      </c>
      <c r="O148" s="137">
        <v>0</v>
      </c>
      <c r="P148" s="137">
        <v>-7.4060000000000003E-3</v>
      </c>
      <c r="Q148" s="138">
        <f>SUM(E148,F148:P148)</f>
        <v>6.3225940000000005</v>
      </c>
      <c r="R148" s="138">
        <f>E148+M148+O148</f>
        <v>5.93</v>
      </c>
    </row>
    <row r="149" spans="1:18">
      <c r="A149" s="84">
        <f t="shared" si="23"/>
        <v>139</v>
      </c>
      <c r="B149" s="84">
        <v>55</v>
      </c>
      <c r="C149" s="109" t="s">
        <v>329</v>
      </c>
      <c r="D149" s="140" t="s">
        <v>679</v>
      </c>
      <c r="E149" s="137">
        <v>9.75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1.29</v>
      </c>
      <c r="M149" s="137">
        <v>0</v>
      </c>
      <c r="N149" s="137">
        <v>-0.5</v>
      </c>
      <c r="O149" s="137">
        <v>0</v>
      </c>
      <c r="P149" s="137">
        <v>-7.4060000000000003E-3</v>
      </c>
      <c r="Q149" s="138">
        <f>SUM(E149,F149:P149)</f>
        <v>10.532594</v>
      </c>
      <c r="R149" s="138">
        <f t="shared" si="18"/>
        <v>9.75</v>
      </c>
    </row>
    <row r="150" spans="1:18">
      <c r="A150" s="84">
        <f t="shared" si="23"/>
        <v>140</v>
      </c>
      <c r="B150" s="84"/>
    </row>
    <row r="151" spans="1:18">
      <c r="A151" s="84">
        <f t="shared" si="23"/>
        <v>141</v>
      </c>
      <c r="B151" s="84">
        <v>57</v>
      </c>
      <c r="C151" s="98" t="s">
        <v>330</v>
      </c>
      <c r="D151" s="141" t="s">
        <v>331</v>
      </c>
      <c r="E151" s="427">
        <v>3.9269999999999999E-2</v>
      </c>
      <c r="F151" s="427">
        <v>1.5000000000000001E-4</v>
      </c>
      <c r="G151" s="427">
        <v>-1.1299999999999999E-3</v>
      </c>
      <c r="H151" s="427">
        <v>2.3E-3</v>
      </c>
      <c r="I151" s="427">
        <v>1.1100000000000001E-3</v>
      </c>
      <c r="J151" s="427">
        <v>0</v>
      </c>
      <c r="K151" s="427">
        <v>-6.0000000000000002E-5</v>
      </c>
      <c r="L151" s="427">
        <v>1.0899999999999998E-3</v>
      </c>
      <c r="M151" s="427">
        <v>0</v>
      </c>
      <c r="N151" s="427">
        <v>-4.2000000000000002E-4</v>
      </c>
      <c r="O151" s="427">
        <v>0</v>
      </c>
      <c r="P151" s="427">
        <v>0</v>
      </c>
      <c r="Q151" s="138">
        <f>SUM(E151,F151:P151)</f>
        <v>4.2310000000000007E-2</v>
      </c>
      <c r="R151" s="138">
        <f t="shared" si="18"/>
        <v>3.9269999999999999E-2</v>
      </c>
    </row>
    <row r="152" spans="1:18">
      <c r="A152" s="84">
        <f t="shared" si="23"/>
        <v>142</v>
      </c>
      <c r="B152" s="84">
        <v>57</v>
      </c>
      <c r="C152" s="98" t="s">
        <v>330</v>
      </c>
      <c r="D152" s="140" t="s">
        <v>332</v>
      </c>
      <c r="E152" s="137" t="s">
        <v>685</v>
      </c>
      <c r="F152" s="137" t="s">
        <v>685</v>
      </c>
      <c r="G152" s="137" t="s">
        <v>685</v>
      </c>
      <c r="H152" s="137" t="s">
        <v>685</v>
      </c>
      <c r="I152" s="137" t="s">
        <v>685</v>
      </c>
      <c r="J152" s="137" t="s">
        <v>685</v>
      </c>
      <c r="K152" s="137" t="s">
        <v>685</v>
      </c>
      <c r="L152" s="137" t="s">
        <v>685</v>
      </c>
      <c r="M152" s="137" t="s">
        <v>685</v>
      </c>
      <c r="N152" s="137" t="s">
        <v>685</v>
      </c>
      <c r="O152" s="137" t="s">
        <v>685</v>
      </c>
      <c r="P152" s="137" t="s">
        <v>685</v>
      </c>
      <c r="Q152" s="137" t="s">
        <v>685</v>
      </c>
      <c r="R152" s="137" t="s">
        <v>685</v>
      </c>
    </row>
    <row r="153" spans="1:18">
      <c r="A153" s="84">
        <f t="shared" si="23"/>
        <v>143</v>
      </c>
      <c r="B153" s="84"/>
    </row>
    <row r="154" spans="1:18">
      <c r="A154" s="84">
        <f t="shared" si="23"/>
        <v>144</v>
      </c>
      <c r="B154" s="84" t="s">
        <v>240</v>
      </c>
      <c r="C154" s="98" t="s">
        <v>333</v>
      </c>
      <c r="D154" s="140" t="s">
        <v>315</v>
      </c>
      <c r="E154" s="137">
        <v>11.53</v>
      </c>
      <c r="F154" s="137">
        <v>0.03</v>
      </c>
      <c r="G154" s="137">
        <v>-0.05</v>
      </c>
      <c r="H154" s="137">
        <v>0.11</v>
      </c>
      <c r="I154" s="137">
        <v>0.05</v>
      </c>
      <c r="J154" s="137">
        <v>0</v>
      </c>
      <c r="K154" s="137">
        <v>0</v>
      </c>
      <c r="L154" s="137">
        <v>0.56000000000000005</v>
      </c>
      <c r="M154" s="137">
        <v>0</v>
      </c>
      <c r="N154" s="137">
        <v>-0.22</v>
      </c>
      <c r="O154" s="137">
        <v>0</v>
      </c>
      <c r="P154" s="137">
        <v>-7.4060000000000003E-3</v>
      </c>
      <c r="Q154" s="138">
        <f t="shared" ref="Q154:Q159" si="25">SUM(E154,F154:P154)</f>
        <v>12.002593999999998</v>
      </c>
      <c r="R154" s="138">
        <f t="shared" ref="R154:R159" si="26">E154+M154+O154</f>
        <v>11.53</v>
      </c>
    </row>
    <row r="155" spans="1:18">
      <c r="A155" s="84">
        <f t="shared" si="23"/>
        <v>145</v>
      </c>
      <c r="B155" s="84" t="s">
        <v>240</v>
      </c>
      <c r="C155" s="98" t="s">
        <v>333</v>
      </c>
      <c r="D155" s="140" t="s">
        <v>305</v>
      </c>
      <c r="E155" s="137">
        <v>12.72</v>
      </c>
      <c r="F155" s="137">
        <v>0.04</v>
      </c>
      <c r="G155" s="137">
        <v>-0.08</v>
      </c>
      <c r="H155" s="137">
        <v>0.15</v>
      </c>
      <c r="I155" s="137">
        <v>0.08</v>
      </c>
      <c r="J155" s="137">
        <v>0</v>
      </c>
      <c r="K155" s="137">
        <v>0</v>
      </c>
      <c r="L155" s="137">
        <v>0.59000000000000008</v>
      </c>
      <c r="M155" s="137">
        <v>0</v>
      </c>
      <c r="N155" s="137">
        <v>-0.23</v>
      </c>
      <c r="O155" s="137">
        <v>0</v>
      </c>
      <c r="P155" s="137">
        <v>-7.4060000000000003E-3</v>
      </c>
      <c r="Q155" s="138">
        <f t="shared" si="25"/>
        <v>13.262594</v>
      </c>
      <c r="R155" s="138">
        <f t="shared" si="26"/>
        <v>12.72</v>
      </c>
    </row>
    <row r="156" spans="1:18">
      <c r="A156" s="84">
        <f t="shared" si="23"/>
        <v>146</v>
      </c>
      <c r="B156" s="84" t="s">
        <v>240</v>
      </c>
      <c r="C156" s="98" t="s">
        <v>333</v>
      </c>
      <c r="D156" s="140" t="s">
        <v>316</v>
      </c>
      <c r="E156" s="137">
        <v>14.71</v>
      </c>
      <c r="F156" s="137">
        <v>0.05</v>
      </c>
      <c r="G156" s="137">
        <v>-0.11</v>
      </c>
      <c r="H156" s="137">
        <v>0.23</v>
      </c>
      <c r="I156" s="137">
        <v>0.11</v>
      </c>
      <c r="J156" s="137">
        <v>0</v>
      </c>
      <c r="K156" s="137">
        <v>-0.01</v>
      </c>
      <c r="L156" s="137">
        <v>0.65</v>
      </c>
      <c r="M156" s="137">
        <v>0</v>
      </c>
      <c r="N156" s="137">
        <v>-0.26</v>
      </c>
      <c r="O156" s="137">
        <v>0</v>
      </c>
      <c r="P156" s="137">
        <v>-7.4060000000000003E-3</v>
      </c>
      <c r="Q156" s="138">
        <f t="shared" si="25"/>
        <v>15.362594000000003</v>
      </c>
      <c r="R156" s="138">
        <f t="shared" si="26"/>
        <v>14.71</v>
      </c>
    </row>
    <row r="157" spans="1:18">
      <c r="A157" s="84">
        <f t="shared" si="23"/>
        <v>147</v>
      </c>
      <c r="B157" s="84" t="s">
        <v>240</v>
      </c>
      <c r="C157" s="98" t="s">
        <v>333</v>
      </c>
      <c r="D157" s="140" t="s">
        <v>317</v>
      </c>
      <c r="E157" s="137">
        <v>16.690000000000001</v>
      </c>
      <c r="F157" s="137">
        <v>0.05</v>
      </c>
      <c r="G157" s="137">
        <v>-0.15</v>
      </c>
      <c r="H157" s="137">
        <v>0.31</v>
      </c>
      <c r="I157" s="137">
        <v>0.15</v>
      </c>
      <c r="J157" s="137">
        <v>0</v>
      </c>
      <c r="K157" s="137">
        <v>-0.01</v>
      </c>
      <c r="L157" s="137">
        <v>0.72</v>
      </c>
      <c r="M157" s="137">
        <v>0</v>
      </c>
      <c r="N157" s="137">
        <v>-0.28000000000000003</v>
      </c>
      <c r="O157" s="137">
        <v>0</v>
      </c>
      <c r="P157" s="137">
        <v>-7.4060000000000003E-3</v>
      </c>
      <c r="Q157" s="138">
        <f t="shared" si="25"/>
        <v>17.472593999999997</v>
      </c>
      <c r="R157" s="138">
        <f t="shared" si="26"/>
        <v>16.690000000000001</v>
      </c>
    </row>
    <row r="158" spans="1:18">
      <c r="A158" s="84">
        <f t="shared" si="23"/>
        <v>148</v>
      </c>
      <c r="B158" s="84" t="s">
        <v>240</v>
      </c>
      <c r="C158" s="98" t="s">
        <v>333</v>
      </c>
      <c r="D158" s="140" t="s">
        <v>318</v>
      </c>
      <c r="E158" s="137">
        <v>18.68</v>
      </c>
      <c r="F158" s="137">
        <v>6.0000000000000005E-2</v>
      </c>
      <c r="G158" s="137">
        <v>-0.19</v>
      </c>
      <c r="H158" s="137">
        <v>0.39</v>
      </c>
      <c r="I158" s="137">
        <v>0.19</v>
      </c>
      <c r="J158" s="137">
        <v>0</v>
      </c>
      <c r="K158" s="137">
        <v>-0.01</v>
      </c>
      <c r="L158" s="137">
        <v>0.78</v>
      </c>
      <c r="M158" s="137">
        <v>0</v>
      </c>
      <c r="N158" s="137">
        <v>-0.3</v>
      </c>
      <c r="O158" s="137">
        <v>0</v>
      </c>
      <c r="P158" s="137">
        <v>-7.4060000000000003E-3</v>
      </c>
      <c r="Q158" s="138">
        <f t="shared" si="25"/>
        <v>19.592593999999998</v>
      </c>
      <c r="R158" s="138">
        <f t="shared" si="26"/>
        <v>18.68</v>
      </c>
    </row>
    <row r="159" spans="1:18">
      <c r="A159" s="84">
        <f t="shared" si="23"/>
        <v>149</v>
      </c>
      <c r="B159" s="84" t="s">
        <v>240</v>
      </c>
      <c r="C159" s="98" t="s">
        <v>333</v>
      </c>
      <c r="D159" s="140" t="s">
        <v>307</v>
      </c>
      <c r="E159" s="137">
        <v>24.63</v>
      </c>
      <c r="F159" s="137">
        <v>0.08</v>
      </c>
      <c r="G159" s="137">
        <v>-0.3</v>
      </c>
      <c r="H159" s="137">
        <v>0.62</v>
      </c>
      <c r="I159" s="137">
        <v>0.3</v>
      </c>
      <c r="J159" s="137">
        <v>0</v>
      </c>
      <c r="K159" s="137">
        <v>-0.02</v>
      </c>
      <c r="L159" s="137">
        <v>0.96</v>
      </c>
      <c r="M159" s="137">
        <v>0</v>
      </c>
      <c r="N159" s="137">
        <v>-0.38</v>
      </c>
      <c r="O159" s="137">
        <v>0</v>
      </c>
      <c r="P159" s="137">
        <v>-7.4060000000000003E-3</v>
      </c>
      <c r="Q159" s="138">
        <f t="shared" si="25"/>
        <v>25.882594000000001</v>
      </c>
      <c r="R159" s="138">
        <f t="shared" si="26"/>
        <v>24.63</v>
      </c>
    </row>
    <row r="160" spans="1:18">
      <c r="A160" s="84">
        <f t="shared" si="23"/>
        <v>150</v>
      </c>
      <c r="B160" s="84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8"/>
      <c r="R160" s="138"/>
    </row>
    <row r="161" spans="1:18">
      <c r="A161" s="84">
        <f t="shared" si="23"/>
        <v>151</v>
      </c>
      <c r="B161" s="84" t="s">
        <v>240</v>
      </c>
      <c r="C161" s="98" t="s">
        <v>334</v>
      </c>
      <c r="D161" s="140" t="s">
        <v>306</v>
      </c>
      <c r="E161" s="137">
        <v>18.64</v>
      </c>
      <c r="F161" s="137">
        <v>0.05</v>
      </c>
      <c r="G161" s="137">
        <v>-0.13</v>
      </c>
      <c r="H161" s="137">
        <v>0.27</v>
      </c>
      <c r="I161" s="137">
        <v>0.13</v>
      </c>
      <c r="J161" s="137">
        <v>0</v>
      </c>
      <c r="K161" s="137">
        <v>-0.01</v>
      </c>
      <c r="L161" s="137">
        <v>0.74</v>
      </c>
      <c r="M161" s="137">
        <v>0</v>
      </c>
      <c r="N161" s="137">
        <v>-0.28999999999999998</v>
      </c>
      <c r="O161" s="137">
        <v>0</v>
      </c>
      <c r="P161" s="137">
        <v>-7.4060000000000003E-3</v>
      </c>
      <c r="Q161" s="138">
        <f>SUM(E161,F161:P161)</f>
        <v>19.392593999999999</v>
      </c>
      <c r="R161" s="138">
        <f>E161+M161+O161</f>
        <v>18.64</v>
      </c>
    </row>
    <row r="162" spans="1:18">
      <c r="A162" s="84">
        <f t="shared" si="23"/>
        <v>152</v>
      </c>
      <c r="B162" s="84" t="s">
        <v>240</v>
      </c>
      <c r="C162" s="98" t="s">
        <v>334</v>
      </c>
      <c r="D162" s="140" t="s">
        <v>318</v>
      </c>
      <c r="E162" s="137">
        <v>21.8</v>
      </c>
      <c r="F162" s="137">
        <v>6.0000000000000005E-2</v>
      </c>
      <c r="G162" s="137">
        <v>-0.19</v>
      </c>
      <c r="H162" s="137">
        <v>0.39</v>
      </c>
      <c r="I162" s="137">
        <v>0.19</v>
      </c>
      <c r="J162" s="137">
        <v>0</v>
      </c>
      <c r="K162" s="137">
        <v>-0.01</v>
      </c>
      <c r="L162" s="137">
        <v>0.85000000000000009</v>
      </c>
      <c r="M162" s="137">
        <v>0</v>
      </c>
      <c r="N162" s="137">
        <v>-0.33</v>
      </c>
      <c r="O162" s="137">
        <v>0</v>
      </c>
      <c r="P162" s="137">
        <v>-7.4060000000000003E-3</v>
      </c>
      <c r="Q162" s="138">
        <f>SUM(E162,F162:P162)</f>
        <v>22.752594000000002</v>
      </c>
      <c r="R162" s="138">
        <f>E162+M162+O162</f>
        <v>21.8</v>
      </c>
    </row>
    <row r="163" spans="1:18">
      <c r="A163" s="84">
        <f t="shared" si="23"/>
        <v>153</v>
      </c>
      <c r="B163" s="84" t="s">
        <v>240</v>
      </c>
      <c r="C163" s="98" t="s">
        <v>334</v>
      </c>
      <c r="D163" s="140" t="s">
        <v>307</v>
      </c>
      <c r="E163" s="137">
        <v>28.12</v>
      </c>
      <c r="F163" s="137">
        <v>0.08</v>
      </c>
      <c r="G163" s="137">
        <v>-0.3</v>
      </c>
      <c r="H163" s="137">
        <v>0.62</v>
      </c>
      <c r="I163" s="137">
        <v>0.3</v>
      </c>
      <c r="J163" s="137">
        <v>0</v>
      </c>
      <c r="K163" s="137">
        <v>-0.02</v>
      </c>
      <c r="L163" s="137">
        <v>1.06</v>
      </c>
      <c r="M163" s="137">
        <v>0</v>
      </c>
      <c r="N163" s="137">
        <v>-0.41</v>
      </c>
      <c r="O163" s="137">
        <v>0</v>
      </c>
      <c r="P163" s="137">
        <v>-7.4060000000000003E-3</v>
      </c>
      <c r="Q163" s="138">
        <f>SUM(E163,F163:P163)</f>
        <v>29.442594</v>
      </c>
      <c r="R163" s="138">
        <f>E163+M163+O163</f>
        <v>28.12</v>
      </c>
    </row>
    <row r="164" spans="1:18">
      <c r="A164" s="84">
        <f t="shared" si="23"/>
        <v>154</v>
      </c>
      <c r="B164" s="84" t="s">
        <v>240</v>
      </c>
      <c r="C164" s="98" t="s">
        <v>334</v>
      </c>
      <c r="D164" s="140" t="s">
        <v>321</v>
      </c>
      <c r="E164" s="137">
        <v>53.4</v>
      </c>
      <c r="F164" s="137">
        <v>0.16999999999999998</v>
      </c>
      <c r="G164" s="137">
        <v>-0.76</v>
      </c>
      <c r="H164" s="137">
        <v>1.55</v>
      </c>
      <c r="I164" s="137">
        <v>0.75</v>
      </c>
      <c r="J164" s="137">
        <v>0</v>
      </c>
      <c r="K164" s="137">
        <v>-0.04</v>
      </c>
      <c r="L164" s="137">
        <v>1.9100000000000001</v>
      </c>
      <c r="M164" s="137">
        <v>0</v>
      </c>
      <c r="N164" s="137">
        <v>-0.74</v>
      </c>
      <c r="O164" s="137">
        <v>0</v>
      </c>
      <c r="P164" s="137">
        <v>-7.4060000000000003E-3</v>
      </c>
      <c r="Q164" s="138">
        <f>SUM(E164,F164:P164)</f>
        <v>56.232593999999999</v>
      </c>
      <c r="R164" s="138">
        <f>E164+M164+O164</f>
        <v>53.4</v>
      </c>
    </row>
    <row r="165" spans="1:18">
      <c r="A165" s="84">
        <f t="shared" si="23"/>
        <v>155</v>
      </c>
      <c r="B165" s="84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8"/>
      <c r="R165" s="138"/>
    </row>
    <row r="166" spans="1:18">
      <c r="A166" s="84">
        <f t="shared" si="23"/>
        <v>156</v>
      </c>
      <c r="B166" s="84" t="s">
        <v>240</v>
      </c>
      <c r="C166" s="98" t="s">
        <v>335</v>
      </c>
      <c r="D166" s="140" t="s">
        <v>305</v>
      </c>
      <c r="E166" s="137">
        <v>12.72</v>
      </c>
      <c r="F166" s="137">
        <v>0.04</v>
      </c>
      <c r="G166" s="137">
        <v>-0.08</v>
      </c>
      <c r="H166" s="137">
        <v>0.15</v>
      </c>
      <c r="I166" s="137">
        <v>0.08</v>
      </c>
      <c r="J166" s="137">
        <v>0</v>
      </c>
      <c r="K166" s="137">
        <v>0</v>
      </c>
      <c r="L166" s="137">
        <v>0.59000000000000008</v>
      </c>
      <c r="M166" s="137">
        <v>0</v>
      </c>
      <c r="N166" s="137">
        <v>-0.23</v>
      </c>
      <c r="O166" s="137">
        <v>0</v>
      </c>
      <c r="P166" s="137">
        <v>-7.4060000000000003E-3</v>
      </c>
      <c r="Q166" s="138">
        <f>SUM(E166,F166:P166)</f>
        <v>13.262594</v>
      </c>
      <c r="R166" s="138">
        <f>E166+M166+O166</f>
        <v>12.72</v>
      </c>
    </row>
    <row r="167" spans="1:18">
      <c r="A167" s="84">
        <f t="shared" si="23"/>
        <v>157</v>
      </c>
      <c r="B167" s="84" t="s">
        <v>240</v>
      </c>
      <c r="C167" s="98" t="s">
        <v>335</v>
      </c>
      <c r="D167" s="140" t="s">
        <v>316</v>
      </c>
      <c r="E167" s="137">
        <v>14.71</v>
      </c>
      <c r="F167" s="137">
        <v>0.05</v>
      </c>
      <c r="G167" s="137">
        <v>-0.11</v>
      </c>
      <c r="H167" s="137">
        <v>0.23</v>
      </c>
      <c r="I167" s="137">
        <v>0.11</v>
      </c>
      <c r="J167" s="137">
        <v>0</v>
      </c>
      <c r="K167" s="137">
        <v>-0.01</v>
      </c>
      <c r="L167" s="137">
        <v>0.65</v>
      </c>
      <c r="M167" s="137">
        <v>0</v>
      </c>
      <c r="N167" s="137">
        <v>-0.26</v>
      </c>
      <c r="O167" s="137">
        <v>0</v>
      </c>
      <c r="P167" s="137">
        <v>-7.4060000000000003E-3</v>
      </c>
      <c r="Q167" s="138">
        <f>SUM(E167,F167:P167)</f>
        <v>15.362594000000003</v>
      </c>
      <c r="R167" s="138">
        <f>E167+M167+O167</f>
        <v>14.71</v>
      </c>
    </row>
    <row r="168" spans="1:18">
      <c r="A168" s="84">
        <f t="shared" si="23"/>
        <v>158</v>
      </c>
      <c r="B168" s="84" t="s">
        <v>240</v>
      </c>
      <c r="C168" s="98" t="s">
        <v>335</v>
      </c>
      <c r="D168" s="140" t="s">
        <v>317</v>
      </c>
      <c r="E168" s="137">
        <v>16.690000000000001</v>
      </c>
      <c r="F168" s="137">
        <v>0.05</v>
      </c>
      <c r="G168" s="137">
        <v>-0.15</v>
      </c>
      <c r="H168" s="137">
        <v>0.31</v>
      </c>
      <c r="I168" s="137">
        <v>0.15</v>
      </c>
      <c r="J168" s="137">
        <v>0</v>
      </c>
      <c r="K168" s="137">
        <v>-0.01</v>
      </c>
      <c r="L168" s="137">
        <v>0.72</v>
      </c>
      <c r="M168" s="137">
        <v>0</v>
      </c>
      <c r="N168" s="137">
        <v>-0.28000000000000003</v>
      </c>
      <c r="O168" s="137">
        <v>0</v>
      </c>
      <c r="P168" s="137">
        <v>-7.4060000000000003E-3</v>
      </c>
      <c r="Q168" s="138">
        <f>SUM(E168,F168:P168)</f>
        <v>17.472593999999997</v>
      </c>
      <c r="R168" s="138">
        <f>E168+M168+O168</f>
        <v>16.690000000000001</v>
      </c>
    </row>
    <row r="169" spans="1:18">
      <c r="A169" s="84">
        <f t="shared" si="23"/>
        <v>159</v>
      </c>
      <c r="B169" s="84" t="s">
        <v>240</v>
      </c>
      <c r="C169" s="98" t="s">
        <v>335</v>
      </c>
      <c r="D169" s="140" t="s">
        <v>318</v>
      </c>
      <c r="E169" s="137">
        <v>18.68</v>
      </c>
      <c r="F169" s="137">
        <v>6.0000000000000005E-2</v>
      </c>
      <c r="G169" s="137">
        <v>-0.19</v>
      </c>
      <c r="H169" s="137">
        <v>0.39</v>
      </c>
      <c r="I169" s="137">
        <v>0.19</v>
      </c>
      <c r="J169" s="137">
        <v>0</v>
      </c>
      <c r="K169" s="137">
        <v>-0.01</v>
      </c>
      <c r="L169" s="137">
        <v>0.78</v>
      </c>
      <c r="M169" s="137">
        <v>0</v>
      </c>
      <c r="N169" s="137">
        <v>-0.3</v>
      </c>
      <c r="O169" s="137">
        <v>0</v>
      </c>
      <c r="P169" s="137">
        <v>-7.4060000000000003E-3</v>
      </c>
      <c r="Q169" s="138">
        <f>SUM(E169,F169:P169)</f>
        <v>19.592593999999998</v>
      </c>
      <c r="R169" s="138">
        <f>E169+M169+O169</f>
        <v>18.68</v>
      </c>
    </row>
    <row r="170" spans="1:18">
      <c r="A170" s="84">
        <f t="shared" si="23"/>
        <v>160</v>
      </c>
      <c r="B170" s="84" t="s">
        <v>240</v>
      </c>
      <c r="C170" s="98" t="s">
        <v>335</v>
      </c>
      <c r="D170" s="140" t="s">
        <v>307</v>
      </c>
      <c r="E170" s="137">
        <v>24.63</v>
      </c>
      <c r="F170" s="137">
        <v>0.08</v>
      </c>
      <c r="G170" s="137">
        <v>-0.3</v>
      </c>
      <c r="H170" s="137">
        <v>0.62</v>
      </c>
      <c r="I170" s="137">
        <v>0.3</v>
      </c>
      <c r="J170" s="137">
        <v>0</v>
      </c>
      <c r="K170" s="137">
        <v>-0.02</v>
      </c>
      <c r="L170" s="137">
        <v>0.96</v>
      </c>
      <c r="M170" s="137">
        <v>0</v>
      </c>
      <c r="N170" s="137">
        <v>-0.38</v>
      </c>
      <c r="O170" s="137">
        <v>0</v>
      </c>
      <c r="P170" s="137">
        <v>-7.4060000000000003E-3</v>
      </c>
      <c r="Q170" s="138">
        <f>SUM(E170,F170:P170)</f>
        <v>25.882594000000001</v>
      </c>
      <c r="R170" s="138">
        <f>E170+M170+O170</f>
        <v>24.63</v>
      </c>
    </row>
    <row r="171" spans="1:18">
      <c r="A171" s="84">
        <f t="shared" si="23"/>
        <v>161</v>
      </c>
      <c r="B171" s="84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8"/>
      <c r="R171" s="138"/>
    </row>
    <row r="172" spans="1:18">
      <c r="A172" s="84">
        <f t="shared" si="23"/>
        <v>162</v>
      </c>
      <c r="B172" s="84" t="s">
        <v>240</v>
      </c>
      <c r="C172" s="98" t="s">
        <v>336</v>
      </c>
      <c r="D172" s="140" t="s">
        <v>318</v>
      </c>
      <c r="E172" s="137">
        <v>21.8</v>
      </c>
      <c r="F172" s="137">
        <v>6.0000000000000005E-2</v>
      </c>
      <c r="G172" s="137">
        <v>-0.19</v>
      </c>
      <c r="H172" s="137">
        <v>0.39</v>
      </c>
      <c r="I172" s="137">
        <v>0.19</v>
      </c>
      <c r="J172" s="137">
        <v>0</v>
      </c>
      <c r="K172" s="137">
        <v>-0.01</v>
      </c>
      <c r="L172" s="137">
        <v>0.85000000000000009</v>
      </c>
      <c r="M172" s="137">
        <v>0</v>
      </c>
      <c r="N172" s="137">
        <v>-0.33</v>
      </c>
      <c r="O172" s="137">
        <v>0</v>
      </c>
      <c r="P172" s="137">
        <v>-7.4060000000000003E-3</v>
      </c>
      <c r="Q172" s="138">
        <f>SUM(E172,F172:P172)</f>
        <v>22.752594000000002</v>
      </c>
      <c r="R172" s="138">
        <f>E172+M172+O172</f>
        <v>21.8</v>
      </c>
    </row>
    <row r="173" spans="1:18">
      <c r="A173" s="84">
        <f t="shared" si="23"/>
        <v>163</v>
      </c>
      <c r="B173" s="84" t="s">
        <v>240</v>
      </c>
      <c r="C173" s="98" t="s">
        <v>336</v>
      </c>
      <c r="D173" s="140" t="s">
        <v>307</v>
      </c>
      <c r="E173" s="137">
        <v>28.12</v>
      </c>
      <c r="F173" s="137">
        <v>0.08</v>
      </c>
      <c r="G173" s="137">
        <v>-0.3</v>
      </c>
      <c r="H173" s="137">
        <v>0.62</v>
      </c>
      <c r="I173" s="137">
        <v>0.3</v>
      </c>
      <c r="J173" s="137">
        <v>0</v>
      </c>
      <c r="K173" s="137">
        <v>-0.02</v>
      </c>
      <c r="L173" s="137">
        <v>1.06</v>
      </c>
      <c r="M173" s="137">
        <v>0</v>
      </c>
      <c r="N173" s="137">
        <v>-0.41</v>
      </c>
      <c r="O173" s="137">
        <v>0</v>
      </c>
      <c r="P173" s="137">
        <v>-7.4060000000000003E-3</v>
      </c>
      <c r="Q173" s="138">
        <f>SUM(E173,F173:P173)</f>
        <v>29.442594</v>
      </c>
      <c r="R173" s="138">
        <f>E173+M173+O173</f>
        <v>28.12</v>
      </c>
    </row>
    <row r="174" spans="1:18">
      <c r="A174" s="84">
        <f t="shared" si="23"/>
        <v>164</v>
      </c>
      <c r="B174" s="84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8"/>
      <c r="R174" s="138"/>
    </row>
    <row r="175" spans="1:18">
      <c r="A175" s="84">
        <f t="shared" si="23"/>
        <v>165</v>
      </c>
      <c r="B175" s="84" t="s">
        <v>240</v>
      </c>
      <c r="C175" s="110" t="s">
        <v>686</v>
      </c>
      <c r="D175" s="140" t="s">
        <v>680</v>
      </c>
      <c r="E175" s="137">
        <v>12.31</v>
      </c>
      <c r="F175" s="137">
        <v>0.05</v>
      </c>
      <c r="G175" s="137">
        <v>-0.03</v>
      </c>
      <c r="H175" s="137">
        <v>7.0000000000000007E-2</v>
      </c>
      <c r="I175" s="137">
        <v>0.03</v>
      </c>
      <c r="J175" s="137">
        <v>0</v>
      </c>
      <c r="K175" s="137">
        <v>0</v>
      </c>
      <c r="L175" s="137">
        <v>0.77</v>
      </c>
      <c r="M175" s="137">
        <v>0</v>
      </c>
      <c r="N175" s="137">
        <v>-0.3</v>
      </c>
      <c r="O175" s="137">
        <v>0</v>
      </c>
      <c r="P175" s="137">
        <v>-7.4060000000000003E-3</v>
      </c>
      <c r="Q175" s="138">
        <f t="shared" ref="Q175:Q189" si="27">SUM(E175,F175:P175)</f>
        <v>12.892594000000001</v>
      </c>
      <c r="R175" s="138">
        <f t="shared" ref="R175:R189" si="28">E175+M175+O175</f>
        <v>12.31</v>
      </c>
    </row>
    <row r="176" spans="1:18">
      <c r="A176" s="84">
        <f t="shared" si="23"/>
        <v>166</v>
      </c>
      <c r="B176" s="84" t="s">
        <v>240</v>
      </c>
      <c r="C176" s="110" t="s">
        <v>686</v>
      </c>
      <c r="D176" s="140" t="s">
        <v>681</v>
      </c>
      <c r="E176" s="137">
        <v>13.42</v>
      </c>
      <c r="F176" s="137">
        <v>0.05</v>
      </c>
      <c r="G176" s="137">
        <v>-0.06</v>
      </c>
      <c r="H176" s="137">
        <v>0.12</v>
      </c>
      <c r="I176" s="137">
        <v>0.06</v>
      </c>
      <c r="J176" s="137">
        <v>0</v>
      </c>
      <c r="K176" s="137">
        <v>0</v>
      </c>
      <c r="L176" s="137">
        <v>0.8</v>
      </c>
      <c r="M176" s="137">
        <v>0</v>
      </c>
      <c r="N176" s="137">
        <v>-0.31</v>
      </c>
      <c r="O176" s="137">
        <v>0</v>
      </c>
      <c r="P176" s="137">
        <v>-7.4060000000000003E-3</v>
      </c>
      <c r="Q176" s="138">
        <f t="shared" si="27"/>
        <v>14.072594</v>
      </c>
      <c r="R176" s="138">
        <f t="shared" si="28"/>
        <v>13.42</v>
      </c>
    </row>
    <row r="177" spans="1:18">
      <c r="A177" s="84">
        <f t="shared" si="23"/>
        <v>167</v>
      </c>
      <c r="B177" s="84" t="s">
        <v>240</v>
      </c>
      <c r="C177" s="110" t="s">
        <v>686</v>
      </c>
      <c r="D177" s="140" t="s">
        <v>682</v>
      </c>
      <c r="E177" s="137">
        <v>14.54</v>
      </c>
      <c r="F177" s="137">
        <v>6.0000000000000005E-2</v>
      </c>
      <c r="G177" s="137">
        <v>-0.08</v>
      </c>
      <c r="H177" s="137">
        <v>0.16</v>
      </c>
      <c r="I177" s="137">
        <v>0.08</v>
      </c>
      <c r="J177" s="137">
        <v>0</v>
      </c>
      <c r="K177" s="137">
        <v>0</v>
      </c>
      <c r="L177" s="137">
        <v>0.83000000000000007</v>
      </c>
      <c r="M177" s="137">
        <v>0</v>
      </c>
      <c r="N177" s="137">
        <v>-0.32</v>
      </c>
      <c r="O177" s="137">
        <v>0</v>
      </c>
      <c r="P177" s="137">
        <v>-7.4060000000000003E-3</v>
      </c>
      <c r="Q177" s="138">
        <f t="shared" si="27"/>
        <v>15.262594</v>
      </c>
      <c r="R177" s="138">
        <f t="shared" si="28"/>
        <v>14.54</v>
      </c>
    </row>
    <row r="178" spans="1:18">
      <c r="A178" s="84">
        <f t="shared" si="23"/>
        <v>168</v>
      </c>
      <c r="B178" s="84" t="s">
        <v>240</v>
      </c>
      <c r="C178" s="110" t="s">
        <v>686</v>
      </c>
      <c r="D178" s="140" t="s">
        <v>683</v>
      </c>
      <c r="E178" s="137">
        <v>15.66</v>
      </c>
      <c r="F178" s="137">
        <v>6.0000000000000005E-2</v>
      </c>
      <c r="G178" s="137">
        <v>-0.1</v>
      </c>
      <c r="H178" s="137">
        <v>0.21</v>
      </c>
      <c r="I178" s="137">
        <v>0.1</v>
      </c>
      <c r="J178" s="137">
        <v>0</v>
      </c>
      <c r="K178" s="137">
        <v>-0.01</v>
      </c>
      <c r="L178" s="137">
        <v>0.86</v>
      </c>
      <c r="M178" s="137">
        <v>0</v>
      </c>
      <c r="N178" s="137">
        <v>-0.34</v>
      </c>
      <c r="O178" s="137">
        <v>0</v>
      </c>
      <c r="P178" s="137">
        <v>-7.4060000000000003E-3</v>
      </c>
      <c r="Q178" s="138">
        <f t="shared" si="27"/>
        <v>16.432594000000002</v>
      </c>
      <c r="R178" s="138">
        <f t="shared" si="28"/>
        <v>15.66</v>
      </c>
    </row>
    <row r="179" spans="1:18">
      <c r="A179" s="84">
        <f t="shared" si="23"/>
        <v>169</v>
      </c>
      <c r="B179" s="84" t="s">
        <v>240</v>
      </c>
      <c r="C179" s="110" t="s">
        <v>686</v>
      </c>
      <c r="D179" s="140" t="s">
        <v>673</v>
      </c>
      <c r="E179" s="137">
        <v>16.77</v>
      </c>
      <c r="F179" s="137">
        <v>6.0000000000000005E-2</v>
      </c>
      <c r="G179" s="137">
        <v>-0.13</v>
      </c>
      <c r="H179" s="137">
        <v>0.26</v>
      </c>
      <c r="I179" s="137">
        <v>0.12</v>
      </c>
      <c r="J179" s="137">
        <v>0</v>
      </c>
      <c r="K179" s="137">
        <v>-0.01</v>
      </c>
      <c r="L179" s="137">
        <v>0.8899999999999999</v>
      </c>
      <c r="M179" s="137">
        <v>0</v>
      </c>
      <c r="N179" s="137">
        <v>-0.35</v>
      </c>
      <c r="O179" s="137">
        <v>0</v>
      </c>
      <c r="P179" s="137">
        <v>-7.4060000000000003E-3</v>
      </c>
      <c r="Q179" s="138">
        <f t="shared" si="27"/>
        <v>17.602594</v>
      </c>
      <c r="R179" s="138">
        <f t="shared" si="28"/>
        <v>16.77</v>
      </c>
    </row>
    <row r="180" spans="1:18">
      <c r="A180" s="84">
        <f t="shared" si="23"/>
        <v>170</v>
      </c>
      <c r="B180" s="84" t="s">
        <v>240</v>
      </c>
      <c r="C180" s="110" t="s">
        <v>686</v>
      </c>
      <c r="D180" s="140" t="s">
        <v>674</v>
      </c>
      <c r="E180" s="137">
        <v>17.89</v>
      </c>
      <c r="F180" s="137">
        <v>6.0000000000000005E-2</v>
      </c>
      <c r="G180" s="137">
        <v>-0.15</v>
      </c>
      <c r="H180" s="137">
        <v>0.3</v>
      </c>
      <c r="I180" s="137">
        <v>0.15</v>
      </c>
      <c r="J180" s="137">
        <v>0</v>
      </c>
      <c r="K180" s="137">
        <v>-0.01</v>
      </c>
      <c r="L180" s="137">
        <v>0.92999999999999994</v>
      </c>
      <c r="M180" s="137">
        <v>0</v>
      </c>
      <c r="N180" s="137">
        <v>-0.36</v>
      </c>
      <c r="O180" s="137">
        <v>0</v>
      </c>
      <c r="P180" s="137">
        <v>-7.4060000000000003E-3</v>
      </c>
      <c r="Q180" s="138">
        <f t="shared" si="27"/>
        <v>18.802593999999999</v>
      </c>
      <c r="R180" s="138">
        <f t="shared" si="28"/>
        <v>17.89</v>
      </c>
    </row>
    <row r="181" spans="1:18">
      <c r="A181" s="84">
        <f t="shared" si="23"/>
        <v>171</v>
      </c>
      <c r="B181" s="84" t="s">
        <v>240</v>
      </c>
      <c r="C181" s="110" t="s">
        <v>686</v>
      </c>
      <c r="D181" s="140" t="s">
        <v>675</v>
      </c>
      <c r="E181" s="137">
        <v>19</v>
      </c>
      <c r="F181" s="137">
        <v>6.9999999999999993E-2</v>
      </c>
      <c r="G181" s="137">
        <v>-0.17</v>
      </c>
      <c r="H181" s="137">
        <v>0.35</v>
      </c>
      <c r="I181" s="137">
        <v>0.17</v>
      </c>
      <c r="J181" s="137">
        <v>0</v>
      </c>
      <c r="K181" s="137">
        <v>-0.01</v>
      </c>
      <c r="L181" s="137">
        <v>0.96</v>
      </c>
      <c r="M181" s="137">
        <v>0</v>
      </c>
      <c r="N181" s="137">
        <v>-0.37</v>
      </c>
      <c r="O181" s="137">
        <v>0</v>
      </c>
      <c r="P181" s="137">
        <v>-7.4060000000000003E-3</v>
      </c>
      <c r="Q181" s="138">
        <f t="shared" si="27"/>
        <v>19.992594</v>
      </c>
      <c r="R181" s="138">
        <f t="shared" si="28"/>
        <v>19</v>
      </c>
    </row>
    <row r="182" spans="1:18">
      <c r="A182" s="84">
        <f t="shared" si="23"/>
        <v>172</v>
      </c>
      <c r="B182" s="84" t="s">
        <v>240</v>
      </c>
      <c r="C182" s="110" t="s">
        <v>686</v>
      </c>
      <c r="D182" s="140" t="s">
        <v>676</v>
      </c>
      <c r="E182" s="137">
        <v>20.12</v>
      </c>
      <c r="F182" s="137">
        <v>6.9999999999999993E-2</v>
      </c>
      <c r="G182" s="137">
        <v>-0.19</v>
      </c>
      <c r="H182" s="137">
        <v>0.39</v>
      </c>
      <c r="I182" s="137">
        <v>0.19</v>
      </c>
      <c r="J182" s="137">
        <v>0</v>
      </c>
      <c r="K182" s="137">
        <v>-0.01</v>
      </c>
      <c r="L182" s="137">
        <v>0.99</v>
      </c>
      <c r="M182" s="137">
        <v>0</v>
      </c>
      <c r="N182" s="137">
        <v>-0.39</v>
      </c>
      <c r="O182" s="137">
        <v>0</v>
      </c>
      <c r="P182" s="137">
        <v>-7.4060000000000003E-3</v>
      </c>
      <c r="Q182" s="138">
        <f t="shared" si="27"/>
        <v>21.162593999999999</v>
      </c>
      <c r="R182" s="138">
        <f t="shared" si="28"/>
        <v>20.12</v>
      </c>
    </row>
    <row r="183" spans="1:18">
      <c r="A183" s="84">
        <f t="shared" si="23"/>
        <v>173</v>
      </c>
      <c r="B183" s="84" t="s">
        <v>240</v>
      </c>
      <c r="C183" s="110" t="s">
        <v>686</v>
      </c>
      <c r="D183" s="140" t="s">
        <v>677</v>
      </c>
      <c r="E183" s="137">
        <v>21.24</v>
      </c>
      <c r="F183" s="137">
        <v>0.08</v>
      </c>
      <c r="G183" s="137">
        <v>-0.22</v>
      </c>
      <c r="H183" s="137">
        <v>0.44</v>
      </c>
      <c r="I183" s="137">
        <v>0.21</v>
      </c>
      <c r="J183" s="137">
        <v>0</v>
      </c>
      <c r="K183" s="137">
        <v>-0.01</v>
      </c>
      <c r="L183" s="137">
        <v>1.02</v>
      </c>
      <c r="M183" s="137">
        <v>0</v>
      </c>
      <c r="N183" s="137">
        <v>-0.4</v>
      </c>
      <c r="O183" s="137">
        <v>0</v>
      </c>
      <c r="P183" s="137">
        <v>-7.4060000000000003E-3</v>
      </c>
      <c r="Q183" s="138">
        <f t="shared" si="27"/>
        <v>22.352594</v>
      </c>
      <c r="R183" s="138">
        <f t="shared" si="28"/>
        <v>21.24</v>
      </c>
    </row>
    <row r="184" spans="1:18">
      <c r="A184" s="84">
        <f t="shared" si="23"/>
        <v>174</v>
      </c>
      <c r="B184" s="84" t="s">
        <v>240</v>
      </c>
      <c r="C184" s="110" t="s">
        <v>686</v>
      </c>
      <c r="D184" s="140" t="s">
        <v>690</v>
      </c>
      <c r="E184" s="137">
        <v>23.66</v>
      </c>
      <c r="F184" s="137">
        <v>0.08</v>
      </c>
      <c r="G184" s="137">
        <v>-0.27</v>
      </c>
      <c r="H184" s="137">
        <v>0.54</v>
      </c>
      <c r="I184" s="137">
        <v>0.26</v>
      </c>
      <c r="J184" s="137">
        <v>0</v>
      </c>
      <c r="K184" s="137">
        <v>-0.01</v>
      </c>
      <c r="L184" s="137">
        <v>1.0899999999999999</v>
      </c>
      <c r="M184" s="137">
        <v>0</v>
      </c>
      <c r="N184" s="137">
        <v>-0.43</v>
      </c>
      <c r="O184" s="137">
        <v>0</v>
      </c>
      <c r="P184" s="137">
        <v>-7.4060000000000003E-3</v>
      </c>
      <c r="Q184" s="138">
        <f t="shared" si="27"/>
        <v>24.912593999999999</v>
      </c>
      <c r="R184" s="138">
        <f t="shared" si="28"/>
        <v>23.66</v>
      </c>
    </row>
    <row r="185" spans="1:18">
      <c r="A185" s="84">
        <f t="shared" si="23"/>
        <v>175</v>
      </c>
      <c r="B185" s="84" t="s">
        <v>240</v>
      </c>
      <c r="C185" s="110" t="s">
        <v>686</v>
      </c>
      <c r="D185" s="140" t="s">
        <v>687</v>
      </c>
      <c r="E185" s="137">
        <v>27.38</v>
      </c>
      <c r="F185" s="137">
        <v>0.1</v>
      </c>
      <c r="G185" s="137">
        <v>-0.34</v>
      </c>
      <c r="H185" s="137">
        <v>0.7</v>
      </c>
      <c r="I185" s="137">
        <v>0.34</v>
      </c>
      <c r="J185" s="137">
        <v>0</v>
      </c>
      <c r="K185" s="137">
        <v>-0.02</v>
      </c>
      <c r="L185" s="137">
        <v>1.2</v>
      </c>
      <c r="M185" s="137">
        <v>0</v>
      </c>
      <c r="N185" s="137">
        <v>-0.47</v>
      </c>
      <c r="O185" s="137">
        <v>0</v>
      </c>
      <c r="P185" s="137">
        <v>-7.4060000000000003E-3</v>
      </c>
      <c r="Q185" s="138">
        <f t="shared" si="27"/>
        <v>28.882594000000001</v>
      </c>
      <c r="R185" s="138">
        <f t="shared" si="28"/>
        <v>27.38</v>
      </c>
    </row>
    <row r="186" spans="1:18">
      <c r="A186" s="84">
        <f t="shared" si="23"/>
        <v>176</v>
      </c>
      <c r="B186" s="84" t="s">
        <v>240</v>
      </c>
      <c r="C186" s="110" t="s">
        <v>686</v>
      </c>
      <c r="D186" s="140" t="s">
        <v>691</v>
      </c>
      <c r="E186" s="137">
        <v>31.1</v>
      </c>
      <c r="F186" s="137">
        <v>0.11</v>
      </c>
      <c r="G186" s="137">
        <v>-0.42</v>
      </c>
      <c r="H186" s="137">
        <v>0.85</v>
      </c>
      <c r="I186" s="137">
        <v>0.41</v>
      </c>
      <c r="J186" s="137">
        <v>0</v>
      </c>
      <c r="K186" s="137">
        <v>-0.02</v>
      </c>
      <c r="L186" s="137">
        <v>1.3</v>
      </c>
      <c r="M186" s="137">
        <v>0</v>
      </c>
      <c r="N186" s="137">
        <v>-0.51</v>
      </c>
      <c r="O186" s="137">
        <v>0</v>
      </c>
      <c r="P186" s="137">
        <v>-7.4060000000000003E-3</v>
      </c>
      <c r="Q186" s="138">
        <f t="shared" si="27"/>
        <v>32.81259399999999</v>
      </c>
      <c r="R186" s="138">
        <f t="shared" si="28"/>
        <v>31.1</v>
      </c>
    </row>
    <row r="187" spans="1:18">
      <c r="A187" s="84">
        <f t="shared" si="23"/>
        <v>177</v>
      </c>
      <c r="B187" s="84" t="s">
        <v>240</v>
      </c>
      <c r="C187" s="110" t="s">
        <v>686</v>
      </c>
      <c r="D187" s="140" t="s">
        <v>688</v>
      </c>
      <c r="E187" s="137">
        <v>34.82</v>
      </c>
      <c r="F187" s="137">
        <v>0.12</v>
      </c>
      <c r="G187" s="137">
        <v>-0.49</v>
      </c>
      <c r="H187" s="137">
        <v>1.01</v>
      </c>
      <c r="I187" s="137">
        <v>0.49</v>
      </c>
      <c r="J187" s="137">
        <v>0</v>
      </c>
      <c r="K187" s="137">
        <v>-0.03</v>
      </c>
      <c r="L187" s="137">
        <v>1.4100000000000001</v>
      </c>
      <c r="M187" s="137">
        <v>0</v>
      </c>
      <c r="N187" s="137">
        <v>-0.55000000000000004</v>
      </c>
      <c r="O187" s="137">
        <v>0</v>
      </c>
      <c r="P187" s="137">
        <v>-7.4060000000000003E-3</v>
      </c>
      <c r="Q187" s="138">
        <f t="shared" si="27"/>
        <v>36.772593999999998</v>
      </c>
      <c r="R187" s="138">
        <f t="shared" si="28"/>
        <v>34.82</v>
      </c>
    </row>
    <row r="188" spans="1:18">
      <c r="A188" s="84">
        <f t="shared" si="23"/>
        <v>178</v>
      </c>
      <c r="B188" s="84" t="s">
        <v>240</v>
      </c>
      <c r="C188" s="110" t="s">
        <v>686</v>
      </c>
      <c r="D188" s="140" t="s">
        <v>689</v>
      </c>
      <c r="E188" s="137">
        <v>38.54</v>
      </c>
      <c r="F188" s="137">
        <v>0.13</v>
      </c>
      <c r="G188" s="137">
        <v>-0.56999999999999995</v>
      </c>
      <c r="H188" s="137">
        <v>1.1599999999999999</v>
      </c>
      <c r="I188" s="137">
        <v>0.56000000000000005</v>
      </c>
      <c r="J188" s="137">
        <v>0</v>
      </c>
      <c r="K188" s="137">
        <v>-0.03</v>
      </c>
      <c r="L188" s="137">
        <v>1.52</v>
      </c>
      <c r="M188" s="137">
        <v>0</v>
      </c>
      <c r="N188" s="137">
        <v>-0.59</v>
      </c>
      <c r="O188" s="137">
        <v>0</v>
      </c>
      <c r="P188" s="137">
        <v>-7.4060000000000003E-3</v>
      </c>
      <c r="Q188" s="138">
        <f t="shared" si="27"/>
        <v>40.712593999999996</v>
      </c>
      <c r="R188" s="138">
        <f t="shared" si="28"/>
        <v>38.54</v>
      </c>
    </row>
    <row r="189" spans="1:18">
      <c r="A189" s="84">
        <f t="shared" si="23"/>
        <v>179</v>
      </c>
      <c r="B189" s="84" t="s">
        <v>240</v>
      </c>
      <c r="C189" s="110" t="s">
        <v>686</v>
      </c>
      <c r="D189" s="140" t="s">
        <v>692</v>
      </c>
      <c r="E189" s="137">
        <v>42.26</v>
      </c>
      <c r="F189" s="137">
        <v>0.15000000000000002</v>
      </c>
      <c r="G189" s="137">
        <v>-0.65</v>
      </c>
      <c r="H189" s="137">
        <v>1.32</v>
      </c>
      <c r="I189" s="137">
        <v>0.64</v>
      </c>
      <c r="J189" s="137">
        <v>0</v>
      </c>
      <c r="K189" s="137">
        <v>-0.03</v>
      </c>
      <c r="L189" s="137">
        <v>1.62</v>
      </c>
      <c r="M189" s="137">
        <v>0</v>
      </c>
      <c r="N189" s="137">
        <v>-0.63</v>
      </c>
      <c r="O189" s="137">
        <v>0</v>
      </c>
      <c r="P189" s="137">
        <v>-7.4060000000000003E-3</v>
      </c>
      <c r="Q189" s="138">
        <f t="shared" si="27"/>
        <v>44.672593999999989</v>
      </c>
      <c r="R189" s="138">
        <f t="shared" si="28"/>
        <v>42.26</v>
      </c>
    </row>
    <row r="190" spans="1:18">
      <c r="A190" s="84">
        <f t="shared" si="23"/>
        <v>180</v>
      </c>
      <c r="B190" s="84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8"/>
      <c r="R190" s="138"/>
    </row>
    <row r="191" spans="1:18">
      <c r="A191" s="84">
        <f t="shared" si="23"/>
        <v>181</v>
      </c>
      <c r="B191" s="84" t="s">
        <v>240</v>
      </c>
      <c r="C191" s="98" t="s">
        <v>337</v>
      </c>
      <c r="D191" s="140" t="s">
        <v>679</v>
      </c>
      <c r="E191" s="137">
        <v>9.75</v>
      </c>
      <c r="F191" s="137">
        <v>0</v>
      </c>
      <c r="G191" s="137">
        <v>0</v>
      </c>
      <c r="H191" s="137">
        <v>0</v>
      </c>
      <c r="I191" s="137">
        <v>0</v>
      </c>
      <c r="J191" s="137">
        <v>0</v>
      </c>
      <c r="K191" s="137">
        <v>0</v>
      </c>
      <c r="L191" s="137">
        <v>1.29</v>
      </c>
      <c r="M191" s="137">
        <v>0</v>
      </c>
      <c r="N191" s="137">
        <v>-0.5</v>
      </c>
      <c r="O191" s="137">
        <v>0</v>
      </c>
      <c r="P191" s="137">
        <v>0</v>
      </c>
      <c r="Q191" s="138">
        <f>SUM(E191,F191:P191)</f>
        <v>10.54</v>
      </c>
      <c r="R191" s="138">
        <f>E191+M191+O191</f>
        <v>9.75</v>
      </c>
    </row>
    <row r="203" spans="13:13">
      <c r="M203" s="84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183"/>
  <sheetViews>
    <sheetView zoomScaleNormal="100" workbookViewId="0">
      <pane ySplit="7" topLeftCell="A13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13.42578125" style="24" bestFit="1" customWidth="1"/>
    <col min="2" max="2" width="13.28515625" style="29" bestFit="1" customWidth="1"/>
    <col min="3" max="3" width="14.7109375" style="29" bestFit="1" customWidth="1"/>
    <col min="4" max="4" width="11.140625" style="24" bestFit="1" customWidth="1"/>
    <col min="5" max="6" width="11.28515625" style="24" customWidth="1"/>
    <col min="7" max="7" width="10.28515625" style="29" bestFit="1" customWidth="1"/>
    <col min="8" max="8" width="10.140625" style="94" customWidth="1"/>
    <col min="9" max="9" width="11" style="41" customWidth="1"/>
    <col min="10" max="10" width="10" style="297" bestFit="1" customWidth="1"/>
    <col min="11" max="11" width="1.5703125" style="41" customWidth="1"/>
    <col min="12" max="16384" width="9.140625" style="41"/>
  </cols>
  <sheetData>
    <row r="1" spans="1:10">
      <c r="A1" s="710" t="str">
        <f>'JAP-5 Summary (Base Revenue)'!A1:G1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</row>
    <row r="2" spans="1:10">
      <c r="A2" s="710" t="s">
        <v>649</v>
      </c>
      <c r="B2" s="710"/>
      <c r="C2" s="710"/>
      <c r="D2" s="710"/>
      <c r="E2" s="710"/>
      <c r="F2" s="710"/>
      <c r="G2" s="710"/>
      <c r="H2" s="710"/>
      <c r="I2" s="710"/>
      <c r="J2" s="710"/>
    </row>
    <row r="3" spans="1:10">
      <c r="A3" s="710" t="s">
        <v>647</v>
      </c>
      <c r="B3" s="710"/>
      <c r="C3" s="710"/>
      <c r="D3" s="710"/>
      <c r="E3" s="710"/>
      <c r="F3" s="710"/>
      <c r="G3" s="710"/>
      <c r="H3" s="710"/>
      <c r="I3" s="710"/>
      <c r="J3" s="710"/>
    </row>
    <row r="4" spans="1:10">
      <c r="A4" s="710" t="str">
        <f>'JAP-5 Summary (Base Revenue)'!A4:G4</f>
        <v>2019 Greneral Rate Case (GRC)</v>
      </c>
      <c r="B4" s="710"/>
      <c r="C4" s="710"/>
      <c r="D4" s="710"/>
      <c r="E4" s="710"/>
      <c r="F4" s="710"/>
      <c r="G4" s="710"/>
      <c r="H4" s="710"/>
      <c r="I4" s="710"/>
      <c r="J4" s="710"/>
    </row>
    <row r="5" spans="1:10">
      <c r="A5" s="710" t="str">
        <f>'JAP-5 Summary (Base Revenue)'!A5:G5</f>
        <v>Test Year Ending December 31, 2018</v>
      </c>
      <c r="B5" s="710"/>
      <c r="C5" s="710"/>
      <c r="D5" s="710"/>
      <c r="E5" s="710"/>
      <c r="F5" s="710"/>
      <c r="G5" s="710"/>
      <c r="H5" s="710"/>
      <c r="I5" s="710"/>
      <c r="J5" s="710"/>
    </row>
    <row r="7" spans="1:10" ht="45">
      <c r="A7" s="282" t="s">
        <v>123</v>
      </c>
      <c r="B7" s="283"/>
      <c r="C7" s="283" t="s">
        <v>138</v>
      </c>
      <c r="D7" s="283" t="s">
        <v>297</v>
      </c>
      <c r="E7" s="283" t="s">
        <v>237</v>
      </c>
      <c r="F7" s="283" t="s">
        <v>765</v>
      </c>
      <c r="G7" s="283" t="s">
        <v>341</v>
      </c>
      <c r="H7" s="284" t="s">
        <v>763</v>
      </c>
      <c r="I7" s="283" t="s">
        <v>761</v>
      </c>
      <c r="J7" s="285" t="s">
        <v>650</v>
      </c>
    </row>
    <row r="8" spans="1:10">
      <c r="A8" s="286" t="s">
        <v>211</v>
      </c>
      <c r="B8" s="287"/>
      <c r="C8" s="288"/>
      <c r="D8" s="25"/>
      <c r="E8" s="25"/>
      <c r="F8" s="25"/>
      <c r="G8" s="288"/>
      <c r="H8" s="289"/>
      <c r="I8" s="25"/>
      <c r="J8" s="290"/>
    </row>
    <row r="9" spans="1:10">
      <c r="A9" s="135" t="s">
        <v>187</v>
      </c>
      <c r="B9" s="31"/>
      <c r="C9" s="32" t="s">
        <v>188</v>
      </c>
      <c r="D9" s="26" t="s">
        <v>825</v>
      </c>
      <c r="E9" s="26">
        <v>22</v>
      </c>
      <c r="F9" s="26" t="s">
        <v>694</v>
      </c>
      <c r="G9" s="26" t="s">
        <v>44</v>
      </c>
      <c r="H9" s="215">
        <v>59</v>
      </c>
      <c r="I9" s="24">
        <v>4200</v>
      </c>
      <c r="J9" s="94">
        <f>H9*I9*(E9/1000)</f>
        <v>5451.5999999999995</v>
      </c>
    </row>
    <row r="10" spans="1:10">
      <c r="A10" s="82"/>
      <c r="B10" s="5"/>
      <c r="C10" s="32"/>
      <c r="D10" s="26"/>
      <c r="E10" s="26"/>
      <c r="F10" s="26"/>
      <c r="G10" s="26"/>
      <c r="H10" s="215"/>
      <c r="I10" s="24"/>
      <c r="J10" s="94"/>
    </row>
    <row r="11" spans="1:10">
      <c r="A11" s="136" t="s">
        <v>126</v>
      </c>
      <c r="B11" s="33"/>
      <c r="C11" s="34" t="s">
        <v>145</v>
      </c>
      <c r="D11" s="26" t="s">
        <v>707</v>
      </c>
      <c r="E11" s="26">
        <v>100</v>
      </c>
      <c r="F11" s="26" t="s">
        <v>694</v>
      </c>
      <c r="G11" s="26" t="s">
        <v>44</v>
      </c>
      <c r="H11" s="215">
        <v>3</v>
      </c>
      <c r="I11" s="24">
        <v>4200</v>
      </c>
      <c r="J11" s="94">
        <f>H11*I11*(E11/1000)</f>
        <v>1260</v>
      </c>
    </row>
    <row r="12" spans="1:10">
      <c r="A12" s="136" t="str">
        <f>+A11</f>
        <v>50E-A</v>
      </c>
      <c r="B12" s="33"/>
      <c r="C12" s="34" t="str">
        <f>+C11</f>
        <v>Mercury Vapor</v>
      </c>
      <c r="D12" s="26" t="s">
        <v>826</v>
      </c>
      <c r="E12" s="26">
        <v>175</v>
      </c>
      <c r="F12" s="26" t="s">
        <v>694</v>
      </c>
      <c r="G12" s="26" t="s">
        <v>44</v>
      </c>
      <c r="H12" s="215">
        <v>19</v>
      </c>
      <c r="I12" s="24">
        <v>4200</v>
      </c>
      <c r="J12" s="94">
        <f>H12*I12*(E12/1000)</f>
        <v>13965</v>
      </c>
    </row>
    <row r="13" spans="1:10">
      <c r="A13" s="136" t="str">
        <f>+A12</f>
        <v>50E-A</v>
      </c>
      <c r="B13" s="33"/>
      <c r="C13" s="34" t="str">
        <f>+C12</f>
        <v>Mercury Vapor</v>
      </c>
      <c r="D13" s="26" t="s">
        <v>708</v>
      </c>
      <c r="E13" s="26">
        <v>400</v>
      </c>
      <c r="F13" s="26" t="s">
        <v>694</v>
      </c>
      <c r="G13" s="26" t="s">
        <v>44</v>
      </c>
      <c r="H13" s="215">
        <v>20</v>
      </c>
      <c r="I13" s="24">
        <v>4200</v>
      </c>
      <c r="J13" s="94">
        <f>H13*I13*(E13/1000)</f>
        <v>33600</v>
      </c>
    </row>
    <row r="14" spans="1:10">
      <c r="A14" s="136"/>
      <c r="B14" s="33"/>
      <c r="C14" s="34"/>
      <c r="D14" s="81"/>
      <c r="E14" s="81"/>
      <c r="F14" s="81"/>
      <c r="G14" s="26"/>
      <c r="H14" s="215"/>
      <c r="I14" s="24"/>
      <c r="J14" s="94"/>
    </row>
    <row r="15" spans="1:10">
      <c r="A15" s="136" t="s">
        <v>127</v>
      </c>
      <c r="B15" s="33" t="s">
        <v>667</v>
      </c>
      <c r="C15" s="34" t="str">
        <f>+C13</f>
        <v>Mercury Vapor</v>
      </c>
      <c r="D15" s="81" t="s">
        <v>707</v>
      </c>
      <c r="E15" s="81">
        <v>100</v>
      </c>
      <c r="F15" s="26" t="s">
        <v>694</v>
      </c>
      <c r="G15" s="26" t="s">
        <v>44</v>
      </c>
      <c r="H15" s="215"/>
      <c r="I15" s="24">
        <v>4200</v>
      </c>
      <c r="J15" s="94">
        <f>H15*I15*(E15/1000)</f>
        <v>0</v>
      </c>
    </row>
    <row r="16" spans="1:10">
      <c r="A16" s="136" t="str">
        <f>+A15</f>
        <v>50E-B</v>
      </c>
      <c r="B16" s="33" t="s">
        <v>667</v>
      </c>
      <c r="C16" s="34" t="str">
        <f>+C15</f>
        <v>Mercury Vapor</v>
      </c>
      <c r="D16" s="26" t="s">
        <v>826</v>
      </c>
      <c r="E16" s="81">
        <v>175</v>
      </c>
      <c r="F16" s="26" t="s">
        <v>694</v>
      </c>
      <c r="G16" s="26" t="s">
        <v>44</v>
      </c>
      <c r="H16" s="215">
        <v>1</v>
      </c>
      <c r="I16" s="24">
        <v>4200</v>
      </c>
      <c r="J16" s="94">
        <f>H16*I16*(E16/1000)</f>
        <v>735</v>
      </c>
    </row>
    <row r="17" spans="1:10">
      <c r="A17" s="136" t="str">
        <f>+A16</f>
        <v>50E-B</v>
      </c>
      <c r="B17" s="33" t="s">
        <v>667</v>
      </c>
      <c r="C17" s="34" t="str">
        <f>+C16</f>
        <v>Mercury Vapor</v>
      </c>
      <c r="D17" s="81" t="s">
        <v>708</v>
      </c>
      <c r="E17" s="81">
        <v>400</v>
      </c>
      <c r="F17" s="26" t="s">
        <v>694</v>
      </c>
      <c r="G17" s="26" t="s">
        <v>44</v>
      </c>
      <c r="H17" s="215"/>
      <c r="I17" s="24">
        <v>4200</v>
      </c>
      <c r="J17" s="94">
        <f>H17*I17*(E17/1000)</f>
        <v>0</v>
      </c>
    </row>
    <row r="18" spans="1:10">
      <c r="A18" s="136" t="str">
        <f>+A17</f>
        <v>50E-B</v>
      </c>
      <c r="B18" s="33" t="s">
        <v>667</v>
      </c>
      <c r="C18" s="34" t="str">
        <f>+C17</f>
        <v>Mercury Vapor</v>
      </c>
      <c r="D18" s="81" t="s">
        <v>709</v>
      </c>
      <c r="E18" s="81">
        <v>700</v>
      </c>
      <c r="F18" s="26" t="s">
        <v>694</v>
      </c>
      <c r="G18" s="26" t="s">
        <v>44</v>
      </c>
      <c r="H18" s="215"/>
      <c r="I18" s="24">
        <v>4200</v>
      </c>
      <c r="J18" s="94">
        <f>H18*I18*(E18/1000)</f>
        <v>0</v>
      </c>
    </row>
    <row r="19" spans="1:10">
      <c r="A19" s="286" t="s">
        <v>212</v>
      </c>
      <c r="B19" s="287"/>
      <c r="C19" s="288"/>
      <c r="D19" s="25"/>
      <c r="E19" s="25"/>
      <c r="F19" s="25"/>
      <c r="G19" s="288"/>
      <c r="H19" s="289"/>
      <c r="I19" s="25"/>
      <c r="J19" s="290"/>
    </row>
    <row r="20" spans="1:10" s="29" customFormat="1" ht="22.5">
      <c r="A20" s="136" t="s">
        <v>147</v>
      </c>
      <c r="B20" s="33"/>
      <c r="C20" s="36" t="s">
        <v>189</v>
      </c>
      <c r="D20" s="26" t="s">
        <v>693</v>
      </c>
      <c r="E20" s="148">
        <v>45</v>
      </c>
      <c r="F20" s="5" t="s">
        <v>195</v>
      </c>
      <c r="G20" s="26" t="s">
        <v>44</v>
      </c>
      <c r="H20" s="215">
        <v>2068.0833333333335</v>
      </c>
      <c r="I20" s="420">
        <v>4200</v>
      </c>
      <c r="J20" s="94">
        <f t="shared" ref="J20:J28" si="0">H20*I20*(E20/1000)</f>
        <v>390867.75</v>
      </c>
    </row>
    <row r="21" spans="1:10" s="29" customFormat="1" ht="22.5">
      <c r="A21" s="136" t="s">
        <v>147</v>
      </c>
      <c r="B21" s="33"/>
      <c r="C21" s="36" t="s">
        <v>189</v>
      </c>
      <c r="D21" s="26" t="s">
        <v>697</v>
      </c>
      <c r="E21" s="148">
        <v>75</v>
      </c>
      <c r="F21" s="5" t="s">
        <v>195</v>
      </c>
      <c r="G21" s="26" t="s">
        <v>44</v>
      </c>
      <c r="H21" s="215">
        <v>1137.25</v>
      </c>
      <c r="I21" s="420">
        <v>4200</v>
      </c>
      <c r="J21" s="94">
        <f t="shared" si="0"/>
        <v>358233.75</v>
      </c>
    </row>
    <row r="22" spans="1:10" s="29" customFormat="1" ht="22.5">
      <c r="A22" s="136" t="s">
        <v>147</v>
      </c>
      <c r="B22" s="33"/>
      <c r="C22" s="36" t="s">
        <v>189</v>
      </c>
      <c r="D22" s="26" t="s">
        <v>698</v>
      </c>
      <c r="E22" s="148">
        <v>105</v>
      </c>
      <c r="F22" s="5" t="s">
        <v>195</v>
      </c>
      <c r="G22" s="26" t="s">
        <v>44</v>
      </c>
      <c r="H22" s="215">
        <v>638.58333333333337</v>
      </c>
      <c r="I22" s="420">
        <v>4200</v>
      </c>
      <c r="J22" s="94">
        <f t="shared" si="0"/>
        <v>281615.25</v>
      </c>
    </row>
    <row r="23" spans="1:10" s="29" customFormat="1" ht="22.5">
      <c r="A23" s="136" t="s">
        <v>147</v>
      </c>
      <c r="B23" s="33"/>
      <c r="C23" s="36" t="s">
        <v>189</v>
      </c>
      <c r="D23" s="26" t="s">
        <v>699</v>
      </c>
      <c r="E23" s="148">
        <v>135</v>
      </c>
      <c r="F23" s="5" t="s">
        <v>195</v>
      </c>
      <c r="G23" s="26" t="s">
        <v>44</v>
      </c>
      <c r="H23" s="215">
        <v>291.83333333333331</v>
      </c>
      <c r="I23" s="420">
        <v>4200</v>
      </c>
      <c r="J23" s="94">
        <f t="shared" si="0"/>
        <v>165469.5</v>
      </c>
    </row>
    <row r="24" spans="1:10" s="29" customFormat="1" ht="22.5">
      <c r="A24" s="136" t="s">
        <v>147</v>
      </c>
      <c r="B24" s="33"/>
      <c r="C24" s="36" t="s">
        <v>189</v>
      </c>
      <c r="D24" s="26" t="s">
        <v>700</v>
      </c>
      <c r="E24" s="148">
        <v>165</v>
      </c>
      <c r="F24" s="5" t="s">
        <v>195</v>
      </c>
      <c r="G24" s="26" t="s">
        <v>44</v>
      </c>
      <c r="H24" s="215">
        <v>50.5</v>
      </c>
      <c r="I24" s="420">
        <v>4200</v>
      </c>
      <c r="J24" s="94">
        <f t="shared" si="0"/>
        <v>34996.5</v>
      </c>
    </row>
    <row r="25" spans="1:10" s="29" customFormat="1" ht="22.5">
      <c r="A25" s="136" t="s">
        <v>147</v>
      </c>
      <c r="B25" s="33"/>
      <c r="C25" s="36" t="s">
        <v>189</v>
      </c>
      <c r="D25" s="26" t="s">
        <v>701</v>
      </c>
      <c r="E25" s="148">
        <v>195</v>
      </c>
      <c r="F25" s="5" t="s">
        <v>195</v>
      </c>
      <c r="G25" s="26" t="s">
        <v>44</v>
      </c>
      <c r="H25" s="215">
        <v>189.25</v>
      </c>
      <c r="I25" s="420">
        <v>4200</v>
      </c>
      <c r="J25" s="94">
        <f t="shared" si="0"/>
        <v>154995.75</v>
      </c>
    </row>
    <row r="26" spans="1:10" s="29" customFormat="1" ht="22.5">
      <c r="A26" s="136" t="s">
        <v>147</v>
      </c>
      <c r="B26" s="33"/>
      <c r="C26" s="36" t="s">
        <v>189</v>
      </c>
      <c r="D26" s="26" t="s">
        <v>730</v>
      </c>
      <c r="E26" s="148">
        <v>225</v>
      </c>
      <c r="F26" s="5" t="s">
        <v>195</v>
      </c>
      <c r="G26" s="26" t="s">
        <v>44</v>
      </c>
      <c r="H26" s="215"/>
      <c r="I26" s="420">
        <v>4200</v>
      </c>
      <c r="J26" s="94">
        <f t="shared" si="0"/>
        <v>0</v>
      </c>
    </row>
    <row r="27" spans="1:10" s="29" customFormat="1" ht="22.5">
      <c r="A27" s="136" t="s">
        <v>147</v>
      </c>
      <c r="B27" s="33"/>
      <c r="C27" s="36" t="s">
        <v>189</v>
      </c>
      <c r="D27" s="26" t="s">
        <v>702</v>
      </c>
      <c r="E27" s="148">
        <v>255</v>
      </c>
      <c r="F27" s="5" t="s">
        <v>195</v>
      </c>
      <c r="G27" s="26" t="s">
        <v>44</v>
      </c>
      <c r="H27" s="215">
        <v>10</v>
      </c>
      <c r="I27" s="420">
        <v>4200</v>
      </c>
      <c r="J27" s="94">
        <f t="shared" si="0"/>
        <v>10710</v>
      </c>
    </row>
    <row r="28" spans="1:10" s="29" customFormat="1" ht="22.5">
      <c r="A28" s="136" t="s">
        <v>147</v>
      </c>
      <c r="B28" s="33"/>
      <c r="C28" s="36" t="s">
        <v>189</v>
      </c>
      <c r="D28" s="26" t="s">
        <v>703</v>
      </c>
      <c r="E28" s="148">
        <v>285</v>
      </c>
      <c r="F28" s="5" t="s">
        <v>195</v>
      </c>
      <c r="G28" s="26" t="s">
        <v>44</v>
      </c>
      <c r="H28" s="215">
        <v>75.916666666666671</v>
      </c>
      <c r="I28" s="420">
        <v>4200</v>
      </c>
      <c r="J28" s="94">
        <f t="shared" si="0"/>
        <v>90872.249999999985</v>
      </c>
    </row>
    <row r="29" spans="1:10">
      <c r="A29" s="291" t="s">
        <v>213</v>
      </c>
      <c r="B29" s="292"/>
      <c r="C29" s="288"/>
      <c r="D29" s="25"/>
      <c r="E29" s="25"/>
      <c r="F29" s="25"/>
      <c r="G29" s="288"/>
      <c r="H29" s="289"/>
      <c r="I29" s="25"/>
      <c r="J29" s="290"/>
    </row>
    <row r="30" spans="1:10">
      <c r="A30" s="135" t="s">
        <v>148</v>
      </c>
      <c r="B30" s="31"/>
      <c r="C30" s="28" t="s">
        <v>140</v>
      </c>
      <c r="D30" s="26" t="s">
        <v>729</v>
      </c>
      <c r="E30" s="81">
        <v>50</v>
      </c>
      <c r="F30" s="5" t="s">
        <v>195</v>
      </c>
      <c r="G30" s="26" t="s">
        <v>44</v>
      </c>
      <c r="H30" s="215"/>
      <c r="I30" s="420">
        <v>4200</v>
      </c>
      <c r="J30" s="94">
        <f t="shared" ref="J30:J37" si="1">H30*I30*(E30/1000)</f>
        <v>0</v>
      </c>
    </row>
    <row r="31" spans="1:10">
      <c r="A31" s="135" t="s">
        <v>148</v>
      </c>
      <c r="B31" s="31"/>
      <c r="C31" s="28" t="s">
        <v>140</v>
      </c>
      <c r="D31" s="26" t="s">
        <v>827</v>
      </c>
      <c r="E31" s="81">
        <v>70</v>
      </c>
      <c r="F31" s="5" t="s">
        <v>195</v>
      </c>
      <c r="G31" s="26" t="s">
        <v>44</v>
      </c>
      <c r="H31" s="215">
        <v>710</v>
      </c>
      <c r="I31" s="420">
        <v>4200</v>
      </c>
      <c r="J31" s="94">
        <f t="shared" si="1"/>
        <v>208740.00000000003</v>
      </c>
    </row>
    <row r="32" spans="1:10">
      <c r="A32" s="136" t="str">
        <f t="shared" ref="A32:A37" si="2">+A31</f>
        <v xml:space="preserve">52E </v>
      </c>
      <c r="B32" s="33"/>
      <c r="C32" s="28" t="s">
        <v>140</v>
      </c>
      <c r="D32" s="26" t="s">
        <v>828</v>
      </c>
      <c r="E32" s="81">
        <v>100</v>
      </c>
      <c r="F32" s="5" t="s">
        <v>195</v>
      </c>
      <c r="G32" s="26" t="s">
        <v>44</v>
      </c>
      <c r="H32" s="215">
        <v>10308.666666666666</v>
      </c>
      <c r="I32" s="420">
        <v>4200</v>
      </c>
      <c r="J32" s="94">
        <f t="shared" si="1"/>
        <v>4329640</v>
      </c>
    </row>
    <row r="33" spans="1:10">
      <c r="A33" s="136" t="str">
        <f t="shared" si="2"/>
        <v xml:space="preserve">52E </v>
      </c>
      <c r="B33" s="33"/>
      <c r="C33" s="28" t="s">
        <v>140</v>
      </c>
      <c r="D33" s="26" t="s">
        <v>829</v>
      </c>
      <c r="E33" s="81">
        <v>150</v>
      </c>
      <c r="F33" s="5" t="s">
        <v>195</v>
      </c>
      <c r="G33" s="26" t="s">
        <v>44</v>
      </c>
      <c r="H33" s="215">
        <v>4589.833333333333</v>
      </c>
      <c r="I33" s="420">
        <v>4200</v>
      </c>
      <c r="J33" s="94">
        <f t="shared" si="1"/>
        <v>2891595</v>
      </c>
    </row>
    <row r="34" spans="1:10">
      <c r="A34" s="136" t="str">
        <f t="shared" si="2"/>
        <v xml:space="preserve">52E </v>
      </c>
      <c r="B34" s="33"/>
      <c r="C34" s="28" t="s">
        <v>140</v>
      </c>
      <c r="D34" s="26" t="s">
        <v>830</v>
      </c>
      <c r="E34" s="81">
        <v>200</v>
      </c>
      <c r="F34" s="5" t="s">
        <v>195</v>
      </c>
      <c r="G34" s="26" t="s">
        <v>44</v>
      </c>
      <c r="H34" s="215">
        <v>994.5</v>
      </c>
      <c r="I34" s="420">
        <v>4200</v>
      </c>
      <c r="J34" s="94">
        <f t="shared" si="1"/>
        <v>835380</v>
      </c>
    </row>
    <row r="35" spans="1:10">
      <c r="A35" s="136" t="str">
        <f t="shared" si="2"/>
        <v xml:space="preserve">52E </v>
      </c>
      <c r="B35" s="33"/>
      <c r="C35" s="28" t="s">
        <v>140</v>
      </c>
      <c r="D35" s="26" t="s">
        <v>831</v>
      </c>
      <c r="E35" s="81">
        <v>250</v>
      </c>
      <c r="F35" s="5" t="s">
        <v>195</v>
      </c>
      <c r="G35" s="26" t="s">
        <v>44</v>
      </c>
      <c r="H35" s="215">
        <v>1464</v>
      </c>
      <c r="I35" s="420">
        <v>4200</v>
      </c>
      <c r="J35" s="94">
        <f t="shared" si="1"/>
        <v>1537200</v>
      </c>
    </row>
    <row r="36" spans="1:10">
      <c r="A36" s="136" t="str">
        <f t="shared" si="2"/>
        <v xml:space="preserve">52E </v>
      </c>
      <c r="B36" s="33"/>
      <c r="C36" s="28" t="s">
        <v>140</v>
      </c>
      <c r="D36" s="26" t="s">
        <v>832</v>
      </c>
      <c r="E36" s="81">
        <v>310</v>
      </c>
      <c r="F36" s="5" t="s">
        <v>195</v>
      </c>
      <c r="G36" s="26" t="s">
        <v>44</v>
      </c>
      <c r="H36" s="215">
        <v>149</v>
      </c>
      <c r="I36" s="420">
        <v>4200</v>
      </c>
      <c r="J36" s="94">
        <f t="shared" si="1"/>
        <v>193998</v>
      </c>
    </row>
    <row r="37" spans="1:10">
      <c r="A37" s="136" t="str">
        <f t="shared" si="2"/>
        <v xml:space="preserve">52E </v>
      </c>
      <c r="B37" s="33"/>
      <c r="C37" s="28" t="s">
        <v>140</v>
      </c>
      <c r="D37" s="26" t="s">
        <v>833</v>
      </c>
      <c r="E37" s="81">
        <v>400</v>
      </c>
      <c r="F37" s="5" t="s">
        <v>195</v>
      </c>
      <c r="G37" s="26" t="s">
        <v>44</v>
      </c>
      <c r="H37" s="215">
        <v>607.75</v>
      </c>
      <c r="I37" s="420">
        <v>4200</v>
      </c>
      <c r="J37" s="94">
        <f t="shared" si="1"/>
        <v>1021020</v>
      </c>
    </row>
    <row r="38" spans="1:10">
      <c r="A38" s="136"/>
      <c r="B38" s="33"/>
      <c r="C38" s="28"/>
      <c r="D38" s="81"/>
      <c r="E38" s="81"/>
      <c r="F38" s="81"/>
      <c r="H38" s="215"/>
      <c r="I38" s="24"/>
      <c r="J38" s="94"/>
    </row>
    <row r="39" spans="1:10">
      <c r="A39" s="135" t="str">
        <f>A37</f>
        <v xml:space="preserve">52E </v>
      </c>
      <c r="B39" s="31"/>
      <c r="C39" s="28" t="s">
        <v>149</v>
      </c>
      <c r="D39" s="148" t="s">
        <v>715</v>
      </c>
      <c r="E39" s="81">
        <v>70</v>
      </c>
      <c r="F39" s="5" t="s">
        <v>195</v>
      </c>
      <c r="G39" s="26" t="s">
        <v>44</v>
      </c>
      <c r="H39" s="215">
        <v>68</v>
      </c>
      <c r="I39" s="420">
        <v>4200</v>
      </c>
      <c r="J39" s="94">
        <f t="shared" ref="J39:J45" si="3">H39*I39*(E39/1000)</f>
        <v>19992.000000000004</v>
      </c>
    </row>
    <row r="40" spans="1:10">
      <c r="A40" s="135" t="str">
        <f t="shared" ref="A40:A45" si="4">A39</f>
        <v xml:space="preserve">52E </v>
      </c>
      <c r="B40" s="31"/>
      <c r="C40" s="28" t="s">
        <v>149</v>
      </c>
      <c r="D40" s="148" t="s">
        <v>711</v>
      </c>
      <c r="E40" s="81">
        <v>100</v>
      </c>
      <c r="F40" s="5" t="s">
        <v>195</v>
      </c>
      <c r="G40" s="26" t="s">
        <v>44</v>
      </c>
      <c r="H40" s="215">
        <v>4.083333333333333</v>
      </c>
      <c r="I40" s="421">
        <v>4200</v>
      </c>
      <c r="J40" s="94">
        <f t="shared" si="3"/>
        <v>1715</v>
      </c>
    </row>
    <row r="41" spans="1:10">
      <c r="A41" s="135" t="str">
        <f t="shared" si="4"/>
        <v xml:space="preserve">52E </v>
      </c>
      <c r="B41" s="31"/>
      <c r="C41" s="28" t="s">
        <v>149</v>
      </c>
      <c r="D41" s="148" t="s">
        <v>712</v>
      </c>
      <c r="E41" s="81">
        <v>150</v>
      </c>
      <c r="F41" s="5" t="s">
        <v>195</v>
      </c>
      <c r="G41" s="26" t="s">
        <v>44</v>
      </c>
      <c r="H41" s="215">
        <v>205</v>
      </c>
      <c r="I41" s="420">
        <v>4200</v>
      </c>
      <c r="J41" s="94">
        <f t="shared" si="3"/>
        <v>129150</v>
      </c>
    </row>
    <row r="42" spans="1:10">
      <c r="A42" s="135" t="str">
        <f t="shared" si="4"/>
        <v xml:space="preserve">52E </v>
      </c>
      <c r="B42" s="31"/>
      <c r="C42" s="28" t="s">
        <v>149</v>
      </c>
      <c r="D42" s="148" t="s">
        <v>834</v>
      </c>
      <c r="E42" s="81">
        <v>175</v>
      </c>
      <c r="F42" s="5" t="s">
        <v>195</v>
      </c>
      <c r="G42" s="26" t="s">
        <v>44</v>
      </c>
      <c r="H42" s="215">
        <v>222</v>
      </c>
      <c r="I42" s="420">
        <v>4200</v>
      </c>
      <c r="J42" s="94">
        <f t="shared" si="3"/>
        <v>163170</v>
      </c>
    </row>
    <row r="43" spans="1:10">
      <c r="A43" s="135" t="str">
        <f t="shared" si="4"/>
        <v xml:space="preserve">52E </v>
      </c>
      <c r="B43" s="33"/>
      <c r="C43" s="28" t="str">
        <f>+C42</f>
        <v>Metal Halide</v>
      </c>
      <c r="D43" s="148" t="s">
        <v>713</v>
      </c>
      <c r="E43" s="81">
        <v>250</v>
      </c>
      <c r="F43" s="5" t="s">
        <v>195</v>
      </c>
      <c r="G43" s="26" t="s">
        <v>44</v>
      </c>
      <c r="H43" s="215">
        <v>61</v>
      </c>
      <c r="I43" s="420">
        <v>4200</v>
      </c>
      <c r="J43" s="94">
        <f t="shared" si="3"/>
        <v>64050</v>
      </c>
    </row>
    <row r="44" spans="1:10">
      <c r="A44" s="135" t="str">
        <f t="shared" si="4"/>
        <v xml:space="preserve">52E </v>
      </c>
      <c r="B44" s="33"/>
      <c r="C44" s="28" t="str">
        <f>+C43</f>
        <v>Metal Halide</v>
      </c>
      <c r="D44" s="148" t="s">
        <v>714</v>
      </c>
      <c r="E44" s="81">
        <v>400</v>
      </c>
      <c r="F44" s="5" t="s">
        <v>195</v>
      </c>
      <c r="G44" s="26" t="s">
        <v>44</v>
      </c>
      <c r="H44" s="215">
        <v>57</v>
      </c>
      <c r="I44" s="420">
        <v>4200</v>
      </c>
      <c r="J44" s="94">
        <f t="shared" si="3"/>
        <v>95760</v>
      </c>
    </row>
    <row r="45" spans="1:10">
      <c r="A45" s="135" t="str">
        <f t="shared" si="4"/>
        <v xml:space="preserve">52E </v>
      </c>
      <c r="B45" s="89"/>
      <c r="C45" s="91" t="str">
        <f>+C44</f>
        <v>Metal Halide</v>
      </c>
      <c r="D45" s="148" t="s">
        <v>835</v>
      </c>
      <c r="E45" s="90">
        <v>1000</v>
      </c>
      <c r="F45" s="4" t="s">
        <v>195</v>
      </c>
      <c r="G45" s="26" t="s">
        <v>44</v>
      </c>
      <c r="H45" s="422">
        <v>18</v>
      </c>
      <c r="I45" s="423">
        <v>4200</v>
      </c>
      <c r="J45" s="95">
        <f t="shared" si="3"/>
        <v>75600</v>
      </c>
    </row>
    <row r="46" spans="1:10">
      <c r="A46" s="291" t="s">
        <v>214</v>
      </c>
      <c r="B46" s="292"/>
      <c r="C46" s="288"/>
      <c r="D46" s="25"/>
      <c r="E46" s="25"/>
      <c r="F46" s="25"/>
      <c r="G46" s="288"/>
      <c r="H46" s="289"/>
      <c r="I46" s="25"/>
      <c r="J46" s="290"/>
    </row>
    <row r="47" spans="1:10">
      <c r="A47" s="135" t="s">
        <v>130</v>
      </c>
      <c r="B47" s="28" t="s">
        <v>731</v>
      </c>
      <c r="C47" s="28" t="s">
        <v>140</v>
      </c>
      <c r="D47" s="148" t="s">
        <v>836</v>
      </c>
      <c r="E47" s="81">
        <v>50</v>
      </c>
      <c r="F47" s="5" t="s">
        <v>195</v>
      </c>
      <c r="G47" s="5" t="s">
        <v>195</v>
      </c>
      <c r="H47" s="215">
        <v>0</v>
      </c>
      <c r="I47" s="24">
        <v>4200</v>
      </c>
      <c r="J47" s="94">
        <f t="shared" ref="J47:J55" si="5">H47*I47*(E47/1000)</f>
        <v>0</v>
      </c>
    </row>
    <row r="48" spans="1:10">
      <c r="A48" s="136" t="str">
        <f t="shared" ref="A48:A55" si="6">A47</f>
        <v>53E</v>
      </c>
      <c r="B48" s="28" t="str">
        <f t="shared" ref="B48:B55" si="7">+B47</f>
        <v xml:space="preserve">Company Owned </v>
      </c>
      <c r="C48" s="28" t="s">
        <v>140</v>
      </c>
      <c r="D48" s="148" t="s">
        <v>827</v>
      </c>
      <c r="E48" s="81">
        <v>70</v>
      </c>
      <c r="F48" s="5" t="s">
        <v>195</v>
      </c>
      <c r="G48" s="5" t="s">
        <v>195</v>
      </c>
      <c r="H48" s="215">
        <v>4553.083333333333</v>
      </c>
      <c r="I48" s="24">
        <v>4200</v>
      </c>
      <c r="J48" s="94">
        <f t="shared" si="5"/>
        <v>1338606.5000000002</v>
      </c>
    </row>
    <row r="49" spans="1:10">
      <c r="A49" s="136" t="str">
        <f t="shared" si="6"/>
        <v>53E</v>
      </c>
      <c r="B49" s="28" t="str">
        <f t="shared" si="7"/>
        <v xml:space="preserve">Company Owned </v>
      </c>
      <c r="C49" s="28" t="s">
        <v>140</v>
      </c>
      <c r="D49" s="148" t="s">
        <v>828</v>
      </c>
      <c r="E49" s="81">
        <v>100</v>
      </c>
      <c r="F49" s="5" t="s">
        <v>195</v>
      </c>
      <c r="G49" s="5" t="s">
        <v>195</v>
      </c>
      <c r="H49" s="215">
        <v>31915.416666666668</v>
      </c>
      <c r="I49" s="24">
        <v>4200</v>
      </c>
      <c r="J49" s="94">
        <f t="shared" si="5"/>
        <v>13404475</v>
      </c>
    </row>
    <row r="50" spans="1:10">
      <c r="A50" s="136" t="str">
        <f t="shared" si="6"/>
        <v>53E</v>
      </c>
      <c r="B50" s="28" t="str">
        <f t="shared" si="7"/>
        <v xml:space="preserve">Company Owned </v>
      </c>
      <c r="C50" s="28" t="s">
        <v>140</v>
      </c>
      <c r="D50" s="148" t="s">
        <v>829</v>
      </c>
      <c r="E50" s="81">
        <v>150</v>
      </c>
      <c r="F50" s="5" t="s">
        <v>195</v>
      </c>
      <c r="G50" s="5" t="s">
        <v>195</v>
      </c>
      <c r="H50" s="215">
        <v>3831.6666666666665</v>
      </c>
      <c r="I50" s="24">
        <v>4200</v>
      </c>
      <c r="J50" s="94">
        <f t="shared" si="5"/>
        <v>2413950</v>
      </c>
    </row>
    <row r="51" spans="1:10">
      <c r="A51" s="136" t="str">
        <f t="shared" si="6"/>
        <v>53E</v>
      </c>
      <c r="B51" s="28" t="str">
        <f t="shared" si="7"/>
        <v xml:space="preserve">Company Owned </v>
      </c>
      <c r="C51" s="28" t="s">
        <v>140</v>
      </c>
      <c r="D51" s="148" t="s">
        <v>830</v>
      </c>
      <c r="E51" s="81">
        <v>200</v>
      </c>
      <c r="F51" s="5" t="s">
        <v>195</v>
      </c>
      <c r="G51" s="5" t="s">
        <v>195</v>
      </c>
      <c r="H51" s="215">
        <v>5052.583333333333</v>
      </c>
      <c r="I51" s="24">
        <v>4200</v>
      </c>
      <c r="J51" s="94">
        <f t="shared" si="5"/>
        <v>4244170</v>
      </c>
    </row>
    <row r="52" spans="1:10">
      <c r="A52" s="136" t="str">
        <f t="shared" si="6"/>
        <v>53E</v>
      </c>
      <c r="B52" s="28" t="str">
        <f t="shared" si="7"/>
        <v xml:space="preserve">Company Owned </v>
      </c>
      <c r="C52" s="28" t="s">
        <v>140</v>
      </c>
      <c r="D52" s="148" t="s">
        <v>831</v>
      </c>
      <c r="E52" s="81">
        <v>250</v>
      </c>
      <c r="F52" s="5" t="s">
        <v>195</v>
      </c>
      <c r="G52" s="5" t="s">
        <v>195</v>
      </c>
      <c r="H52" s="215">
        <v>1737.8333333333333</v>
      </c>
      <c r="I52" s="24">
        <v>4200</v>
      </c>
      <c r="J52" s="94">
        <f t="shared" si="5"/>
        <v>1824725</v>
      </c>
    </row>
    <row r="53" spans="1:10">
      <c r="A53" s="136" t="str">
        <f t="shared" si="6"/>
        <v>53E</v>
      </c>
      <c r="B53" s="28" t="str">
        <f t="shared" si="7"/>
        <v xml:space="preserve">Company Owned </v>
      </c>
      <c r="C53" s="28" t="s">
        <v>140</v>
      </c>
      <c r="D53" s="148" t="s">
        <v>832</v>
      </c>
      <c r="E53" s="81">
        <v>310</v>
      </c>
      <c r="F53" s="5" t="s">
        <v>195</v>
      </c>
      <c r="G53" s="5" t="s">
        <v>195</v>
      </c>
      <c r="H53" s="215">
        <v>16.583333333333332</v>
      </c>
      <c r="I53" s="24">
        <v>4200</v>
      </c>
      <c r="J53" s="94">
        <f t="shared" si="5"/>
        <v>21591.5</v>
      </c>
    </row>
    <row r="54" spans="1:10">
      <c r="A54" s="136" t="str">
        <f t="shared" si="6"/>
        <v>53E</v>
      </c>
      <c r="B54" s="28" t="str">
        <f t="shared" si="7"/>
        <v xml:space="preserve">Company Owned </v>
      </c>
      <c r="C54" s="28" t="s">
        <v>140</v>
      </c>
      <c r="D54" s="148" t="s">
        <v>833</v>
      </c>
      <c r="E54" s="81">
        <v>400</v>
      </c>
      <c r="F54" s="5" t="s">
        <v>195</v>
      </c>
      <c r="G54" s="5" t="s">
        <v>195</v>
      </c>
      <c r="H54" s="215">
        <v>1004.5833333333334</v>
      </c>
      <c r="I54" s="24">
        <v>4200</v>
      </c>
      <c r="J54" s="94">
        <f t="shared" si="5"/>
        <v>1687700</v>
      </c>
    </row>
    <row r="55" spans="1:10">
      <c r="A55" s="136" t="str">
        <f t="shared" si="6"/>
        <v>53E</v>
      </c>
      <c r="B55" s="28" t="str">
        <f t="shared" si="7"/>
        <v xml:space="preserve">Company Owned </v>
      </c>
      <c r="C55" s="28" t="s">
        <v>140</v>
      </c>
      <c r="D55" s="148" t="s">
        <v>716</v>
      </c>
      <c r="E55" s="81">
        <v>1000</v>
      </c>
      <c r="F55" s="5" t="s">
        <v>195</v>
      </c>
      <c r="G55" s="5" t="s">
        <v>195</v>
      </c>
      <c r="H55" s="215"/>
      <c r="I55" s="24">
        <v>4200</v>
      </c>
      <c r="J55" s="94">
        <f t="shared" si="5"/>
        <v>0</v>
      </c>
    </row>
    <row r="56" spans="1:10">
      <c r="A56" s="136"/>
      <c r="B56" s="28"/>
      <c r="C56" s="28"/>
      <c r="D56" s="81"/>
      <c r="E56" s="81"/>
      <c r="F56" s="81"/>
      <c r="H56" s="215"/>
      <c r="I56" s="24"/>
      <c r="J56" s="94"/>
    </row>
    <row r="57" spans="1:10">
      <c r="A57" s="136" t="str">
        <f>A55</f>
        <v>53E</v>
      </c>
      <c r="B57" s="28" t="str">
        <f>+B55</f>
        <v xml:space="preserve">Company Owned </v>
      </c>
      <c r="C57" s="28" t="s">
        <v>149</v>
      </c>
      <c r="D57" s="148" t="s">
        <v>715</v>
      </c>
      <c r="E57" s="81">
        <v>70</v>
      </c>
      <c r="F57" s="5" t="s">
        <v>195</v>
      </c>
      <c r="G57" s="5" t="s">
        <v>195</v>
      </c>
      <c r="H57" s="215"/>
      <c r="I57" s="24">
        <v>4200</v>
      </c>
      <c r="J57" s="94">
        <f>H57*I57*(E57/1000)</f>
        <v>0</v>
      </c>
    </row>
    <row r="58" spans="1:10" ht="13.15" customHeight="1">
      <c r="A58" s="136" t="str">
        <f>A57</f>
        <v>53E</v>
      </c>
      <c r="B58" s="28" t="str">
        <f>+B57</f>
        <v xml:space="preserve">Company Owned </v>
      </c>
      <c r="C58" s="28" t="s">
        <v>149</v>
      </c>
      <c r="D58" s="148" t="s">
        <v>711</v>
      </c>
      <c r="E58" s="81">
        <v>100</v>
      </c>
      <c r="F58" s="5" t="s">
        <v>195</v>
      </c>
      <c r="G58" s="5" t="s">
        <v>195</v>
      </c>
      <c r="H58" s="215"/>
      <c r="I58" s="24">
        <v>4200</v>
      </c>
      <c r="J58" s="94">
        <f>H58*I58*(E58/1000)</f>
        <v>0</v>
      </c>
    </row>
    <row r="59" spans="1:10">
      <c r="A59" s="136" t="str">
        <f>A58</f>
        <v>53E</v>
      </c>
      <c r="B59" s="28" t="str">
        <f>+B58</f>
        <v xml:space="preserve">Company Owned </v>
      </c>
      <c r="C59" s="28" t="s">
        <v>149</v>
      </c>
      <c r="D59" s="148" t="s">
        <v>712</v>
      </c>
      <c r="E59" s="81">
        <v>150</v>
      </c>
      <c r="F59" s="5" t="s">
        <v>195</v>
      </c>
      <c r="G59" s="5" t="s">
        <v>195</v>
      </c>
      <c r="H59" s="215"/>
      <c r="I59" s="24">
        <v>4200</v>
      </c>
      <c r="J59" s="94">
        <f>H59*I59*(E59/1000)</f>
        <v>0</v>
      </c>
    </row>
    <row r="60" spans="1:10">
      <c r="A60" s="136" t="str">
        <f>A59</f>
        <v>53E</v>
      </c>
      <c r="B60" s="28" t="str">
        <f>+B59</f>
        <v xml:space="preserve">Company Owned </v>
      </c>
      <c r="C60" s="28" t="s">
        <v>149</v>
      </c>
      <c r="D60" s="148" t="s">
        <v>713</v>
      </c>
      <c r="E60" s="81">
        <v>250</v>
      </c>
      <c r="F60" s="5" t="s">
        <v>195</v>
      </c>
      <c r="G60" s="5" t="s">
        <v>195</v>
      </c>
      <c r="H60" s="215"/>
      <c r="I60" s="24">
        <v>4200</v>
      </c>
      <c r="J60" s="94">
        <f>H60*I60*(E60/1000)</f>
        <v>0</v>
      </c>
    </row>
    <row r="61" spans="1:10">
      <c r="A61" s="136" t="str">
        <f>A60</f>
        <v>53E</v>
      </c>
      <c r="B61" s="28" t="str">
        <f>+B60</f>
        <v xml:space="preserve">Company Owned </v>
      </c>
      <c r="C61" s="28" t="s">
        <v>149</v>
      </c>
      <c r="D61" s="148" t="s">
        <v>714</v>
      </c>
      <c r="E61" s="81">
        <v>400</v>
      </c>
      <c r="F61" s="5" t="s">
        <v>195</v>
      </c>
      <c r="G61" s="5" t="s">
        <v>195</v>
      </c>
      <c r="H61" s="215"/>
      <c r="I61" s="24">
        <v>4200</v>
      </c>
      <c r="J61" s="94">
        <f>H61*I61*(E61/1000)</f>
        <v>0</v>
      </c>
    </row>
    <row r="62" spans="1:10">
      <c r="A62" s="136"/>
      <c r="B62" s="28"/>
      <c r="C62" s="28"/>
      <c r="D62" s="148"/>
      <c r="E62" s="81"/>
      <c r="F62" s="81"/>
      <c r="H62" s="215"/>
      <c r="I62" s="24"/>
      <c r="J62" s="94"/>
    </row>
    <row r="63" spans="1:10" ht="22.5">
      <c r="A63" s="136" t="str">
        <f>A61</f>
        <v>53E</v>
      </c>
      <c r="B63" s="28" t="str">
        <f>B61</f>
        <v xml:space="preserve">Company Owned </v>
      </c>
      <c r="C63" s="37" t="s">
        <v>189</v>
      </c>
      <c r="D63" s="26" t="s">
        <v>693</v>
      </c>
      <c r="E63" s="148">
        <v>45</v>
      </c>
      <c r="F63" s="5" t="s">
        <v>195</v>
      </c>
      <c r="G63" s="5" t="s">
        <v>195</v>
      </c>
      <c r="H63" s="215">
        <v>17614.75</v>
      </c>
      <c r="I63" s="24">
        <v>4200</v>
      </c>
      <c r="J63" s="94">
        <f t="shared" ref="J63:J98" si="8">H63*I63*(E63/1000)</f>
        <v>3329187.75</v>
      </c>
    </row>
    <row r="64" spans="1:10" ht="22.5">
      <c r="A64" s="136" t="str">
        <f t="shared" ref="A64:B71" si="9">A63</f>
        <v>53E</v>
      </c>
      <c r="B64" s="134" t="str">
        <f t="shared" si="9"/>
        <v xml:space="preserve">Company Owned </v>
      </c>
      <c r="C64" s="37" t="s">
        <v>189</v>
      </c>
      <c r="D64" s="26" t="s">
        <v>697</v>
      </c>
      <c r="E64" s="148">
        <v>75</v>
      </c>
      <c r="F64" s="5" t="s">
        <v>195</v>
      </c>
      <c r="G64" s="5" t="s">
        <v>195</v>
      </c>
      <c r="H64" s="215">
        <v>40.083333333333336</v>
      </c>
      <c r="I64" s="24">
        <v>4200</v>
      </c>
      <c r="J64" s="94">
        <f t="shared" si="8"/>
        <v>12626.25</v>
      </c>
    </row>
    <row r="65" spans="1:10" ht="22.5">
      <c r="A65" s="136" t="str">
        <f t="shared" si="9"/>
        <v>53E</v>
      </c>
      <c r="B65" s="134" t="str">
        <f t="shared" si="9"/>
        <v xml:space="preserve">Company Owned </v>
      </c>
      <c r="C65" s="37" t="s">
        <v>189</v>
      </c>
      <c r="D65" s="26" t="s">
        <v>698</v>
      </c>
      <c r="E65" s="148">
        <v>105</v>
      </c>
      <c r="F65" s="5" t="s">
        <v>195</v>
      </c>
      <c r="G65" s="5" t="s">
        <v>195</v>
      </c>
      <c r="H65" s="215">
        <v>1955.9166666666667</v>
      </c>
      <c r="I65" s="24">
        <v>4200</v>
      </c>
      <c r="J65" s="94">
        <f t="shared" si="8"/>
        <v>862559.25</v>
      </c>
    </row>
    <row r="66" spans="1:10" ht="22.5">
      <c r="A66" s="136" t="str">
        <f t="shared" si="9"/>
        <v>53E</v>
      </c>
      <c r="B66" s="134" t="str">
        <f t="shared" si="9"/>
        <v xml:space="preserve">Company Owned </v>
      </c>
      <c r="C66" s="37" t="s">
        <v>189</v>
      </c>
      <c r="D66" s="26" t="s">
        <v>699</v>
      </c>
      <c r="E66" s="148">
        <v>135</v>
      </c>
      <c r="F66" s="5" t="s">
        <v>195</v>
      </c>
      <c r="G66" s="5" t="s">
        <v>195</v>
      </c>
      <c r="H66" s="215">
        <v>1762.4166666666667</v>
      </c>
      <c r="I66" s="24">
        <v>4200</v>
      </c>
      <c r="J66" s="94">
        <f t="shared" si="8"/>
        <v>999290.25000000012</v>
      </c>
    </row>
    <row r="67" spans="1:10" ht="22.5">
      <c r="A67" s="136" t="str">
        <f t="shared" si="9"/>
        <v>53E</v>
      </c>
      <c r="B67" s="134" t="str">
        <f t="shared" si="9"/>
        <v xml:space="preserve">Company Owned </v>
      </c>
      <c r="C67" s="37" t="s">
        <v>189</v>
      </c>
      <c r="D67" s="26" t="s">
        <v>700</v>
      </c>
      <c r="E67" s="148">
        <v>165</v>
      </c>
      <c r="F67" s="5" t="s">
        <v>195</v>
      </c>
      <c r="G67" s="5" t="s">
        <v>195</v>
      </c>
      <c r="H67" s="215">
        <v>74.666666666666671</v>
      </c>
      <c r="I67" s="24">
        <v>4200</v>
      </c>
      <c r="J67" s="94">
        <f t="shared" si="8"/>
        <v>51744</v>
      </c>
    </row>
    <row r="68" spans="1:10" ht="22.5">
      <c r="A68" s="136" t="str">
        <f t="shared" si="9"/>
        <v>53E</v>
      </c>
      <c r="B68" s="134" t="str">
        <f t="shared" si="9"/>
        <v xml:space="preserve">Company Owned </v>
      </c>
      <c r="C68" s="37" t="s">
        <v>189</v>
      </c>
      <c r="D68" s="26" t="s">
        <v>701</v>
      </c>
      <c r="E68" s="148">
        <v>195</v>
      </c>
      <c r="F68" s="5" t="s">
        <v>195</v>
      </c>
      <c r="G68" s="5" t="s">
        <v>195</v>
      </c>
      <c r="H68" s="215">
        <v>413</v>
      </c>
      <c r="I68" s="24">
        <v>4200</v>
      </c>
      <c r="J68" s="94">
        <f t="shared" si="8"/>
        <v>338247</v>
      </c>
    </row>
    <row r="69" spans="1:10" ht="22.5">
      <c r="A69" s="136" t="str">
        <f t="shared" si="9"/>
        <v>53E</v>
      </c>
      <c r="B69" s="134" t="str">
        <f t="shared" si="9"/>
        <v xml:space="preserve">Company Owned </v>
      </c>
      <c r="C69" s="37" t="s">
        <v>189</v>
      </c>
      <c r="D69" s="26" t="s">
        <v>730</v>
      </c>
      <c r="E69" s="148">
        <v>225</v>
      </c>
      <c r="F69" s="5" t="s">
        <v>195</v>
      </c>
      <c r="G69" s="5" t="s">
        <v>195</v>
      </c>
      <c r="H69" s="215"/>
      <c r="I69" s="24">
        <v>4200</v>
      </c>
      <c r="J69" s="94">
        <f t="shared" si="8"/>
        <v>0</v>
      </c>
    </row>
    <row r="70" spans="1:10" ht="22.5">
      <c r="A70" s="136" t="str">
        <f t="shared" si="9"/>
        <v>53E</v>
      </c>
      <c r="B70" s="134" t="str">
        <f t="shared" si="9"/>
        <v xml:space="preserve">Company Owned </v>
      </c>
      <c r="C70" s="37" t="s">
        <v>189</v>
      </c>
      <c r="D70" s="26" t="s">
        <v>702</v>
      </c>
      <c r="E70" s="148">
        <v>255</v>
      </c>
      <c r="F70" s="5" t="s">
        <v>195</v>
      </c>
      <c r="G70" s="5" t="s">
        <v>195</v>
      </c>
      <c r="H70" s="215">
        <v>24</v>
      </c>
      <c r="I70" s="24">
        <v>4200</v>
      </c>
      <c r="J70" s="94">
        <f t="shared" si="8"/>
        <v>25704</v>
      </c>
    </row>
    <row r="71" spans="1:10" ht="22.5">
      <c r="A71" s="136" t="str">
        <f t="shared" si="9"/>
        <v>53E</v>
      </c>
      <c r="B71" s="134" t="str">
        <f t="shared" si="9"/>
        <v xml:space="preserve">Company Owned </v>
      </c>
      <c r="C71" s="37" t="s">
        <v>189</v>
      </c>
      <c r="D71" s="26" t="s">
        <v>703</v>
      </c>
      <c r="E71" s="148">
        <v>285</v>
      </c>
      <c r="F71" s="5" t="s">
        <v>195</v>
      </c>
      <c r="G71" s="5" t="s">
        <v>195</v>
      </c>
      <c r="H71" s="215">
        <v>109</v>
      </c>
      <c r="I71" s="24">
        <v>4200</v>
      </c>
      <c r="J71" s="94">
        <f t="shared" si="8"/>
        <v>130472.99999999999</v>
      </c>
    </row>
    <row r="72" spans="1:10">
      <c r="A72" s="136"/>
      <c r="B72" s="28"/>
      <c r="C72" s="28"/>
      <c r="D72" s="81"/>
      <c r="E72" s="81"/>
      <c r="F72" s="81"/>
      <c r="H72" s="215"/>
      <c r="I72" s="24"/>
      <c r="J72" s="94">
        <f t="shared" si="8"/>
        <v>0</v>
      </c>
    </row>
    <row r="73" spans="1:10">
      <c r="A73" s="136" t="str">
        <f>A71</f>
        <v>53E</v>
      </c>
      <c r="B73" s="31" t="s">
        <v>732</v>
      </c>
      <c r="C73" s="28" t="s">
        <v>140</v>
      </c>
      <c r="D73" s="26" t="s">
        <v>836</v>
      </c>
      <c r="E73" s="81">
        <v>50</v>
      </c>
      <c r="F73" s="26" t="s">
        <v>694</v>
      </c>
      <c r="G73" s="26" t="s">
        <v>44</v>
      </c>
      <c r="H73" s="215">
        <v>0</v>
      </c>
      <c r="I73" s="24">
        <v>4200</v>
      </c>
      <c r="J73" s="94">
        <f t="shared" si="8"/>
        <v>0</v>
      </c>
    </row>
    <row r="74" spans="1:10">
      <c r="A74" s="136" t="str">
        <f t="shared" ref="A74:B81" si="10">A73</f>
        <v>53E</v>
      </c>
      <c r="B74" s="33" t="str">
        <f t="shared" si="10"/>
        <v>Customer Owned</v>
      </c>
      <c r="C74" s="28" t="s">
        <v>140</v>
      </c>
      <c r="D74" s="26" t="s">
        <v>827</v>
      </c>
      <c r="E74" s="81">
        <v>70</v>
      </c>
      <c r="F74" s="26" t="s">
        <v>694</v>
      </c>
      <c r="G74" s="26" t="s">
        <v>44</v>
      </c>
      <c r="H74" s="215">
        <v>57</v>
      </c>
      <c r="I74" s="24">
        <v>4200</v>
      </c>
      <c r="J74" s="94">
        <f t="shared" si="8"/>
        <v>16758</v>
      </c>
    </row>
    <row r="75" spans="1:10">
      <c r="A75" s="136" t="str">
        <f t="shared" si="10"/>
        <v>53E</v>
      </c>
      <c r="B75" s="33" t="str">
        <f t="shared" si="10"/>
        <v>Customer Owned</v>
      </c>
      <c r="C75" s="28" t="s">
        <v>140</v>
      </c>
      <c r="D75" s="26" t="s">
        <v>828</v>
      </c>
      <c r="E75" s="81">
        <v>100</v>
      </c>
      <c r="F75" s="26" t="s">
        <v>694</v>
      </c>
      <c r="G75" s="26" t="s">
        <v>44</v>
      </c>
      <c r="H75" s="215">
        <v>255.5</v>
      </c>
      <c r="I75" s="24">
        <v>4200</v>
      </c>
      <c r="J75" s="94">
        <f t="shared" si="8"/>
        <v>107310</v>
      </c>
    </row>
    <row r="76" spans="1:10">
      <c r="A76" s="136" t="str">
        <f t="shared" si="10"/>
        <v>53E</v>
      </c>
      <c r="B76" s="33" t="str">
        <f t="shared" si="10"/>
        <v>Customer Owned</v>
      </c>
      <c r="C76" s="28" t="s">
        <v>140</v>
      </c>
      <c r="D76" s="26" t="s">
        <v>829</v>
      </c>
      <c r="E76" s="81">
        <v>150</v>
      </c>
      <c r="F76" s="26" t="s">
        <v>694</v>
      </c>
      <c r="G76" s="26" t="s">
        <v>44</v>
      </c>
      <c r="H76" s="215">
        <v>148.25</v>
      </c>
      <c r="I76" s="24">
        <v>4200</v>
      </c>
      <c r="J76" s="94">
        <f t="shared" si="8"/>
        <v>93397.5</v>
      </c>
    </row>
    <row r="77" spans="1:10">
      <c r="A77" s="136" t="str">
        <f t="shared" si="10"/>
        <v>53E</v>
      </c>
      <c r="B77" s="33" t="str">
        <f t="shared" si="10"/>
        <v>Customer Owned</v>
      </c>
      <c r="C77" s="28" t="s">
        <v>140</v>
      </c>
      <c r="D77" s="26" t="s">
        <v>830</v>
      </c>
      <c r="E77" s="81">
        <v>200</v>
      </c>
      <c r="F77" s="26" t="s">
        <v>694</v>
      </c>
      <c r="G77" s="26" t="s">
        <v>44</v>
      </c>
      <c r="H77" s="215">
        <v>425.91666666666669</v>
      </c>
      <c r="I77" s="24">
        <v>4200</v>
      </c>
      <c r="J77" s="94">
        <f t="shared" si="8"/>
        <v>357770</v>
      </c>
    </row>
    <row r="78" spans="1:10">
      <c r="A78" s="136" t="str">
        <f t="shared" si="10"/>
        <v>53E</v>
      </c>
      <c r="B78" s="33" t="str">
        <f t="shared" si="10"/>
        <v>Customer Owned</v>
      </c>
      <c r="C78" s="28" t="s">
        <v>140</v>
      </c>
      <c r="D78" s="26" t="s">
        <v>831</v>
      </c>
      <c r="E78" s="81">
        <v>250</v>
      </c>
      <c r="F78" s="26" t="s">
        <v>694</v>
      </c>
      <c r="G78" s="26" t="s">
        <v>44</v>
      </c>
      <c r="H78" s="215">
        <v>280.33333333333331</v>
      </c>
      <c r="I78" s="24">
        <v>4200</v>
      </c>
      <c r="J78" s="94">
        <f t="shared" si="8"/>
        <v>294350</v>
      </c>
    </row>
    <row r="79" spans="1:10">
      <c r="A79" s="136" t="str">
        <f t="shared" si="10"/>
        <v>53E</v>
      </c>
      <c r="B79" s="33" t="str">
        <f t="shared" si="10"/>
        <v>Customer Owned</v>
      </c>
      <c r="C79" s="28" t="s">
        <v>140</v>
      </c>
      <c r="D79" s="26" t="s">
        <v>832</v>
      </c>
      <c r="E79" s="81">
        <v>310</v>
      </c>
      <c r="F79" s="26" t="s">
        <v>694</v>
      </c>
      <c r="G79" s="26" t="s">
        <v>44</v>
      </c>
      <c r="H79" s="215">
        <v>7</v>
      </c>
      <c r="I79" s="24">
        <v>4200</v>
      </c>
      <c r="J79" s="94">
        <f t="shared" si="8"/>
        <v>9114</v>
      </c>
    </row>
    <row r="80" spans="1:10">
      <c r="A80" s="136" t="str">
        <f t="shared" si="10"/>
        <v>53E</v>
      </c>
      <c r="B80" s="33" t="str">
        <f t="shared" si="10"/>
        <v>Customer Owned</v>
      </c>
      <c r="C80" s="28" t="s">
        <v>140</v>
      </c>
      <c r="D80" s="26" t="s">
        <v>833</v>
      </c>
      <c r="E80" s="81">
        <v>400</v>
      </c>
      <c r="F80" s="26" t="s">
        <v>694</v>
      </c>
      <c r="G80" s="26" t="s">
        <v>44</v>
      </c>
      <c r="H80" s="215">
        <v>431.16666666666669</v>
      </c>
      <c r="I80" s="24">
        <v>4200</v>
      </c>
      <c r="J80" s="94">
        <f t="shared" si="8"/>
        <v>724360</v>
      </c>
    </row>
    <row r="81" spans="1:10">
      <c r="A81" s="136" t="str">
        <f t="shared" si="10"/>
        <v>53E</v>
      </c>
      <c r="B81" s="33" t="str">
        <f t="shared" si="10"/>
        <v>Customer Owned</v>
      </c>
      <c r="C81" s="28" t="s">
        <v>140</v>
      </c>
      <c r="D81" s="26" t="s">
        <v>716</v>
      </c>
      <c r="E81" s="81">
        <v>1000</v>
      </c>
      <c r="F81" s="26" t="s">
        <v>694</v>
      </c>
      <c r="G81" s="26" t="s">
        <v>44</v>
      </c>
      <c r="H81" s="215"/>
      <c r="I81" s="24">
        <v>4200</v>
      </c>
      <c r="J81" s="94">
        <f t="shared" si="8"/>
        <v>0</v>
      </c>
    </row>
    <row r="82" spans="1:10">
      <c r="A82" s="136"/>
      <c r="B82" s="28"/>
      <c r="C82" s="28"/>
      <c r="D82" s="81"/>
      <c r="E82" s="81"/>
      <c r="F82" s="81"/>
      <c r="H82" s="215"/>
      <c r="I82" s="24"/>
      <c r="J82" s="94">
        <f t="shared" si="8"/>
        <v>0</v>
      </c>
    </row>
    <row r="83" spans="1:10">
      <c r="A83" s="136" t="str">
        <f>A81</f>
        <v>53E</v>
      </c>
      <c r="B83" s="33" t="str">
        <f>B81</f>
        <v>Customer Owned</v>
      </c>
      <c r="C83" s="28" t="s">
        <v>149</v>
      </c>
      <c r="D83" s="26" t="s">
        <v>710</v>
      </c>
      <c r="E83" s="81">
        <v>70</v>
      </c>
      <c r="F83" s="26" t="s">
        <v>694</v>
      </c>
      <c r="G83" s="26" t="s">
        <v>44</v>
      </c>
      <c r="H83" s="215"/>
      <c r="I83" s="24">
        <v>4200</v>
      </c>
      <c r="J83" s="94">
        <f t="shared" si="8"/>
        <v>0</v>
      </c>
    </row>
    <row r="84" spans="1:10">
      <c r="A84" s="136" t="str">
        <f t="shared" ref="A84:B88" si="11">A83</f>
        <v>53E</v>
      </c>
      <c r="B84" s="33" t="str">
        <f t="shared" si="11"/>
        <v>Customer Owned</v>
      </c>
      <c r="C84" s="28" t="s">
        <v>149</v>
      </c>
      <c r="D84" s="26" t="s">
        <v>711</v>
      </c>
      <c r="E84" s="81">
        <v>100</v>
      </c>
      <c r="F84" s="26" t="s">
        <v>694</v>
      </c>
      <c r="G84" s="26" t="s">
        <v>44</v>
      </c>
      <c r="H84" s="215"/>
      <c r="I84" s="24">
        <v>4200</v>
      </c>
      <c r="J84" s="94">
        <f t="shared" si="8"/>
        <v>0</v>
      </c>
    </row>
    <row r="85" spans="1:10">
      <c r="A85" s="136" t="str">
        <f t="shared" si="11"/>
        <v>53E</v>
      </c>
      <c r="B85" s="33" t="str">
        <f t="shared" si="11"/>
        <v>Customer Owned</v>
      </c>
      <c r="C85" s="28" t="s">
        <v>149</v>
      </c>
      <c r="D85" s="26" t="s">
        <v>712</v>
      </c>
      <c r="E85" s="81">
        <v>150</v>
      </c>
      <c r="F85" s="26" t="s">
        <v>694</v>
      </c>
      <c r="G85" s="26" t="s">
        <v>44</v>
      </c>
      <c r="H85" s="215"/>
      <c r="I85" s="24">
        <v>4200</v>
      </c>
      <c r="J85" s="94">
        <f t="shared" si="8"/>
        <v>0</v>
      </c>
    </row>
    <row r="86" spans="1:10">
      <c r="A86" s="136" t="str">
        <f t="shared" si="11"/>
        <v>53E</v>
      </c>
      <c r="B86" s="33" t="str">
        <f t="shared" si="11"/>
        <v>Customer Owned</v>
      </c>
      <c r="C86" s="28" t="s">
        <v>149</v>
      </c>
      <c r="D86" s="26" t="s">
        <v>834</v>
      </c>
      <c r="E86" s="81">
        <v>175</v>
      </c>
      <c r="F86" s="26" t="s">
        <v>694</v>
      </c>
      <c r="G86" s="26" t="s">
        <v>44</v>
      </c>
      <c r="H86" s="215">
        <v>4</v>
      </c>
      <c r="I86" s="24">
        <v>4200</v>
      </c>
      <c r="J86" s="94">
        <f t="shared" si="8"/>
        <v>2940</v>
      </c>
    </row>
    <row r="87" spans="1:10">
      <c r="A87" s="136" t="str">
        <f t="shared" si="11"/>
        <v>53E</v>
      </c>
      <c r="B87" s="33" t="str">
        <f t="shared" si="11"/>
        <v>Customer Owned</v>
      </c>
      <c r="C87" s="28" t="s">
        <v>149</v>
      </c>
      <c r="D87" s="26" t="s">
        <v>713</v>
      </c>
      <c r="E87" s="81">
        <v>250</v>
      </c>
      <c r="F87" s="26" t="s">
        <v>694</v>
      </c>
      <c r="G87" s="26" t="s">
        <v>44</v>
      </c>
      <c r="H87" s="215"/>
      <c r="I87" s="24">
        <v>4200</v>
      </c>
      <c r="J87" s="94">
        <f t="shared" si="8"/>
        <v>0</v>
      </c>
    </row>
    <row r="88" spans="1:10">
      <c r="A88" s="136" t="str">
        <f t="shared" si="11"/>
        <v>53E</v>
      </c>
      <c r="B88" s="33" t="str">
        <f t="shared" si="11"/>
        <v>Customer Owned</v>
      </c>
      <c r="C88" s="28" t="s">
        <v>149</v>
      </c>
      <c r="D88" s="26" t="s">
        <v>714</v>
      </c>
      <c r="E88" s="81">
        <v>400</v>
      </c>
      <c r="F88" s="26" t="s">
        <v>694</v>
      </c>
      <c r="G88" s="26" t="s">
        <v>44</v>
      </c>
      <c r="H88" s="215"/>
      <c r="I88" s="24">
        <v>4200</v>
      </c>
      <c r="J88" s="94">
        <f t="shared" si="8"/>
        <v>0</v>
      </c>
    </row>
    <row r="89" spans="1:10">
      <c r="A89" s="136"/>
      <c r="B89" s="28"/>
      <c r="C89" s="28"/>
      <c r="D89" s="81"/>
      <c r="E89" s="81"/>
      <c r="F89" s="81"/>
      <c r="H89" s="215"/>
      <c r="I89" s="24"/>
      <c r="J89" s="94">
        <f t="shared" si="8"/>
        <v>0</v>
      </c>
    </row>
    <row r="90" spans="1:10" ht="22.5">
      <c r="A90" s="136" t="str">
        <f>A88</f>
        <v>53E</v>
      </c>
      <c r="B90" s="33" t="str">
        <f>B88</f>
        <v>Customer Owned</v>
      </c>
      <c r="C90" s="37" t="s">
        <v>189</v>
      </c>
      <c r="D90" s="26" t="s">
        <v>693</v>
      </c>
      <c r="E90" s="148">
        <v>45</v>
      </c>
      <c r="F90" s="26" t="s">
        <v>694</v>
      </c>
      <c r="G90" s="26" t="s">
        <v>44</v>
      </c>
      <c r="H90" s="215">
        <v>591.91666666666663</v>
      </c>
      <c r="I90" s="24">
        <v>4200</v>
      </c>
      <c r="J90" s="94">
        <f t="shared" si="8"/>
        <v>111872.25</v>
      </c>
    </row>
    <row r="91" spans="1:10" ht="22.5">
      <c r="A91" s="136" t="str">
        <f t="shared" ref="A91:B98" si="12">A90</f>
        <v>53E</v>
      </c>
      <c r="B91" s="33" t="str">
        <f t="shared" si="12"/>
        <v>Customer Owned</v>
      </c>
      <c r="C91" s="37" t="s">
        <v>189</v>
      </c>
      <c r="D91" s="26" t="s">
        <v>697</v>
      </c>
      <c r="E91" s="148">
        <v>75</v>
      </c>
      <c r="F91" s="26" t="s">
        <v>694</v>
      </c>
      <c r="G91" s="26" t="s">
        <v>44</v>
      </c>
      <c r="H91" s="215">
        <v>614.08333333333337</v>
      </c>
      <c r="I91" s="24">
        <v>4200</v>
      </c>
      <c r="J91" s="94">
        <f t="shared" si="8"/>
        <v>193436.25</v>
      </c>
    </row>
    <row r="92" spans="1:10" ht="22.5">
      <c r="A92" s="136" t="str">
        <f t="shared" si="12"/>
        <v>53E</v>
      </c>
      <c r="B92" s="33" t="str">
        <f t="shared" si="12"/>
        <v>Customer Owned</v>
      </c>
      <c r="C92" s="37" t="s">
        <v>189</v>
      </c>
      <c r="D92" s="26" t="s">
        <v>698</v>
      </c>
      <c r="E92" s="148">
        <v>105</v>
      </c>
      <c r="F92" s="26" t="s">
        <v>694</v>
      </c>
      <c r="G92" s="26" t="s">
        <v>44</v>
      </c>
      <c r="H92" s="215">
        <v>867.33333333333337</v>
      </c>
      <c r="I92" s="24">
        <v>4200</v>
      </c>
      <c r="J92" s="94">
        <f t="shared" si="8"/>
        <v>382494</v>
      </c>
    </row>
    <row r="93" spans="1:10" ht="22.5">
      <c r="A93" s="136" t="str">
        <f t="shared" si="12"/>
        <v>53E</v>
      </c>
      <c r="B93" s="33" t="str">
        <f t="shared" si="12"/>
        <v>Customer Owned</v>
      </c>
      <c r="C93" s="37" t="s">
        <v>189</v>
      </c>
      <c r="D93" s="26" t="s">
        <v>699</v>
      </c>
      <c r="E93" s="148">
        <v>135</v>
      </c>
      <c r="F93" s="26" t="s">
        <v>694</v>
      </c>
      <c r="G93" s="26" t="s">
        <v>44</v>
      </c>
      <c r="H93" s="215">
        <v>140.58333333333334</v>
      </c>
      <c r="I93" s="24">
        <v>4200</v>
      </c>
      <c r="J93" s="94">
        <f t="shared" si="8"/>
        <v>79710.75</v>
      </c>
    </row>
    <row r="94" spans="1:10" ht="22.5">
      <c r="A94" s="136" t="str">
        <f t="shared" si="12"/>
        <v>53E</v>
      </c>
      <c r="B94" s="33" t="str">
        <f t="shared" si="12"/>
        <v>Customer Owned</v>
      </c>
      <c r="C94" s="37" t="s">
        <v>189</v>
      </c>
      <c r="D94" s="26" t="s">
        <v>700</v>
      </c>
      <c r="E94" s="148">
        <v>165</v>
      </c>
      <c r="F94" s="26" t="s">
        <v>694</v>
      </c>
      <c r="G94" s="26" t="s">
        <v>44</v>
      </c>
      <c r="H94" s="215">
        <v>1315.0833333333333</v>
      </c>
      <c r="I94" s="24">
        <v>4200</v>
      </c>
      <c r="J94" s="94">
        <f t="shared" si="8"/>
        <v>911352.75</v>
      </c>
    </row>
    <row r="95" spans="1:10" ht="22.5">
      <c r="A95" s="136" t="str">
        <f t="shared" si="12"/>
        <v>53E</v>
      </c>
      <c r="B95" s="33" t="str">
        <f t="shared" si="12"/>
        <v>Customer Owned</v>
      </c>
      <c r="C95" s="37" t="s">
        <v>189</v>
      </c>
      <c r="D95" s="26" t="s">
        <v>701</v>
      </c>
      <c r="E95" s="148">
        <v>195</v>
      </c>
      <c r="F95" s="26" t="s">
        <v>694</v>
      </c>
      <c r="G95" s="26" t="s">
        <v>44</v>
      </c>
      <c r="H95" s="215">
        <v>107.33333333333333</v>
      </c>
      <c r="I95" s="24">
        <v>4200</v>
      </c>
      <c r="J95" s="94">
        <f t="shared" si="8"/>
        <v>87906</v>
      </c>
    </row>
    <row r="96" spans="1:10" ht="22.5">
      <c r="A96" s="136" t="str">
        <f t="shared" si="12"/>
        <v>53E</v>
      </c>
      <c r="B96" s="33" t="str">
        <f t="shared" si="12"/>
        <v>Customer Owned</v>
      </c>
      <c r="C96" s="37" t="s">
        <v>189</v>
      </c>
      <c r="D96" s="26" t="s">
        <v>730</v>
      </c>
      <c r="E96" s="148">
        <v>225</v>
      </c>
      <c r="F96" s="26" t="s">
        <v>694</v>
      </c>
      <c r="G96" s="26" t="s">
        <v>44</v>
      </c>
      <c r="H96" s="215"/>
      <c r="I96" s="24">
        <v>4200</v>
      </c>
      <c r="J96" s="94">
        <f t="shared" si="8"/>
        <v>0</v>
      </c>
    </row>
    <row r="97" spans="1:10" ht="22.5">
      <c r="A97" s="136" t="str">
        <f t="shared" si="12"/>
        <v>53E</v>
      </c>
      <c r="B97" s="33" t="str">
        <f t="shared" si="12"/>
        <v>Customer Owned</v>
      </c>
      <c r="C97" s="37" t="s">
        <v>189</v>
      </c>
      <c r="D97" s="26" t="s">
        <v>702</v>
      </c>
      <c r="E97" s="148">
        <v>255</v>
      </c>
      <c r="F97" s="26" t="s">
        <v>694</v>
      </c>
      <c r="G97" s="26" t="s">
        <v>44</v>
      </c>
      <c r="H97" s="215"/>
      <c r="I97" s="24">
        <v>4200</v>
      </c>
      <c r="J97" s="94">
        <f t="shared" si="8"/>
        <v>0</v>
      </c>
    </row>
    <row r="98" spans="1:10" ht="22.5">
      <c r="A98" s="136" t="str">
        <f t="shared" si="12"/>
        <v>53E</v>
      </c>
      <c r="B98" s="33" t="str">
        <f t="shared" si="12"/>
        <v>Customer Owned</v>
      </c>
      <c r="C98" s="37" t="s">
        <v>189</v>
      </c>
      <c r="D98" s="26" t="s">
        <v>703</v>
      </c>
      <c r="E98" s="148">
        <v>285</v>
      </c>
      <c r="F98" s="26" t="s">
        <v>694</v>
      </c>
      <c r="G98" s="26" t="s">
        <v>44</v>
      </c>
      <c r="H98" s="215"/>
      <c r="I98" s="24">
        <v>4200</v>
      </c>
      <c r="J98" s="94">
        <f t="shared" si="8"/>
        <v>0</v>
      </c>
    </row>
    <row r="99" spans="1:10">
      <c r="A99" s="286" t="s">
        <v>215</v>
      </c>
      <c r="B99" s="287"/>
      <c r="C99" s="288"/>
      <c r="D99" s="25"/>
      <c r="E99" s="25"/>
      <c r="F99" s="25"/>
      <c r="G99" s="288"/>
      <c r="H99" s="289"/>
      <c r="I99" s="25"/>
      <c r="J99" s="290"/>
    </row>
    <row r="100" spans="1:10">
      <c r="A100" s="135" t="s">
        <v>131</v>
      </c>
      <c r="B100" s="31"/>
      <c r="C100" s="28" t="s">
        <v>140</v>
      </c>
      <c r="D100" s="26" t="s">
        <v>836</v>
      </c>
      <c r="E100" s="81">
        <v>50</v>
      </c>
      <c r="F100" s="26" t="s">
        <v>694</v>
      </c>
      <c r="G100" s="26" t="s">
        <v>44</v>
      </c>
      <c r="H100" s="215">
        <v>38</v>
      </c>
      <c r="I100" s="24">
        <v>4200</v>
      </c>
      <c r="J100" s="94">
        <f t="shared" ref="J100:J108" si="13">H100*I100*(E100/1000)</f>
        <v>7980</v>
      </c>
    </row>
    <row r="101" spans="1:10">
      <c r="A101" s="136" t="str">
        <f t="shared" ref="A101:A108" si="14">+A100</f>
        <v>54E</v>
      </c>
      <c r="B101" s="33"/>
      <c r="C101" s="28" t="s">
        <v>140</v>
      </c>
      <c r="D101" s="26" t="s">
        <v>827</v>
      </c>
      <c r="E101" s="81">
        <v>70</v>
      </c>
      <c r="F101" s="26" t="s">
        <v>694</v>
      </c>
      <c r="G101" s="26" t="s">
        <v>44</v>
      </c>
      <c r="H101" s="215">
        <v>730.58333333333337</v>
      </c>
      <c r="I101" s="24">
        <v>4200</v>
      </c>
      <c r="J101" s="94">
        <f t="shared" si="13"/>
        <v>214791.50000000003</v>
      </c>
    </row>
    <row r="102" spans="1:10">
      <c r="A102" s="136" t="str">
        <f t="shared" si="14"/>
        <v>54E</v>
      </c>
      <c r="B102" s="33"/>
      <c r="C102" s="28" t="s">
        <v>140</v>
      </c>
      <c r="D102" s="26" t="s">
        <v>828</v>
      </c>
      <c r="E102" s="81">
        <v>100</v>
      </c>
      <c r="F102" s="26" t="s">
        <v>694</v>
      </c>
      <c r="G102" s="26" t="s">
        <v>44</v>
      </c>
      <c r="H102" s="215">
        <v>1711.3333333333333</v>
      </c>
      <c r="I102" s="24">
        <v>4200</v>
      </c>
      <c r="J102" s="94">
        <f t="shared" si="13"/>
        <v>718760</v>
      </c>
    </row>
    <row r="103" spans="1:10">
      <c r="A103" s="136" t="str">
        <f t="shared" si="14"/>
        <v>54E</v>
      </c>
      <c r="B103" s="33"/>
      <c r="C103" s="28" t="s">
        <v>140</v>
      </c>
      <c r="D103" s="26" t="s">
        <v>829</v>
      </c>
      <c r="E103" s="81">
        <v>150</v>
      </c>
      <c r="F103" s="26" t="s">
        <v>694</v>
      </c>
      <c r="G103" s="26" t="s">
        <v>44</v>
      </c>
      <c r="H103" s="215">
        <v>503.58333333333331</v>
      </c>
      <c r="I103" s="24">
        <v>4200</v>
      </c>
      <c r="J103" s="94">
        <f t="shared" si="13"/>
        <v>317257.5</v>
      </c>
    </row>
    <row r="104" spans="1:10">
      <c r="A104" s="136" t="str">
        <f t="shared" si="14"/>
        <v>54E</v>
      </c>
      <c r="B104" s="33"/>
      <c r="C104" s="28" t="s">
        <v>140</v>
      </c>
      <c r="D104" s="26" t="s">
        <v>830</v>
      </c>
      <c r="E104" s="81">
        <v>200</v>
      </c>
      <c r="F104" s="26" t="s">
        <v>694</v>
      </c>
      <c r="G104" s="26" t="s">
        <v>44</v>
      </c>
      <c r="H104" s="215">
        <v>671.41666666666663</v>
      </c>
      <c r="I104" s="24">
        <v>4200</v>
      </c>
      <c r="J104" s="94">
        <f t="shared" si="13"/>
        <v>563990</v>
      </c>
    </row>
    <row r="105" spans="1:10">
      <c r="A105" s="136" t="str">
        <f t="shared" si="14"/>
        <v>54E</v>
      </c>
      <c r="B105" s="33"/>
      <c r="C105" s="28" t="s">
        <v>140</v>
      </c>
      <c r="D105" s="26" t="s">
        <v>831</v>
      </c>
      <c r="E105" s="81">
        <v>250</v>
      </c>
      <c r="F105" s="26" t="s">
        <v>694</v>
      </c>
      <c r="G105" s="26" t="s">
        <v>44</v>
      </c>
      <c r="H105" s="215">
        <v>1514.0833333333333</v>
      </c>
      <c r="I105" s="24">
        <v>4200</v>
      </c>
      <c r="J105" s="94">
        <f t="shared" si="13"/>
        <v>1589787.5</v>
      </c>
    </row>
    <row r="106" spans="1:10">
      <c r="A106" s="136" t="str">
        <f t="shared" si="14"/>
        <v>54E</v>
      </c>
      <c r="B106" s="33"/>
      <c r="C106" s="28" t="s">
        <v>140</v>
      </c>
      <c r="D106" s="26" t="s">
        <v>832</v>
      </c>
      <c r="E106" s="81">
        <v>310</v>
      </c>
      <c r="F106" s="26" t="s">
        <v>694</v>
      </c>
      <c r="G106" s="26" t="s">
        <v>44</v>
      </c>
      <c r="H106" s="215">
        <v>75.25</v>
      </c>
      <c r="I106" s="24">
        <v>4200</v>
      </c>
      <c r="J106" s="94">
        <f t="shared" si="13"/>
        <v>97975.5</v>
      </c>
    </row>
    <row r="107" spans="1:10">
      <c r="A107" s="136" t="str">
        <f t="shared" si="14"/>
        <v>54E</v>
      </c>
      <c r="B107" s="33"/>
      <c r="C107" s="28" t="s">
        <v>140</v>
      </c>
      <c r="D107" s="26" t="s">
        <v>833</v>
      </c>
      <c r="E107" s="81">
        <v>400</v>
      </c>
      <c r="F107" s="26" t="s">
        <v>694</v>
      </c>
      <c r="G107" s="26" t="s">
        <v>44</v>
      </c>
      <c r="H107" s="215">
        <v>750.16666666666663</v>
      </c>
      <c r="I107" s="24">
        <v>4200</v>
      </c>
      <c r="J107" s="94">
        <f t="shared" si="13"/>
        <v>1260280</v>
      </c>
    </row>
    <row r="108" spans="1:10">
      <c r="A108" s="136" t="str">
        <f t="shared" si="14"/>
        <v>54E</v>
      </c>
      <c r="B108" s="33"/>
      <c r="C108" s="28" t="s">
        <v>140</v>
      </c>
      <c r="D108" s="26" t="s">
        <v>716</v>
      </c>
      <c r="E108" s="81">
        <v>1000</v>
      </c>
      <c r="F108" s="26" t="s">
        <v>694</v>
      </c>
      <c r="G108" s="26" t="s">
        <v>44</v>
      </c>
      <c r="H108" s="215">
        <v>11</v>
      </c>
      <c r="I108" s="24">
        <v>4200</v>
      </c>
      <c r="J108" s="94">
        <f t="shared" si="13"/>
        <v>46200</v>
      </c>
    </row>
    <row r="109" spans="1:10">
      <c r="A109" s="136"/>
      <c r="B109" s="28"/>
      <c r="C109" s="28"/>
      <c r="D109" s="81"/>
      <c r="E109" s="81"/>
      <c r="F109" s="81"/>
      <c r="H109" s="215"/>
      <c r="I109" s="24"/>
      <c r="J109" s="94"/>
    </row>
    <row r="110" spans="1:10" ht="22.5">
      <c r="A110" s="136" t="str">
        <f>+A108</f>
        <v>54E</v>
      </c>
      <c r="B110" s="33"/>
      <c r="C110" s="37" t="s">
        <v>189</v>
      </c>
      <c r="D110" s="26" t="s">
        <v>693</v>
      </c>
      <c r="E110" s="148">
        <v>45</v>
      </c>
      <c r="F110" s="26" t="s">
        <v>694</v>
      </c>
      <c r="G110" s="26" t="s">
        <v>44</v>
      </c>
      <c r="H110" s="215">
        <v>1390</v>
      </c>
      <c r="I110" s="24">
        <v>4200</v>
      </c>
      <c r="J110" s="94">
        <f t="shared" ref="J110:J118" si="15">H110*I110*(E110/1000)</f>
        <v>262710</v>
      </c>
    </row>
    <row r="111" spans="1:10" ht="22.5">
      <c r="A111" s="136" t="str">
        <f t="shared" ref="A111:A116" si="16">+A110</f>
        <v>54E</v>
      </c>
      <c r="B111" s="33"/>
      <c r="C111" s="37" t="s">
        <v>189</v>
      </c>
      <c r="D111" s="26" t="s">
        <v>697</v>
      </c>
      <c r="E111" s="148">
        <v>75</v>
      </c>
      <c r="F111" s="26" t="s">
        <v>694</v>
      </c>
      <c r="G111" s="26" t="s">
        <v>44</v>
      </c>
      <c r="H111" s="215">
        <v>17.833333333333332</v>
      </c>
      <c r="I111" s="24">
        <v>4200</v>
      </c>
      <c r="J111" s="94">
        <f t="shared" si="15"/>
        <v>5617.5</v>
      </c>
    </row>
    <row r="112" spans="1:10" ht="22.5">
      <c r="A112" s="136" t="str">
        <f t="shared" si="16"/>
        <v>54E</v>
      </c>
      <c r="B112" s="33"/>
      <c r="C112" s="37" t="s">
        <v>189</v>
      </c>
      <c r="D112" s="26" t="s">
        <v>698</v>
      </c>
      <c r="E112" s="148">
        <v>105</v>
      </c>
      <c r="F112" s="26" t="s">
        <v>694</v>
      </c>
      <c r="G112" s="26" t="s">
        <v>44</v>
      </c>
      <c r="H112" s="215">
        <v>1697.1666666666667</v>
      </c>
      <c r="I112" s="24">
        <v>4200</v>
      </c>
      <c r="J112" s="94">
        <f t="shared" si="15"/>
        <v>748450.5</v>
      </c>
    </row>
    <row r="113" spans="1:10" ht="22.5">
      <c r="A113" s="136" t="str">
        <f t="shared" si="16"/>
        <v>54E</v>
      </c>
      <c r="B113" s="33"/>
      <c r="C113" s="37" t="s">
        <v>189</v>
      </c>
      <c r="D113" s="26" t="s">
        <v>699</v>
      </c>
      <c r="E113" s="148">
        <v>135</v>
      </c>
      <c r="F113" s="26" t="s">
        <v>694</v>
      </c>
      <c r="G113" s="26" t="s">
        <v>44</v>
      </c>
      <c r="H113" s="215">
        <v>800.66666666666663</v>
      </c>
      <c r="I113" s="24">
        <v>4200</v>
      </c>
      <c r="J113" s="94">
        <f t="shared" si="15"/>
        <v>453978.00000000006</v>
      </c>
    </row>
    <row r="114" spans="1:10" ht="22.5">
      <c r="A114" s="136" t="str">
        <f t="shared" si="16"/>
        <v>54E</v>
      </c>
      <c r="B114" s="33"/>
      <c r="C114" s="37" t="s">
        <v>189</v>
      </c>
      <c r="D114" s="26" t="s">
        <v>700</v>
      </c>
      <c r="E114" s="148">
        <v>165</v>
      </c>
      <c r="F114" s="26" t="s">
        <v>694</v>
      </c>
      <c r="G114" s="26" t="s">
        <v>44</v>
      </c>
      <c r="H114" s="215">
        <v>316</v>
      </c>
      <c r="I114" s="24">
        <v>4200</v>
      </c>
      <c r="J114" s="94">
        <f t="shared" si="15"/>
        <v>218988</v>
      </c>
    </row>
    <row r="115" spans="1:10" ht="22.5">
      <c r="A115" s="136" t="str">
        <f t="shared" si="16"/>
        <v>54E</v>
      </c>
      <c r="B115" s="33"/>
      <c r="C115" s="37" t="s">
        <v>189</v>
      </c>
      <c r="D115" s="26" t="s">
        <v>701</v>
      </c>
      <c r="E115" s="148">
        <v>195</v>
      </c>
      <c r="F115" s="26" t="s">
        <v>694</v>
      </c>
      <c r="G115" s="26" t="s">
        <v>44</v>
      </c>
      <c r="H115" s="215">
        <v>18.583333333333332</v>
      </c>
      <c r="I115" s="24">
        <v>4200</v>
      </c>
      <c r="J115" s="94">
        <f t="shared" si="15"/>
        <v>15219.75</v>
      </c>
    </row>
    <row r="116" spans="1:10" ht="22.5">
      <c r="A116" s="136" t="str">
        <f t="shared" si="16"/>
        <v>54E</v>
      </c>
      <c r="B116" s="33"/>
      <c r="C116" s="37" t="s">
        <v>189</v>
      </c>
      <c r="D116" s="26" t="s">
        <v>730</v>
      </c>
      <c r="E116" s="148">
        <v>225</v>
      </c>
      <c r="F116" s="26" t="s">
        <v>694</v>
      </c>
      <c r="G116" s="26" t="s">
        <v>44</v>
      </c>
      <c r="H116" s="215"/>
      <c r="I116" s="24">
        <v>4200</v>
      </c>
      <c r="J116" s="94">
        <f t="shared" si="15"/>
        <v>0</v>
      </c>
    </row>
    <row r="117" spans="1:10" ht="22.5">
      <c r="A117" s="136" t="str">
        <f>+A115</f>
        <v>54E</v>
      </c>
      <c r="B117" s="33"/>
      <c r="C117" s="37" t="s">
        <v>189</v>
      </c>
      <c r="D117" s="26" t="s">
        <v>702</v>
      </c>
      <c r="E117" s="148">
        <v>255</v>
      </c>
      <c r="F117" s="26" t="s">
        <v>694</v>
      </c>
      <c r="G117" s="26" t="s">
        <v>44</v>
      </c>
      <c r="H117" s="215">
        <v>10.583333333333334</v>
      </c>
      <c r="I117" s="24">
        <v>4200</v>
      </c>
      <c r="J117" s="94">
        <f t="shared" si="15"/>
        <v>11334.75</v>
      </c>
    </row>
    <row r="118" spans="1:10" ht="22.5">
      <c r="A118" s="136" t="str">
        <f>+A116</f>
        <v>54E</v>
      </c>
      <c r="B118" s="33"/>
      <c r="C118" s="37" t="s">
        <v>189</v>
      </c>
      <c r="D118" s="26" t="s">
        <v>703</v>
      </c>
      <c r="E118" s="148">
        <v>285</v>
      </c>
      <c r="F118" s="26" t="s">
        <v>694</v>
      </c>
      <c r="G118" s="26" t="s">
        <v>44</v>
      </c>
      <c r="H118" s="215"/>
      <c r="I118" s="24">
        <v>4200</v>
      </c>
      <c r="J118" s="94">
        <f t="shared" si="15"/>
        <v>0</v>
      </c>
    </row>
    <row r="119" spans="1:10">
      <c r="A119" s="286" t="s">
        <v>216</v>
      </c>
      <c r="B119" s="293"/>
      <c r="C119" s="294"/>
      <c r="D119" s="295"/>
      <c r="E119" s="295"/>
      <c r="F119" s="295"/>
      <c r="G119" s="294"/>
      <c r="H119" s="289"/>
      <c r="I119" s="295"/>
      <c r="J119" s="290"/>
    </row>
    <row r="120" spans="1:10">
      <c r="A120" s="135" t="s">
        <v>150</v>
      </c>
      <c r="B120" s="38"/>
      <c r="C120" s="28" t="s">
        <v>140</v>
      </c>
      <c r="D120" s="26" t="s">
        <v>827</v>
      </c>
      <c r="E120" s="81">
        <v>70</v>
      </c>
      <c r="F120" s="5" t="s">
        <v>195</v>
      </c>
      <c r="G120" s="5" t="s">
        <v>195</v>
      </c>
      <c r="H120" s="215">
        <v>17.75</v>
      </c>
      <c r="I120" s="24">
        <v>4200</v>
      </c>
      <c r="J120" s="94">
        <f t="shared" ref="J120:J137" si="17">H120*I120*(E120/1000)</f>
        <v>5218.5000000000009</v>
      </c>
    </row>
    <row r="121" spans="1:10">
      <c r="A121" s="136" t="str">
        <f>+A120</f>
        <v>55E &amp; 56E</v>
      </c>
      <c r="B121" s="27"/>
      <c r="C121" s="28" t="s">
        <v>140</v>
      </c>
      <c r="D121" s="26" t="s">
        <v>828</v>
      </c>
      <c r="E121" s="81">
        <v>100</v>
      </c>
      <c r="F121" s="5" t="s">
        <v>195</v>
      </c>
      <c r="G121" s="5" t="s">
        <v>195</v>
      </c>
      <c r="H121" s="215">
        <v>3896.6666666666665</v>
      </c>
      <c r="I121" s="24">
        <v>4200</v>
      </c>
      <c r="J121" s="94">
        <f t="shared" si="17"/>
        <v>1636600</v>
      </c>
    </row>
    <row r="122" spans="1:10">
      <c r="A122" s="136" t="str">
        <f>+A121</f>
        <v>55E &amp; 56E</v>
      </c>
      <c r="B122" s="27"/>
      <c r="C122" s="28" t="s">
        <v>140</v>
      </c>
      <c r="D122" s="26" t="s">
        <v>829</v>
      </c>
      <c r="E122" s="81">
        <v>150</v>
      </c>
      <c r="F122" s="5" t="s">
        <v>195</v>
      </c>
      <c r="G122" s="5" t="s">
        <v>195</v>
      </c>
      <c r="H122" s="215">
        <v>520.33333333333337</v>
      </c>
      <c r="I122" s="24">
        <v>4200</v>
      </c>
      <c r="J122" s="94">
        <f t="shared" si="17"/>
        <v>327810</v>
      </c>
    </row>
    <row r="123" spans="1:10">
      <c r="A123" s="136" t="str">
        <f>+A122</f>
        <v>55E &amp; 56E</v>
      </c>
      <c r="B123" s="27"/>
      <c r="C123" s="28" t="s">
        <v>140</v>
      </c>
      <c r="D123" s="26" t="s">
        <v>830</v>
      </c>
      <c r="E123" s="81">
        <v>200</v>
      </c>
      <c r="F123" s="5" t="s">
        <v>195</v>
      </c>
      <c r="G123" s="5" t="s">
        <v>195</v>
      </c>
      <c r="H123" s="215">
        <v>1121.3333333333333</v>
      </c>
      <c r="I123" s="24">
        <v>4200</v>
      </c>
      <c r="J123" s="94">
        <f t="shared" si="17"/>
        <v>941920</v>
      </c>
    </row>
    <row r="124" spans="1:10">
      <c r="A124" s="136" t="str">
        <f>+A123</f>
        <v>55E &amp; 56E</v>
      </c>
      <c r="B124" s="27"/>
      <c r="C124" s="28" t="s">
        <v>140</v>
      </c>
      <c r="D124" s="26" t="s">
        <v>831</v>
      </c>
      <c r="E124" s="81">
        <v>250</v>
      </c>
      <c r="F124" s="5" t="s">
        <v>195</v>
      </c>
      <c r="G124" s="5" t="s">
        <v>195</v>
      </c>
      <c r="H124" s="215">
        <v>118.08333333333333</v>
      </c>
      <c r="I124" s="24">
        <v>4200</v>
      </c>
      <c r="J124" s="94">
        <f t="shared" si="17"/>
        <v>123987.5</v>
      </c>
    </row>
    <row r="125" spans="1:10">
      <c r="A125" s="136" t="str">
        <f>+A124</f>
        <v>55E &amp; 56E</v>
      </c>
      <c r="B125" s="27"/>
      <c r="C125" s="28" t="s">
        <v>140</v>
      </c>
      <c r="D125" s="26" t="s">
        <v>833</v>
      </c>
      <c r="E125" s="81">
        <v>400</v>
      </c>
      <c r="F125" s="5" t="s">
        <v>195</v>
      </c>
      <c r="G125" s="5" t="s">
        <v>195</v>
      </c>
      <c r="H125" s="215">
        <v>49</v>
      </c>
      <c r="I125" s="24">
        <v>4200</v>
      </c>
      <c r="J125" s="94">
        <f t="shared" si="17"/>
        <v>82320</v>
      </c>
    </row>
    <row r="126" spans="1:10">
      <c r="A126" s="136"/>
      <c r="B126" s="28"/>
      <c r="C126" s="28"/>
      <c r="D126" s="81"/>
      <c r="E126" s="81"/>
      <c r="F126" s="81"/>
      <c r="H126" s="215"/>
      <c r="I126" s="24">
        <v>4200</v>
      </c>
      <c r="J126" s="94">
        <f t="shared" si="17"/>
        <v>0</v>
      </c>
    </row>
    <row r="127" spans="1:10">
      <c r="A127" s="136" t="str">
        <f>+A125</f>
        <v>55E &amp; 56E</v>
      </c>
      <c r="B127" s="27"/>
      <c r="C127" s="28" t="s">
        <v>149</v>
      </c>
      <c r="D127" s="26" t="s">
        <v>713</v>
      </c>
      <c r="E127" s="81">
        <v>250</v>
      </c>
      <c r="F127" s="5" t="s">
        <v>195</v>
      </c>
      <c r="G127" s="5" t="s">
        <v>195</v>
      </c>
      <c r="H127" s="215">
        <v>6</v>
      </c>
      <c r="I127" s="24">
        <v>4200</v>
      </c>
      <c r="J127" s="94">
        <f t="shared" si="17"/>
        <v>6300</v>
      </c>
    </row>
    <row r="128" spans="1:10">
      <c r="A128" s="136"/>
      <c r="B128" s="28"/>
      <c r="C128" s="28"/>
      <c r="D128" s="81"/>
      <c r="E128" s="81"/>
      <c r="F128" s="81"/>
      <c r="H128" s="215"/>
      <c r="I128" s="24">
        <v>4200</v>
      </c>
      <c r="J128" s="94">
        <f t="shared" si="17"/>
        <v>0</v>
      </c>
    </row>
    <row r="129" spans="1:10" ht="22.5">
      <c r="A129" s="136" t="s">
        <v>150</v>
      </c>
      <c r="B129" s="27"/>
      <c r="C129" s="28" t="s">
        <v>189</v>
      </c>
      <c r="D129" s="26" t="s">
        <v>693</v>
      </c>
      <c r="E129" s="148">
        <v>45</v>
      </c>
      <c r="F129" s="5" t="s">
        <v>195</v>
      </c>
      <c r="G129" s="5" t="s">
        <v>195</v>
      </c>
      <c r="H129" s="215">
        <v>401.41666666666669</v>
      </c>
      <c r="I129" s="24">
        <v>4200</v>
      </c>
      <c r="J129" s="94">
        <f t="shared" si="17"/>
        <v>75867.75</v>
      </c>
    </row>
    <row r="130" spans="1:10" ht="22.5">
      <c r="A130" s="136" t="s">
        <v>150</v>
      </c>
      <c r="B130" s="27"/>
      <c r="C130" s="28" t="s">
        <v>189</v>
      </c>
      <c r="D130" s="26" t="s">
        <v>697</v>
      </c>
      <c r="E130" s="148">
        <v>75</v>
      </c>
      <c r="F130" s="5" t="s">
        <v>195</v>
      </c>
      <c r="G130" s="5" t="s">
        <v>195</v>
      </c>
      <c r="H130" s="215"/>
      <c r="I130" s="24">
        <v>4200</v>
      </c>
      <c r="J130" s="94">
        <f t="shared" si="17"/>
        <v>0</v>
      </c>
    </row>
    <row r="131" spans="1:10" ht="22.5">
      <c r="A131" s="136" t="s">
        <v>150</v>
      </c>
      <c r="B131" s="27"/>
      <c r="C131" s="28" t="s">
        <v>189</v>
      </c>
      <c r="D131" s="26" t="s">
        <v>698</v>
      </c>
      <c r="E131" s="148">
        <v>105</v>
      </c>
      <c r="F131" s="5" t="s">
        <v>195</v>
      </c>
      <c r="G131" s="5" t="s">
        <v>195</v>
      </c>
      <c r="H131" s="215">
        <v>105.5</v>
      </c>
      <c r="I131" s="24">
        <v>4200</v>
      </c>
      <c r="J131" s="94">
        <f t="shared" si="17"/>
        <v>46525.5</v>
      </c>
    </row>
    <row r="132" spans="1:10" ht="22.5">
      <c r="A132" s="136" t="s">
        <v>150</v>
      </c>
      <c r="B132" s="27"/>
      <c r="C132" s="28" t="s">
        <v>189</v>
      </c>
      <c r="D132" s="26" t="s">
        <v>699</v>
      </c>
      <c r="E132" s="148">
        <v>135</v>
      </c>
      <c r="F132" s="5" t="s">
        <v>195</v>
      </c>
      <c r="G132" s="5" t="s">
        <v>195</v>
      </c>
      <c r="H132" s="215"/>
      <c r="I132" s="24">
        <v>4200</v>
      </c>
      <c r="J132" s="94">
        <f t="shared" si="17"/>
        <v>0</v>
      </c>
    </row>
    <row r="133" spans="1:10">
      <c r="A133" s="136" t="s">
        <v>150</v>
      </c>
      <c r="B133" s="27"/>
      <c r="C133" s="28" t="s">
        <v>189</v>
      </c>
      <c r="D133" s="81" t="s">
        <v>700</v>
      </c>
      <c r="E133" s="148">
        <v>165</v>
      </c>
      <c r="F133" s="5" t="s">
        <v>195</v>
      </c>
      <c r="G133" s="5" t="s">
        <v>195</v>
      </c>
      <c r="H133" s="215"/>
      <c r="I133" s="24">
        <v>4200</v>
      </c>
      <c r="J133" s="94">
        <f t="shared" si="17"/>
        <v>0</v>
      </c>
    </row>
    <row r="134" spans="1:10">
      <c r="A134" s="136" t="s">
        <v>150</v>
      </c>
      <c r="B134" s="27"/>
      <c r="C134" s="28" t="s">
        <v>189</v>
      </c>
      <c r="D134" s="81" t="s">
        <v>701</v>
      </c>
      <c r="E134" s="148">
        <v>195</v>
      </c>
      <c r="F134" s="5" t="s">
        <v>195</v>
      </c>
      <c r="G134" s="5" t="s">
        <v>195</v>
      </c>
      <c r="H134" s="215"/>
      <c r="I134" s="24">
        <v>4200</v>
      </c>
      <c r="J134" s="94">
        <f t="shared" si="17"/>
        <v>0</v>
      </c>
    </row>
    <row r="135" spans="1:10">
      <c r="A135" s="136" t="s">
        <v>150</v>
      </c>
      <c r="B135" s="27"/>
      <c r="C135" s="28" t="s">
        <v>189</v>
      </c>
      <c r="D135" s="81" t="s">
        <v>730</v>
      </c>
      <c r="E135" s="148">
        <v>225</v>
      </c>
      <c r="F135" s="5" t="s">
        <v>195</v>
      </c>
      <c r="G135" s="5" t="s">
        <v>195</v>
      </c>
      <c r="H135" s="215"/>
      <c r="I135" s="24">
        <v>4200</v>
      </c>
      <c r="J135" s="94">
        <f t="shared" si="17"/>
        <v>0</v>
      </c>
    </row>
    <row r="136" spans="1:10">
      <c r="A136" s="136" t="s">
        <v>150</v>
      </c>
      <c r="B136" s="27"/>
      <c r="C136" s="28" t="s">
        <v>189</v>
      </c>
      <c r="D136" s="81" t="s">
        <v>702</v>
      </c>
      <c r="E136" s="148">
        <v>255</v>
      </c>
      <c r="F136" s="5" t="s">
        <v>195</v>
      </c>
      <c r="G136" s="5" t="s">
        <v>195</v>
      </c>
      <c r="H136" s="215"/>
      <c r="I136" s="24">
        <v>4200</v>
      </c>
      <c r="J136" s="94">
        <f t="shared" si="17"/>
        <v>0</v>
      </c>
    </row>
    <row r="137" spans="1:10">
      <c r="A137" s="136" t="s">
        <v>150</v>
      </c>
      <c r="B137" s="27"/>
      <c r="C137" s="28" t="s">
        <v>189</v>
      </c>
      <c r="D137" s="81" t="s">
        <v>703</v>
      </c>
      <c r="E137" s="148">
        <v>285</v>
      </c>
      <c r="F137" s="5" t="s">
        <v>195</v>
      </c>
      <c r="G137" s="5" t="s">
        <v>195</v>
      </c>
      <c r="H137" s="215"/>
      <c r="I137" s="24">
        <v>4200</v>
      </c>
      <c r="J137" s="94">
        <f t="shared" si="17"/>
        <v>0</v>
      </c>
    </row>
    <row r="138" spans="1:10">
      <c r="A138" s="286" t="s">
        <v>217</v>
      </c>
      <c r="B138" s="293"/>
      <c r="C138" s="294"/>
      <c r="D138" s="295"/>
      <c r="E138" s="295"/>
      <c r="F138" s="295"/>
      <c r="G138" s="294"/>
      <c r="H138" s="289"/>
      <c r="I138" s="295"/>
      <c r="J138" s="290"/>
    </row>
    <row r="139" spans="1:10">
      <c r="A139" s="135" t="s">
        <v>151</v>
      </c>
      <c r="B139" s="28" t="s">
        <v>152</v>
      </c>
      <c r="C139" s="28" t="s">
        <v>140</v>
      </c>
      <c r="D139" s="26" t="s">
        <v>837</v>
      </c>
      <c r="E139" s="81">
        <v>70</v>
      </c>
      <c r="F139" s="26" t="s">
        <v>694</v>
      </c>
      <c r="G139" s="5" t="s">
        <v>195</v>
      </c>
      <c r="H139" s="424">
        <v>57.166666666666664</v>
      </c>
      <c r="I139" s="5">
        <v>4200</v>
      </c>
      <c r="J139" s="96">
        <f t="shared" ref="J139:J144" si="18">H139*I139*(E139/1000)</f>
        <v>16807</v>
      </c>
    </row>
    <row r="140" spans="1:10">
      <c r="A140" s="136" t="str">
        <f>+A139</f>
        <v>58E &amp; 59E</v>
      </c>
      <c r="B140" s="28" t="s">
        <v>152</v>
      </c>
      <c r="C140" s="28" t="s">
        <v>140</v>
      </c>
      <c r="D140" s="26" t="s">
        <v>838</v>
      </c>
      <c r="E140" s="81">
        <v>100</v>
      </c>
      <c r="F140" s="26" t="s">
        <v>694</v>
      </c>
      <c r="G140" s="5" t="s">
        <v>195</v>
      </c>
      <c r="H140" s="424">
        <v>7.416666666666667</v>
      </c>
      <c r="I140" s="5">
        <v>4200</v>
      </c>
      <c r="J140" s="96">
        <f t="shared" si="18"/>
        <v>3115</v>
      </c>
    </row>
    <row r="141" spans="1:10">
      <c r="A141" s="136" t="str">
        <f>+A140</f>
        <v>58E &amp; 59E</v>
      </c>
      <c r="B141" s="28" t="s">
        <v>152</v>
      </c>
      <c r="C141" s="28" t="s">
        <v>140</v>
      </c>
      <c r="D141" s="26" t="s">
        <v>839</v>
      </c>
      <c r="E141" s="81">
        <v>150</v>
      </c>
      <c r="F141" s="26" t="s">
        <v>694</v>
      </c>
      <c r="G141" s="5" t="s">
        <v>195</v>
      </c>
      <c r="H141" s="424">
        <v>166.16666666666666</v>
      </c>
      <c r="I141" s="5">
        <v>4200</v>
      </c>
      <c r="J141" s="96">
        <f t="shared" si="18"/>
        <v>104685</v>
      </c>
    </row>
    <row r="142" spans="1:10">
      <c r="A142" s="136" t="str">
        <f>+A141</f>
        <v>58E &amp; 59E</v>
      </c>
      <c r="B142" s="28" t="s">
        <v>152</v>
      </c>
      <c r="C142" s="28" t="s">
        <v>140</v>
      </c>
      <c r="D142" s="26" t="s">
        <v>840</v>
      </c>
      <c r="E142" s="81">
        <v>200</v>
      </c>
      <c r="F142" s="26" t="s">
        <v>694</v>
      </c>
      <c r="G142" s="5" t="s">
        <v>195</v>
      </c>
      <c r="H142" s="424">
        <v>285.41666666666669</v>
      </c>
      <c r="I142" s="5">
        <v>4200</v>
      </c>
      <c r="J142" s="96">
        <f t="shared" si="18"/>
        <v>239750</v>
      </c>
    </row>
    <row r="143" spans="1:10">
      <c r="A143" s="136" t="str">
        <f>+A142</f>
        <v>58E &amp; 59E</v>
      </c>
      <c r="B143" s="28" t="s">
        <v>152</v>
      </c>
      <c r="C143" s="28" t="s">
        <v>140</v>
      </c>
      <c r="D143" s="26" t="s">
        <v>841</v>
      </c>
      <c r="E143" s="81">
        <v>250</v>
      </c>
      <c r="F143" s="26" t="s">
        <v>694</v>
      </c>
      <c r="G143" s="5" t="s">
        <v>195</v>
      </c>
      <c r="H143" s="424">
        <v>39.083333333333336</v>
      </c>
      <c r="I143" s="5">
        <v>4200</v>
      </c>
      <c r="J143" s="96">
        <f t="shared" si="18"/>
        <v>41037.5</v>
      </c>
    </row>
    <row r="144" spans="1:10">
      <c r="A144" s="136" t="str">
        <f>+A143</f>
        <v>58E &amp; 59E</v>
      </c>
      <c r="B144" s="28" t="s">
        <v>152</v>
      </c>
      <c r="C144" s="28" t="s">
        <v>140</v>
      </c>
      <c r="D144" s="26" t="s">
        <v>842</v>
      </c>
      <c r="E144" s="81">
        <v>400</v>
      </c>
      <c r="F144" s="26" t="s">
        <v>694</v>
      </c>
      <c r="G144" s="5" t="s">
        <v>195</v>
      </c>
      <c r="H144" s="424">
        <v>379</v>
      </c>
      <c r="I144" s="5">
        <v>4200</v>
      </c>
      <c r="J144" s="96">
        <f t="shared" si="18"/>
        <v>636720</v>
      </c>
    </row>
    <row r="145" spans="1:10">
      <c r="A145" s="136"/>
      <c r="B145" s="28"/>
      <c r="C145" s="28"/>
      <c r="D145" s="81"/>
      <c r="E145" s="81"/>
      <c r="F145" s="81"/>
      <c r="H145" s="215"/>
      <c r="I145" s="24"/>
      <c r="J145" s="94"/>
    </row>
    <row r="146" spans="1:10">
      <c r="A146" s="136" t="str">
        <f>+A140</f>
        <v>58E &amp; 59E</v>
      </c>
      <c r="B146" s="28" t="s">
        <v>153</v>
      </c>
      <c r="C146" s="28" t="s">
        <v>140</v>
      </c>
      <c r="D146" s="26" t="s">
        <v>843</v>
      </c>
      <c r="E146" s="81">
        <v>100</v>
      </c>
      <c r="F146" s="26" t="s">
        <v>694</v>
      </c>
      <c r="G146" s="5" t="s">
        <v>195</v>
      </c>
      <c r="H146" s="215">
        <v>1.0833333333333333</v>
      </c>
      <c r="I146" s="24">
        <v>4200</v>
      </c>
      <c r="J146" s="94">
        <f>H146*I146*(E146/1000)</f>
        <v>455</v>
      </c>
    </row>
    <row r="147" spans="1:10">
      <c r="A147" s="136" t="str">
        <f>+A141</f>
        <v>58E &amp; 59E</v>
      </c>
      <c r="B147" s="28" t="s">
        <v>153</v>
      </c>
      <c r="C147" s="28" t="s">
        <v>140</v>
      </c>
      <c r="D147" s="26" t="s">
        <v>844</v>
      </c>
      <c r="E147" s="81">
        <v>150</v>
      </c>
      <c r="F147" s="26" t="s">
        <v>694</v>
      </c>
      <c r="G147" s="5" t="s">
        <v>195</v>
      </c>
      <c r="H147" s="424">
        <v>20</v>
      </c>
      <c r="I147" s="5">
        <v>4200</v>
      </c>
      <c r="J147" s="96">
        <f>H147*I147*(E147/1000)</f>
        <v>12600</v>
      </c>
    </row>
    <row r="148" spans="1:10">
      <c r="A148" s="136" t="str">
        <f>+A142</f>
        <v>58E &amp; 59E</v>
      </c>
      <c r="B148" s="28" t="s">
        <v>153</v>
      </c>
      <c r="C148" s="28" t="s">
        <v>140</v>
      </c>
      <c r="D148" s="26" t="s">
        <v>845</v>
      </c>
      <c r="E148" s="81">
        <v>200</v>
      </c>
      <c r="F148" s="26" t="s">
        <v>694</v>
      </c>
      <c r="G148" s="5" t="s">
        <v>195</v>
      </c>
      <c r="H148" s="424">
        <v>13</v>
      </c>
      <c r="I148" s="5">
        <v>4200</v>
      </c>
      <c r="J148" s="96">
        <f>H148*I148*(E148/1000)</f>
        <v>10920</v>
      </c>
    </row>
    <row r="149" spans="1:10">
      <c r="A149" s="136" t="str">
        <f>+A143</f>
        <v>58E &amp; 59E</v>
      </c>
      <c r="B149" s="28" t="s">
        <v>153</v>
      </c>
      <c r="C149" s="28" t="s">
        <v>140</v>
      </c>
      <c r="D149" s="26" t="s">
        <v>846</v>
      </c>
      <c r="E149" s="81">
        <v>250</v>
      </c>
      <c r="F149" s="26" t="s">
        <v>694</v>
      </c>
      <c r="G149" s="5" t="s">
        <v>195</v>
      </c>
      <c r="H149" s="424">
        <v>35</v>
      </c>
      <c r="I149" s="5">
        <v>4200</v>
      </c>
      <c r="J149" s="96">
        <f>H149*I149*(E149/1000)</f>
        <v>36750</v>
      </c>
    </row>
    <row r="150" spans="1:10">
      <c r="A150" s="136" t="str">
        <f>+A142</f>
        <v>58E &amp; 59E</v>
      </c>
      <c r="B150" s="28" t="s">
        <v>153</v>
      </c>
      <c r="C150" s="28" t="s">
        <v>140</v>
      </c>
      <c r="D150" s="26" t="s">
        <v>847</v>
      </c>
      <c r="E150" s="81">
        <v>400</v>
      </c>
      <c r="F150" s="26" t="s">
        <v>694</v>
      </c>
      <c r="G150" s="5" t="s">
        <v>195</v>
      </c>
      <c r="H150" s="424">
        <v>47.833333333333336</v>
      </c>
      <c r="I150" s="5">
        <v>4200</v>
      </c>
      <c r="J150" s="96">
        <f>H150*I150*(E150/1000)</f>
        <v>80360</v>
      </c>
    </row>
    <row r="151" spans="1:10">
      <c r="A151" s="136"/>
      <c r="B151" s="28"/>
      <c r="C151" s="28"/>
      <c r="D151" s="81"/>
      <c r="E151" s="81"/>
      <c r="F151" s="81"/>
      <c r="G151" s="5"/>
      <c r="H151" s="215"/>
      <c r="I151" s="24"/>
      <c r="J151" s="94"/>
    </row>
    <row r="152" spans="1:10">
      <c r="A152" s="136" t="str">
        <f>+A143</f>
        <v>58E &amp; 59E</v>
      </c>
      <c r="B152" s="28" t="s">
        <v>152</v>
      </c>
      <c r="C152" s="28" t="s">
        <v>149</v>
      </c>
      <c r="D152" s="26" t="s">
        <v>848</v>
      </c>
      <c r="E152" s="81">
        <v>175</v>
      </c>
      <c r="F152" s="26" t="s">
        <v>694</v>
      </c>
      <c r="G152" s="5" t="s">
        <v>195</v>
      </c>
      <c r="H152" s="424">
        <v>3</v>
      </c>
      <c r="I152" s="5">
        <v>4200</v>
      </c>
      <c r="J152" s="96">
        <f>H152*I152*(E152/1000)</f>
        <v>2205</v>
      </c>
    </row>
    <row r="153" spans="1:10">
      <c r="A153" s="136" t="str">
        <f>+A144</f>
        <v>58E &amp; 59E</v>
      </c>
      <c r="B153" s="28" t="s">
        <v>152</v>
      </c>
      <c r="C153" s="28" t="s">
        <v>149</v>
      </c>
      <c r="D153" s="26" t="s">
        <v>849</v>
      </c>
      <c r="E153" s="81">
        <v>250</v>
      </c>
      <c r="F153" s="26" t="s">
        <v>694</v>
      </c>
      <c r="G153" s="5" t="s">
        <v>195</v>
      </c>
      <c r="H153" s="215">
        <v>22.583333333333332</v>
      </c>
      <c r="I153" s="24">
        <v>4200</v>
      </c>
      <c r="J153" s="94">
        <f>H153*I153*(E153/1000)</f>
        <v>23712.5</v>
      </c>
    </row>
    <row r="154" spans="1:10">
      <c r="A154" s="136" t="str">
        <f>+A144</f>
        <v>58E &amp; 59E</v>
      </c>
      <c r="B154" s="28" t="s">
        <v>152</v>
      </c>
      <c r="C154" s="28" t="s">
        <v>149</v>
      </c>
      <c r="D154" s="26" t="s">
        <v>850</v>
      </c>
      <c r="E154" s="81">
        <v>400</v>
      </c>
      <c r="F154" s="26" t="s">
        <v>694</v>
      </c>
      <c r="G154" s="5" t="s">
        <v>195</v>
      </c>
      <c r="H154" s="424">
        <v>87.666666666666671</v>
      </c>
      <c r="I154" s="5">
        <v>4200</v>
      </c>
      <c r="J154" s="96">
        <f>H154*I154*(E154/1000)</f>
        <v>147280</v>
      </c>
    </row>
    <row r="155" spans="1:10">
      <c r="A155" s="136" t="str">
        <f>+A158</f>
        <v>58E &amp; 59E</v>
      </c>
      <c r="B155" s="28" t="s">
        <v>152</v>
      </c>
      <c r="C155" s="28" t="s">
        <v>149</v>
      </c>
      <c r="D155" s="26" t="s">
        <v>851</v>
      </c>
      <c r="E155" s="81">
        <v>1000</v>
      </c>
      <c r="F155" s="26" t="s">
        <v>694</v>
      </c>
      <c r="G155" s="5" t="s">
        <v>195</v>
      </c>
      <c r="H155" s="424">
        <v>134.33333333333334</v>
      </c>
      <c r="I155" s="5">
        <v>4200</v>
      </c>
      <c r="J155" s="96">
        <f>H155*I155*(E155/1000)</f>
        <v>564200</v>
      </c>
    </row>
    <row r="156" spans="1:10">
      <c r="A156" s="136"/>
      <c r="B156" s="28"/>
      <c r="C156" s="28"/>
      <c r="D156" s="81"/>
      <c r="E156" s="81"/>
      <c r="F156" s="81"/>
      <c r="H156" s="215"/>
      <c r="I156" s="24"/>
      <c r="J156" s="94"/>
    </row>
    <row r="157" spans="1:10">
      <c r="A157" s="136" t="str">
        <f>+A153</f>
        <v>58E &amp; 59E</v>
      </c>
      <c r="B157" s="28" t="s">
        <v>153</v>
      </c>
      <c r="C157" s="28" t="s">
        <v>149</v>
      </c>
      <c r="D157" s="26" t="s">
        <v>852</v>
      </c>
      <c r="E157" s="81">
        <v>250</v>
      </c>
      <c r="F157" s="26" t="s">
        <v>694</v>
      </c>
      <c r="G157" s="5" t="s">
        <v>195</v>
      </c>
      <c r="H157" s="424">
        <v>11</v>
      </c>
      <c r="I157" s="5">
        <v>4200</v>
      </c>
      <c r="J157" s="96">
        <f>H157*I157*(E157/1000)</f>
        <v>11550</v>
      </c>
    </row>
    <row r="158" spans="1:10">
      <c r="A158" s="136" t="str">
        <f>+A154</f>
        <v>58E &amp; 59E</v>
      </c>
      <c r="B158" s="28" t="s">
        <v>153</v>
      </c>
      <c r="C158" s="28" t="s">
        <v>149</v>
      </c>
      <c r="D158" s="26" t="s">
        <v>853</v>
      </c>
      <c r="E158" s="81">
        <v>400</v>
      </c>
      <c r="F158" s="26" t="s">
        <v>694</v>
      </c>
      <c r="G158" s="5" t="s">
        <v>195</v>
      </c>
      <c r="H158" s="424">
        <v>40.5</v>
      </c>
      <c r="I158" s="5">
        <v>4200</v>
      </c>
      <c r="J158" s="96">
        <f>H158*I158*(E158/1000)</f>
        <v>68040</v>
      </c>
    </row>
    <row r="159" spans="1:10">
      <c r="A159" s="136"/>
      <c r="B159" s="28"/>
      <c r="C159" s="28"/>
      <c r="D159" s="81"/>
      <c r="E159" s="81"/>
      <c r="F159" s="81"/>
      <c r="G159" s="5"/>
      <c r="H159" s="424"/>
      <c r="I159" s="5"/>
      <c r="J159" s="96"/>
    </row>
    <row r="160" spans="1:10" ht="22.5">
      <c r="A160" s="136" t="s">
        <v>151</v>
      </c>
      <c r="B160" s="28"/>
      <c r="C160" s="28" t="s">
        <v>189</v>
      </c>
      <c r="D160" s="26" t="s">
        <v>693</v>
      </c>
      <c r="E160" s="81">
        <v>45</v>
      </c>
      <c r="F160" s="26" t="s">
        <v>694</v>
      </c>
      <c r="G160" s="5" t="s">
        <v>195</v>
      </c>
      <c r="H160" s="424">
        <v>1.6666666666666667</v>
      </c>
      <c r="I160" s="5">
        <v>4200</v>
      </c>
      <c r="J160" s="96">
        <f t="shared" ref="J160:J174" si="19">H160*I160*(E160/1000)</f>
        <v>315</v>
      </c>
    </row>
    <row r="161" spans="1:10" ht="22.5">
      <c r="A161" s="136" t="str">
        <f t="shared" ref="A161:A174" si="20">A160</f>
        <v>58E &amp; 59E</v>
      </c>
      <c r="B161" s="28"/>
      <c r="C161" s="28" t="s">
        <v>189</v>
      </c>
      <c r="D161" s="26" t="s">
        <v>697</v>
      </c>
      <c r="E161" s="81">
        <v>75</v>
      </c>
      <c r="F161" s="26" t="s">
        <v>694</v>
      </c>
      <c r="G161" s="5" t="s">
        <v>195</v>
      </c>
      <c r="H161" s="424">
        <v>16.5</v>
      </c>
      <c r="I161" s="5">
        <v>4200</v>
      </c>
      <c r="J161" s="96">
        <f t="shared" si="19"/>
        <v>5197.5</v>
      </c>
    </row>
    <row r="162" spans="1:10" ht="22.5">
      <c r="A162" s="136" t="str">
        <f t="shared" si="20"/>
        <v>58E &amp; 59E</v>
      </c>
      <c r="B162" s="28"/>
      <c r="C162" s="28" t="s">
        <v>189</v>
      </c>
      <c r="D162" s="26" t="s">
        <v>698</v>
      </c>
      <c r="E162" s="81">
        <v>105</v>
      </c>
      <c r="F162" s="26" t="s">
        <v>694</v>
      </c>
      <c r="G162" s="5" t="s">
        <v>195</v>
      </c>
      <c r="H162" s="424">
        <v>21</v>
      </c>
      <c r="I162" s="5">
        <v>4200</v>
      </c>
      <c r="J162" s="96">
        <f t="shared" si="19"/>
        <v>9261</v>
      </c>
    </row>
    <row r="163" spans="1:10" ht="22.5">
      <c r="A163" s="136" t="str">
        <f t="shared" si="20"/>
        <v>58E &amp; 59E</v>
      </c>
      <c r="B163" s="28"/>
      <c r="C163" s="28" t="s">
        <v>189</v>
      </c>
      <c r="D163" s="26" t="s">
        <v>699</v>
      </c>
      <c r="E163" s="81">
        <v>135</v>
      </c>
      <c r="F163" s="26" t="s">
        <v>694</v>
      </c>
      <c r="G163" s="5" t="s">
        <v>195</v>
      </c>
      <c r="H163" s="424">
        <v>59.666666666666664</v>
      </c>
      <c r="I163" s="5">
        <v>4200</v>
      </c>
      <c r="J163" s="96">
        <f t="shared" si="19"/>
        <v>33831</v>
      </c>
    </row>
    <row r="164" spans="1:10" ht="22.5">
      <c r="A164" s="136" t="str">
        <f t="shared" si="20"/>
        <v>58E &amp; 59E</v>
      </c>
      <c r="B164" s="28"/>
      <c r="C164" s="28" t="s">
        <v>189</v>
      </c>
      <c r="D164" s="26" t="s">
        <v>700</v>
      </c>
      <c r="E164" s="81">
        <v>165</v>
      </c>
      <c r="F164" s="26" t="s">
        <v>694</v>
      </c>
      <c r="G164" s="5" t="s">
        <v>195</v>
      </c>
      <c r="H164" s="424">
        <v>4.916666666666667</v>
      </c>
      <c r="I164" s="5">
        <v>4200</v>
      </c>
      <c r="J164" s="96">
        <f t="shared" si="19"/>
        <v>3407.25</v>
      </c>
    </row>
    <row r="165" spans="1:10" ht="22.5">
      <c r="A165" s="136" t="str">
        <f t="shared" si="20"/>
        <v>58E &amp; 59E</v>
      </c>
      <c r="B165" s="28"/>
      <c r="C165" s="28" t="s">
        <v>189</v>
      </c>
      <c r="D165" s="26" t="s">
        <v>701</v>
      </c>
      <c r="E165" s="81">
        <v>195</v>
      </c>
      <c r="F165" s="26" t="s">
        <v>694</v>
      </c>
      <c r="G165" s="5" t="s">
        <v>195</v>
      </c>
      <c r="H165" s="424"/>
      <c r="I165" s="5">
        <v>4200</v>
      </c>
      <c r="J165" s="96">
        <f t="shared" si="19"/>
        <v>0</v>
      </c>
    </row>
    <row r="166" spans="1:10" ht="22.5">
      <c r="A166" s="136" t="str">
        <f t="shared" si="20"/>
        <v>58E &amp; 59E</v>
      </c>
      <c r="B166" s="28"/>
      <c r="C166" s="28" t="s">
        <v>189</v>
      </c>
      <c r="D166" s="26" t="s">
        <v>730</v>
      </c>
      <c r="E166" s="81">
        <v>225</v>
      </c>
      <c r="F166" s="26" t="s">
        <v>694</v>
      </c>
      <c r="G166" s="5" t="s">
        <v>195</v>
      </c>
      <c r="H166" s="424">
        <v>2.9166666666666665</v>
      </c>
      <c r="I166" s="5">
        <v>4200</v>
      </c>
      <c r="J166" s="96">
        <f t="shared" si="19"/>
        <v>2756.25</v>
      </c>
    </row>
    <row r="167" spans="1:10" ht="22.5">
      <c r="A167" s="136" t="str">
        <f t="shared" si="20"/>
        <v>58E &amp; 59E</v>
      </c>
      <c r="B167" s="28"/>
      <c r="C167" s="28" t="s">
        <v>189</v>
      </c>
      <c r="D167" s="26" t="s">
        <v>702</v>
      </c>
      <c r="E167" s="81">
        <v>255</v>
      </c>
      <c r="F167" s="26" t="s">
        <v>694</v>
      </c>
      <c r="G167" s="5" t="s">
        <v>195</v>
      </c>
      <c r="H167" s="424">
        <v>8.9166666666666661</v>
      </c>
      <c r="I167" s="5">
        <v>4200</v>
      </c>
      <c r="J167" s="96">
        <f t="shared" si="19"/>
        <v>9549.75</v>
      </c>
    </row>
    <row r="168" spans="1:10" ht="22.5">
      <c r="A168" s="136" t="str">
        <f t="shared" si="20"/>
        <v>58E &amp; 59E</v>
      </c>
      <c r="B168" s="28"/>
      <c r="C168" s="28" t="s">
        <v>189</v>
      </c>
      <c r="D168" s="26" t="s">
        <v>703</v>
      </c>
      <c r="E168" s="81">
        <v>285</v>
      </c>
      <c r="F168" s="26" t="s">
        <v>694</v>
      </c>
      <c r="G168" s="5" t="s">
        <v>195</v>
      </c>
      <c r="H168" s="424"/>
      <c r="I168" s="5">
        <v>4200</v>
      </c>
      <c r="J168" s="96">
        <f t="shared" si="19"/>
        <v>0</v>
      </c>
    </row>
    <row r="169" spans="1:10" ht="22.5">
      <c r="A169" s="136" t="str">
        <f t="shared" si="20"/>
        <v>58E &amp; 59E</v>
      </c>
      <c r="B169" s="28"/>
      <c r="C169" s="28" t="s">
        <v>189</v>
      </c>
      <c r="D169" s="26" t="s">
        <v>733</v>
      </c>
      <c r="E169" s="81">
        <v>350</v>
      </c>
      <c r="F169" s="26" t="s">
        <v>694</v>
      </c>
      <c r="G169" s="5" t="s">
        <v>195</v>
      </c>
      <c r="H169" s="424"/>
      <c r="I169" s="5">
        <v>4200</v>
      </c>
      <c r="J169" s="96">
        <f t="shared" si="19"/>
        <v>0</v>
      </c>
    </row>
    <row r="170" spans="1:10" ht="22.5">
      <c r="A170" s="136" t="str">
        <f t="shared" si="20"/>
        <v>58E &amp; 59E</v>
      </c>
      <c r="B170" s="28"/>
      <c r="C170" s="28" t="s">
        <v>189</v>
      </c>
      <c r="D170" s="26" t="s">
        <v>734</v>
      </c>
      <c r="E170" s="81">
        <v>450</v>
      </c>
      <c r="F170" s="26" t="s">
        <v>694</v>
      </c>
      <c r="G170" s="5" t="s">
        <v>195</v>
      </c>
      <c r="H170" s="424"/>
      <c r="I170" s="5">
        <v>4200</v>
      </c>
      <c r="J170" s="96">
        <f t="shared" si="19"/>
        <v>0</v>
      </c>
    </row>
    <row r="171" spans="1:10" ht="22.5">
      <c r="A171" s="136" t="str">
        <f t="shared" si="20"/>
        <v>58E &amp; 59E</v>
      </c>
      <c r="B171" s="28"/>
      <c r="C171" s="28" t="s">
        <v>189</v>
      </c>
      <c r="D171" s="26" t="s">
        <v>735</v>
      </c>
      <c r="E171" s="81">
        <v>550</v>
      </c>
      <c r="F171" s="26" t="s">
        <v>694</v>
      </c>
      <c r="G171" s="5" t="s">
        <v>195</v>
      </c>
      <c r="H171" s="424"/>
      <c r="I171" s="5">
        <v>4200</v>
      </c>
      <c r="J171" s="96">
        <f t="shared" si="19"/>
        <v>0</v>
      </c>
    </row>
    <row r="172" spans="1:10" ht="22.5">
      <c r="A172" s="136" t="str">
        <f t="shared" si="20"/>
        <v>58E &amp; 59E</v>
      </c>
      <c r="B172" s="28"/>
      <c r="C172" s="28" t="s">
        <v>189</v>
      </c>
      <c r="D172" s="26" t="s">
        <v>736</v>
      </c>
      <c r="E172" s="81">
        <v>650</v>
      </c>
      <c r="F172" s="26" t="s">
        <v>694</v>
      </c>
      <c r="G172" s="5" t="s">
        <v>195</v>
      </c>
      <c r="H172" s="424"/>
      <c r="I172" s="5">
        <v>4200</v>
      </c>
      <c r="J172" s="96">
        <f t="shared" si="19"/>
        <v>0</v>
      </c>
    </row>
    <row r="173" spans="1:10" ht="22.5">
      <c r="A173" s="136" t="str">
        <f t="shared" si="20"/>
        <v>58E &amp; 59E</v>
      </c>
      <c r="B173" s="28"/>
      <c r="C173" s="28" t="s">
        <v>189</v>
      </c>
      <c r="D173" s="26" t="s">
        <v>737</v>
      </c>
      <c r="E173" s="81">
        <v>750</v>
      </c>
      <c r="F173" s="26" t="s">
        <v>694</v>
      </c>
      <c r="G173" s="5" t="s">
        <v>195</v>
      </c>
      <c r="H173" s="424"/>
      <c r="I173" s="5">
        <v>4200</v>
      </c>
      <c r="J173" s="96">
        <f t="shared" si="19"/>
        <v>0</v>
      </c>
    </row>
    <row r="174" spans="1:10" ht="22.5">
      <c r="A174" s="136" t="str">
        <f t="shared" si="20"/>
        <v>58E &amp; 59E</v>
      </c>
      <c r="B174" s="28"/>
      <c r="C174" s="28" t="s">
        <v>189</v>
      </c>
      <c r="D174" s="26" t="s">
        <v>738</v>
      </c>
      <c r="E174" s="81">
        <v>850</v>
      </c>
      <c r="F174" s="26" t="s">
        <v>694</v>
      </c>
      <c r="G174" s="5" t="s">
        <v>195</v>
      </c>
      <c r="H174" s="424"/>
      <c r="I174" s="5">
        <v>4200</v>
      </c>
      <c r="J174" s="96">
        <f t="shared" si="19"/>
        <v>0</v>
      </c>
    </row>
    <row r="175" spans="1:10">
      <c r="A175" s="286" t="s">
        <v>338</v>
      </c>
      <c r="B175" s="293"/>
      <c r="C175" s="294"/>
      <c r="D175" s="295"/>
      <c r="E175" s="295"/>
      <c r="F175" s="295"/>
      <c r="G175" s="294"/>
      <c r="H175" s="289"/>
      <c r="I175" s="295"/>
      <c r="J175" s="290"/>
    </row>
    <row r="176" spans="1:10">
      <c r="A176" s="24" t="s">
        <v>133</v>
      </c>
      <c r="B176" s="29" t="s">
        <v>339</v>
      </c>
      <c r="C176" s="28" t="s">
        <v>340</v>
      </c>
      <c r="D176" s="26" t="s">
        <v>854</v>
      </c>
      <c r="E176" s="81">
        <v>1090639.8333333333</v>
      </c>
      <c r="F176" s="26" t="s">
        <v>694</v>
      </c>
      <c r="G176" s="5" t="s">
        <v>44</v>
      </c>
      <c r="H176" s="424">
        <v>1</v>
      </c>
      <c r="I176" s="5">
        <v>8760</v>
      </c>
      <c r="J176" s="96">
        <f>H176*I176*(E176/1000)</f>
        <v>9554004.9399999995</v>
      </c>
    </row>
    <row r="177" spans="1:10">
      <c r="A177" s="286" t="s">
        <v>242</v>
      </c>
      <c r="B177" s="293"/>
      <c r="C177" s="294"/>
      <c r="D177" s="295"/>
      <c r="E177" s="295"/>
      <c r="F177" s="295"/>
      <c r="G177" s="294"/>
      <c r="H177" s="289"/>
      <c r="I177" s="295"/>
      <c r="J177" s="290"/>
    </row>
    <row r="178" spans="1:10">
      <c r="A178" s="135" t="s">
        <v>241</v>
      </c>
      <c r="B178" s="28" t="s">
        <v>244</v>
      </c>
      <c r="C178" s="28" t="s">
        <v>245</v>
      </c>
      <c r="D178" s="26" t="s">
        <v>244</v>
      </c>
      <c r="E178" s="81">
        <v>0</v>
      </c>
      <c r="F178" s="5" t="s">
        <v>195</v>
      </c>
      <c r="G178" s="5" t="s">
        <v>195</v>
      </c>
      <c r="H178" s="424">
        <v>645.75</v>
      </c>
      <c r="I178" s="5"/>
      <c r="J178" s="96"/>
    </row>
    <row r="179" spans="1:10">
      <c r="A179" s="136"/>
      <c r="B179" s="28" t="s">
        <v>243</v>
      </c>
      <c r="C179" s="28" t="s">
        <v>245</v>
      </c>
      <c r="D179" s="26" t="s">
        <v>243</v>
      </c>
      <c r="E179" s="81">
        <v>0</v>
      </c>
      <c r="F179" s="5" t="s">
        <v>195</v>
      </c>
      <c r="G179" s="5" t="s">
        <v>195</v>
      </c>
      <c r="H179" s="424">
        <v>337.33333333333331</v>
      </c>
      <c r="I179" s="5"/>
      <c r="J179" s="96"/>
    </row>
    <row r="180" spans="1:10">
      <c r="A180" s="135" t="s">
        <v>240</v>
      </c>
      <c r="D180" s="26"/>
      <c r="F180" s="5"/>
      <c r="H180" s="424"/>
      <c r="I180" s="5"/>
      <c r="J180" s="96"/>
    </row>
    <row r="181" spans="1:10">
      <c r="A181" s="296"/>
      <c r="B181" s="91" t="s">
        <v>243</v>
      </c>
      <c r="C181" s="91" t="s">
        <v>245</v>
      </c>
      <c r="D181" s="42" t="s">
        <v>243</v>
      </c>
      <c r="E181" s="90">
        <v>0</v>
      </c>
      <c r="F181" s="4" t="s">
        <v>195</v>
      </c>
      <c r="G181" s="4" t="s">
        <v>195</v>
      </c>
      <c r="H181" s="425">
        <v>158.75</v>
      </c>
      <c r="I181" s="4"/>
      <c r="J181" s="97"/>
    </row>
    <row r="183" spans="1:10" ht="15">
      <c r="A183" s="747" t="s">
        <v>762</v>
      </c>
      <c r="B183" s="748"/>
      <c r="C183" s="748"/>
      <c r="D183" s="748"/>
      <c r="E183" s="748"/>
      <c r="F183" s="748"/>
      <c r="G183" s="748"/>
      <c r="H183" s="748"/>
      <c r="I183" s="748"/>
      <c r="J183" s="748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zoomScaleNormal="100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5703125" style="49" bestFit="1" customWidth="1"/>
    <col min="2" max="2" width="20" style="29" bestFit="1" customWidth="1"/>
    <col min="3" max="3" width="18.140625" style="29" bestFit="1" customWidth="1"/>
    <col min="4" max="4" width="11.140625" style="29" bestFit="1" customWidth="1"/>
    <col min="5" max="5" width="6.42578125" style="29" bestFit="1" customWidth="1"/>
    <col min="6" max="6" width="6.140625" style="41" bestFit="1" customWidth="1"/>
    <col min="7" max="7" width="9.5703125" style="41" bestFit="1" customWidth="1"/>
    <col min="8" max="9" width="8.5703125" style="41" bestFit="1" customWidth="1"/>
    <col min="10" max="10" width="11.5703125" style="41" bestFit="1" customWidth="1"/>
    <col min="11" max="16384" width="9.140625" style="41"/>
  </cols>
  <sheetData>
    <row r="1" spans="1:10">
      <c r="A1" s="710" t="str">
        <f>'Schedules 55E &amp; 58E Pole'!A1:M1</f>
        <v>Puget Sound Energy</v>
      </c>
      <c r="B1" s="710"/>
      <c r="C1" s="710"/>
      <c r="D1" s="710"/>
      <c r="E1" s="710"/>
      <c r="F1" s="710"/>
      <c r="G1" s="710"/>
      <c r="H1" s="710"/>
      <c r="I1" s="710"/>
      <c r="J1" s="710"/>
    </row>
    <row r="2" spans="1:10">
      <c r="A2" s="710" t="s">
        <v>597</v>
      </c>
      <c r="B2" s="710"/>
      <c r="C2" s="710"/>
      <c r="D2" s="710"/>
      <c r="E2" s="710"/>
      <c r="F2" s="710"/>
      <c r="G2" s="710"/>
      <c r="H2" s="710"/>
      <c r="I2" s="710"/>
      <c r="J2" s="710"/>
    </row>
    <row r="3" spans="1:10">
      <c r="A3" s="710" t="str">
        <f>'Schedules 55E &amp; 58E Pole'!A3:M3</f>
        <v>2019 Greneral Rate Case (GRC)</v>
      </c>
      <c r="B3" s="710"/>
      <c r="C3" s="710"/>
      <c r="D3" s="710"/>
      <c r="E3" s="710"/>
      <c r="F3" s="710"/>
      <c r="G3" s="710"/>
      <c r="H3" s="710"/>
      <c r="I3" s="710"/>
      <c r="J3" s="710"/>
    </row>
    <row r="4" spans="1:10">
      <c r="A4" s="710" t="str">
        <f>'Schedules 55E &amp; 58E Pole'!A4:M4</f>
        <v>Test Year Ending December 31, 2018</v>
      </c>
      <c r="B4" s="710"/>
      <c r="C4" s="710"/>
      <c r="D4" s="710"/>
      <c r="E4" s="710"/>
      <c r="F4" s="710"/>
      <c r="G4" s="710"/>
      <c r="H4" s="710"/>
      <c r="I4" s="710"/>
      <c r="J4" s="710"/>
    </row>
    <row r="5" spans="1:10">
      <c r="A5" s="280"/>
      <c r="B5" s="724"/>
      <c r="C5" s="724"/>
      <c r="D5" s="724"/>
      <c r="E5" s="724"/>
      <c r="F5" s="724"/>
      <c r="G5" s="724"/>
      <c r="H5" s="724"/>
      <c r="I5" s="724"/>
      <c r="J5" s="724"/>
    </row>
    <row r="6" spans="1:10" ht="22.5">
      <c r="A6" s="4" t="s">
        <v>1</v>
      </c>
      <c r="B6" s="4" t="s">
        <v>123</v>
      </c>
      <c r="C6" s="5" t="s">
        <v>138</v>
      </c>
      <c r="D6" s="4" t="s">
        <v>237</v>
      </c>
      <c r="E6" s="4" t="s">
        <v>498</v>
      </c>
      <c r="F6" s="4" t="s">
        <v>372</v>
      </c>
      <c r="G6" s="4" t="s">
        <v>44</v>
      </c>
      <c r="H6" s="4" t="s">
        <v>604</v>
      </c>
      <c r="I6" s="4" t="s">
        <v>603</v>
      </c>
      <c r="J6" s="4" t="s">
        <v>50</v>
      </c>
    </row>
    <row r="7" spans="1:10">
      <c r="B7" s="24" t="s">
        <v>3</v>
      </c>
      <c r="C7" s="25" t="s">
        <v>4</v>
      </c>
      <c r="D7" s="263" t="s">
        <v>5</v>
      </c>
      <c r="E7" s="26" t="s">
        <v>6</v>
      </c>
      <c r="F7" s="49" t="s">
        <v>494</v>
      </c>
      <c r="G7" s="49" t="s">
        <v>59</v>
      </c>
      <c r="H7" s="49" t="s">
        <v>8</v>
      </c>
      <c r="I7" s="49" t="s">
        <v>9</v>
      </c>
      <c r="J7" s="49" t="s">
        <v>60</v>
      </c>
    </row>
    <row r="8" spans="1:10" ht="22.5">
      <c r="A8" s="49" t="s">
        <v>507</v>
      </c>
      <c r="B8" s="24"/>
      <c r="C8" s="24"/>
      <c r="D8" s="32"/>
      <c r="E8" s="26"/>
      <c r="F8" s="26"/>
      <c r="G8" s="26"/>
      <c r="H8" s="26"/>
      <c r="I8" s="26"/>
      <c r="J8" s="26" t="s">
        <v>513</v>
      </c>
    </row>
    <row r="9" spans="1:10">
      <c r="A9" s="49">
        <v>1</v>
      </c>
      <c r="B9" s="38" t="str">
        <f>'WP7 Condensed Sch. Level Costs'!A7</f>
        <v>Sch 50E</v>
      </c>
      <c r="E9" s="24"/>
    </row>
    <row r="10" spans="1:10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453">
        <f>ROUND('Capital Charge'!H10,2)</f>
        <v>0</v>
      </c>
      <c r="F10" s="432">
        <f>ROUND('O&amp;M Charge'!H10,2)</f>
        <v>0</v>
      </c>
      <c r="G10" s="432">
        <f>ROUND('Customer Charge'!H10,2)</f>
        <v>0.18</v>
      </c>
      <c r="H10" s="432">
        <f>ROUND('Demand Charge'!F10,2)</f>
        <v>0.15</v>
      </c>
      <c r="I10" s="432">
        <f>ROUND('Energy Charge'!H10,2)</f>
        <v>0.42</v>
      </c>
      <c r="J10" s="432">
        <f>SUM(E10:I10)</f>
        <v>0.75</v>
      </c>
    </row>
    <row r="11" spans="1:10">
      <c r="A11" s="49">
        <f t="shared" ref="A11:A77" si="0">A10+1</f>
        <v>3</v>
      </c>
      <c r="B11" s="38"/>
      <c r="C11" s="678"/>
      <c r="D11" s="61"/>
      <c r="E11" s="453"/>
      <c r="F11" s="432"/>
      <c r="G11" s="432"/>
      <c r="H11" s="432"/>
      <c r="I11" s="432"/>
      <c r="J11" s="432"/>
    </row>
    <row r="12" spans="1:10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453">
        <f>ROUND('Capital Charge'!H12,2)</f>
        <v>0</v>
      </c>
      <c r="F12" s="432">
        <f>ROUND('O&amp;M Charge'!H12,2)</f>
        <v>1.66</v>
      </c>
      <c r="G12" s="432">
        <f>ROUND('Customer Charge'!H12,2)</f>
        <v>0.81</v>
      </c>
      <c r="H12" s="432">
        <f>ROUND('Demand Charge'!F12,2)</f>
        <v>0.67</v>
      </c>
      <c r="I12" s="432">
        <f>ROUND('Energy Charge'!H12,2)</f>
        <v>1.92</v>
      </c>
      <c r="J12" s="432">
        <f t="shared" ref="J12:J74" si="1">SUM(E12:I12)</f>
        <v>5.0599999999999996</v>
      </c>
    </row>
    <row r="13" spans="1:10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453">
        <f>ROUND('Capital Charge'!H13,2)</f>
        <v>0</v>
      </c>
      <c r="F13" s="432">
        <f>ROUND('O&amp;M Charge'!H13,2)</f>
        <v>1.66</v>
      </c>
      <c r="G13" s="432">
        <f>ROUND('Customer Charge'!H13,2)</f>
        <v>1.41</v>
      </c>
      <c r="H13" s="432">
        <f>ROUND('Demand Charge'!F13,2)</f>
        <v>1.17</v>
      </c>
      <c r="I13" s="432">
        <f>ROUND('Energy Charge'!H13,2)</f>
        <v>3.36</v>
      </c>
      <c r="J13" s="432">
        <f t="shared" si="1"/>
        <v>7.6</v>
      </c>
    </row>
    <row r="14" spans="1:10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453">
        <f>ROUND('Capital Charge'!H14,2)</f>
        <v>0</v>
      </c>
      <c r="F14" s="432">
        <f>ROUND('O&amp;M Charge'!H14,2)</f>
        <v>1.66</v>
      </c>
      <c r="G14" s="432">
        <f>ROUND('Customer Charge'!H14,2)</f>
        <v>3.23</v>
      </c>
      <c r="H14" s="432">
        <f>ROUND('Demand Charge'!F14,2)</f>
        <v>2.68</v>
      </c>
      <c r="I14" s="432">
        <f>ROUND('Energy Charge'!H14,2)</f>
        <v>7.68</v>
      </c>
      <c r="J14" s="432">
        <f t="shared" si="1"/>
        <v>15.25</v>
      </c>
    </row>
    <row r="15" spans="1:10">
      <c r="A15" s="49">
        <f t="shared" si="0"/>
        <v>7</v>
      </c>
      <c r="B15" s="38"/>
      <c r="C15" s="678"/>
      <c r="D15" s="61"/>
      <c r="E15" s="453"/>
      <c r="F15" s="432"/>
      <c r="G15" s="432"/>
      <c r="H15" s="432"/>
      <c r="I15" s="432"/>
      <c r="J15" s="432"/>
    </row>
    <row r="16" spans="1:10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453">
        <f>ROUND('Capital Charge'!H16,2)</f>
        <v>0</v>
      </c>
      <c r="F16" s="432">
        <f>ROUND('O&amp;M Charge'!H16,2)</f>
        <v>0</v>
      </c>
      <c r="G16" s="432">
        <f>ROUND('Customer Charge'!H16,2)</f>
        <v>0.81</v>
      </c>
      <c r="H16" s="432">
        <f>ROUND('Demand Charge'!F16,2)</f>
        <v>0.67</v>
      </c>
      <c r="I16" s="432">
        <f>ROUND('Energy Charge'!H16,2)</f>
        <v>1.92</v>
      </c>
      <c r="J16" s="432">
        <f t="shared" si="1"/>
        <v>3.4</v>
      </c>
    </row>
    <row r="17" spans="1:10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453">
        <f>ROUND('Capital Charge'!H17,2)</f>
        <v>0</v>
      </c>
      <c r="F17" s="432">
        <f>ROUND('O&amp;M Charge'!H17,2)</f>
        <v>0</v>
      </c>
      <c r="G17" s="432">
        <f>ROUND('Customer Charge'!H17,2)</f>
        <v>1.41</v>
      </c>
      <c r="H17" s="432">
        <f>ROUND('Demand Charge'!F17,2)</f>
        <v>1.17</v>
      </c>
      <c r="I17" s="432">
        <f>ROUND('Energy Charge'!H17,2)</f>
        <v>3.36</v>
      </c>
      <c r="J17" s="432">
        <f t="shared" si="1"/>
        <v>5.9399999999999995</v>
      </c>
    </row>
    <row r="18" spans="1:10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453">
        <f>ROUND('Capital Charge'!H18,2)</f>
        <v>0</v>
      </c>
      <c r="F18" s="432">
        <f>ROUND('O&amp;M Charge'!H18,2)</f>
        <v>0</v>
      </c>
      <c r="G18" s="432">
        <f>ROUND('Customer Charge'!H18,2)</f>
        <v>3.23</v>
      </c>
      <c r="H18" s="432">
        <f>ROUND('Demand Charge'!F18,2)</f>
        <v>2.68</v>
      </c>
      <c r="I18" s="432">
        <f>ROUND('Energy Charge'!H18,2)</f>
        <v>7.68</v>
      </c>
      <c r="J18" s="432">
        <f t="shared" si="1"/>
        <v>13.59</v>
      </c>
    </row>
    <row r="19" spans="1:10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453">
        <f>ROUND('Capital Charge'!H19,2)</f>
        <v>0</v>
      </c>
      <c r="F19" s="432">
        <f>ROUND('O&amp;M Charge'!H19,2)</f>
        <v>0</v>
      </c>
      <c r="G19" s="432">
        <f>ROUND('Customer Charge'!H19,2)</f>
        <v>5.65</v>
      </c>
      <c r="H19" s="432">
        <f>ROUND('Demand Charge'!F19,2)</f>
        <v>4.7</v>
      </c>
      <c r="I19" s="432">
        <f>ROUND('Energy Charge'!H19,2)</f>
        <v>13.43</v>
      </c>
      <c r="J19" s="432">
        <f t="shared" si="1"/>
        <v>23.78</v>
      </c>
    </row>
    <row r="20" spans="1:10">
      <c r="A20" s="49">
        <f t="shared" si="0"/>
        <v>12</v>
      </c>
      <c r="B20" s="38"/>
      <c r="C20" s="678"/>
      <c r="D20" s="61"/>
      <c r="E20" s="453"/>
      <c r="F20" s="432"/>
      <c r="G20" s="432"/>
      <c r="H20" s="432"/>
      <c r="I20" s="432"/>
      <c r="J20" s="432"/>
    </row>
    <row r="21" spans="1:10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453"/>
      <c r="F21" s="432"/>
      <c r="G21" s="432"/>
      <c r="H21" s="432"/>
      <c r="I21" s="432"/>
      <c r="J21" s="432"/>
    </row>
    <row r="22" spans="1:10" ht="22.5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453">
        <f>ROUND('Capital Charge'!H22,2)</f>
        <v>0</v>
      </c>
      <c r="F22" s="432">
        <f>ROUND('O&amp;M Charge'!H22,2)</f>
        <v>0</v>
      </c>
      <c r="G22" s="432">
        <f>ROUND('Customer Charge'!H22,2)</f>
        <v>0.36</v>
      </c>
      <c r="H22" s="432">
        <f>ROUND('Demand Charge'!F22,2)</f>
        <v>0.3</v>
      </c>
      <c r="I22" s="432">
        <f>ROUND('Energy Charge'!H22,2)</f>
        <v>0.86</v>
      </c>
      <c r="J22" s="432">
        <f t="shared" si="1"/>
        <v>1.52</v>
      </c>
    </row>
    <row r="23" spans="1:10" ht="22.5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453">
        <f>ROUND('Capital Charge'!H23,2)</f>
        <v>0</v>
      </c>
      <c r="F23" s="432">
        <f>ROUND('O&amp;M Charge'!H23,2)</f>
        <v>0</v>
      </c>
      <c r="G23" s="432">
        <f>ROUND('Customer Charge'!H23,2)</f>
        <v>0.6</v>
      </c>
      <c r="H23" s="432">
        <f>ROUND('Demand Charge'!F23,2)</f>
        <v>0.5</v>
      </c>
      <c r="I23" s="432">
        <f>ROUND('Energy Charge'!H23,2)</f>
        <v>1.44</v>
      </c>
      <c r="J23" s="432">
        <f t="shared" si="1"/>
        <v>2.54</v>
      </c>
    </row>
    <row r="24" spans="1:10" ht="22.5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453">
        <f>ROUND('Capital Charge'!H24,2)</f>
        <v>0</v>
      </c>
      <c r="F24" s="432">
        <f>ROUND('O&amp;M Charge'!H24,2)</f>
        <v>0</v>
      </c>
      <c r="G24" s="432">
        <f>ROUND('Customer Charge'!H24,2)</f>
        <v>0.85</v>
      </c>
      <c r="H24" s="432">
        <f>ROUND('Demand Charge'!F24,2)</f>
        <v>0.7</v>
      </c>
      <c r="I24" s="432">
        <f>ROUND('Energy Charge'!H24,2)</f>
        <v>2.02</v>
      </c>
      <c r="J24" s="432">
        <f t="shared" si="1"/>
        <v>3.57</v>
      </c>
    </row>
    <row r="25" spans="1:10" ht="22.5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453">
        <f>ROUND('Capital Charge'!H25,2)</f>
        <v>0</v>
      </c>
      <c r="F25" s="432">
        <f>ROUND('O&amp;M Charge'!H25,2)</f>
        <v>0</v>
      </c>
      <c r="G25" s="432">
        <f>ROUND('Customer Charge'!H25,2)</f>
        <v>1.0900000000000001</v>
      </c>
      <c r="H25" s="432">
        <f>ROUND('Demand Charge'!F25,2)</f>
        <v>0.91</v>
      </c>
      <c r="I25" s="432">
        <f>ROUND('Energy Charge'!H25,2)</f>
        <v>2.59</v>
      </c>
      <c r="J25" s="432">
        <f t="shared" si="1"/>
        <v>4.59</v>
      </c>
    </row>
    <row r="26" spans="1:10" ht="22.5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453">
        <f>ROUND('Capital Charge'!H26,2)</f>
        <v>0</v>
      </c>
      <c r="F26" s="432">
        <f>ROUND('O&amp;M Charge'!H26,2)</f>
        <v>0</v>
      </c>
      <c r="G26" s="432">
        <f>ROUND('Customer Charge'!H26,2)</f>
        <v>1.33</v>
      </c>
      <c r="H26" s="432">
        <f>ROUND('Demand Charge'!F26,2)</f>
        <v>1.1100000000000001</v>
      </c>
      <c r="I26" s="432">
        <f>ROUND('Energy Charge'!H26,2)</f>
        <v>3.17</v>
      </c>
      <c r="J26" s="432">
        <f t="shared" si="1"/>
        <v>5.61</v>
      </c>
    </row>
    <row r="27" spans="1:10" ht="22.5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453">
        <f>ROUND('Capital Charge'!H27,2)</f>
        <v>0</v>
      </c>
      <c r="F27" s="432">
        <f>ROUND('O&amp;M Charge'!H27,2)</f>
        <v>0</v>
      </c>
      <c r="G27" s="432">
        <f>ROUND('Customer Charge'!H27,2)</f>
        <v>1.57</v>
      </c>
      <c r="H27" s="432">
        <f>ROUND('Demand Charge'!F27,2)</f>
        <v>1.31</v>
      </c>
      <c r="I27" s="432">
        <f>ROUND('Energy Charge'!H27,2)</f>
        <v>3.74</v>
      </c>
      <c r="J27" s="432">
        <f t="shared" si="1"/>
        <v>6.62</v>
      </c>
    </row>
    <row r="28" spans="1:10" ht="22.5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453">
        <f>ROUND('Capital Charge'!H28,2)</f>
        <v>0</v>
      </c>
      <c r="F28" s="432">
        <f>ROUND('O&amp;M Charge'!H28,2)</f>
        <v>0</v>
      </c>
      <c r="G28" s="432">
        <f>ROUND('Customer Charge'!H28,2)</f>
        <v>1.81</v>
      </c>
      <c r="H28" s="432">
        <f>ROUND('Demand Charge'!F28,2)</f>
        <v>1.51</v>
      </c>
      <c r="I28" s="432">
        <f>ROUND('Energy Charge'!H28,2)</f>
        <v>4.32</v>
      </c>
      <c r="J28" s="432">
        <f t="shared" si="1"/>
        <v>7.6400000000000006</v>
      </c>
    </row>
    <row r="29" spans="1:10" ht="22.5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453">
        <f>ROUND('Capital Charge'!H29,2)</f>
        <v>0</v>
      </c>
      <c r="F29" s="432">
        <f>ROUND('O&amp;M Charge'!H29,2)</f>
        <v>0</v>
      </c>
      <c r="G29" s="432">
        <f>ROUND('Customer Charge'!H29,2)</f>
        <v>2.06</v>
      </c>
      <c r="H29" s="432">
        <f>ROUND('Demand Charge'!F29,2)</f>
        <v>1.71</v>
      </c>
      <c r="I29" s="432">
        <f>ROUND('Energy Charge'!H29,2)</f>
        <v>4.8899999999999997</v>
      </c>
      <c r="J29" s="432">
        <f t="shared" si="1"/>
        <v>8.66</v>
      </c>
    </row>
    <row r="30" spans="1:10" ht="22.5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453">
        <f>ROUND('Capital Charge'!H30,2)</f>
        <v>0</v>
      </c>
      <c r="F30" s="432">
        <f>ROUND('O&amp;M Charge'!H30,2)</f>
        <v>0</v>
      </c>
      <c r="G30" s="432">
        <f>ROUND('Customer Charge'!H30,2)</f>
        <v>2.2999999999999998</v>
      </c>
      <c r="H30" s="432">
        <f>ROUND('Demand Charge'!F30,2)</f>
        <v>1.91</v>
      </c>
      <c r="I30" s="432">
        <f>ROUND('Energy Charge'!H30,2)</f>
        <v>5.47</v>
      </c>
      <c r="J30" s="432">
        <f t="shared" si="1"/>
        <v>9.68</v>
      </c>
    </row>
    <row r="31" spans="1:10">
      <c r="A31" s="49">
        <f t="shared" si="0"/>
        <v>23</v>
      </c>
      <c r="B31" s="38"/>
      <c r="C31" s="678"/>
      <c r="D31" s="61"/>
      <c r="E31" s="453"/>
      <c r="F31" s="432"/>
      <c r="G31" s="432"/>
      <c r="H31" s="432"/>
      <c r="I31" s="432"/>
      <c r="J31" s="432"/>
    </row>
    <row r="32" spans="1:10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453"/>
      <c r="F32" s="432"/>
      <c r="G32" s="432"/>
      <c r="H32" s="432"/>
      <c r="I32" s="432"/>
      <c r="J32" s="432"/>
    </row>
    <row r="33" spans="1:10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453">
        <f>ROUND('Capital Charge'!H33,2)</f>
        <v>0</v>
      </c>
      <c r="F33" s="432">
        <f>ROUND('O&amp;M Charge'!H33,2)</f>
        <v>0</v>
      </c>
      <c r="G33" s="432">
        <f>ROUND('Customer Charge'!H33,2)</f>
        <v>0.4</v>
      </c>
      <c r="H33" s="432">
        <f>ROUND('Demand Charge'!F33,2)</f>
        <v>0.34</v>
      </c>
      <c r="I33" s="432">
        <f>ROUND('Energy Charge'!H33,2)</f>
        <v>0.96</v>
      </c>
      <c r="J33" s="432">
        <f t="shared" si="1"/>
        <v>1.7</v>
      </c>
    </row>
    <row r="34" spans="1:10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453">
        <f>ROUND('Capital Charge'!H34,2)</f>
        <v>0</v>
      </c>
      <c r="F34" s="432">
        <f>ROUND('O&amp;M Charge'!H34,2)</f>
        <v>0</v>
      </c>
      <c r="G34" s="432">
        <f>ROUND('Customer Charge'!H34,2)</f>
        <v>0.56000000000000005</v>
      </c>
      <c r="H34" s="432">
        <f>ROUND('Demand Charge'!F34,2)</f>
        <v>0.47</v>
      </c>
      <c r="I34" s="432">
        <f>ROUND('Energy Charge'!H34,2)</f>
        <v>1.34</v>
      </c>
      <c r="J34" s="432">
        <f t="shared" si="1"/>
        <v>2.37</v>
      </c>
    </row>
    <row r="35" spans="1:10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453">
        <f>ROUND('Capital Charge'!H35,2)</f>
        <v>0</v>
      </c>
      <c r="F35" s="432">
        <f>ROUND('O&amp;M Charge'!H35,2)</f>
        <v>0</v>
      </c>
      <c r="G35" s="432">
        <f>ROUND('Customer Charge'!H35,2)</f>
        <v>0.81</v>
      </c>
      <c r="H35" s="432">
        <f>ROUND('Demand Charge'!F35,2)</f>
        <v>0.67</v>
      </c>
      <c r="I35" s="432">
        <f>ROUND('Energy Charge'!H35,2)</f>
        <v>1.92</v>
      </c>
      <c r="J35" s="432">
        <f t="shared" si="1"/>
        <v>3.4</v>
      </c>
    </row>
    <row r="36" spans="1:10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453">
        <f>ROUND('Capital Charge'!H36,2)</f>
        <v>0</v>
      </c>
      <c r="F36" s="432">
        <f>ROUND('O&amp;M Charge'!H36,2)</f>
        <v>0</v>
      </c>
      <c r="G36" s="432">
        <f>ROUND('Customer Charge'!H36,2)</f>
        <v>1.21</v>
      </c>
      <c r="H36" s="432">
        <f>ROUND('Demand Charge'!F36,2)</f>
        <v>1.01</v>
      </c>
      <c r="I36" s="432">
        <f>ROUND('Energy Charge'!H36,2)</f>
        <v>2.88</v>
      </c>
      <c r="J36" s="432">
        <f t="shared" si="1"/>
        <v>5.0999999999999996</v>
      </c>
    </row>
    <row r="37" spans="1:10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453">
        <f>ROUND('Capital Charge'!H37,2)</f>
        <v>0</v>
      </c>
      <c r="F37" s="432">
        <f>ROUND('O&amp;M Charge'!H37,2)</f>
        <v>0</v>
      </c>
      <c r="G37" s="432">
        <f>ROUND('Customer Charge'!H37,2)</f>
        <v>1.61</v>
      </c>
      <c r="H37" s="432">
        <f>ROUND('Demand Charge'!F37,2)</f>
        <v>1.34</v>
      </c>
      <c r="I37" s="432">
        <f>ROUND('Energy Charge'!H37,2)</f>
        <v>3.84</v>
      </c>
      <c r="J37" s="432">
        <f t="shared" si="1"/>
        <v>6.79</v>
      </c>
    </row>
    <row r="38" spans="1:10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453">
        <f>ROUND('Capital Charge'!H38,2)</f>
        <v>0</v>
      </c>
      <c r="F38" s="432">
        <f>ROUND('O&amp;M Charge'!H38,2)</f>
        <v>0</v>
      </c>
      <c r="G38" s="432">
        <f>ROUND('Customer Charge'!H38,2)</f>
        <v>2.02</v>
      </c>
      <c r="H38" s="432">
        <f>ROUND('Demand Charge'!F38,2)</f>
        <v>1.68</v>
      </c>
      <c r="I38" s="432">
        <f>ROUND('Energy Charge'!H38,2)</f>
        <v>4.8</v>
      </c>
      <c r="J38" s="432">
        <f t="shared" si="1"/>
        <v>8.5</v>
      </c>
    </row>
    <row r="39" spans="1:10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453">
        <f>ROUND('Capital Charge'!H39,2)</f>
        <v>0</v>
      </c>
      <c r="F39" s="432">
        <f>ROUND('O&amp;M Charge'!H39,2)</f>
        <v>0</v>
      </c>
      <c r="G39" s="432">
        <f>ROUND('Customer Charge'!H39,2)</f>
        <v>2.5</v>
      </c>
      <c r="H39" s="432">
        <f>ROUND('Demand Charge'!F39,2)</f>
        <v>2.08</v>
      </c>
      <c r="I39" s="432">
        <f>ROUND('Energy Charge'!H39,2)</f>
        <v>5.95</v>
      </c>
      <c r="J39" s="432">
        <f t="shared" si="1"/>
        <v>10.530000000000001</v>
      </c>
    </row>
    <row r="40" spans="1:10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453">
        <f>ROUND('Capital Charge'!H40,2)</f>
        <v>0</v>
      </c>
      <c r="F40" s="432">
        <f>ROUND('O&amp;M Charge'!H40,2)</f>
        <v>0</v>
      </c>
      <c r="G40" s="432">
        <f>ROUND('Customer Charge'!H40,2)</f>
        <v>3.23</v>
      </c>
      <c r="H40" s="432">
        <f>ROUND('Demand Charge'!F40,2)</f>
        <v>2.68</v>
      </c>
      <c r="I40" s="432">
        <f>ROUND('Energy Charge'!H40,2)</f>
        <v>7.68</v>
      </c>
      <c r="J40" s="432">
        <f t="shared" si="1"/>
        <v>13.59</v>
      </c>
    </row>
    <row r="41" spans="1:10">
      <c r="A41" s="49">
        <f t="shared" si="0"/>
        <v>33</v>
      </c>
      <c r="B41" s="38"/>
      <c r="C41" s="678"/>
      <c r="D41" s="61"/>
      <c r="E41" s="453"/>
      <c r="F41" s="432"/>
      <c r="G41" s="432"/>
      <c r="H41" s="432"/>
      <c r="I41" s="432"/>
      <c r="J41" s="432"/>
    </row>
    <row r="42" spans="1:10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453">
        <f>ROUND('Capital Charge'!H42,2)</f>
        <v>0</v>
      </c>
      <c r="F42" s="432">
        <f>ROUND('O&amp;M Charge'!H42,2)</f>
        <v>0</v>
      </c>
      <c r="G42" s="432">
        <f>ROUND('Customer Charge'!H42,2)</f>
        <v>0.56000000000000005</v>
      </c>
      <c r="H42" s="432">
        <f>ROUND('Demand Charge'!F42,2)</f>
        <v>0.47</v>
      </c>
      <c r="I42" s="432">
        <f>ROUND('Energy Charge'!H42,2)</f>
        <v>1.34</v>
      </c>
      <c r="J42" s="432">
        <f t="shared" si="1"/>
        <v>2.37</v>
      </c>
    </row>
    <row r="43" spans="1:10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453">
        <f>ROUND('Capital Charge'!H43,2)</f>
        <v>0</v>
      </c>
      <c r="F43" s="432">
        <f>ROUND('O&amp;M Charge'!H43,2)</f>
        <v>0</v>
      </c>
      <c r="G43" s="432">
        <f>ROUND('Customer Charge'!H43,2)</f>
        <v>0.81</v>
      </c>
      <c r="H43" s="432">
        <f>ROUND('Demand Charge'!F43,2)</f>
        <v>0.67</v>
      </c>
      <c r="I43" s="432">
        <f>ROUND('Energy Charge'!H43,2)</f>
        <v>1.92</v>
      </c>
      <c r="J43" s="432">
        <f t="shared" si="1"/>
        <v>3.4</v>
      </c>
    </row>
    <row r="44" spans="1:10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453">
        <f>ROUND('Capital Charge'!H44,2)</f>
        <v>0</v>
      </c>
      <c r="F44" s="432">
        <f>ROUND('O&amp;M Charge'!H44,2)</f>
        <v>0</v>
      </c>
      <c r="G44" s="432">
        <f>ROUND('Customer Charge'!H44,2)</f>
        <v>1.21</v>
      </c>
      <c r="H44" s="432">
        <f>ROUND('Demand Charge'!F44,2)</f>
        <v>1.01</v>
      </c>
      <c r="I44" s="432">
        <f>ROUND('Energy Charge'!H44,2)</f>
        <v>2.88</v>
      </c>
      <c r="J44" s="432">
        <f t="shared" si="1"/>
        <v>5.0999999999999996</v>
      </c>
    </row>
    <row r="45" spans="1:10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453">
        <f>ROUND('Capital Charge'!H45,2)</f>
        <v>0</v>
      </c>
      <c r="F45" s="432">
        <f>ROUND('O&amp;M Charge'!H45,2)</f>
        <v>0</v>
      </c>
      <c r="G45" s="432">
        <f>ROUND('Customer Charge'!H45,2)</f>
        <v>1.41</v>
      </c>
      <c r="H45" s="432">
        <f>ROUND('Demand Charge'!F45,2)</f>
        <v>1.17</v>
      </c>
      <c r="I45" s="432">
        <f>ROUND('Energy Charge'!H45,2)</f>
        <v>3.36</v>
      </c>
      <c r="J45" s="432">
        <f t="shared" si="1"/>
        <v>5.9399999999999995</v>
      </c>
    </row>
    <row r="46" spans="1:10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453">
        <f>ROUND('Capital Charge'!H46,2)</f>
        <v>0</v>
      </c>
      <c r="F46" s="432">
        <f>ROUND('O&amp;M Charge'!H46,2)</f>
        <v>0</v>
      </c>
      <c r="G46" s="432">
        <f>ROUND('Customer Charge'!H46,2)</f>
        <v>2.02</v>
      </c>
      <c r="H46" s="432">
        <f>ROUND('Demand Charge'!F46,2)</f>
        <v>1.68</v>
      </c>
      <c r="I46" s="432">
        <f>ROUND('Energy Charge'!H46,2)</f>
        <v>4.8</v>
      </c>
      <c r="J46" s="432">
        <f t="shared" si="1"/>
        <v>8.5</v>
      </c>
    </row>
    <row r="47" spans="1:10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453">
        <f>ROUND('Capital Charge'!H47,2)</f>
        <v>0</v>
      </c>
      <c r="F47" s="432">
        <f>ROUND('O&amp;M Charge'!H47,2)</f>
        <v>0</v>
      </c>
      <c r="G47" s="432">
        <f>ROUND('Customer Charge'!H47,2)</f>
        <v>3.23</v>
      </c>
      <c r="H47" s="432">
        <f>ROUND('Demand Charge'!F47,2)</f>
        <v>2.68</v>
      </c>
      <c r="I47" s="432">
        <f>ROUND('Energy Charge'!H47,2)</f>
        <v>7.68</v>
      </c>
      <c r="J47" s="432">
        <f t="shared" si="1"/>
        <v>13.59</v>
      </c>
    </row>
    <row r="48" spans="1:10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453">
        <f>ROUND('Capital Charge'!H48,2)</f>
        <v>0</v>
      </c>
      <c r="F48" s="432">
        <f>ROUND('O&amp;M Charge'!H48,2)</f>
        <v>0</v>
      </c>
      <c r="G48" s="432">
        <f>ROUND('Customer Charge'!H48,2)</f>
        <v>8.07</v>
      </c>
      <c r="H48" s="432">
        <f>ROUND('Demand Charge'!F48,2)</f>
        <v>6.71</v>
      </c>
      <c r="I48" s="432">
        <f>ROUND('Energy Charge'!H48,2)</f>
        <v>19.190000000000001</v>
      </c>
      <c r="J48" s="432">
        <f t="shared" si="1"/>
        <v>33.97</v>
      </c>
    </row>
    <row r="49" spans="1:10">
      <c r="A49" s="49">
        <f t="shared" si="0"/>
        <v>41</v>
      </c>
      <c r="B49" s="38"/>
      <c r="C49" s="678"/>
      <c r="D49" s="61"/>
      <c r="E49" s="453"/>
      <c r="F49" s="432"/>
      <c r="G49" s="432"/>
      <c r="H49" s="432"/>
      <c r="I49" s="432"/>
      <c r="J49" s="432"/>
    </row>
    <row r="50" spans="1:10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453"/>
      <c r="F50" s="432"/>
      <c r="G50" s="432"/>
      <c r="H50" s="432"/>
      <c r="I50" s="432"/>
      <c r="J50" s="432"/>
    </row>
    <row r="51" spans="1:10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453">
        <f>ROUND('Capital Charge'!H51,2)</f>
        <v>10.199999999999999</v>
      </c>
      <c r="F51" s="432">
        <f>ROUND('O&amp;M Charge'!H51,2)</f>
        <v>1.66</v>
      </c>
      <c r="G51" s="432">
        <f>ROUND('Customer Charge'!H51,2)</f>
        <v>0.4</v>
      </c>
      <c r="H51" s="432">
        <f>ROUND('Demand Charge'!F51,2)</f>
        <v>0.34</v>
      </c>
      <c r="I51" s="432">
        <f>ROUND('Energy Charge'!H51,2)</f>
        <v>0.96</v>
      </c>
      <c r="J51" s="432">
        <f t="shared" si="1"/>
        <v>13.559999999999999</v>
      </c>
    </row>
    <row r="52" spans="1:10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453">
        <f>ROUND('Capital Charge'!H52,2)</f>
        <v>10.199999999999999</v>
      </c>
      <c r="F52" s="432">
        <f>ROUND('O&amp;M Charge'!H52,2)</f>
        <v>1.66</v>
      </c>
      <c r="G52" s="432">
        <f>ROUND('Customer Charge'!H52,2)</f>
        <v>0.56000000000000005</v>
      </c>
      <c r="H52" s="432">
        <f>ROUND('Demand Charge'!F52,2)</f>
        <v>0.47</v>
      </c>
      <c r="I52" s="432">
        <f>ROUND('Energy Charge'!H52,2)</f>
        <v>1.34</v>
      </c>
      <c r="J52" s="432">
        <f t="shared" si="1"/>
        <v>14.23</v>
      </c>
    </row>
    <row r="53" spans="1:10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453">
        <f>ROUND('Capital Charge'!H53,2)</f>
        <v>9.6199999999999992</v>
      </c>
      <c r="F53" s="432">
        <f>ROUND('O&amp;M Charge'!H53,2)</f>
        <v>1.66</v>
      </c>
      <c r="G53" s="432">
        <f>ROUND('Customer Charge'!H53,2)</f>
        <v>0.81</v>
      </c>
      <c r="H53" s="432">
        <f>ROUND('Demand Charge'!F53,2)</f>
        <v>0.67</v>
      </c>
      <c r="I53" s="432">
        <f>ROUND('Energy Charge'!H53,2)</f>
        <v>1.92</v>
      </c>
      <c r="J53" s="432">
        <f t="shared" si="1"/>
        <v>14.68</v>
      </c>
    </row>
    <row r="54" spans="1:10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453">
        <f>ROUND('Capital Charge'!H54,2)</f>
        <v>9.64</v>
      </c>
      <c r="F54" s="432">
        <f>ROUND('O&amp;M Charge'!H54,2)</f>
        <v>1.66</v>
      </c>
      <c r="G54" s="432">
        <f>ROUND('Customer Charge'!H54,2)</f>
        <v>1.21</v>
      </c>
      <c r="H54" s="432">
        <f>ROUND('Demand Charge'!F54,2)</f>
        <v>1.01</v>
      </c>
      <c r="I54" s="432">
        <f>ROUND('Energy Charge'!H54,2)</f>
        <v>2.88</v>
      </c>
      <c r="J54" s="432">
        <f t="shared" si="1"/>
        <v>16.400000000000002</v>
      </c>
    </row>
    <row r="55" spans="1:10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453">
        <f>ROUND('Capital Charge'!H55,2)</f>
        <v>10.18</v>
      </c>
      <c r="F55" s="432">
        <f>ROUND('O&amp;M Charge'!H55,2)</f>
        <v>1.66</v>
      </c>
      <c r="G55" s="432">
        <f>ROUND('Customer Charge'!H55,2)</f>
        <v>1.61</v>
      </c>
      <c r="H55" s="432">
        <f>ROUND('Demand Charge'!F55,2)</f>
        <v>1.34</v>
      </c>
      <c r="I55" s="432">
        <f>ROUND('Energy Charge'!H55,2)</f>
        <v>3.84</v>
      </c>
      <c r="J55" s="432">
        <f t="shared" si="1"/>
        <v>18.63</v>
      </c>
    </row>
    <row r="56" spans="1:10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453">
        <f>ROUND('Capital Charge'!H56,2)</f>
        <v>10.36</v>
      </c>
      <c r="F56" s="432">
        <f>ROUND('O&amp;M Charge'!H56,2)</f>
        <v>1.66</v>
      </c>
      <c r="G56" s="432">
        <f>ROUND('Customer Charge'!H56,2)</f>
        <v>2.02</v>
      </c>
      <c r="H56" s="432">
        <f>ROUND('Demand Charge'!F56,2)</f>
        <v>1.68</v>
      </c>
      <c r="I56" s="432">
        <f>ROUND('Energy Charge'!H56,2)</f>
        <v>4.8</v>
      </c>
      <c r="J56" s="432">
        <f t="shared" si="1"/>
        <v>20.52</v>
      </c>
    </row>
    <row r="57" spans="1:10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453">
        <f>ROUND('Capital Charge'!H57,2)</f>
        <v>10.77</v>
      </c>
      <c r="F57" s="432">
        <f>ROUND('O&amp;M Charge'!H57,2)</f>
        <v>1.66</v>
      </c>
      <c r="G57" s="432">
        <f>ROUND('Customer Charge'!H57,2)</f>
        <v>2.5</v>
      </c>
      <c r="H57" s="432">
        <f>ROUND('Demand Charge'!F57,2)</f>
        <v>2.08</v>
      </c>
      <c r="I57" s="432">
        <f>ROUND('Energy Charge'!H57,2)</f>
        <v>5.95</v>
      </c>
      <c r="J57" s="432">
        <f t="shared" si="1"/>
        <v>22.959999999999997</v>
      </c>
    </row>
    <row r="58" spans="1:10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453">
        <f>ROUND('Capital Charge'!H58,2)</f>
        <v>11.54</v>
      </c>
      <c r="F58" s="432">
        <f>ROUND('O&amp;M Charge'!H58,2)</f>
        <v>1.66</v>
      </c>
      <c r="G58" s="432">
        <f>ROUND('Customer Charge'!H58,2)</f>
        <v>3.23</v>
      </c>
      <c r="H58" s="432">
        <f>ROUND('Demand Charge'!F58,2)</f>
        <v>2.68</v>
      </c>
      <c r="I58" s="432">
        <f>ROUND('Energy Charge'!H58,2)</f>
        <v>7.68</v>
      </c>
      <c r="J58" s="432">
        <f t="shared" si="1"/>
        <v>26.79</v>
      </c>
    </row>
    <row r="59" spans="1:10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453">
        <f>ROUND('Capital Charge'!H59,2)</f>
        <v>13.62</v>
      </c>
      <c r="F59" s="432">
        <f>ROUND('O&amp;M Charge'!H59,2)</f>
        <v>1.66</v>
      </c>
      <c r="G59" s="432">
        <f>ROUND('Customer Charge'!H59,2)</f>
        <v>8.07</v>
      </c>
      <c r="H59" s="432">
        <f>ROUND('Demand Charge'!F59,2)</f>
        <v>6.71</v>
      </c>
      <c r="I59" s="432">
        <f>ROUND('Energy Charge'!H59,2)</f>
        <v>19.190000000000001</v>
      </c>
      <c r="J59" s="432">
        <f t="shared" si="1"/>
        <v>49.25</v>
      </c>
    </row>
    <row r="60" spans="1:10">
      <c r="A60" s="49">
        <f t="shared" si="0"/>
        <v>52</v>
      </c>
      <c r="B60" s="38"/>
      <c r="C60" s="678"/>
      <c r="D60" s="61"/>
      <c r="E60" s="453"/>
      <c r="F60" s="432"/>
      <c r="G60" s="432"/>
      <c r="H60" s="432"/>
      <c r="I60" s="432"/>
      <c r="J60" s="432"/>
    </row>
    <row r="61" spans="1:10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453">
        <f>ROUND('Capital Charge'!H61,2)</f>
        <v>9.01</v>
      </c>
      <c r="F61" s="432">
        <f>ROUND('O&amp;M Charge'!H61,2)</f>
        <v>3.32</v>
      </c>
      <c r="G61" s="432">
        <f>ROUND('Customer Charge'!H61,2)</f>
        <v>0.56000000000000005</v>
      </c>
      <c r="H61" s="432">
        <f>ROUND('Demand Charge'!F61,2)</f>
        <v>0.47</v>
      </c>
      <c r="I61" s="432">
        <f>ROUND('Energy Charge'!H61,2)</f>
        <v>1.34</v>
      </c>
      <c r="J61" s="432">
        <f t="shared" si="1"/>
        <v>14.700000000000001</v>
      </c>
    </row>
    <row r="62" spans="1:10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453">
        <f>ROUND('Capital Charge'!H62,2)</f>
        <v>9.16</v>
      </c>
      <c r="F62" s="432">
        <f>ROUND('O&amp;M Charge'!H62,2)</f>
        <v>3.32</v>
      </c>
      <c r="G62" s="432">
        <f>ROUND('Customer Charge'!H62,2)</f>
        <v>0.81</v>
      </c>
      <c r="H62" s="432">
        <f>ROUND('Demand Charge'!F62,2)</f>
        <v>0.67</v>
      </c>
      <c r="I62" s="432">
        <f>ROUND('Energy Charge'!H62,2)</f>
        <v>1.92</v>
      </c>
      <c r="J62" s="432">
        <f t="shared" si="1"/>
        <v>15.88</v>
      </c>
    </row>
    <row r="63" spans="1:10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453">
        <f>ROUND('Capital Charge'!H63,2)</f>
        <v>9.42</v>
      </c>
      <c r="F63" s="432">
        <f>ROUND('O&amp;M Charge'!H63,2)</f>
        <v>3.32</v>
      </c>
      <c r="G63" s="432">
        <f>ROUND('Customer Charge'!H63,2)</f>
        <v>1.21</v>
      </c>
      <c r="H63" s="432">
        <f>ROUND('Demand Charge'!F63,2)</f>
        <v>1.01</v>
      </c>
      <c r="I63" s="432">
        <f>ROUND('Energy Charge'!H63,2)</f>
        <v>2.88</v>
      </c>
      <c r="J63" s="432">
        <f t="shared" si="1"/>
        <v>17.84</v>
      </c>
    </row>
    <row r="64" spans="1:10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453">
        <f>ROUND('Capital Charge'!H64,2)</f>
        <v>10.26</v>
      </c>
      <c r="F64" s="432">
        <f>ROUND('O&amp;M Charge'!H64,2)</f>
        <v>3.32</v>
      </c>
      <c r="G64" s="432">
        <f>ROUND('Customer Charge'!H64,2)</f>
        <v>2.02</v>
      </c>
      <c r="H64" s="432">
        <f>ROUND('Demand Charge'!F64,2)</f>
        <v>1.68</v>
      </c>
      <c r="I64" s="432">
        <f>ROUND('Energy Charge'!H64,2)</f>
        <v>4.8</v>
      </c>
      <c r="J64" s="432">
        <f t="shared" si="1"/>
        <v>22.080000000000002</v>
      </c>
    </row>
    <row r="65" spans="1:10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453">
        <f>ROUND('Capital Charge'!H65,2)</f>
        <v>10.3</v>
      </c>
      <c r="F65" s="432">
        <f>ROUND('O&amp;M Charge'!H65,2)</f>
        <v>3.32</v>
      </c>
      <c r="G65" s="432">
        <f>ROUND('Customer Charge'!H65,2)</f>
        <v>3.23</v>
      </c>
      <c r="H65" s="432">
        <f>ROUND('Demand Charge'!F65,2)</f>
        <v>2.68</v>
      </c>
      <c r="I65" s="432">
        <f>ROUND('Energy Charge'!H65,2)</f>
        <v>7.68</v>
      </c>
      <c r="J65" s="432">
        <f t="shared" si="1"/>
        <v>27.21</v>
      </c>
    </row>
    <row r="66" spans="1:10">
      <c r="A66" s="49">
        <f t="shared" si="0"/>
        <v>58</v>
      </c>
      <c r="B66" s="38"/>
      <c r="C66" s="678"/>
      <c r="D66" s="61"/>
      <c r="E66" s="453"/>
      <c r="F66" s="432"/>
      <c r="G66" s="432"/>
      <c r="H66" s="432"/>
      <c r="I66" s="432"/>
      <c r="J66" s="432"/>
    </row>
    <row r="67" spans="1:10" ht="22.5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453">
        <f>ROUND('Capital Charge'!H67,2)</f>
        <v>9.6199999999999992</v>
      </c>
      <c r="F67" s="432">
        <f>ROUND('O&amp;M Charge'!H67,2)</f>
        <v>0.33</v>
      </c>
      <c r="G67" s="432">
        <f>ROUND('Customer Charge'!H67,2)</f>
        <v>0.36</v>
      </c>
      <c r="H67" s="432">
        <f>ROUND('Demand Charge'!F67,2)</f>
        <v>0.3</v>
      </c>
      <c r="I67" s="432">
        <f>ROUND('Energy Charge'!H67,2)</f>
        <v>0.86</v>
      </c>
      <c r="J67" s="432">
        <f t="shared" si="1"/>
        <v>11.469999999999999</v>
      </c>
    </row>
    <row r="68" spans="1:10" ht="22.5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453">
        <f>ROUND('Capital Charge'!H68,2)</f>
        <v>9.64</v>
      </c>
      <c r="F68" s="432">
        <f>ROUND('O&amp;M Charge'!H68,2)</f>
        <v>0.33</v>
      </c>
      <c r="G68" s="432">
        <f>ROUND('Customer Charge'!H68,2)</f>
        <v>0.6</v>
      </c>
      <c r="H68" s="432">
        <f>ROUND('Demand Charge'!F68,2)</f>
        <v>0.5</v>
      </c>
      <c r="I68" s="432">
        <f>ROUND('Energy Charge'!H68,2)</f>
        <v>1.44</v>
      </c>
      <c r="J68" s="432">
        <f t="shared" si="1"/>
        <v>12.51</v>
      </c>
    </row>
    <row r="69" spans="1:10" ht="22.5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453">
        <f>ROUND('Capital Charge'!H69,2)</f>
        <v>10.18</v>
      </c>
      <c r="F69" s="432">
        <f>ROUND('O&amp;M Charge'!H69,2)</f>
        <v>0.33</v>
      </c>
      <c r="G69" s="432">
        <f>ROUND('Customer Charge'!H69,2)</f>
        <v>0.85</v>
      </c>
      <c r="H69" s="432">
        <f>ROUND('Demand Charge'!F69,2)</f>
        <v>0.7</v>
      </c>
      <c r="I69" s="432">
        <f>ROUND('Energy Charge'!H69,2)</f>
        <v>2.02</v>
      </c>
      <c r="J69" s="432">
        <f t="shared" si="1"/>
        <v>14.079999999999998</v>
      </c>
    </row>
    <row r="70" spans="1:10" ht="22.5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453">
        <f>ROUND('Capital Charge'!H70,2)</f>
        <v>9.6199999999999992</v>
      </c>
      <c r="F70" s="432">
        <f>ROUND('O&amp;M Charge'!H70,2)</f>
        <v>0.33</v>
      </c>
      <c r="G70" s="432">
        <f>ROUND('Customer Charge'!H70,2)</f>
        <v>1.0900000000000001</v>
      </c>
      <c r="H70" s="432">
        <f>ROUND('Demand Charge'!F70,2)</f>
        <v>0.91</v>
      </c>
      <c r="I70" s="432">
        <f>ROUND('Energy Charge'!H70,2)</f>
        <v>2.59</v>
      </c>
      <c r="J70" s="432">
        <f t="shared" si="1"/>
        <v>14.54</v>
      </c>
    </row>
    <row r="71" spans="1:10" ht="22.5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453">
        <f>ROUND('Capital Charge'!H71,2)</f>
        <v>10.36</v>
      </c>
      <c r="F71" s="432">
        <f>ROUND('O&amp;M Charge'!H71,2)</f>
        <v>0.33</v>
      </c>
      <c r="G71" s="432">
        <f>ROUND('Customer Charge'!H71,2)</f>
        <v>1.33</v>
      </c>
      <c r="H71" s="432">
        <f>ROUND('Demand Charge'!F71,2)</f>
        <v>1.1100000000000001</v>
      </c>
      <c r="I71" s="432">
        <f>ROUND('Energy Charge'!H71,2)</f>
        <v>3.17</v>
      </c>
      <c r="J71" s="432">
        <f t="shared" si="1"/>
        <v>16.299999999999997</v>
      </c>
    </row>
    <row r="72" spans="1:10" ht="22.5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453">
        <f>ROUND('Capital Charge'!H72,2)</f>
        <v>10.18</v>
      </c>
      <c r="F72" s="432">
        <f>ROUND('O&amp;M Charge'!H72,2)</f>
        <v>0.33</v>
      </c>
      <c r="G72" s="432">
        <f>ROUND('Customer Charge'!H72,2)</f>
        <v>1.57</v>
      </c>
      <c r="H72" s="432">
        <f>ROUND('Demand Charge'!F72,2)</f>
        <v>1.31</v>
      </c>
      <c r="I72" s="432">
        <f>ROUND('Energy Charge'!H72,2)</f>
        <v>3.74</v>
      </c>
      <c r="J72" s="432">
        <f t="shared" si="1"/>
        <v>17.130000000000003</v>
      </c>
    </row>
    <row r="73" spans="1:10" ht="22.5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453">
        <f>ROUND('Capital Charge'!H73,2)</f>
        <v>10.77</v>
      </c>
      <c r="F73" s="432">
        <f>ROUND('O&amp;M Charge'!H73,2)</f>
        <v>0.33</v>
      </c>
      <c r="G73" s="432">
        <f>ROUND('Customer Charge'!H73,2)</f>
        <v>1.81</v>
      </c>
      <c r="H73" s="432">
        <f>ROUND('Demand Charge'!F73,2)</f>
        <v>1.51</v>
      </c>
      <c r="I73" s="432">
        <f>ROUND('Energy Charge'!H73,2)</f>
        <v>4.32</v>
      </c>
      <c r="J73" s="432">
        <f t="shared" si="1"/>
        <v>18.740000000000002</v>
      </c>
    </row>
    <row r="74" spans="1:10" ht="22.5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453">
        <f>ROUND('Capital Charge'!H74,2)</f>
        <v>11.54</v>
      </c>
      <c r="F74" s="432">
        <f>ROUND('O&amp;M Charge'!H74,2)</f>
        <v>0.33</v>
      </c>
      <c r="G74" s="432">
        <f>ROUND('Customer Charge'!H74,2)</f>
        <v>2.06</v>
      </c>
      <c r="H74" s="432">
        <f>ROUND('Demand Charge'!F74,2)</f>
        <v>1.71</v>
      </c>
      <c r="I74" s="432">
        <f>ROUND('Energy Charge'!H74,2)</f>
        <v>4.8899999999999997</v>
      </c>
      <c r="J74" s="432">
        <f t="shared" si="1"/>
        <v>20.53</v>
      </c>
    </row>
    <row r="75" spans="1:10" ht="22.5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453">
        <f>ROUND('Capital Charge'!H75,2)</f>
        <v>11.54</v>
      </c>
      <c r="F75" s="432">
        <f>ROUND('O&amp;M Charge'!H75,2)</f>
        <v>0.33</v>
      </c>
      <c r="G75" s="432">
        <f>ROUND('Customer Charge'!H75,2)</f>
        <v>2.2999999999999998</v>
      </c>
      <c r="H75" s="432">
        <f>ROUND('Demand Charge'!F75,2)</f>
        <v>1.91</v>
      </c>
      <c r="I75" s="432">
        <f>ROUND('Energy Charge'!H75,2)</f>
        <v>5.47</v>
      </c>
      <c r="J75" s="432">
        <f t="shared" ref="J75:J138" si="2">SUM(E75:I75)</f>
        <v>21.549999999999997</v>
      </c>
    </row>
    <row r="76" spans="1:10">
      <c r="A76" s="49">
        <f t="shared" si="0"/>
        <v>68</v>
      </c>
      <c r="B76" s="38"/>
      <c r="C76" s="678"/>
      <c r="D76" s="61"/>
      <c r="E76" s="453"/>
      <c r="F76" s="432"/>
      <c r="G76" s="432"/>
      <c r="H76" s="432"/>
      <c r="I76" s="432"/>
      <c r="J76" s="432"/>
    </row>
    <row r="77" spans="1:10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453">
        <f>ROUND('Capital Charge'!H77,2)</f>
        <v>0</v>
      </c>
      <c r="F77" s="432">
        <f>ROUND('O&amp;M Charge'!H77,2)</f>
        <v>1.66</v>
      </c>
      <c r="G77" s="432">
        <f>ROUND('Customer Charge'!H77,2)</f>
        <v>0.4</v>
      </c>
      <c r="H77" s="432">
        <f>ROUND('Demand Charge'!F77,2)</f>
        <v>0.34</v>
      </c>
      <c r="I77" s="432">
        <f>ROUND('Energy Charge'!H77,2)</f>
        <v>0.96</v>
      </c>
      <c r="J77" s="432">
        <f t="shared" si="2"/>
        <v>3.36</v>
      </c>
    </row>
    <row r="78" spans="1:10">
      <c r="A78" s="49">
        <f t="shared" ref="A78:A141" si="3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453">
        <f>ROUND('Capital Charge'!H78,2)</f>
        <v>0</v>
      </c>
      <c r="F78" s="432">
        <f>ROUND('O&amp;M Charge'!H78,2)</f>
        <v>1.66</v>
      </c>
      <c r="G78" s="432">
        <f>ROUND('Customer Charge'!H78,2)</f>
        <v>0.56000000000000005</v>
      </c>
      <c r="H78" s="432">
        <f>ROUND('Demand Charge'!F78,2)</f>
        <v>0.47</v>
      </c>
      <c r="I78" s="432">
        <f>ROUND('Energy Charge'!H78,2)</f>
        <v>1.34</v>
      </c>
      <c r="J78" s="432">
        <f t="shared" si="2"/>
        <v>4.0299999999999994</v>
      </c>
    </row>
    <row r="79" spans="1:10">
      <c r="A79" s="49">
        <f t="shared" si="3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453">
        <f>ROUND('Capital Charge'!H79,2)</f>
        <v>0</v>
      </c>
      <c r="F79" s="432">
        <f>ROUND('O&amp;M Charge'!H79,2)</f>
        <v>1.66</v>
      </c>
      <c r="G79" s="432">
        <f>ROUND('Customer Charge'!H79,2)</f>
        <v>0.81</v>
      </c>
      <c r="H79" s="432">
        <f>ROUND('Demand Charge'!F79,2)</f>
        <v>0.67</v>
      </c>
      <c r="I79" s="432">
        <f>ROUND('Energy Charge'!H79,2)</f>
        <v>1.92</v>
      </c>
      <c r="J79" s="432">
        <f t="shared" si="2"/>
        <v>5.0599999999999996</v>
      </c>
    </row>
    <row r="80" spans="1:10">
      <c r="A80" s="49">
        <f t="shared" si="3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453">
        <f>ROUND('Capital Charge'!H80,2)</f>
        <v>0</v>
      </c>
      <c r="F80" s="432">
        <f>ROUND('O&amp;M Charge'!H80,2)</f>
        <v>1.66</v>
      </c>
      <c r="G80" s="432">
        <f>ROUND('Customer Charge'!H80,2)</f>
        <v>1.21</v>
      </c>
      <c r="H80" s="432">
        <f>ROUND('Demand Charge'!F80,2)</f>
        <v>1.01</v>
      </c>
      <c r="I80" s="432">
        <f>ROUND('Energy Charge'!H80,2)</f>
        <v>2.88</v>
      </c>
      <c r="J80" s="432">
        <f t="shared" si="2"/>
        <v>6.76</v>
      </c>
    </row>
    <row r="81" spans="1:10">
      <c r="A81" s="49">
        <f t="shared" si="3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453">
        <f>ROUND('Capital Charge'!H81,2)</f>
        <v>0</v>
      </c>
      <c r="F81" s="432">
        <f>ROUND('O&amp;M Charge'!H81,2)</f>
        <v>1.66</v>
      </c>
      <c r="G81" s="432">
        <f>ROUND('Customer Charge'!H81,2)</f>
        <v>1.61</v>
      </c>
      <c r="H81" s="432">
        <f>ROUND('Demand Charge'!F81,2)</f>
        <v>1.34</v>
      </c>
      <c r="I81" s="432">
        <f>ROUND('Energy Charge'!H81,2)</f>
        <v>3.84</v>
      </c>
      <c r="J81" s="432">
        <f t="shared" si="2"/>
        <v>8.4499999999999993</v>
      </c>
    </row>
    <row r="82" spans="1:10">
      <c r="A82" s="49">
        <f t="shared" si="3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453">
        <f>ROUND('Capital Charge'!H82,2)</f>
        <v>0</v>
      </c>
      <c r="F82" s="432">
        <f>ROUND('O&amp;M Charge'!H82,2)</f>
        <v>1.66</v>
      </c>
      <c r="G82" s="432">
        <f>ROUND('Customer Charge'!H82,2)</f>
        <v>2.02</v>
      </c>
      <c r="H82" s="432">
        <f>ROUND('Demand Charge'!F82,2)</f>
        <v>1.68</v>
      </c>
      <c r="I82" s="432">
        <f>ROUND('Energy Charge'!H82,2)</f>
        <v>4.8</v>
      </c>
      <c r="J82" s="432">
        <f t="shared" si="2"/>
        <v>10.16</v>
      </c>
    </row>
    <row r="83" spans="1:10">
      <c r="A83" s="49">
        <f t="shared" si="3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453">
        <f>ROUND('Capital Charge'!H83,2)</f>
        <v>0</v>
      </c>
      <c r="F83" s="432">
        <f>ROUND('O&amp;M Charge'!H83,2)</f>
        <v>1.66</v>
      </c>
      <c r="G83" s="432">
        <f>ROUND('Customer Charge'!H83,2)</f>
        <v>2.5</v>
      </c>
      <c r="H83" s="432">
        <f>ROUND('Demand Charge'!F83,2)</f>
        <v>2.08</v>
      </c>
      <c r="I83" s="432">
        <f>ROUND('Energy Charge'!H83,2)</f>
        <v>5.95</v>
      </c>
      <c r="J83" s="432">
        <f t="shared" si="2"/>
        <v>12.190000000000001</v>
      </c>
    </row>
    <row r="84" spans="1:10">
      <c r="A84" s="49">
        <f t="shared" si="3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453">
        <f>ROUND('Capital Charge'!H84,2)</f>
        <v>0</v>
      </c>
      <c r="F84" s="432">
        <f>ROUND('O&amp;M Charge'!H84,2)</f>
        <v>1.66</v>
      </c>
      <c r="G84" s="432">
        <f>ROUND('Customer Charge'!H84,2)</f>
        <v>3.23</v>
      </c>
      <c r="H84" s="432">
        <f>ROUND('Demand Charge'!F84,2)</f>
        <v>2.68</v>
      </c>
      <c r="I84" s="432">
        <f>ROUND('Energy Charge'!H84,2)</f>
        <v>7.68</v>
      </c>
      <c r="J84" s="432">
        <f t="shared" si="2"/>
        <v>15.25</v>
      </c>
    </row>
    <row r="85" spans="1:10">
      <c r="A85" s="49">
        <f t="shared" si="3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453">
        <f>ROUND('Capital Charge'!H85,2)</f>
        <v>0</v>
      </c>
      <c r="F85" s="432">
        <f>ROUND('O&amp;M Charge'!H85,2)</f>
        <v>1.66</v>
      </c>
      <c r="G85" s="432">
        <f>ROUND('Customer Charge'!H85,2)</f>
        <v>8.07</v>
      </c>
      <c r="H85" s="432">
        <f>ROUND('Demand Charge'!F85,2)</f>
        <v>6.71</v>
      </c>
      <c r="I85" s="432">
        <f>ROUND('Energy Charge'!H85,2)</f>
        <v>19.190000000000001</v>
      </c>
      <c r="J85" s="432">
        <f t="shared" si="2"/>
        <v>35.630000000000003</v>
      </c>
    </row>
    <row r="86" spans="1:10">
      <c r="A86" s="49">
        <f t="shared" si="3"/>
        <v>78</v>
      </c>
      <c r="B86" s="38"/>
      <c r="C86" s="678"/>
      <c r="D86" s="61"/>
      <c r="E86" s="453"/>
      <c r="F86" s="432"/>
      <c r="G86" s="432"/>
      <c r="H86" s="432"/>
      <c r="I86" s="432"/>
      <c r="J86" s="432"/>
    </row>
    <row r="87" spans="1:10">
      <c r="A87" s="49">
        <f t="shared" si="3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453">
        <f>ROUND('Capital Charge'!H87,2)</f>
        <v>0</v>
      </c>
      <c r="F87" s="432">
        <f>ROUND('O&amp;M Charge'!H87,2)</f>
        <v>3.32</v>
      </c>
      <c r="G87" s="432">
        <f>ROUND('Customer Charge'!H87,2)</f>
        <v>0.56000000000000005</v>
      </c>
      <c r="H87" s="432">
        <f>ROUND('Demand Charge'!F87,2)</f>
        <v>0.47</v>
      </c>
      <c r="I87" s="432">
        <f>ROUND('Energy Charge'!H87,2)</f>
        <v>1.34</v>
      </c>
      <c r="J87" s="432">
        <f t="shared" si="2"/>
        <v>5.6899999999999995</v>
      </c>
    </row>
    <row r="88" spans="1:10">
      <c r="A88" s="49">
        <f t="shared" si="3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453">
        <f>ROUND('Capital Charge'!H88,2)</f>
        <v>0</v>
      </c>
      <c r="F88" s="432">
        <f>ROUND('O&amp;M Charge'!H88,2)</f>
        <v>3.32</v>
      </c>
      <c r="G88" s="432">
        <f>ROUND('Customer Charge'!H88,2)</f>
        <v>0.81</v>
      </c>
      <c r="H88" s="432">
        <f>ROUND('Demand Charge'!F88,2)</f>
        <v>0.67</v>
      </c>
      <c r="I88" s="432">
        <f>ROUND('Energy Charge'!H88,2)</f>
        <v>1.92</v>
      </c>
      <c r="J88" s="432">
        <f t="shared" si="2"/>
        <v>6.72</v>
      </c>
    </row>
    <row r="89" spans="1:10">
      <c r="A89" s="49">
        <f t="shared" si="3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453">
        <f>ROUND('Capital Charge'!H89,2)</f>
        <v>0</v>
      </c>
      <c r="F89" s="432">
        <f>ROUND('O&amp;M Charge'!H89,2)</f>
        <v>3.32</v>
      </c>
      <c r="G89" s="432">
        <f>ROUND('Customer Charge'!H89,2)</f>
        <v>1.21</v>
      </c>
      <c r="H89" s="432">
        <f>ROUND('Demand Charge'!F89,2)</f>
        <v>1.01</v>
      </c>
      <c r="I89" s="432">
        <f>ROUND('Energy Charge'!H89,2)</f>
        <v>2.88</v>
      </c>
      <c r="J89" s="432">
        <f t="shared" si="2"/>
        <v>8.4199999999999982</v>
      </c>
    </row>
    <row r="90" spans="1:10">
      <c r="A90" s="49">
        <f t="shared" si="3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453">
        <f>ROUND('Capital Charge'!H90,2)</f>
        <v>0</v>
      </c>
      <c r="F90" s="432">
        <f>ROUND('O&amp;M Charge'!H90,2)</f>
        <v>3.32</v>
      </c>
      <c r="G90" s="432">
        <f>ROUND('Customer Charge'!H90,2)</f>
        <v>1.41</v>
      </c>
      <c r="H90" s="432">
        <f>ROUND('Demand Charge'!F90,2)</f>
        <v>1.17</v>
      </c>
      <c r="I90" s="432">
        <f>ROUND('Energy Charge'!H90,2)</f>
        <v>3.36</v>
      </c>
      <c r="J90" s="432">
        <f t="shared" si="2"/>
        <v>9.26</v>
      </c>
    </row>
    <row r="91" spans="1:10">
      <c r="A91" s="49">
        <f t="shared" si="3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453">
        <f>ROUND('Capital Charge'!H91,2)</f>
        <v>0</v>
      </c>
      <c r="F91" s="432">
        <f>ROUND('O&amp;M Charge'!H91,2)</f>
        <v>3.32</v>
      </c>
      <c r="G91" s="432">
        <f>ROUND('Customer Charge'!H91,2)</f>
        <v>2.02</v>
      </c>
      <c r="H91" s="432">
        <f>ROUND('Demand Charge'!F91,2)</f>
        <v>1.68</v>
      </c>
      <c r="I91" s="432">
        <f>ROUND('Energy Charge'!H91,2)</f>
        <v>4.8</v>
      </c>
      <c r="J91" s="432">
        <f t="shared" si="2"/>
        <v>11.82</v>
      </c>
    </row>
    <row r="92" spans="1:10">
      <c r="A92" s="49">
        <f t="shared" si="3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453">
        <f>ROUND('Capital Charge'!H92,2)</f>
        <v>0</v>
      </c>
      <c r="F92" s="432">
        <f>ROUND('O&amp;M Charge'!H92,2)</f>
        <v>3.32</v>
      </c>
      <c r="G92" s="432">
        <f>ROUND('Customer Charge'!H92,2)</f>
        <v>3.23</v>
      </c>
      <c r="H92" s="432">
        <f>ROUND('Demand Charge'!F92,2)</f>
        <v>2.68</v>
      </c>
      <c r="I92" s="432">
        <f>ROUND('Energy Charge'!H92,2)</f>
        <v>7.68</v>
      </c>
      <c r="J92" s="432">
        <f t="shared" si="2"/>
        <v>16.91</v>
      </c>
    </row>
    <row r="93" spans="1:10">
      <c r="A93" s="49">
        <f t="shared" si="3"/>
        <v>85</v>
      </c>
      <c r="B93" s="38"/>
      <c r="C93" s="678"/>
      <c r="D93" s="61"/>
      <c r="E93" s="453"/>
      <c r="F93" s="432"/>
      <c r="G93" s="432"/>
      <c r="H93" s="432"/>
      <c r="I93" s="432"/>
      <c r="J93" s="432"/>
    </row>
    <row r="94" spans="1:10" ht="22.5">
      <c r="A94" s="49">
        <f t="shared" si="3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453">
        <f>ROUND('Capital Charge'!H94,2)</f>
        <v>0</v>
      </c>
      <c r="F94" s="432">
        <f>ROUND('O&amp;M Charge'!H94,2)</f>
        <v>0.33</v>
      </c>
      <c r="G94" s="432">
        <f>ROUND('Customer Charge'!H94,2)</f>
        <v>0.36</v>
      </c>
      <c r="H94" s="432">
        <f>ROUND('Demand Charge'!F94,2)</f>
        <v>0.3</v>
      </c>
      <c r="I94" s="432">
        <f>ROUND('Energy Charge'!H94,2)</f>
        <v>0.86</v>
      </c>
      <c r="J94" s="432">
        <f t="shared" si="2"/>
        <v>1.85</v>
      </c>
    </row>
    <row r="95" spans="1:10" ht="22.5">
      <c r="A95" s="49">
        <f t="shared" si="3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453">
        <f>ROUND('Capital Charge'!H95,2)</f>
        <v>0</v>
      </c>
      <c r="F95" s="432">
        <f>ROUND('O&amp;M Charge'!H95,2)</f>
        <v>0.33</v>
      </c>
      <c r="G95" s="432">
        <f>ROUND('Customer Charge'!H95,2)</f>
        <v>0.6</v>
      </c>
      <c r="H95" s="432">
        <f>ROUND('Demand Charge'!F95,2)</f>
        <v>0.5</v>
      </c>
      <c r="I95" s="432">
        <f>ROUND('Energy Charge'!H95,2)</f>
        <v>1.44</v>
      </c>
      <c r="J95" s="432">
        <f t="shared" si="2"/>
        <v>2.87</v>
      </c>
    </row>
    <row r="96" spans="1:10" ht="22.5">
      <c r="A96" s="49">
        <f t="shared" si="3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453">
        <f>ROUND('Capital Charge'!H96,2)</f>
        <v>0</v>
      </c>
      <c r="F96" s="432">
        <f>ROUND('O&amp;M Charge'!H96,2)</f>
        <v>0.33</v>
      </c>
      <c r="G96" s="432">
        <f>ROUND('Customer Charge'!H96,2)</f>
        <v>0.85</v>
      </c>
      <c r="H96" s="432">
        <f>ROUND('Demand Charge'!F96,2)</f>
        <v>0.7</v>
      </c>
      <c r="I96" s="432">
        <f>ROUND('Energy Charge'!H96,2)</f>
        <v>2.02</v>
      </c>
      <c r="J96" s="432">
        <f t="shared" si="2"/>
        <v>3.9</v>
      </c>
    </row>
    <row r="97" spans="1:10" ht="22.5">
      <c r="A97" s="49">
        <f t="shared" si="3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453">
        <f>ROUND('Capital Charge'!H97,2)</f>
        <v>0</v>
      </c>
      <c r="F97" s="432">
        <f>ROUND('O&amp;M Charge'!H97,2)</f>
        <v>0.33</v>
      </c>
      <c r="G97" s="432">
        <f>ROUND('Customer Charge'!H97,2)</f>
        <v>1.0900000000000001</v>
      </c>
      <c r="H97" s="432">
        <f>ROUND('Demand Charge'!F97,2)</f>
        <v>0.91</v>
      </c>
      <c r="I97" s="432">
        <f>ROUND('Energy Charge'!H97,2)</f>
        <v>2.59</v>
      </c>
      <c r="J97" s="432">
        <f t="shared" si="2"/>
        <v>4.92</v>
      </c>
    </row>
    <row r="98" spans="1:10" ht="22.5">
      <c r="A98" s="49">
        <f t="shared" si="3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453">
        <f>ROUND('Capital Charge'!H98,2)</f>
        <v>0</v>
      </c>
      <c r="F98" s="432">
        <f>ROUND('O&amp;M Charge'!H98,2)</f>
        <v>0.33</v>
      </c>
      <c r="G98" s="432">
        <f>ROUND('Customer Charge'!H98,2)</f>
        <v>1.33</v>
      </c>
      <c r="H98" s="432">
        <f>ROUND('Demand Charge'!F98,2)</f>
        <v>1.1100000000000001</v>
      </c>
      <c r="I98" s="432">
        <f>ROUND('Energy Charge'!H98,2)</f>
        <v>3.17</v>
      </c>
      <c r="J98" s="432">
        <f t="shared" si="2"/>
        <v>5.94</v>
      </c>
    </row>
    <row r="99" spans="1:10" ht="22.5">
      <c r="A99" s="49">
        <f t="shared" si="3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453">
        <f>ROUND('Capital Charge'!H99,2)</f>
        <v>0</v>
      </c>
      <c r="F99" s="432">
        <f>ROUND('O&amp;M Charge'!H99,2)</f>
        <v>0.33</v>
      </c>
      <c r="G99" s="432">
        <f>ROUND('Customer Charge'!H99,2)</f>
        <v>1.57</v>
      </c>
      <c r="H99" s="432">
        <f>ROUND('Demand Charge'!F99,2)</f>
        <v>1.31</v>
      </c>
      <c r="I99" s="432">
        <f>ROUND('Energy Charge'!H99,2)</f>
        <v>3.74</v>
      </c>
      <c r="J99" s="432">
        <f t="shared" si="2"/>
        <v>6.95</v>
      </c>
    </row>
    <row r="100" spans="1:10" ht="22.5">
      <c r="A100" s="49">
        <f t="shared" si="3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453">
        <f>ROUND('Capital Charge'!H100,2)</f>
        <v>0</v>
      </c>
      <c r="F100" s="432">
        <f>ROUND('O&amp;M Charge'!H100,2)</f>
        <v>0.33</v>
      </c>
      <c r="G100" s="432">
        <f>ROUND('Customer Charge'!H100,2)</f>
        <v>1.81</v>
      </c>
      <c r="H100" s="432">
        <f>ROUND('Demand Charge'!F100,2)</f>
        <v>1.51</v>
      </c>
      <c r="I100" s="432">
        <f>ROUND('Energy Charge'!H100,2)</f>
        <v>4.32</v>
      </c>
      <c r="J100" s="432">
        <f t="shared" si="2"/>
        <v>7.9700000000000006</v>
      </c>
    </row>
    <row r="101" spans="1:10" ht="22.5">
      <c r="A101" s="49">
        <f t="shared" si="3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453">
        <f>ROUND('Capital Charge'!H101,2)</f>
        <v>0</v>
      </c>
      <c r="F101" s="432">
        <f>ROUND('O&amp;M Charge'!H101,2)</f>
        <v>0.33</v>
      </c>
      <c r="G101" s="432">
        <f>ROUND('Customer Charge'!H101,2)</f>
        <v>2.06</v>
      </c>
      <c r="H101" s="432">
        <f>ROUND('Demand Charge'!F101,2)</f>
        <v>1.71</v>
      </c>
      <c r="I101" s="432">
        <f>ROUND('Energy Charge'!H101,2)</f>
        <v>4.8899999999999997</v>
      </c>
      <c r="J101" s="432">
        <f t="shared" si="2"/>
        <v>8.9899999999999984</v>
      </c>
    </row>
    <row r="102" spans="1:10" ht="22.5">
      <c r="A102" s="49">
        <f t="shared" si="3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453">
        <f>ROUND('Capital Charge'!H102,2)</f>
        <v>0</v>
      </c>
      <c r="F102" s="432">
        <f>ROUND('O&amp;M Charge'!H102,2)</f>
        <v>0.33</v>
      </c>
      <c r="G102" s="432">
        <f>ROUND('Customer Charge'!H102,2)</f>
        <v>2.2999999999999998</v>
      </c>
      <c r="H102" s="432">
        <f>ROUND('Demand Charge'!F102,2)</f>
        <v>1.91</v>
      </c>
      <c r="I102" s="432">
        <f>ROUND('Energy Charge'!H102,2)</f>
        <v>5.47</v>
      </c>
      <c r="J102" s="432">
        <f t="shared" si="2"/>
        <v>10.01</v>
      </c>
    </row>
    <row r="103" spans="1:10">
      <c r="A103" s="49">
        <f t="shared" si="3"/>
        <v>95</v>
      </c>
      <c r="B103" s="38"/>
      <c r="C103" s="678"/>
      <c r="D103" s="61"/>
      <c r="E103" s="453"/>
      <c r="F103" s="432"/>
      <c r="G103" s="432"/>
      <c r="H103" s="432"/>
      <c r="I103" s="432"/>
      <c r="J103" s="432"/>
    </row>
    <row r="104" spans="1:10">
      <c r="A104" s="49">
        <f t="shared" si="3"/>
        <v>96</v>
      </c>
      <c r="B104" s="38" t="str">
        <f>'WP7 Condensed Sch. Level Costs'!A98</f>
        <v>Sch 54E</v>
      </c>
      <c r="C104" s="678"/>
      <c r="D104" s="61"/>
      <c r="E104" s="453"/>
      <c r="F104" s="432"/>
      <c r="G104" s="432"/>
      <c r="H104" s="432"/>
      <c r="I104" s="432"/>
      <c r="J104" s="432"/>
    </row>
    <row r="105" spans="1:10">
      <c r="A105" s="49">
        <f t="shared" si="3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453">
        <f>ROUND('Capital Charge'!H105,2)</f>
        <v>0</v>
      </c>
      <c r="F105" s="432">
        <f>ROUND('O&amp;M Charge'!H105,2)</f>
        <v>0</v>
      </c>
      <c r="G105" s="432">
        <f>ROUND('Customer Charge'!H105,2)</f>
        <v>0.4</v>
      </c>
      <c r="H105" s="432">
        <f>ROUND('Demand Charge'!F105,2)</f>
        <v>0.34</v>
      </c>
      <c r="I105" s="432">
        <f>ROUND('Energy Charge'!H105,2)</f>
        <v>0.96</v>
      </c>
      <c r="J105" s="432">
        <f t="shared" si="2"/>
        <v>1.7</v>
      </c>
    </row>
    <row r="106" spans="1:10">
      <c r="A106" s="49">
        <f t="shared" si="3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453">
        <f>ROUND('Capital Charge'!H106,2)</f>
        <v>0</v>
      </c>
      <c r="F106" s="432">
        <f>ROUND('O&amp;M Charge'!H106,2)</f>
        <v>0</v>
      </c>
      <c r="G106" s="432">
        <f>ROUND('Customer Charge'!H106,2)</f>
        <v>0.56000000000000005</v>
      </c>
      <c r="H106" s="432">
        <f>ROUND('Demand Charge'!F106,2)</f>
        <v>0.47</v>
      </c>
      <c r="I106" s="432">
        <f>ROUND('Energy Charge'!H106,2)</f>
        <v>1.34</v>
      </c>
      <c r="J106" s="432">
        <f t="shared" si="2"/>
        <v>2.37</v>
      </c>
    </row>
    <row r="107" spans="1:10">
      <c r="A107" s="49">
        <f t="shared" si="3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453">
        <f>ROUND('Capital Charge'!H107,2)</f>
        <v>0</v>
      </c>
      <c r="F107" s="432">
        <f>ROUND('O&amp;M Charge'!H107,2)</f>
        <v>0</v>
      </c>
      <c r="G107" s="432">
        <f>ROUND('Customer Charge'!H107,2)</f>
        <v>0.81</v>
      </c>
      <c r="H107" s="432">
        <f>ROUND('Demand Charge'!F107,2)</f>
        <v>0.67</v>
      </c>
      <c r="I107" s="432">
        <f>ROUND('Energy Charge'!H107,2)</f>
        <v>1.92</v>
      </c>
      <c r="J107" s="432">
        <f t="shared" si="2"/>
        <v>3.4</v>
      </c>
    </row>
    <row r="108" spans="1:10">
      <c r="A108" s="49">
        <f t="shared" si="3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453">
        <f>ROUND('Capital Charge'!H108,2)</f>
        <v>0</v>
      </c>
      <c r="F108" s="432">
        <f>ROUND('O&amp;M Charge'!H108,2)</f>
        <v>0</v>
      </c>
      <c r="G108" s="432">
        <f>ROUND('Customer Charge'!H108,2)</f>
        <v>1.21</v>
      </c>
      <c r="H108" s="432">
        <f>ROUND('Demand Charge'!F108,2)</f>
        <v>1.01</v>
      </c>
      <c r="I108" s="432">
        <f>ROUND('Energy Charge'!H108,2)</f>
        <v>2.88</v>
      </c>
      <c r="J108" s="432">
        <f t="shared" si="2"/>
        <v>5.0999999999999996</v>
      </c>
    </row>
    <row r="109" spans="1:10">
      <c r="A109" s="49">
        <f t="shared" si="3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453">
        <f>ROUND('Capital Charge'!H109,2)</f>
        <v>0</v>
      </c>
      <c r="F109" s="432">
        <f>ROUND('O&amp;M Charge'!H109,2)</f>
        <v>0</v>
      </c>
      <c r="G109" s="432">
        <f>ROUND('Customer Charge'!H109,2)</f>
        <v>1.61</v>
      </c>
      <c r="H109" s="432">
        <f>ROUND('Demand Charge'!F109,2)</f>
        <v>1.34</v>
      </c>
      <c r="I109" s="432">
        <f>ROUND('Energy Charge'!H109,2)</f>
        <v>3.84</v>
      </c>
      <c r="J109" s="432">
        <f t="shared" si="2"/>
        <v>6.79</v>
      </c>
    </row>
    <row r="110" spans="1:10">
      <c r="A110" s="49">
        <f t="shared" si="3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453">
        <f>ROUND('Capital Charge'!H110,2)</f>
        <v>0</v>
      </c>
      <c r="F110" s="432">
        <f>ROUND('O&amp;M Charge'!H110,2)</f>
        <v>0</v>
      </c>
      <c r="G110" s="432">
        <f>ROUND('Customer Charge'!H110,2)</f>
        <v>2.02</v>
      </c>
      <c r="H110" s="432">
        <f>ROUND('Demand Charge'!F110,2)</f>
        <v>1.68</v>
      </c>
      <c r="I110" s="432">
        <f>ROUND('Energy Charge'!H110,2)</f>
        <v>4.8</v>
      </c>
      <c r="J110" s="432">
        <f t="shared" si="2"/>
        <v>8.5</v>
      </c>
    </row>
    <row r="111" spans="1:10">
      <c r="A111" s="49">
        <f t="shared" si="3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453">
        <f>ROUND('Capital Charge'!H111,2)</f>
        <v>0</v>
      </c>
      <c r="F111" s="432">
        <f>ROUND('O&amp;M Charge'!H111,2)</f>
        <v>0</v>
      </c>
      <c r="G111" s="432">
        <f>ROUND('Customer Charge'!H111,2)</f>
        <v>2.5</v>
      </c>
      <c r="H111" s="432">
        <f>ROUND('Demand Charge'!F111,2)</f>
        <v>2.08</v>
      </c>
      <c r="I111" s="432">
        <f>ROUND('Energy Charge'!H111,2)</f>
        <v>5.95</v>
      </c>
      <c r="J111" s="432">
        <f t="shared" si="2"/>
        <v>10.530000000000001</v>
      </c>
    </row>
    <row r="112" spans="1:10">
      <c r="A112" s="49">
        <f t="shared" si="3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453">
        <f>ROUND('Capital Charge'!H112,2)</f>
        <v>0</v>
      </c>
      <c r="F112" s="432">
        <f>ROUND('O&amp;M Charge'!H112,2)</f>
        <v>0</v>
      </c>
      <c r="G112" s="432">
        <f>ROUND('Customer Charge'!H112,2)</f>
        <v>3.23</v>
      </c>
      <c r="H112" s="432">
        <f>ROUND('Demand Charge'!F112,2)</f>
        <v>2.68</v>
      </c>
      <c r="I112" s="432">
        <f>ROUND('Energy Charge'!H112,2)</f>
        <v>7.68</v>
      </c>
      <c r="J112" s="432">
        <f t="shared" si="2"/>
        <v>13.59</v>
      </c>
    </row>
    <row r="113" spans="1:10">
      <c r="A113" s="49">
        <f t="shared" si="3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453">
        <f>ROUND('Capital Charge'!H113,2)</f>
        <v>0</v>
      </c>
      <c r="F113" s="432">
        <f>ROUND('O&amp;M Charge'!H113,2)</f>
        <v>0</v>
      </c>
      <c r="G113" s="432">
        <f>ROUND('Customer Charge'!H113,2)</f>
        <v>8.07</v>
      </c>
      <c r="H113" s="432">
        <f>ROUND('Demand Charge'!F113,2)</f>
        <v>6.71</v>
      </c>
      <c r="I113" s="432">
        <f>ROUND('Energy Charge'!H113,2)</f>
        <v>19.190000000000001</v>
      </c>
      <c r="J113" s="432">
        <f t="shared" si="2"/>
        <v>33.97</v>
      </c>
    </row>
    <row r="114" spans="1:10">
      <c r="A114" s="49">
        <f t="shared" si="3"/>
        <v>106</v>
      </c>
      <c r="B114" s="38"/>
      <c r="C114" s="678"/>
      <c r="D114" s="61"/>
      <c r="E114" s="453"/>
      <c r="F114" s="432"/>
      <c r="G114" s="432"/>
      <c r="H114" s="432"/>
      <c r="I114" s="432"/>
      <c r="J114" s="432"/>
    </row>
    <row r="115" spans="1:10" ht="22.5">
      <c r="A115" s="49">
        <f t="shared" si="3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453">
        <f>ROUND('Capital Charge'!H115,2)</f>
        <v>0</v>
      </c>
      <c r="F115" s="432">
        <f>ROUND('O&amp;M Charge'!H115,2)</f>
        <v>0</v>
      </c>
      <c r="G115" s="432">
        <f>ROUND('Customer Charge'!H115,2)</f>
        <v>0.36</v>
      </c>
      <c r="H115" s="432">
        <f>ROUND('Demand Charge'!F115,2)</f>
        <v>0.3</v>
      </c>
      <c r="I115" s="432">
        <f>ROUND('Energy Charge'!H115,2)</f>
        <v>0.86</v>
      </c>
      <c r="J115" s="432">
        <f t="shared" si="2"/>
        <v>1.52</v>
      </c>
    </row>
    <row r="116" spans="1:10" ht="22.5">
      <c r="A116" s="49">
        <f t="shared" si="3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453">
        <f>ROUND('Capital Charge'!H116,2)</f>
        <v>0</v>
      </c>
      <c r="F116" s="432">
        <f>ROUND('O&amp;M Charge'!H116,2)</f>
        <v>0</v>
      </c>
      <c r="G116" s="432">
        <f>ROUND('Customer Charge'!H116,2)</f>
        <v>0.6</v>
      </c>
      <c r="H116" s="432">
        <f>ROUND('Demand Charge'!F116,2)</f>
        <v>0.5</v>
      </c>
      <c r="I116" s="432">
        <f>ROUND('Energy Charge'!H116,2)</f>
        <v>1.44</v>
      </c>
      <c r="J116" s="432">
        <f t="shared" si="2"/>
        <v>2.54</v>
      </c>
    </row>
    <row r="117" spans="1:10" ht="22.5">
      <c r="A117" s="49">
        <f t="shared" si="3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453">
        <f>ROUND('Capital Charge'!H117,2)</f>
        <v>0</v>
      </c>
      <c r="F117" s="432">
        <f>ROUND('O&amp;M Charge'!H117,2)</f>
        <v>0</v>
      </c>
      <c r="G117" s="432">
        <f>ROUND('Customer Charge'!H117,2)</f>
        <v>0.85</v>
      </c>
      <c r="H117" s="432">
        <f>ROUND('Demand Charge'!F117,2)</f>
        <v>0.7</v>
      </c>
      <c r="I117" s="432">
        <f>ROUND('Energy Charge'!H117,2)</f>
        <v>2.02</v>
      </c>
      <c r="J117" s="432">
        <f t="shared" si="2"/>
        <v>3.57</v>
      </c>
    </row>
    <row r="118" spans="1:10" ht="22.5">
      <c r="A118" s="49">
        <f t="shared" si="3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453">
        <f>ROUND('Capital Charge'!H118,2)</f>
        <v>0</v>
      </c>
      <c r="F118" s="432">
        <f>ROUND('O&amp;M Charge'!H118,2)</f>
        <v>0</v>
      </c>
      <c r="G118" s="432">
        <f>ROUND('Customer Charge'!H118,2)</f>
        <v>1.0900000000000001</v>
      </c>
      <c r="H118" s="432">
        <f>ROUND('Demand Charge'!F118,2)</f>
        <v>0.91</v>
      </c>
      <c r="I118" s="432">
        <f>ROUND('Energy Charge'!H118,2)</f>
        <v>2.59</v>
      </c>
      <c r="J118" s="432">
        <f t="shared" si="2"/>
        <v>4.59</v>
      </c>
    </row>
    <row r="119" spans="1:10" ht="22.5">
      <c r="A119" s="49">
        <f t="shared" si="3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453">
        <f>ROUND('Capital Charge'!H119,2)</f>
        <v>0</v>
      </c>
      <c r="F119" s="432">
        <f>ROUND('O&amp;M Charge'!H119,2)</f>
        <v>0</v>
      </c>
      <c r="G119" s="432">
        <f>ROUND('Customer Charge'!H119,2)</f>
        <v>1.33</v>
      </c>
      <c r="H119" s="432">
        <f>ROUND('Demand Charge'!F119,2)</f>
        <v>1.1100000000000001</v>
      </c>
      <c r="I119" s="432">
        <f>ROUND('Energy Charge'!H119,2)</f>
        <v>3.17</v>
      </c>
      <c r="J119" s="432">
        <f t="shared" si="2"/>
        <v>5.61</v>
      </c>
    </row>
    <row r="120" spans="1:10" ht="22.5">
      <c r="A120" s="49">
        <f t="shared" si="3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453">
        <f>ROUND('Capital Charge'!H120,2)</f>
        <v>0</v>
      </c>
      <c r="F120" s="432">
        <f>ROUND('O&amp;M Charge'!H120,2)</f>
        <v>0</v>
      </c>
      <c r="G120" s="432">
        <f>ROUND('Customer Charge'!H120,2)</f>
        <v>1.57</v>
      </c>
      <c r="H120" s="432">
        <f>ROUND('Demand Charge'!F120,2)</f>
        <v>1.31</v>
      </c>
      <c r="I120" s="432">
        <f>ROUND('Energy Charge'!H120,2)</f>
        <v>3.74</v>
      </c>
      <c r="J120" s="432">
        <f t="shared" si="2"/>
        <v>6.62</v>
      </c>
    </row>
    <row r="121" spans="1:10" ht="22.5">
      <c r="A121" s="49">
        <f t="shared" si="3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453">
        <f>ROUND('Capital Charge'!H121,2)</f>
        <v>0</v>
      </c>
      <c r="F121" s="432">
        <f>ROUND('O&amp;M Charge'!H121,2)</f>
        <v>0</v>
      </c>
      <c r="G121" s="432">
        <f>ROUND('Customer Charge'!H121,2)</f>
        <v>1.81</v>
      </c>
      <c r="H121" s="432">
        <f>ROUND('Demand Charge'!F121,2)</f>
        <v>1.51</v>
      </c>
      <c r="I121" s="432">
        <f>ROUND('Energy Charge'!H121,2)</f>
        <v>4.32</v>
      </c>
      <c r="J121" s="432">
        <f t="shared" si="2"/>
        <v>7.6400000000000006</v>
      </c>
    </row>
    <row r="122" spans="1:10" ht="22.5">
      <c r="A122" s="49">
        <f t="shared" si="3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453">
        <f>ROUND('Capital Charge'!H122,2)</f>
        <v>0</v>
      </c>
      <c r="F122" s="432">
        <f>ROUND('O&amp;M Charge'!H122,2)</f>
        <v>0</v>
      </c>
      <c r="G122" s="432">
        <f>ROUND('Customer Charge'!H122,2)</f>
        <v>2.06</v>
      </c>
      <c r="H122" s="432">
        <f>ROUND('Demand Charge'!F122,2)</f>
        <v>1.71</v>
      </c>
      <c r="I122" s="432">
        <f>ROUND('Energy Charge'!H122,2)</f>
        <v>4.8899999999999997</v>
      </c>
      <c r="J122" s="432">
        <f t="shared" si="2"/>
        <v>8.66</v>
      </c>
    </row>
    <row r="123" spans="1:10" ht="22.5">
      <c r="A123" s="49">
        <f t="shared" si="3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453">
        <f>ROUND('Capital Charge'!H123,2)</f>
        <v>0</v>
      </c>
      <c r="F123" s="432">
        <f>ROUND('O&amp;M Charge'!H123,2)</f>
        <v>0</v>
      </c>
      <c r="G123" s="432">
        <f>ROUND('Customer Charge'!H123,2)</f>
        <v>2.2999999999999998</v>
      </c>
      <c r="H123" s="432">
        <f>ROUND('Demand Charge'!F123,2)</f>
        <v>1.91</v>
      </c>
      <c r="I123" s="432">
        <f>ROUND('Energy Charge'!H123,2)</f>
        <v>5.47</v>
      </c>
      <c r="J123" s="432">
        <f t="shared" si="2"/>
        <v>9.68</v>
      </c>
    </row>
    <row r="124" spans="1:10">
      <c r="A124" s="49">
        <f t="shared" si="3"/>
        <v>116</v>
      </c>
      <c r="B124" s="38"/>
      <c r="C124" s="678"/>
      <c r="D124" s="61"/>
      <c r="E124" s="453"/>
      <c r="F124" s="432"/>
      <c r="G124" s="432"/>
      <c r="H124" s="432"/>
      <c r="I124" s="432"/>
      <c r="J124" s="432"/>
    </row>
    <row r="125" spans="1:10">
      <c r="A125" s="49">
        <f t="shared" si="3"/>
        <v>117</v>
      </c>
      <c r="B125" s="38" t="str">
        <f>'WP7 Condensed Sch. Level Costs'!A118</f>
        <v>Sch 55 &amp; 56</v>
      </c>
      <c r="C125" s="678"/>
      <c r="D125" s="61"/>
      <c r="E125" s="453"/>
      <c r="F125" s="432"/>
      <c r="G125" s="432"/>
      <c r="H125" s="432"/>
      <c r="I125" s="432"/>
      <c r="J125" s="432"/>
    </row>
    <row r="126" spans="1:10">
      <c r="A126" s="49">
        <f t="shared" si="3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453">
        <f>ROUND('Capital Charge'!H126,2)</f>
        <v>10.199999999999999</v>
      </c>
      <c r="F126" s="432">
        <f>ROUND('O&amp;M Charge'!H126,2)</f>
        <v>1.66</v>
      </c>
      <c r="G126" s="432">
        <f>ROUND('Customer Charge'!H126,2)</f>
        <v>0.56000000000000005</v>
      </c>
      <c r="H126" s="432">
        <f>ROUND('Demand Charge'!F126,2)</f>
        <v>0.48</v>
      </c>
      <c r="I126" s="432">
        <f>ROUND('Energy Charge'!H126,2)</f>
        <v>1.34</v>
      </c>
      <c r="J126" s="432">
        <f t="shared" si="2"/>
        <v>14.24</v>
      </c>
    </row>
    <row r="127" spans="1:10">
      <c r="A127" s="49">
        <f t="shared" si="3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453">
        <f>ROUND('Capital Charge'!H127,2)</f>
        <v>9.6199999999999992</v>
      </c>
      <c r="F127" s="432">
        <f>ROUND('O&amp;M Charge'!H127,2)</f>
        <v>1.66</v>
      </c>
      <c r="G127" s="432">
        <f>ROUND('Customer Charge'!H127,2)</f>
        <v>0.81</v>
      </c>
      <c r="H127" s="432">
        <f>ROUND('Demand Charge'!F127,2)</f>
        <v>0.69</v>
      </c>
      <c r="I127" s="432">
        <f>ROUND('Energy Charge'!H127,2)</f>
        <v>1.92</v>
      </c>
      <c r="J127" s="432">
        <f t="shared" si="2"/>
        <v>14.7</v>
      </c>
    </row>
    <row r="128" spans="1:10">
      <c r="A128" s="49">
        <f t="shared" si="3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453">
        <f>ROUND('Capital Charge'!H128,2)</f>
        <v>9.64</v>
      </c>
      <c r="F128" s="432">
        <f>ROUND('O&amp;M Charge'!H128,2)</f>
        <v>1.66</v>
      </c>
      <c r="G128" s="432">
        <f>ROUND('Customer Charge'!H128,2)</f>
        <v>1.21</v>
      </c>
      <c r="H128" s="432">
        <f>ROUND('Demand Charge'!F128,2)</f>
        <v>1.03</v>
      </c>
      <c r="I128" s="432">
        <f>ROUND('Energy Charge'!H128,2)</f>
        <v>2.88</v>
      </c>
      <c r="J128" s="432">
        <f t="shared" si="2"/>
        <v>16.420000000000002</v>
      </c>
    </row>
    <row r="129" spans="1:10">
      <c r="A129" s="49">
        <f t="shared" si="3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453">
        <f>ROUND('Capital Charge'!H129,2)</f>
        <v>10.18</v>
      </c>
      <c r="F129" s="432">
        <f>ROUND('O&amp;M Charge'!H129,2)</f>
        <v>1.66</v>
      </c>
      <c r="G129" s="432">
        <f>ROUND('Customer Charge'!H129,2)</f>
        <v>1.61</v>
      </c>
      <c r="H129" s="432">
        <f>ROUND('Demand Charge'!F129,2)</f>
        <v>1.37</v>
      </c>
      <c r="I129" s="432">
        <f>ROUND('Energy Charge'!H129,2)</f>
        <v>3.84</v>
      </c>
      <c r="J129" s="432">
        <f t="shared" si="2"/>
        <v>18.66</v>
      </c>
    </row>
    <row r="130" spans="1:10">
      <c r="A130" s="49">
        <f t="shared" si="3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453">
        <f>ROUND('Capital Charge'!H130,2)</f>
        <v>10.36</v>
      </c>
      <c r="F130" s="432">
        <f>ROUND('O&amp;M Charge'!H130,2)</f>
        <v>1.66</v>
      </c>
      <c r="G130" s="432">
        <f>ROUND('Customer Charge'!H130,2)</f>
        <v>2.02</v>
      </c>
      <c r="H130" s="432">
        <f>ROUND('Demand Charge'!F130,2)</f>
        <v>1.72</v>
      </c>
      <c r="I130" s="432">
        <f>ROUND('Energy Charge'!H130,2)</f>
        <v>4.8</v>
      </c>
      <c r="J130" s="432">
        <f t="shared" si="2"/>
        <v>20.56</v>
      </c>
    </row>
    <row r="131" spans="1:10">
      <c r="A131" s="49">
        <f t="shared" si="3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453">
        <f>ROUND('Capital Charge'!H131,2)</f>
        <v>11.54</v>
      </c>
      <c r="F131" s="432">
        <f>ROUND('O&amp;M Charge'!H131,2)</f>
        <v>1.66</v>
      </c>
      <c r="G131" s="432">
        <f>ROUND('Customer Charge'!H131,2)</f>
        <v>3.23</v>
      </c>
      <c r="H131" s="432">
        <f>ROUND('Demand Charge'!F131,2)</f>
        <v>2.75</v>
      </c>
      <c r="I131" s="432">
        <f>ROUND('Energy Charge'!H131,2)</f>
        <v>7.68</v>
      </c>
      <c r="J131" s="432">
        <f t="shared" si="2"/>
        <v>26.86</v>
      </c>
    </row>
    <row r="132" spans="1:10">
      <c r="A132" s="49">
        <f t="shared" si="3"/>
        <v>124</v>
      </c>
      <c r="B132" s="38"/>
      <c r="C132" s="678"/>
      <c r="D132" s="61"/>
      <c r="E132" s="453"/>
      <c r="F132" s="432"/>
      <c r="G132" s="432"/>
      <c r="H132" s="432"/>
      <c r="I132" s="432"/>
      <c r="J132" s="432"/>
    </row>
    <row r="133" spans="1:10">
      <c r="A133" s="49">
        <f t="shared" si="3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453">
        <f>ROUND('Capital Charge'!H133,2)</f>
        <v>10.26</v>
      </c>
      <c r="F133" s="432">
        <f>ROUND('O&amp;M Charge'!H133,2)</f>
        <v>3.32</v>
      </c>
      <c r="G133" s="432">
        <f>ROUND('Customer Charge'!H133,2)</f>
        <v>2.02</v>
      </c>
      <c r="H133" s="432">
        <f>ROUND('Demand Charge'!F133,2)</f>
        <v>1.72</v>
      </c>
      <c r="I133" s="432">
        <f>ROUND('Energy Charge'!H133,2)</f>
        <v>4.8</v>
      </c>
      <c r="J133" s="432">
        <f t="shared" si="2"/>
        <v>22.12</v>
      </c>
    </row>
    <row r="134" spans="1:10">
      <c r="A134" s="49">
        <f t="shared" si="3"/>
        <v>126</v>
      </c>
      <c r="B134" s="38"/>
      <c r="C134" s="678"/>
      <c r="D134" s="61"/>
      <c r="E134" s="453"/>
      <c r="F134" s="432"/>
      <c r="G134" s="432"/>
      <c r="H134" s="432"/>
      <c r="I134" s="432"/>
      <c r="J134" s="432"/>
    </row>
    <row r="135" spans="1:10" ht="22.5">
      <c r="A135" s="49">
        <f t="shared" si="3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453">
        <f>ROUND('Capital Charge'!H135,2)</f>
        <v>8.98</v>
      </c>
      <c r="F135" s="432">
        <f>ROUND('O&amp;M Charge'!H135,2)</f>
        <v>0.33</v>
      </c>
      <c r="G135" s="432">
        <f>ROUND('Customer Charge'!H135,2)</f>
        <v>0.36</v>
      </c>
      <c r="H135" s="432">
        <f>ROUND('Demand Charge'!F135,2)</f>
        <v>0.31</v>
      </c>
      <c r="I135" s="432">
        <f>ROUND('Energy Charge'!H135,2)</f>
        <v>0.86</v>
      </c>
      <c r="J135" s="432">
        <f t="shared" si="2"/>
        <v>10.84</v>
      </c>
    </row>
    <row r="136" spans="1:10" ht="22.5">
      <c r="A136" s="49">
        <f t="shared" si="3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453">
        <f>ROUND('Capital Charge'!H136,2)</f>
        <v>10.45</v>
      </c>
      <c r="F136" s="432">
        <f>ROUND('O&amp;M Charge'!H136,2)</f>
        <v>0.33</v>
      </c>
      <c r="G136" s="432">
        <f>ROUND('Customer Charge'!H136,2)</f>
        <v>0.6</v>
      </c>
      <c r="H136" s="432">
        <f>ROUND('Demand Charge'!F136,2)</f>
        <v>0.52</v>
      </c>
      <c r="I136" s="432">
        <f>ROUND('Energy Charge'!H136,2)</f>
        <v>1.44</v>
      </c>
      <c r="J136" s="432">
        <f t="shared" si="2"/>
        <v>13.339999999999998</v>
      </c>
    </row>
    <row r="137" spans="1:10" ht="22.5">
      <c r="A137" s="49">
        <f t="shared" si="3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453">
        <f>ROUND('Capital Charge'!H137,2)</f>
        <v>11.93</v>
      </c>
      <c r="F137" s="432">
        <f>ROUND('O&amp;M Charge'!H137,2)</f>
        <v>0.33</v>
      </c>
      <c r="G137" s="432">
        <f>ROUND('Customer Charge'!H137,2)</f>
        <v>0.85</v>
      </c>
      <c r="H137" s="432">
        <f>ROUND('Demand Charge'!F137,2)</f>
        <v>0.72</v>
      </c>
      <c r="I137" s="432">
        <f>ROUND('Energy Charge'!H137,2)</f>
        <v>2.02</v>
      </c>
      <c r="J137" s="432">
        <f t="shared" si="2"/>
        <v>15.85</v>
      </c>
    </row>
    <row r="138" spans="1:10" ht="22.5">
      <c r="A138" s="49">
        <f t="shared" si="3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453">
        <f>ROUND('Capital Charge'!H138,2)</f>
        <v>12.28</v>
      </c>
      <c r="F138" s="432">
        <f>ROUND('O&amp;M Charge'!H138,2)</f>
        <v>0.33</v>
      </c>
      <c r="G138" s="432">
        <f>ROUND('Customer Charge'!H138,2)</f>
        <v>1.0900000000000001</v>
      </c>
      <c r="H138" s="432">
        <f>ROUND('Demand Charge'!F138,2)</f>
        <v>0.93</v>
      </c>
      <c r="I138" s="432">
        <f>ROUND('Energy Charge'!H138,2)</f>
        <v>2.59</v>
      </c>
      <c r="J138" s="432">
        <f t="shared" si="2"/>
        <v>17.22</v>
      </c>
    </row>
    <row r="139" spans="1:10" ht="22.5">
      <c r="A139" s="49">
        <f t="shared" si="3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453">
        <f>ROUND('Capital Charge'!H139,2)</f>
        <v>13.75</v>
      </c>
      <c r="F139" s="432">
        <f>ROUND('O&amp;M Charge'!H139,2)</f>
        <v>0.33</v>
      </c>
      <c r="G139" s="432">
        <f>ROUND('Customer Charge'!H139,2)</f>
        <v>1.33</v>
      </c>
      <c r="H139" s="432">
        <f>ROUND('Demand Charge'!F139,2)</f>
        <v>1.1299999999999999</v>
      </c>
      <c r="I139" s="432">
        <f>ROUND('Energy Charge'!H139,2)</f>
        <v>3.17</v>
      </c>
      <c r="J139" s="432">
        <f t="shared" ref="J139:J190" si="4">SUM(E139:I139)</f>
        <v>19.71</v>
      </c>
    </row>
    <row r="140" spans="1:10" ht="22.5">
      <c r="A140" s="49">
        <f t="shared" si="3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453">
        <f>ROUND('Capital Charge'!H140,2)</f>
        <v>14.89</v>
      </c>
      <c r="F140" s="432">
        <f>ROUND('O&amp;M Charge'!H140,2)</f>
        <v>0.33</v>
      </c>
      <c r="G140" s="432">
        <f>ROUND('Customer Charge'!H140,2)</f>
        <v>1.57</v>
      </c>
      <c r="H140" s="432">
        <f>ROUND('Demand Charge'!F140,2)</f>
        <v>1.34</v>
      </c>
      <c r="I140" s="432">
        <f>ROUND('Energy Charge'!H140,2)</f>
        <v>3.74</v>
      </c>
      <c r="J140" s="432">
        <f t="shared" si="4"/>
        <v>21.869999999999997</v>
      </c>
    </row>
    <row r="141" spans="1:10" ht="22.5">
      <c r="A141" s="49">
        <f t="shared" si="3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453">
        <f>ROUND('Capital Charge'!H141,2)</f>
        <v>16.02</v>
      </c>
      <c r="F141" s="432">
        <f>ROUND('O&amp;M Charge'!H141,2)</f>
        <v>0.33</v>
      </c>
      <c r="G141" s="432">
        <f>ROUND('Customer Charge'!H141,2)</f>
        <v>1.81</v>
      </c>
      <c r="H141" s="432">
        <f>ROUND('Demand Charge'!F141,2)</f>
        <v>1.55</v>
      </c>
      <c r="I141" s="432">
        <f>ROUND('Energy Charge'!H141,2)</f>
        <v>4.32</v>
      </c>
      <c r="J141" s="432">
        <f t="shared" si="4"/>
        <v>24.029999999999998</v>
      </c>
    </row>
    <row r="142" spans="1:10" ht="22.5">
      <c r="A142" s="49">
        <f t="shared" ref="A142:A190" si="5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453">
        <f>ROUND('Capital Charge'!H142,2)</f>
        <v>17.16</v>
      </c>
      <c r="F142" s="432">
        <f>ROUND('O&amp;M Charge'!H142,2)</f>
        <v>0.33</v>
      </c>
      <c r="G142" s="432">
        <f>ROUND('Customer Charge'!H142,2)</f>
        <v>2.06</v>
      </c>
      <c r="H142" s="432">
        <f>ROUND('Demand Charge'!F142,2)</f>
        <v>1.75</v>
      </c>
      <c r="I142" s="432">
        <f>ROUND('Energy Charge'!H142,2)</f>
        <v>4.8899999999999997</v>
      </c>
      <c r="J142" s="432">
        <f t="shared" si="4"/>
        <v>26.189999999999998</v>
      </c>
    </row>
    <row r="143" spans="1:10" ht="22.5">
      <c r="A143" s="49">
        <f t="shared" si="5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453">
        <f>ROUND('Capital Charge'!H143,2)</f>
        <v>18.29</v>
      </c>
      <c r="F143" s="432">
        <f>ROUND('O&amp;M Charge'!H143,2)</f>
        <v>0.33</v>
      </c>
      <c r="G143" s="432">
        <f>ROUND('Customer Charge'!H143,2)</f>
        <v>2.2999999999999998</v>
      </c>
      <c r="H143" s="432">
        <f>ROUND('Demand Charge'!F143,2)</f>
        <v>1.96</v>
      </c>
      <c r="I143" s="432">
        <f>ROUND('Energy Charge'!H143,2)</f>
        <v>5.47</v>
      </c>
      <c r="J143" s="432">
        <f t="shared" si="4"/>
        <v>28.349999999999998</v>
      </c>
    </row>
    <row r="144" spans="1:10">
      <c r="A144" s="49">
        <f t="shared" si="5"/>
        <v>136</v>
      </c>
      <c r="B144" s="38"/>
      <c r="C144" s="678"/>
      <c r="D144" s="61"/>
      <c r="E144" s="453"/>
      <c r="F144" s="432"/>
      <c r="G144" s="432"/>
      <c r="H144" s="432"/>
      <c r="I144" s="432"/>
      <c r="J144" s="432"/>
    </row>
    <row r="145" spans="1:10">
      <c r="A145" s="49">
        <f t="shared" si="5"/>
        <v>137</v>
      </c>
      <c r="B145" s="38" t="str">
        <f>'WP7 Condensed Sch. Level Costs'!A137</f>
        <v>Sch 58 &amp; 59</v>
      </c>
      <c r="C145" s="678"/>
      <c r="D145" s="61"/>
      <c r="E145" s="453"/>
      <c r="F145" s="432"/>
      <c r="G145" s="432"/>
      <c r="H145" s="432"/>
      <c r="I145" s="432"/>
      <c r="J145" s="432"/>
    </row>
    <row r="146" spans="1:10">
      <c r="A146" s="49">
        <f t="shared" si="5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453">
        <f>ROUND('Capital Charge'!H146,2)</f>
        <v>10.199999999999999</v>
      </c>
      <c r="F146" s="432">
        <f>ROUND('O&amp;M Charge'!H146,2)</f>
        <v>1.66</v>
      </c>
      <c r="G146" s="432">
        <f>ROUND('Customer Charge'!H146,2)</f>
        <v>0.56000000000000005</v>
      </c>
      <c r="H146" s="432">
        <f>ROUND('Demand Charge'!F146,2)</f>
        <v>0.48</v>
      </c>
      <c r="I146" s="432">
        <f>ROUND('Energy Charge'!H146,2)</f>
        <v>1.34</v>
      </c>
      <c r="J146" s="432">
        <f t="shared" si="4"/>
        <v>14.24</v>
      </c>
    </row>
    <row r="147" spans="1:10">
      <c r="A147" s="49">
        <f t="shared" si="5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453">
        <f>ROUND('Capital Charge'!H147,2)</f>
        <v>9.6199999999999992</v>
      </c>
      <c r="F147" s="432">
        <f>ROUND('O&amp;M Charge'!H147,2)</f>
        <v>1.66</v>
      </c>
      <c r="G147" s="432">
        <f>ROUND('Customer Charge'!H147,2)</f>
        <v>0.81</v>
      </c>
      <c r="H147" s="432">
        <f>ROUND('Demand Charge'!F147,2)</f>
        <v>0.69</v>
      </c>
      <c r="I147" s="432">
        <f>ROUND('Energy Charge'!H147,2)</f>
        <v>1.92</v>
      </c>
      <c r="J147" s="432">
        <f t="shared" si="4"/>
        <v>14.7</v>
      </c>
    </row>
    <row r="148" spans="1:10">
      <c r="A148" s="49">
        <f t="shared" si="5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453">
        <f>ROUND('Capital Charge'!H148,2)</f>
        <v>9.64</v>
      </c>
      <c r="F148" s="432">
        <f>ROUND('O&amp;M Charge'!H148,2)</f>
        <v>1.66</v>
      </c>
      <c r="G148" s="432">
        <f>ROUND('Customer Charge'!H148,2)</f>
        <v>1.21</v>
      </c>
      <c r="H148" s="432">
        <f>ROUND('Demand Charge'!F148,2)</f>
        <v>1.03</v>
      </c>
      <c r="I148" s="432">
        <f>ROUND('Energy Charge'!H148,2)</f>
        <v>2.88</v>
      </c>
      <c r="J148" s="432">
        <f t="shared" si="4"/>
        <v>16.420000000000002</v>
      </c>
    </row>
    <row r="149" spans="1:10">
      <c r="A149" s="49">
        <f t="shared" si="5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453">
        <f>ROUND('Capital Charge'!H149,2)</f>
        <v>10.18</v>
      </c>
      <c r="F149" s="432">
        <f>ROUND('O&amp;M Charge'!H149,2)</f>
        <v>1.66</v>
      </c>
      <c r="G149" s="432">
        <f>ROUND('Customer Charge'!H149,2)</f>
        <v>1.61</v>
      </c>
      <c r="H149" s="432">
        <f>ROUND('Demand Charge'!F149,2)</f>
        <v>1.37</v>
      </c>
      <c r="I149" s="432">
        <f>ROUND('Energy Charge'!H149,2)</f>
        <v>3.84</v>
      </c>
      <c r="J149" s="432">
        <f t="shared" si="4"/>
        <v>18.66</v>
      </c>
    </row>
    <row r="150" spans="1:10">
      <c r="A150" s="49">
        <f t="shared" si="5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453">
        <f>ROUND('Capital Charge'!H150,2)</f>
        <v>10.36</v>
      </c>
      <c r="F150" s="432">
        <f>ROUND('O&amp;M Charge'!H150,2)</f>
        <v>1.66</v>
      </c>
      <c r="G150" s="432">
        <f>ROUND('Customer Charge'!H150,2)</f>
        <v>2.02</v>
      </c>
      <c r="H150" s="432">
        <f>ROUND('Demand Charge'!F150,2)</f>
        <v>1.72</v>
      </c>
      <c r="I150" s="432">
        <f>ROUND('Energy Charge'!H150,2)</f>
        <v>4.8</v>
      </c>
      <c r="J150" s="432">
        <f t="shared" si="4"/>
        <v>20.56</v>
      </c>
    </row>
    <row r="151" spans="1:10">
      <c r="A151" s="49">
        <f t="shared" si="5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453">
        <f>ROUND('Capital Charge'!H151,2)</f>
        <v>11.54</v>
      </c>
      <c r="F151" s="432">
        <f>ROUND('O&amp;M Charge'!H151,2)</f>
        <v>1.66</v>
      </c>
      <c r="G151" s="432">
        <f>ROUND('Customer Charge'!H151,2)</f>
        <v>3.23</v>
      </c>
      <c r="H151" s="432">
        <f>ROUND('Demand Charge'!F151,2)</f>
        <v>2.75</v>
      </c>
      <c r="I151" s="432">
        <f>ROUND('Energy Charge'!H151,2)</f>
        <v>7.68</v>
      </c>
      <c r="J151" s="432">
        <f t="shared" si="4"/>
        <v>26.86</v>
      </c>
    </row>
    <row r="152" spans="1:10">
      <c r="A152" s="49">
        <f t="shared" si="5"/>
        <v>144</v>
      </c>
      <c r="B152" s="38"/>
      <c r="C152" s="678"/>
      <c r="D152" s="61"/>
      <c r="E152" s="453"/>
      <c r="F152" s="432"/>
      <c r="G152" s="432"/>
      <c r="H152" s="432"/>
      <c r="I152" s="432"/>
      <c r="J152" s="432"/>
    </row>
    <row r="153" spans="1:10">
      <c r="A153" s="49">
        <f t="shared" si="5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453">
        <f>ROUND('Capital Charge'!H153,2)</f>
        <v>9.6199999999999992</v>
      </c>
      <c r="F153" s="432">
        <f>ROUND('O&amp;M Charge'!H153,2)</f>
        <v>1.66</v>
      </c>
      <c r="G153" s="432">
        <f>ROUND('Customer Charge'!H153,2)</f>
        <v>0.81</v>
      </c>
      <c r="H153" s="432">
        <f>ROUND('Demand Charge'!F153,2)</f>
        <v>0.69</v>
      </c>
      <c r="I153" s="432">
        <f>ROUND('Energy Charge'!H153,2)</f>
        <v>1.92</v>
      </c>
      <c r="J153" s="432">
        <f t="shared" si="4"/>
        <v>14.7</v>
      </c>
    </row>
    <row r="154" spans="1:10">
      <c r="A154" s="49">
        <f t="shared" si="5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453">
        <f>ROUND('Capital Charge'!H154,2)</f>
        <v>9.64</v>
      </c>
      <c r="F154" s="432">
        <f>ROUND('O&amp;M Charge'!H154,2)</f>
        <v>1.66</v>
      </c>
      <c r="G154" s="432">
        <f>ROUND('Customer Charge'!H154,2)</f>
        <v>1.21</v>
      </c>
      <c r="H154" s="432">
        <f>ROUND('Demand Charge'!F154,2)</f>
        <v>1.03</v>
      </c>
      <c r="I154" s="432">
        <f>ROUND('Energy Charge'!H154,2)</f>
        <v>2.88</v>
      </c>
      <c r="J154" s="432">
        <f t="shared" si="4"/>
        <v>16.420000000000002</v>
      </c>
    </row>
    <row r="155" spans="1:10">
      <c r="A155" s="49">
        <f t="shared" si="5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453">
        <f>ROUND('Capital Charge'!H155,2)</f>
        <v>10.18</v>
      </c>
      <c r="F155" s="432">
        <f>ROUND('O&amp;M Charge'!H155,2)</f>
        <v>1.66</v>
      </c>
      <c r="G155" s="432">
        <f>ROUND('Customer Charge'!H155,2)</f>
        <v>1.61</v>
      </c>
      <c r="H155" s="432">
        <f>ROUND('Demand Charge'!F155,2)</f>
        <v>1.37</v>
      </c>
      <c r="I155" s="432">
        <f>ROUND('Energy Charge'!H155,2)</f>
        <v>3.84</v>
      </c>
      <c r="J155" s="432">
        <f t="shared" si="4"/>
        <v>18.66</v>
      </c>
    </row>
    <row r="156" spans="1:10">
      <c r="A156" s="49">
        <f t="shared" si="5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453">
        <f>ROUND('Capital Charge'!H156,2)</f>
        <v>10.36</v>
      </c>
      <c r="F156" s="432">
        <f>ROUND('O&amp;M Charge'!H156,2)</f>
        <v>1.66</v>
      </c>
      <c r="G156" s="432">
        <f>ROUND('Customer Charge'!H156,2)</f>
        <v>2.02</v>
      </c>
      <c r="H156" s="432">
        <f>ROUND('Demand Charge'!F156,2)</f>
        <v>1.72</v>
      </c>
      <c r="I156" s="432">
        <f>ROUND('Energy Charge'!H156,2)</f>
        <v>4.8</v>
      </c>
      <c r="J156" s="432">
        <f t="shared" si="4"/>
        <v>20.56</v>
      </c>
    </row>
    <row r="157" spans="1:10">
      <c r="A157" s="49">
        <f t="shared" si="5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453">
        <f>ROUND('Capital Charge'!H157,2)</f>
        <v>11.54</v>
      </c>
      <c r="F157" s="432">
        <f>ROUND('O&amp;M Charge'!H157,2)</f>
        <v>1.66</v>
      </c>
      <c r="G157" s="432">
        <f>ROUND('Customer Charge'!H157,2)</f>
        <v>3.23</v>
      </c>
      <c r="H157" s="432">
        <f>ROUND('Demand Charge'!F157,2)</f>
        <v>2.75</v>
      </c>
      <c r="I157" s="432">
        <f>ROUND('Energy Charge'!H157,2)</f>
        <v>7.68</v>
      </c>
      <c r="J157" s="432">
        <f t="shared" si="4"/>
        <v>26.86</v>
      </c>
    </row>
    <row r="158" spans="1:10">
      <c r="A158" s="49">
        <f t="shared" si="5"/>
        <v>150</v>
      </c>
      <c r="B158" s="38"/>
      <c r="C158" s="678"/>
      <c r="D158" s="61"/>
      <c r="E158" s="453"/>
      <c r="F158" s="432"/>
      <c r="G158" s="432"/>
      <c r="H158" s="432"/>
      <c r="I158" s="432"/>
      <c r="J158" s="432"/>
    </row>
    <row r="159" spans="1:10">
      <c r="A159" s="49">
        <f t="shared" si="5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453">
        <f>ROUND('Capital Charge'!H159,2)</f>
        <v>9.5500000000000007</v>
      </c>
      <c r="F159" s="432">
        <f>ROUND('O&amp;M Charge'!H159,2)</f>
        <v>3.32</v>
      </c>
      <c r="G159" s="432">
        <f>ROUND('Customer Charge'!H159,2)</f>
        <v>1.41</v>
      </c>
      <c r="H159" s="432">
        <f>ROUND('Demand Charge'!F159,2)</f>
        <v>1.2</v>
      </c>
      <c r="I159" s="432">
        <f>ROUND('Energy Charge'!H159,2)</f>
        <v>3.36</v>
      </c>
      <c r="J159" s="432">
        <f t="shared" si="4"/>
        <v>18.84</v>
      </c>
    </row>
    <row r="160" spans="1:10">
      <c r="A160" s="49">
        <f t="shared" si="5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453">
        <f>ROUND('Capital Charge'!H160,2)</f>
        <v>10.26</v>
      </c>
      <c r="F160" s="432">
        <f>ROUND('O&amp;M Charge'!H160,2)</f>
        <v>3.32</v>
      </c>
      <c r="G160" s="432">
        <f>ROUND('Customer Charge'!H160,2)</f>
        <v>2.02</v>
      </c>
      <c r="H160" s="432">
        <f>ROUND('Demand Charge'!F160,2)</f>
        <v>1.72</v>
      </c>
      <c r="I160" s="432">
        <f>ROUND('Energy Charge'!H160,2)</f>
        <v>4.8</v>
      </c>
      <c r="J160" s="432">
        <f t="shared" si="4"/>
        <v>22.12</v>
      </c>
    </row>
    <row r="161" spans="1:10">
      <c r="A161" s="49">
        <f t="shared" si="5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453">
        <f>ROUND('Capital Charge'!H161,2)</f>
        <v>10.3</v>
      </c>
      <c r="F161" s="432">
        <f>ROUND('O&amp;M Charge'!H161,2)</f>
        <v>3.32</v>
      </c>
      <c r="G161" s="432">
        <f>ROUND('Customer Charge'!H161,2)</f>
        <v>3.23</v>
      </c>
      <c r="H161" s="432">
        <f>ROUND('Demand Charge'!F161,2)</f>
        <v>2.75</v>
      </c>
      <c r="I161" s="432">
        <f>ROUND('Energy Charge'!H161,2)</f>
        <v>7.68</v>
      </c>
      <c r="J161" s="432">
        <f t="shared" si="4"/>
        <v>27.28</v>
      </c>
    </row>
    <row r="162" spans="1:10">
      <c r="A162" s="49">
        <f t="shared" si="5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453">
        <f>ROUND('Capital Charge'!H162,2)</f>
        <v>13.88</v>
      </c>
      <c r="F162" s="432">
        <f>ROUND('O&amp;M Charge'!H162,2)</f>
        <v>3.32</v>
      </c>
      <c r="G162" s="432">
        <f>ROUND('Customer Charge'!H162,2)</f>
        <v>8.07</v>
      </c>
      <c r="H162" s="432">
        <f>ROUND('Demand Charge'!F162,2)</f>
        <v>6.87</v>
      </c>
      <c r="I162" s="432">
        <f>ROUND('Energy Charge'!H162,2)</f>
        <v>19.190000000000001</v>
      </c>
      <c r="J162" s="432">
        <f t="shared" si="4"/>
        <v>51.33</v>
      </c>
    </row>
    <row r="163" spans="1:10">
      <c r="A163" s="49">
        <f t="shared" si="5"/>
        <v>155</v>
      </c>
      <c r="B163" s="38"/>
      <c r="C163" s="678"/>
      <c r="D163" s="61"/>
      <c r="E163" s="453"/>
      <c r="F163" s="432"/>
      <c r="G163" s="432"/>
      <c r="H163" s="432"/>
      <c r="I163" s="432"/>
      <c r="J163" s="432"/>
    </row>
    <row r="164" spans="1:10">
      <c r="A164" s="49">
        <f t="shared" si="5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453">
        <f>ROUND('Capital Charge'!H164,2)</f>
        <v>10.26</v>
      </c>
      <c r="F164" s="432">
        <f>ROUND('O&amp;M Charge'!H164,2)</f>
        <v>3.32</v>
      </c>
      <c r="G164" s="432">
        <f>ROUND('Customer Charge'!H164,2)</f>
        <v>2.02</v>
      </c>
      <c r="H164" s="432">
        <f>ROUND('Demand Charge'!F164,2)</f>
        <v>1.72</v>
      </c>
      <c r="I164" s="432">
        <f>ROUND('Energy Charge'!H164,2)</f>
        <v>4.8</v>
      </c>
      <c r="J164" s="432">
        <f t="shared" si="4"/>
        <v>22.12</v>
      </c>
    </row>
    <row r="165" spans="1:10">
      <c r="A165" s="49">
        <f t="shared" si="5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453">
        <f>ROUND('Capital Charge'!H165,2)</f>
        <v>10.3</v>
      </c>
      <c r="F165" s="432">
        <f>ROUND('O&amp;M Charge'!H165,2)</f>
        <v>3.32</v>
      </c>
      <c r="G165" s="432">
        <f>ROUND('Customer Charge'!H165,2)</f>
        <v>3.23</v>
      </c>
      <c r="H165" s="432">
        <f>ROUND('Demand Charge'!F165,2)</f>
        <v>2.75</v>
      </c>
      <c r="I165" s="432">
        <f>ROUND('Energy Charge'!H165,2)</f>
        <v>7.68</v>
      </c>
      <c r="J165" s="432">
        <f t="shared" si="4"/>
        <v>27.28</v>
      </c>
    </row>
    <row r="166" spans="1:10">
      <c r="A166" s="49">
        <f t="shared" si="5"/>
        <v>158</v>
      </c>
      <c r="B166" s="38"/>
      <c r="C166" s="678"/>
      <c r="D166" s="61"/>
      <c r="E166" s="453"/>
      <c r="F166" s="432"/>
      <c r="G166" s="432"/>
      <c r="H166" s="432"/>
      <c r="I166" s="432"/>
      <c r="J166" s="432"/>
    </row>
    <row r="167" spans="1:10" ht="22.5">
      <c r="A167" s="49">
        <f t="shared" si="5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453">
        <f>ROUND('Capital Charge'!H167,2)</f>
        <v>10.88</v>
      </c>
      <c r="F167" s="432">
        <f>ROUND('O&amp;M Charge'!H167,2)</f>
        <v>0.33</v>
      </c>
      <c r="G167" s="432">
        <f>ROUND('Customer Charge'!H167,2)</f>
        <v>0.36</v>
      </c>
      <c r="H167" s="432">
        <f>ROUND('Demand Charge'!F167,2)</f>
        <v>0.31</v>
      </c>
      <c r="I167" s="432">
        <f>ROUND('Energy Charge'!H167,2)</f>
        <v>0.86</v>
      </c>
      <c r="J167" s="432">
        <f t="shared" si="4"/>
        <v>12.74</v>
      </c>
    </row>
    <row r="168" spans="1:10" ht="22.5">
      <c r="A168" s="49">
        <f t="shared" si="5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453">
        <f>ROUND('Capital Charge'!H168,2)</f>
        <v>11.83</v>
      </c>
      <c r="F168" s="432">
        <f>ROUND('O&amp;M Charge'!H168,2)</f>
        <v>0.33</v>
      </c>
      <c r="G168" s="432">
        <f>ROUND('Customer Charge'!H168,2)</f>
        <v>0.6</v>
      </c>
      <c r="H168" s="432">
        <f>ROUND('Demand Charge'!F168,2)</f>
        <v>0.52</v>
      </c>
      <c r="I168" s="432">
        <f>ROUND('Energy Charge'!H168,2)</f>
        <v>1.44</v>
      </c>
      <c r="J168" s="432">
        <f t="shared" si="4"/>
        <v>14.719999999999999</v>
      </c>
    </row>
    <row r="169" spans="1:10" ht="22.5">
      <c r="A169" s="49">
        <f t="shared" si="5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453">
        <f>ROUND('Capital Charge'!H169,2)</f>
        <v>12.77</v>
      </c>
      <c r="F169" s="432">
        <f>ROUND('O&amp;M Charge'!H169,2)</f>
        <v>0.33</v>
      </c>
      <c r="G169" s="432">
        <f>ROUND('Customer Charge'!H169,2)</f>
        <v>0.85</v>
      </c>
      <c r="H169" s="432">
        <f>ROUND('Demand Charge'!F169,2)</f>
        <v>0.72</v>
      </c>
      <c r="I169" s="432">
        <f>ROUND('Energy Charge'!H169,2)</f>
        <v>2.02</v>
      </c>
      <c r="J169" s="432">
        <f t="shared" si="4"/>
        <v>16.690000000000001</v>
      </c>
    </row>
    <row r="170" spans="1:10" ht="22.5">
      <c r="A170" s="49">
        <f t="shared" si="5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453">
        <f>ROUND('Capital Charge'!H170,2)</f>
        <v>13.72</v>
      </c>
      <c r="F170" s="432">
        <f>ROUND('O&amp;M Charge'!H170,2)</f>
        <v>0.33</v>
      </c>
      <c r="G170" s="432">
        <f>ROUND('Customer Charge'!H170,2)</f>
        <v>1.0900000000000001</v>
      </c>
      <c r="H170" s="432">
        <f>ROUND('Demand Charge'!F170,2)</f>
        <v>0.93</v>
      </c>
      <c r="I170" s="432">
        <f>ROUND('Energy Charge'!H170,2)</f>
        <v>2.59</v>
      </c>
      <c r="J170" s="432">
        <f t="shared" si="4"/>
        <v>18.66</v>
      </c>
    </row>
    <row r="171" spans="1:10" ht="22.5">
      <c r="A171" s="49">
        <f t="shared" si="5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453">
        <f>ROUND('Capital Charge'!H171,2)</f>
        <v>14.66</v>
      </c>
      <c r="F171" s="432">
        <f>ROUND('O&amp;M Charge'!H171,2)</f>
        <v>0.33</v>
      </c>
      <c r="G171" s="432">
        <f>ROUND('Customer Charge'!H171,2)</f>
        <v>1.33</v>
      </c>
      <c r="H171" s="432">
        <f>ROUND('Demand Charge'!F171,2)</f>
        <v>1.1299999999999999</v>
      </c>
      <c r="I171" s="432">
        <f>ROUND('Energy Charge'!H171,2)</f>
        <v>3.17</v>
      </c>
      <c r="J171" s="432">
        <f t="shared" si="4"/>
        <v>20.619999999999997</v>
      </c>
    </row>
    <row r="172" spans="1:10" ht="22.5">
      <c r="A172" s="49">
        <f t="shared" si="5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453">
        <f>ROUND('Capital Charge'!H172,2)</f>
        <v>15.61</v>
      </c>
      <c r="F172" s="432">
        <f>ROUND('O&amp;M Charge'!H172,2)</f>
        <v>0.33</v>
      </c>
      <c r="G172" s="432">
        <f>ROUND('Customer Charge'!H172,2)</f>
        <v>1.57</v>
      </c>
      <c r="H172" s="432">
        <f>ROUND('Demand Charge'!F172,2)</f>
        <v>1.34</v>
      </c>
      <c r="I172" s="432">
        <f>ROUND('Energy Charge'!H172,2)</f>
        <v>3.74</v>
      </c>
      <c r="J172" s="432">
        <f t="shared" si="4"/>
        <v>22.589999999999996</v>
      </c>
    </row>
    <row r="173" spans="1:10" ht="22.5">
      <c r="A173" s="49">
        <f t="shared" si="5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453">
        <f>ROUND('Capital Charge'!H173,2)</f>
        <v>16.559999999999999</v>
      </c>
      <c r="F173" s="432">
        <f>ROUND('O&amp;M Charge'!H173,2)</f>
        <v>0.33</v>
      </c>
      <c r="G173" s="432">
        <f>ROUND('Customer Charge'!H173,2)</f>
        <v>1.81</v>
      </c>
      <c r="H173" s="432">
        <f>ROUND('Demand Charge'!F173,2)</f>
        <v>1.55</v>
      </c>
      <c r="I173" s="432">
        <f>ROUND('Energy Charge'!H173,2)</f>
        <v>4.32</v>
      </c>
      <c r="J173" s="432">
        <f t="shared" si="4"/>
        <v>24.569999999999997</v>
      </c>
    </row>
    <row r="174" spans="1:10" ht="22.5">
      <c r="A174" s="49">
        <f t="shared" si="5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453">
        <f>ROUND('Capital Charge'!H174,2)</f>
        <v>17.5</v>
      </c>
      <c r="F174" s="432">
        <f>ROUND('O&amp;M Charge'!H174,2)</f>
        <v>0.33</v>
      </c>
      <c r="G174" s="432">
        <f>ROUND('Customer Charge'!H174,2)</f>
        <v>2.06</v>
      </c>
      <c r="H174" s="432">
        <f>ROUND('Demand Charge'!F174,2)</f>
        <v>1.75</v>
      </c>
      <c r="I174" s="432">
        <f>ROUND('Energy Charge'!H174,2)</f>
        <v>4.8899999999999997</v>
      </c>
      <c r="J174" s="432">
        <f t="shared" si="4"/>
        <v>26.529999999999998</v>
      </c>
    </row>
    <row r="175" spans="1:10" ht="22.5">
      <c r="A175" s="49">
        <f t="shared" si="5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453">
        <f>ROUND('Capital Charge'!H175,2)</f>
        <v>18.45</v>
      </c>
      <c r="F175" s="432">
        <f>ROUND('O&amp;M Charge'!H175,2)</f>
        <v>0.33</v>
      </c>
      <c r="G175" s="432">
        <f>ROUND('Customer Charge'!H175,2)</f>
        <v>2.2999999999999998</v>
      </c>
      <c r="H175" s="432">
        <f>ROUND('Demand Charge'!F175,2)</f>
        <v>1.96</v>
      </c>
      <c r="I175" s="432">
        <f>ROUND('Energy Charge'!H175,2)</f>
        <v>5.47</v>
      </c>
      <c r="J175" s="432">
        <f t="shared" si="4"/>
        <v>28.509999999999998</v>
      </c>
    </row>
    <row r="176" spans="1:10" ht="22.5">
      <c r="A176" s="49">
        <f t="shared" si="5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453">
        <f>ROUND('Capital Charge'!H176,2)</f>
        <v>20.5</v>
      </c>
      <c r="F176" s="432">
        <f>ROUND('O&amp;M Charge'!H176,2)</f>
        <v>0.33</v>
      </c>
      <c r="G176" s="432">
        <f>ROUND('Customer Charge'!H176,2)</f>
        <v>2.82</v>
      </c>
      <c r="H176" s="432">
        <f>ROUND('Demand Charge'!F176,2)</f>
        <v>2.4</v>
      </c>
      <c r="I176" s="432">
        <f>ROUND('Energy Charge'!H176,2)</f>
        <v>6.72</v>
      </c>
      <c r="J176" s="432">
        <f t="shared" si="4"/>
        <v>32.769999999999996</v>
      </c>
    </row>
    <row r="177" spans="1:10" ht="22.5">
      <c r="A177" s="49">
        <f t="shared" si="5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453">
        <f>ROUND('Capital Charge'!H177,2)</f>
        <v>23.65</v>
      </c>
      <c r="F177" s="432">
        <f>ROUND('O&amp;M Charge'!H177,2)</f>
        <v>0.33</v>
      </c>
      <c r="G177" s="432">
        <f>ROUND('Customer Charge'!H177,2)</f>
        <v>3.63</v>
      </c>
      <c r="H177" s="432">
        <f>ROUND('Demand Charge'!F177,2)</f>
        <v>3.09</v>
      </c>
      <c r="I177" s="432">
        <f>ROUND('Energy Charge'!H177,2)</f>
        <v>8.64</v>
      </c>
      <c r="J177" s="432">
        <f t="shared" si="4"/>
        <v>39.339999999999996</v>
      </c>
    </row>
    <row r="178" spans="1:10" ht="22.5">
      <c r="A178" s="49">
        <f t="shared" si="5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453">
        <f>ROUND('Capital Charge'!H178,2)</f>
        <v>26.8</v>
      </c>
      <c r="F178" s="432">
        <f>ROUND('O&amp;M Charge'!H178,2)</f>
        <v>0.33</v>
      </c>
      <c r="G178" s="432">
        <f>ROUND('Customer Charge'!H178,2)</f>
        <v>4.4400000000000004</v>
      </c>
      <c r="H178" s="432">
        <f>ROUND('Demand Charge'!F178,2)</f>
        <v>3.78</v>
      </c>
      <c r="I178" s="432">
        <f>ROUND('Energy Charge'!H178,2)</f>
        <v>10.56</v>
      </c>
      <c r="J178" s="432">
        <f t="shared" si="4"/>
        <v>45.910000000000004</v>
      </c>
    </row>
    <row r="179" spans="1:10" ht="22.5">
      <c r="A179" s="49">
        <f t="shared" si="5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453">
        <f>ROUND('Capital Charge'!H179,2)</f>
        <v>29.95</v>
      </c>
      <c r="F179" s="432">
        <f>ROUND('O&amp;M Charge'!H179,2)</f>
        <v>0.33</v>
      </c>
      <c r="G179" s="432">
        <f>ROUND('Customer Charge'!H179,2)</f>
        <v>5.24</v>
      </c>
      <c r="H179" s="432">
        <f>ROUND('Demand Charge'!F179,2)</f>
        <v>4.46</v>
      </c>
      <c r="I179" s="432">
        <f>ROUND('Energy Charge'!H179,2)</f>
        <v>12.47</v>
      </c>
      <c r="J179" s="432">
        <f t="shared" si="4"/>
        <v>52.449999999999996</v>
      </c>
    </row>
    <row r="180" spans="1:10" ht="22.5">
      <c r="A180" s="49">
        <f t="shared" si="5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453">
        <f>ROUND('Capital Charge'!H180,2)</f>
        <v>33.1</v>
      </c>
      <c r="F180" s="432">
        <f>ROUND('O&amp;M Charge'!H180,2)</f>
        <v>0.33</v>
      </c>
      <c r="G180" s="432">
        <f>ROUND('Customer Charge'!H180,2)</f>
        <v>6.05</v>
      </c>
      <c r="H180" s="432">
        <f>ROUND('Demand Charge'!F180,2)</f>
        <v>5.15</v>
      </c>
      <c r="I180" s="432">
        <f>ROUND('Energy Charge'!H180,2)</f>
        <v>14.39</v>
      </c>
      <c r="J180" s="432">
        <f t="shared" si="4"/>
        <v>59.019999999999996</v>
      </c>
    </row>
    <row r="181" spans="1:10" ht="22.5">
      <c r="A181" s="49">
        <f t="shared" si="5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453">
        <f>ROUND('Capital Charge'!H181,2)</f>
        <v>36.26</v>
      </c>
      <c r="F181" s="432">
        <f>ROUND('O&amp;M Charge'!H181,2)</f>
        <v>0.33</v>
      </c>
      <c r="G181" s="432">
        <f>ROUND('Customer Charge'!H181,2)</f>
        <v>6.86</v>
      </c>
      <c r="H181" s="432">
        <f>ROUND('Demand Charge'!F181,2)</f>
        <v>5.84</v>
      </c>
      <c r="I181" s="432">
        <f>ROUND('Energy Charge'!H181,2)</f>
        <v>16.309999999999999</v>
      </c>
      <c r="J181" s="432">
        <f t="shared" si="4"/>
        <v>65.599999999999994</v>
      </c>
    </row>
    <row r="182" spans="1:10">
      <c r="A182" s="49">
        <f t="shared" si="5"/>
        <v>174</v>
      </c>
      <c r="B182" s="38"/>
      <c r="C182" s="678"/>
      <c r="D182" s="61"/>
      <c r="E182" s="453"/>
      <c r="F182" s="432"/>
      <c r="G182" s="432"/>
      <c r="H182" s="432"/>
      <c r="I182" s="432"/>
      <c r="J182" s="432"/>
    </row>
    <row r="183" spans="1:10">
      <c r="A183" s="49">
        <f t="shared" si="5"/>
        <v>175</v>
      </c>
      <c r="B183" s="38" t="str">
        <f>'WP7 Condensed Sch. Level Costs'!A174</f>
        <v>Sch 57</v>
      </c>
      <c r="C183" s="678"/>
      <c r="D183" s="61"/>
      <c r="E183" s="453"/>
      <c r="F183" s="432"/>
      <c r="G183" s="432"/>
      <c r="H183" s="432"/>
      <c r="I183" s="432"/>
      <c r="J183" s="432"/>
    </row>
    <row r="184" spans="1:10">
      <c r="A184" s="49">
        <f t="shared" si="5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453">
        <f>ROUND('Capital Charge'!H184,2)</f>
        <v>0</v>
      </c>
      <c r="F184" s="432">
        <f>ROUND('O&amp;M Charge'!H184,2)</f>
        <v>0</v>
      </c>
      <c r="G184" s="432">
        <f>ROUND('Customer Charge'!H184,2)</f>
        <v>1560.57</v>
      </c>
      <c r="H184" s="432">
        <f>ROUND('Demand Charge'!F184,2)</f>
        <v>7001.7</v>
      </c>
      <c r="I184" s="432">
        <f>ROUND('Energy Charge'!H184,2)</f>
        <v>43656.43</v>
      </c>
      <c r="J184" s="432">
        <f>SUM(E184:I184)</f>
        <v>52218.7</v>
      </c>
    </row>
    <row r="185" spans="1:10">
      <c r="A185" s="49">
        <f t="shared" si="5"/>
        <v>177</v>
      </c>
      <c r="B185" s="38"/>
      <c r="C185" s="678"/>
      <c r="D185" s="61"/>
      <c r="E185" s="453"/>
      <c r="F185" s="432"/>
      <c r="G185" s="432"/>
      <c r="H185" s="432"/>
      <c r="I185" s="432"/>
      <c r="J185" s="432"/>
    </row>
    <row r="186" spans="1:10">
      <c r="A186" s="49">
        <f t="shared" si="5"/>
        <v>178</v>
      </c>
      <c r="B186" s="38" t="str">
        <f>'WP7 Condensed Sch. Level Costs'!A176</f>
        <v>Pole Rental Rates</v>
      </c>
      <c r="C186" s="678"/>
      <c r="D186" s="61"/>
      <c r="E186" s="453"/>
      <c r="F186" s="432"/>
      <c r="G186" s="432"/>
      <c r="H186" s="432"/>
      <c r="I186" s="432"/>
      <c r="J186" s="432"/>
    </row>
    <row r="187" spans="1:10">
      <c r="A187" s="49">
        <f t="shared" si="5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453">
        <f>ROUND('Capital Charge'!H187,2)</f>
        <v>4.92</v>
      </c>
      <c r="F187" s="432">
        <f>ROUND('O&amp;M Charge'!H187,2)</f>
        <v>1.66</v>
      </c>
      <c r="G187" s="432">
        <f>ROUND('Customer Charge'!H187,2)</f>
        <v>0</v>
      </c>
      <c r="H187" s="432">
        <f>ROUND('Demand Charge'!F187,2)</f>
        <v>0</v>
      </c>
      <c r="I187" s="432">
        <f>ROUND('Energy Charge'!H187,2)</f>
        <v>0</v>
      </c>
      <c r="J187" s="432">
        <f>SUM(E187:I187)</f>
        <v>6.58</v>
      </c>
    </row>
    <row r="188" spans="1:10">
      <c r="A188" s="49">
        <f t="shared" si="5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453">
        <f>ROUND('Capital Charge'!H188,2)</f>
        <v>9.83</v>
      </c>
      <c r="F188" s="432">
        <f>ROUND('O&amp;M Charge'!H188,2)</f>
        <v>1.66</v>
      </c>
      <c r="G188" s="432">
        <f>ROUND('Customer Charge'!H188,2)</f>
        <v>0</v>
      </c>
      <c r="H188" s="432">
        <f>ROUND('Demand Charge'!F188,2)</f>
        <v>0</v>
      </c>
      <c r="I188" s="432">
        <f>ROUND('Energy Charge'!H188,2)</f>
        <v>0</v>
      </c>
      <c r="J188" s="432">
        <f t="shared" si="4"/>
        <v>11.49</v>
      </c>
    </row>
    <row r="189" spans="1:10">
      <c r="A189" s="49">
        <f t="shared" si="5"/>
        <v>181</v>
      </c>
      <c r="B189" s="38"/>
      <c r="C189" s="678"/>
      <c r="D189" s="61"/>
      <c r="E189" s="453"/>
      <c r="F189" s="432"/>
      <c r="G189" s="432"/>
      <c r="H189" s="432"/>
      <c r="I189" s="432"/>
      <c r="J189" s="432"/>
    </row>
    <row r="190" spans="1:10">
      <c r="A190" s="49">
        <f t="shared" si="5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453">
        <f>ROUND('Capital Charge'!H190,2)</f>
        <v>9.83</v>
      </c>
      <c r="F190" s="432">
        <f>ROUND('O&amp;M Charge'!H190,2)</f>
        <v>1.66</v>
      </c>
      <c r="G190" s="432">
        <f>ROUND('Customer Charge'!H190,2)</f>
        <v>0</v>
      </c>
      <c r="H190" s="432">
        <f>ROUND('Demand Charge'!F190,2)</f>
        <v>0</v>
      </c>
      <c r="I190" s="432">
        <f>ROUND('Energy Charge'!H190,2)</f>
        <v>0</v>
      </c>
      <c r="J190" s="432">
        <f t="shared" si="4"/>
        <v>11.49</v>
      </c>
    </row>
    <row r="191" spans="1:10">
      <c r="B191" s="38"/>
      <c r="C191" s="678"/>
      <c r="D191" s="61"/>
      <c r="E191" s="453"/>
      <c r="F191" s="432"/>
      <c r="G191" s="432"/>
      <c r="H191" s="432"/>
      <c r="I191" s="432"/>
      <c r="J191" s="432"/>
    </row>
    <row r="192" spans="1:10">
      <c r="B192" s="38"/>
      <c r="C192" s="678"/>
      <c r="D192" s="61"/>
      <c r="E192" s="453"/>
      <c r="F192" s="432"/>
      <c r="G192" s="432"/>
      <c r="H192" s="432"/>
      <c r="I192" s="432"/>
      <c r="J192" s="432"/>
    </row>
    <row r="193" spans="2:10">
      <c r="B193" s="38"/>
      <c r="C193" s="678"/>
      <c r="D193" s="61"/>
      <c r="E193" s="453"/>
      <c r="F193" s="432"/>
      <c r="G193" s="432"/>
      <c r="H193" s="432"/>
      <c r="I193" s="432"/>
      <c r="J193" s="432"/>
    </row>
    <row r="194" spans="2:10">
      <c r="B194" s="38"/>
      <c r="C194" s="678"/>
      <c r="D194" s="61"/>
      <c r="E194" s="453"/>
      <c r="F194" s="432"/>
      <c r="G194" s="432"/>
      <c r="H194" s="432"/>
      <c r="I194" s="432"/>
      <c r="J194" s="432"/>
    </row>
    <row r="195" spans="2:10">
      <c r="B195" s="38"/>
      <c r="C195" s="678"/>
      <c r="D195" s="61"/>
      <c r="E195" s="453"/>
      <c r="F195" s="432"/>
      <c r="G195" s="432"/>
      <c r="H195" s="432"/>
      <c r="I195" s="432"/>
      <c r="J195" s="432"/>
    </row>
    <row r="196" spans="2:10">
      <c r="B196" s="38"/>
      <c r="C196" s="678"/>
      <c r="D196" s="61"/>
      <c r="E196" s="453"/>
      <c r="F196" s="432"/>
      <c r="G196" s="432"/>
      <c r="H196" s="432"/>
      <c r="I196" s="432"/>
      <c r="J196" s="432"/>
    </row>
    <row r="197" spans="2:10">
      <c r="B197" s="38"/>
      <c r="C197" s="678"/>
      <c r="D197" s="61"/>
      <c r="E197" s="453"/>
      <c r="F197" s="432"/>
      <c r="G197" s="432"/>
      <c r="H197" s="432"/>
      <c r="I197" s="432"/>
      <c r="J197" s="432"/>
    </row>
    <row r="198" spans="2:10">
      <c r="B198" s="38"/>
      <c r="C198" s="678"/>
      <c r="D198" s="61"/>
      <c r="E198" s="453"/>
      <c r="F198" s="432"/>
      <c r="G198" s="432"/>
      <c r="H198" s="432"/>
      <c r="I198" s="432"/>
      <c r="J198" s="432"/>
    </row>
    <row r="199" spans="2:10">
      <c r="B199" s="38"/>
      <c r="C199" s="678"/>
      <c r="D199" s="61"/>
      <c r="E199" s="453"/>
      <c r="F199" s="432"/>
      <c r="G199" s="432"/>
      <c r="H199" s="432"/>
      <c r="I199" s="432"/>
      <c r="J199" s="432"/>
    </row>
    <row r="200" spans="2:10">
      <c r="E200" s="5"/>
    </row>
    <row r="201" spans="2:10">
      <c r="B201" s="31"/>
    </row>
    <row r="203" spans="2:10">
      <c r="B203" s="31"/>
    </row>
    <row r="204" spans="2:10">
      <c r="B204" s="31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sqref="A1:XFD1048576"/>
      <selection pane="bottomLeft" sqref="A1:XFD1048576"/>
    </sheetView>
  </sheetViews>
  <sheetFormatPr defaultColWidth="8.85546875" defaultRowHeight="11.25"/>
  <cols>
    <col min="1" max="1" width="6.28515625" style="49" bestFit="1" customWidth="1"/>
    <col min="2" max="2" width="8" style="41" customWidth="1"/>
    <col min="3" max="3" width="28.28515625" style="41" bestFit="1" customWidth="1"/>
    <col min="4" max="4" width="23.42578125" style="41" bestFit="1" customWidth="1"/>
    <col min="5" max="5" width="6.85546875" style="41" customWidth="1"/>
    <col min="6" max="7" width="9" style="62" bestFit="1" customWidth="1"/>
    <col min="8" max="8" width="9.140625" style="62" bestFit="1" customWidth="1"/>
    <col min="9" max="16384" width="8.85546875" style="41"/>
  </cols>
  <sheetData>
    <row r="1" spans="1:8">
      <c r="A1" s="711" t="str">
        <f>'JAP-5 Summary (Base Revenue)'!A1:G1</f>
        <v>Puget Sound Energy</v>
      </c>
      <c r="B1" s="711"/>
      <c r="C1" s="711"/>
      <c r="D1" s="711"/>
      <c r="E1" s="711"/>
      <c r="F1" s="711"/>
      <c r="G1" s="711"/>
      <c r="H1" s="711"/>
    </row>
    <row r="2" spans="1:8">
      <c r="A2" s="711" t="s">
        <v>814</v>
      </c>
      <c r="B2" s="711"/>
      <c r="C2" s="711"/>
      <c r="D2" s="711"/>
      <c r="E2" s="711"/>
      <c r="F2" s="711"/>
      <c r="G2" s="711"/>
      <c r="H2" s="711"/>
    </row>
    <row r="3" spans="1:8">
      <c r="A3" s="711" t="str">
        <f>'JAP-5 Summary (Base Revenue)'!A4:G4</f>
        <v>2019 Greneral Rate Case (GRC)</v>
      </c>
      <c r="B3" s="711"/>
      <c r="C3" s="711"/>
      <c r="D3" s="711"/>
      <c r="E3" s="711"/>
      <c r="F3" s="711"/>
      <c r="G3" s="711"/>
      <c r="H3" s="711"/>
    </row>
    <row r="4" spans="1:8">
      <c r="A4" s="711" t="str">
        <f>'JAP-5 Summary (Base Revenue)'!A5:G5</f>
        <v>Test Year Ending December 31, 2018</v>
      </c>
      <c r="B4" s="711"/>
      <c r="C4" s="711"/>
      <c r="D4" s="711"/>
      <c r="E4" s="711"/>
      <c r="F4" s="711"/>
      <c r="G4" s="711"/>
      <c r="H4" s="711"/>
    </row>
    <row r="6" spans="1:8" ht="45">
      <c r="A6" s="142" t="s">
        <v>1</v>
      </c>
      <c r="B6" s="142" t="s">
        <v>821</v>
      </c>
      <c r="C6" s="142" t="s">
        <v>123</v>
      </c>
      <c r="D6" s="142" t="s">
        <v>297</v>
      </c>
      <c r="E6" s="142" t="s">
        <v>818</v>
      </c>
      <c r="F6" s="143" t="s">
        <v>816</v>
      </c>
      <c r="G6" s="143" t="s">
        <v>820</v>
      </c>
      <c r="H6" s="143" t="s">
        <v>815</v>
      </c>
    </row>
    <row r="7" spans="1:8">
      <c r="D7" s="45"/>
      <c r="E7" s="45" t="s">
        <v>299</v>
      </c>
      <c r="F7" s="151" t="s">
        <v>547</v>
      </c>
      <c r="G7" s="151" t="s">
        <v>300</v>
      </c>
      <c r="H7" s="151" t="s">
        <v>817</v>
      </c>
    </row>
    <row r="8" spans="1:8">
      <c r="A8" s="49">
        <v>1</v>
      </c>
      <c r="B8" s="49">
        <f>'WP2 Current Lighting Rates'!B11</f>
        <v>50</v>
      </c>
      <c r="C8" s="49" t="str">
        <f>'WP2 Current Lighting Rates'!C11</f>
        <v>Compact Fluorescent - Energy Only</v>
      </c>
      <c r="D8" s="49" t="str">
        <f>'WP2 Current Lighting Rates'!D11</f>
        <v>22 Watts</v>
      </c>
      <c r="E8" s="682">
        <v>43221</v>
      </c>
      <c r="F8" s="683">
        <f>'WP2 Current Lighting Rates'!E11</f>
        <v>0.68</v>
      </c>
      <c r="G8" s="62">
        <f>'Schedule 50E'!H11</f>
        <v>0.75</v>
      </c>
      <c r="H8" s="62">
        <f>G8-F8</f>
        <v>6.9999999999999951E-2</v>
      </c>
    </row>
    <row r="9" spans="1:8">
      <c r="A9" s="49">
        <f>A8+1</f>
        <v>2</v>
      </c>
      <c r="B9" s="49"/>
      <c r="C9" s="49"/>
      <c r="D9" s="49"/>
      <c r="E9" s="49"/>
      <c r="F9" s="683"/>
    </row>
    <row r="10" spans="1:8">
      <c r="A10" s="49">
        <f t="shared" ref="A10:A73" si="0">A9+1</f>
        <v>3</v>
      </c>
      <c r="B10" s="49">
        <f>'WP2 Current Lighting Rates'!B13</f>
        <v>50</v>
      </c>
      <c r="C10" s="49" t="str">
        <f>'WP2 Current Lighting Rates'!C13</f>
        <v>Mercury Vapor Street Lighting</v>
      </c>
      <c r="D10" s="49" t="str">
        <f>'WP2 Current Lighting Rates'!D13</f>
        <v>100 Watts</v>
      </c>
      <c r="E10" s="682">
        <v>43221</v>
      </c>
      <c r="F10" s="683">
        <f>'WP2 Current Lighting Rates'!E13</f>
        <v>5.19</v>
      </c>
      <c r="G10" s="62">
        <f>'Schedule 50E'!H14</f>
        <v>5.0599999999999996</v>
      </c>
      <c r="H10" s="62">
        <f>G10-F10</f>
        <v>-0.13000000000000078</v>
      </c>
    </row>
    <row r="11" spans="1:8">
      <c r="A11" s="49">
        <f t="shared" si="0"/>
        <v>4</v>
      </c>
      <c r="B11" s="49">
        <f>'WP2 Current Lighting Rates'!B14</f>
        <v>50</v>
      </c>
      <c r="C11" s="49" t="str">
        <f>'WP2 Current Lighting Rates'!C14</f>
        <v>Mercury Vapor Street Lighting</v>
      </c>
      <c r="D11" s="49" t="str">
        <f>'WP2 Current Lighting Rates'!D14</f>
        <v>175 Watts</v>
      </c>
      <c r="E11" s="682">
        <v>43221</v>
      </c>
      <c r="F11" s="683">
        <f>'WP2 Current Lighting Rates'!E14</f>
        <v>7.5</v>
      </c>
      <c r="G11" s="62">
        <f>'Schedule 50E'!H15</f>
        <v>7.6</v>
      </c>
      <c r="H11" s="62">
        <f>G11-F11</f>
        <v>9.9999999999999645E-2</v>
      </c>
    </row>
    <row r="12" spans="1:8">
      <c r="A12" s="49">
        <f t="shared" si="0"/>
        <v>5</v>
      </c>
      <c r="B12" s="49">
        <f>'WP2 Current Lighting Rates'!B15</f>
        <v>50</v>
      </c>
      <c r="C12" s="49" t="str">
        <f>'WP2 Current Lighting Rates'!C15</f>
        <v>Mercury Vapor Street Lighting</v>
      </c>
      <c r="D12" s="49" t="str">
        <f>'WP2 Current Lighting Rates'!D15</f>
        <v>400 Watts</v>
      </c>
      <c r="E12" s="682">
        <v>43221</v>
      </c>
      <c r="F12" s="683">
        <f>'WP2 Current Lighting Rates'!E15</f>
        <v>14.45</v>
      </c>
      <c r="G12" s="62">
        <f>'Schedule 50E'!H16</f>
        <v>15.25</v>
      </c>
      <c r="H12" s="62">
        <f>G12-F12</f>
        <v>0.80000000000000071</v>
      </c>
    </row>
    <row r="13" spans="1:8">
      <c r="A13" s="49">
        <f t="shared" si="0"/>
        <v>6</v>
      </c>
      <c r="B13" s="49"/>
      <c r="C13" s="49"/>
      <c r="D13" s="49"/>
      <c r="E13" s="49"/>
      <c r="F13" s="683"/>
    </row>
    <row r="14" spans="1:8">
      <c r="A14" s="49">
        <f t="shared" si="0"/>
        <v>7</v>
      </c>
      <c r="B14" s="49"/>
      <c r="C14" s="49"/>
      <c r="D14" s="49"/>
      <c r="E14" s="49"/>
      <c r="F14" s="683"/>
    </row>
    <row r="15" spans="1:8">
      <c r="A15" s="49">
        <f t="shared" si="0"/>
        <v>8</v>
      </c>
      <c r="B15" s="49">
        <f>'WP2 Current Lighting Rates'!B18</f>
        <v>50</v>
      </c>
      <c r="C15" s="49" t="str">
        <f>'WP2 Current Lighting Rates'!C18</f>
        <v>Mercury Vapor Lighting - Energy Only</v>
      </c>
      <c r="D15" s="49" t="str">
        <f>'WP2 Current Lighting Rates'!D18</f>
        <v>100 Watts</v>
      </c>
      <c r="E15" s="682">
        <v>43221</v>
      </c>
      <c r="F15" s="683">
        <f>'WP2 Current Lighting Rates'!E18</f>
        <v>3.09</v>
      </c>
      <c r="G15" s="62">
        <f>'Schedule 50E'!H19</f>
        <v>3.4</v>
      </c>
      <c r="H15" s="62">
        <f>G15-F15</f>
        <v>0.31000000000000005</v>
      </c>
    </row>
    <row r="16" spans="1:8">
      <c r="A16" s="49">
        <f t="shared" si="0"/>
        <v>9</v>
      </c>
      <c r="B16" s="49">
        <f>'WP2 Current Lighting Rates'!B19</f>
        <v>50</v>
      </c>
      <c r="C16" s="49" t="str">
        <f>'WP2 Current Lighting Rates'!C19</f>
        <v>Mercury Vapor Lighting - Energy Only</v>
      </c>
      <c r="D16" s="49" t="str">
        <f>'WP2 Current Lighting Rates'!D19</f>
        <v>175 Watts</v>
      </c>
      <c r="E16" s="682">
        <v>43221</v>
      </c>
      <c r="F16" s="683">
        <f>'WP2 Current Lighting Rates'!E19</f>
        <v>5.4</v>
      </c>
      <c r="G16" s="62">
        <f>'Schedule 50E'!H20</f>
        <v>5.94</v>
      </c>
      <c r="H16" s="62">
        <f>G16-F16</f>
        <v>0.54</v>
      </c>
    </row>
    <row r="17" spans="1:8">
      <c r="A17" s="49">
        <f t="shared" si="0"/>
        <v>10</v>
      </c>
      <c r="B17" s="49">
        <f>'WP2 Current Lighting Rates'!B20</f>
        <v>50</v>
      </c>
      <c r="C17" s="49" t="str">
        <f>'WP2 Current Lighting Rates'!C20</f>
        <v>Mercury Vapor Lighting - Energy Only</v>
      </c>
      <c r="D17" s="49" t="str">
        <f>'WP2 Current Lighting Rates'!D20</f>
        <v>400 Watts</v>
      </c>
      <c r="E17" s="682">
        <v>43221</v>
      </c>
      <c r="F17" s="683">
        <f>'WP2 Current Lighting Rates'!E20</f>
        <v>12.35</v>
      </c>
      <c r="G17" s="62">
        <f>'Schedule 50E'!H21</f>
        <v>13.59</v>
      </c>
      <c r="H17" s="62">
        <f>G17-F17</f>
        <v>1.2400000000000002</v>
      </c>
    </row>
    <row r="18" spans="1:8">
      <c r="A18" s="49">
        <f t="shared" si="0"/>
        <v>11</v>
      </c>
      <c r="B18" s="49">
        <f>'WP2 Current Lighting Rates'!B21</f>
        <v>50</v>
      </c>
      <c r="C18" s="49" t="str">
        <f>'WP2 Current Lighting Rates'!C21</f>
        <v>Mercury Vapor Lighting - Energy Only</v>
      </c>
      <c r="D18" s="49" t="str">
        <f>'WP2 Current Lighting Rates'!D21</f>
        <v>700 Watts</v>
      </c>
      <c r="E18" s="682">
        <v>43221</v>
      </c>
      <c r="F18" s="683">
        <f>'WP2 Current Lighting Rates'!E21</f>
        <v>21.61</v>
      </c>
      <c r="G18" s="62">
        <f>'Schedule 50E'!H22</f>
        <v>23.78</v>
      </c>
      <c r="H18" s="62">
        <f>G18-F18</f>
        <v>2.1700000000000017</v>
      </c>
    </row>
    <row r="19" spans="1:8">
      <c r="A19" s="49">
        <f t="shared" si="0"/>
        <v>12</v>
      </c>
      <c r="B19" s="49"/>
      <c r="C19" s="49"/>
      <c r="D19" s="49"/>
      <c r="E19" s="49"/>
      <c r="F19" s="683"/>
    </row>
    <row r="20" spans="1:8">
      <c r="A20" s="49">
        <f t="shared" si="0"/>
        <v>13</v>
      </c>
      <c r="B20" s="49">
        <f>'WP2 Current Lighting Rates'!B23</f>
        <v>51</v>
      </c>
      <c r="C20" s="49" t="str">
        <f>'WP2 Current Lighting Rates'!C23</f>
        <v>Company Owned LED Facilities Charge</v>
      </c>
      <c r="D20" s="49" t="str">
        <f>'WP2 Current Lighting Rates'!D23</f>
        <v>Option A O&amp;M Rate</v>
      </c>
      <c r="E20" s="682">
        <v>43252</v>
      </c>
      <c r="F20" s="684">
        <f>'WP2 Current Lighting Rates'!E23</f>
        <v>1.328E-2</v>
      </c>
      <c r="G20" s="685">
        <f>'Sch. 51E&amp;52E Facilities Charge'!F11</f>
        <v>1.4789999999999999E-2</v>
      </c>
      <c r="H20" s="685">
        <f>G20-F20</f>
        <v>1.5099999999999992E-3</v>
      </c>
    </row>
    <row r="21" spans="1:8">
      <c r="A21" s="49">
        <f t="shared" si="0"/>
        <v>14</v>
      </c>
      <c r="B21" s="49">
        <f>'WP2 Current Lighting Rates'!B24</f>
        <v>51</v>
      </c>
      <c r="C21" s="49" t="str">
        <f>'WP2 Current Lighting Rates'!C24</f>
        <v>Company Owned LED Facilities Charge</v>
      </c>
      <c r="D21" s="49" t="str">
        <f>'WP2 Current Lighting Rates'!D24</f>
        <v>Option B O&amp;M Rate</v>
      </c>
      <c r="E21" s="682">
        <v>43252</v>
      </c>
      <c r="F21" s="684">
        <f>'WP2 Current Lighting Rates'!E24</f>
        <v>7.3999999999999999E-4</v>
      </c>
      <c r="G21" s="685">
        <f>'Sch. 51E&amp;52E Facilities Charge'!F12</f>
        <v>1.3600000000000001E-3</v>
      </c>
      <c r="H21" s="685">
        <f>G21-F21</f>
        <v>6.2000000000000011E-4</v>
      </c>
    </row>
    <row r="22" spans="1:8">
      <c r="A22" s="49">
        <f t="shared" si="0"/>
        <v>15</v>
      </c>
      <c r="B22" s="49"/>
      <c r="C22" s="49"/>
      <c r="D22" s="49"/>
      <c r="E22" s="49"/>
      <c r="F22" s="683"/>
    </row>
    <row r="23" spans="1:8">
      <c r="A23" s="49">
        <f t="shared" si="0"/>
        <v>16</v>
      </c>
      <c r="B23" s="49">
        <f>'WP2 Current Lighting Rates'!B26</f>
        <v>51</v>
      </c>
      <c r="C23" s="49" t="str">
        <f>'WP2 Current Lighting Rates'!C26</f>
        <v>Company Owned LED Lamp Charge</v>
      </c>
      <c r="D23" s="49" t="str">
        <f>'WP2 Current Lighting Rates'!D26</f>
        <v>30-60 Watts</v>
      </c>
      <c r="E23" s="682">
        <v>43221</v>
      </c>
      <c r="F23" s="683">
        <f>'WP2 Current Lighting Rates'!E26</f>
        <v>1.39</v>
      </c>
      <c r="G23" s="62">
        <f>'Schedule 51E'!H11</f>
        <v>1.53</v>
      </c>
      <c r="H23" s="62">
        <f t="shared" ref="H23:H31" si="1">G23-F23</f>
        <v>0.14000000000000012</v>
      </c>
    </row>
    <row r="24" spans="1:8">
      <c r="A24" s="49">
        <f t="shared" si="0"/>
        <v>17</v>
      </c>
      <c r="B24" s="49">
        <f>'WP2 Current Lighting Rates'!B27</f>
        <v>51</v>
      </c>
      <c r="C24" s="49" t="str">
        <f>'WP2 Current Lighting Rates'!C27</f>
        <v>Company Owned LED Lamp Charge</v>
      </c>
      <c r="D24" s="49" t="str">
        <f>'WP2 Current Lighting Rates'!D27</f>
        <v>60.01-90 Watts</v>
      </c>
      <c r="E24" s="682">
        <v>43221</v>
      </c>
      <c r="F24" s="683">
        <f>'WP2 Current Lighting Rates'!E27</f>
        <v>2.3199999999999998</v>
      </c>
      <c r="G24" s="62">
        <f>'Schedule 51E'!H12</f>
        <v>2.5499999999999998</v>
      </c>
      <c r="H24" s="62">
        <f t="shared" si="1"/>
        <v>0.22999999999999998</v>
      </c>
    </row>
    <row r="25" spans="1:8">
      <c r="A25" s="49">
        <f t="shared" si="0"/>
        <v>18</v>
      </c>
      <c r="B25" s="49">
        <f>'WP2 Current Lighting Rates'!B28</f>
        <v>51</v>
      </c>
      <c r="C25" s="49" t="str">
        <f>'WP2 Current Lighting Rates'!C28</f>
        <v>Company Owned LED Lamp Charge</v>
      </c>
      <c r="D25" s="49" t="str">
        <f>'WP2 Current Lighting Rates'!D28</f>
        <v>90.01-120 Watts</v>
      </c>
      <c r="E25" s="682">
        <v>43221</v>
      </c>
      <c r="F25" s="683">
        <f>'WP2 Current Lighting Rates'!E28</f>
        <v>3.24</v>
      </c>
      <c r="G25" s="62">
        <f>'Schedule 51E'!H13</f>
        <v>3.57</v>
      </c>
      <c r="H25" s="62">
        <f t="shared" si="1"/>
        <v>0.32999999999999963</v>
      </c>
    </row>
    <row r="26" spans="1:8">
      <c r="A26" s="49">
        <f t="shared" si="0"/>
        <v>19</v>
      </c>
      <c r="B26" s="49">
        <f>'WP2 Current Lighting Rates'!B29</f>
        <v>51</v>
      </c>
      <c r="C26" s="49" t="str">
        <f>'WP2 Current Lighting Rates'!C29</f>
        <v>Company Owned LED Lamp Charge</v>
      </c>
      <c r="D26" s="49" t="str">
        <f>'WP2 Current Lighting Rates'!D29</f>
        <v>120.01-150 Watts</v>
      </c>
      <c r="E26" s="682">
        <v>43221</v>
      </c>
      <c r="F26" s="683">
        <f>'WP2 Current Lighting Rates'!E29</f>
        <v>4.17</v>
      </c>
      <c r="G26" s="62">
        <f>'Schedule 51E'!H14</f>
        <v>4.59</v>
      </c>
      <c r="H26" s="62">
        <f t="shared" si="1"/>
        <v>0.41999999999999993</v>
      </c>
    </row>
    <row r="27" spans="1:8">
      <c r="A27" s="49">
        <f t="shared" si="0"/>
        <v>20</v>
      </c>
      <c r="B27" s="49">
        <f>'WP2 Current Lighting Rates'!B30</f>
        <v>51</v>
      </c>
      <c r="C27" s="49" t="str">
        <f>'WP2 Current Lighting Rates'!C30</f>
        <v>Company Owned LED Lamp Charge</v>
      </c>
      <c r="D27" s="49" t="str">
        <f>'WP2 Current Lighting Rates'!D30</f>
        <v>150.01-180 Watts</v>
      </c>
      <c r="E27" s="682">
        <v>43221</v>
      </c>
      <c r="F27" s="683">
        <f>'WP2 Current Lighting Rates'!E30</f>
        <v>5.09</v>
      </c>
      <c r="G27" s="62">
        <f>'Schedule 51E'!H15</f>
        <v>5.6</v>
      </c>
      <c r="H27" s="62">
        <f t="shared" si="1"/>
        <v>0.50999999999999979</v>
      </c>
    </row>
    <row r="28" spans="1:8">
      <c r="A28" s="49">
        <f t="shared" si="0"/>
        <v>21</v>
      </c>
      <c r="B28" s="49">
        <f>'WP2 Current Lighting Rates'!B31</f>
        <v>51</v>
      </c>
      <c r="C28" s="49" t="str">
        <f>'WP2 Current Lighting Rates'!C31</f>
        <v>Company Owned LED Lamp Charge</v>
      </c>
      <c r="D28" s="49" t="str">
        <f>'WP2 Current Lighting Rates'!D31</f>
        <v>180.01-210 Watts</v>
      </c>
      <c r="E28" s="682">
        <v>43221</v>
      </c>
      <c r="F28" s="683">
        <f>'WP2 Current Lighting Rates'!E31</f>
        <v>6.02</v>
      </c>
      <c r="G28" s="62">
        <f>'Schedule 51E'!H16</f>
        <v>6.62</v>
      </c>
      <c r="H28" s="62">
        <f t="shared" si="1"/>
        <v>0.60000000000000053</v>
      </c>
    </row>
    <row r="29" spans="1:8">
      <c r="A29" s="49">
        <f t="shared" si="0"/>
        <v>22</v>
      </c>
      <c r="B29" s="49">
        <f>'WP2 Current Lighting Rates'!B32</f>
        <v>51</v>
      </c>
      <c r="C29" s="49" t="str">
        <f>'WP2 Current Lighting Rates'!C32</f>
        <v>Company Owned LED Lamp Charge</v>
      </c>
      <c r="D29" s="49" t="str">
        <f>'WP2 Current Lighting Rates'!D32</f>
        <v>210.01-240 Watts</v>
      </c>
      <c r="E29" s="682">
        <v>43221</v>
      </c>
      <c r="F29" s="683">
        <f>'WP2 Current Lighting Rates'!E32</f>
        <v>6.95</v>
      </c>
      <c r="G29" s="62">
        <f>'Schedule 51E'!H17</f>
        <v>7.64</v>
      </c>
      <c r="H29" s="62">
        <f t="shared" si="1"/>
        <v>0.6899999999999995</v>
      </c>
    </row>
    <row r="30" spans="1:8">
      <c r="A30" s="49">
        <f t="shared" si="0"/>
        <v>23</v>
      </c>
      <c r="B30" s="49">
        <f>'WP2 Current Lighting Rates'!B33</f>
        <v>51</v>
      </c>
      <c r="C30" s="49" t="str">
        <f>'WP2 Current Lighting Rates'!C33</f>
        <v>Company Owned LED Lamp Charge</v>
      </c>
      <c r="D30" s="49" t="str">
        <f>'WP2 Current Lighting Rates'!D33</f>
        <v>240.01-270 Watts</v>
      </c>
      <c r="E30" s="682">
        <v>43221</v>
      </c>
      <c r="F30" s="683">
        <f>'WP2 Current Lighting Rates'!E33</f>
        <v>7.87</v>
      </c>
      <c r="G30" s="62">
        <f>'Schedule 51E'!H18</f>
        <v>8.66</v>
      </c>
      <c r="H30" s="62">
        <f t="shared" si="1"/>
        <v>0.79</v>
      </c>
    </row>
    <row r="31" spans="1:8">
      <c r="A31" s="49">
        <f t="shared" si="0"/>
        <v>24</v>
      </c>
      <c r="B31" s="49">
        <f>'WP2 Current Lighting Rates'!B34</f>
        <v>51</v>
      </c>
      <c r="C31" s="49" t="str">
        <f>'WP2 Current Lighting Rates'!C34</f>
        <v>Company Owned LED Lamp Charge</v>
      </c>
      <c r="D31" s="49" t="str">
        <f>'WP2 Current Lighting Rates'!D34</f>
        <v>270.01-300 Watts</v>
      </c>
      <c r="E31" s="682">
        <v>43221</v>
      </c>
      <c r="F31" s="683">
        <f>'WP2 Current Lighting Rates'!E34</f>
        <v>8.8000000000000007</v>
      </c>
      <c r="G31" s="62">
        <f>'Schedule 51E'!H19</f>
        <v>9.68</v>
      </c>
      <c r="H31" s="62">
        <f t="shared" si="1"/>
        <v>0.87999999999999901</v>
      </c>
    </row>
    <row r="32" spans="1:8">
      <c r="A32" s="49">
        <f t="shared" si="0"/>
        <v>25</v>
      </c>
      <c r="B32" s="49"/>
      <c r="C32" s="49"/>
      <c r="D32" s="49"/>
      <c r="E32" s="49"/>
      <c r="F32" s="683"/>
    </row>
    <row r="33" spans="1:8">
      <c r="A33" s="49">
        <f t="shared" si="0"/>
        <v>26</v>
      </c>
      <c r="B33" s="49">
        <f>'WP2 Current Lighting Rates'!B36</f>
        <v>52</v>
      </c>
      <c r="C33" s="49" t="str">
        <f>'WP2 Current Lighting Rates'!C36</f>
        <v>Custom Sodium Vapor Lighting</v>
      </c>
      <c r="D33" s="49" t="str">
        <f>'WP2 Current Lighting Rates'!D36</f>
        <v>Option A O&amp;M Rate</v>
      </c>
      <c r="E33" s="682">
        <v>43252</v>
      </c>
      <c r="F33" s="684">
        <f>'WP2 Current Lighting Rates'!E36</f>
        <v>1.4930000000000001E-2</v>
      </c>
      <c r="G33" s="685">
        <f>'Sch. 51E&amp;52E Facilities Charge'!F15</f>
        <v>1.4789999999999999E-2</v>
      </c>
      <c r="H33" s="685">
        <f>G33-F33</f>
        <v>-1.4000000000000123E-4</v>
      </c>
    </row>
    <row r="34" spans="1:8">
      <c r="A34" s="49">
        <f t="shared" si="0"/>
        <v>27</v>
      </c>
      <c r="B34" s="49">
        <f>'WP2 Current Lighting Rates'!B37</f>
        <v>52</v>
      </c>
      <c r="C34" s="49" t="str">
        <f>'WP2 Current Lighting Rates'!C37</f>
        <v>Custom Sodium Vapor Lighting</v>
      </c>
      <c r="D34" s="49" t="str">
        <f>'WP2 Current Lighting Rates'!D37</f>
        <v>Option B O&amp;M Rate</v>
      </c>
      <c r="E34" s="682">
        <v>43252</v>
      </c>
      <c r="F34" s="684">
        <f>'WP2 Current Lighting Rates'!E37</f>
        <v>2.3900000000000002E-3</v>
      </c>
      <c r="G34" s="685">
        <f>'Sch. 51E&amp;52E Facilities Charge'!F16</f>
        <v>1.3600000000000001E-3</v>
      </c>
      <c r="H34" s="685">
        <f>G34-F34</f>
        <v>-1.0300000000000001E-3</v>
      </c>
    </row>
    <row r="35" spans="1:8">
      <c r="A35" s="49">
        <f t="shared" si="0"/>
        <v>28</v>
      </c>
      <c r="B35" s="49"/>
      <c r="C35" s="49"/>
      <c r="D35" s="49"/>
      <c r="E35" s="49"/>
      <c r="F35" s="683"/>
    </row>
    <row r="36" spans="1:8">
      <c r="A36" s="49">
        <f t="shared" si="0"/>
        <v>29</v>
      </c>
      <c r="B36" s="49">
        <f>'WP2 Current Lighting Rates'!B39</f>
        <v>52</v>
      </c>
      <c r="C36" s="49" t="str">
        <f>'WP2 Current Lighting Rates'!C39</f>
        <v>Custom Sodium Vapor Lighting</v>
      </c>
      <c r="D36" s="49" t="str">
        <f>'WP2 Current Lighting Rates'!D39</f>
        <v>50 Watts</v>
      </c>
      <c r="E36" s="682">
        <v>43252</v>
      </c>
      <c r="F36" s="683">
        <f>'WP2 Current Lighting Rates'!E39</f>
        <v>1.54</v>
      </c>
      <c r="G36" s="62">
        <f>'Schedule 52E'!H11</f>
        <v>1.7</v>
      </c>
      <c r="H36" s="62">
        <f t="shared" ref="H36:H43" si="2">G36-F36</f>
        <v>0.15999999999999992</v>
      </c>
    </row>
    <row r="37" spans="1:8">
      <c r="A37" s="49">
        <f t="shared" si="0"/>
        <v>30</v>
      </c>
      <c r="B37" s="49">
        <f>'WP2 Current Lighting Rates'!B40</f>
        <v>52</v>
      </c>
      <c r="C37" s="49" t="str">
        <f>'WP2 Current Lighting Rates'!C40</f>
        <v>Custom Sodium Vapor Lighting</v>
      </c>
      <c r="D37" s="49" t="str">
        <f>'WP2 Current Lighting Rates'!D40</f>
        <v>70 Watts</v>
      </c>
      <c r="E37" s="682">
        <v>43252</v>
      </c>
      <c r="F37" s="683">
        <f>'WP2 Current Lighting Rates'!E40</f>
        <v>2.16</v>
      </c>
      <c r="G37" s="62">
        <f>'Schedule 52E'!H12</f>
        <v>2.38</v>
      </c>
      <c r="H37" s="62">
        <f t="shared" si="2"/>
        <v>0.21999999999999975</v>
      </c>
    </row>
    <row r="38" spans="1:8">
      <c r="A38" s="49">
        <f t="shared" si="0"/>
        <v>31</v>
      </c>
      <c r="B38" s="49">
        <f>'WP2 Current Lighting Rates'!B41</f>
        <v>52</v>
      </c>
      <c r="C38" s="49" t="str">
        <f>'WP2 Current Lighting Rates'!C41</f>
        <v>Custom Sodium Vapor Lighting</v>
      </c>
      <c r="D38" s="49" t="str">
        <f>'WP2 Current Lighting Rates'!D41</f>
        <v>100 Watts</v>
      </c>
      <c r="E38" s="682">
        <v>43252</v>
      </c>
      <c r="F38" s="683">
        <f>'WP2 Current Lighting Rates'!E41</f>
        <v>3.09</v>
      </c>
      <c r="G38" s="62">
        <f>'Schedule 52E'!H13</f>
        <v>3.4</v>
      </c>
      <c r="H38" s="62">
        <f t="shared" si="2"/>
        <v>0.31000000000000005</v>
      </c>
    </row>
    <row r="39" spans="1:8">
      <c r="A39" s="49">
        <f t="shared" si="0"/>
        <v>32</v>
      </c>
      <c r="B39" s="49">
        <f>'WP2 Current Lighting Rates'!B42</f>
        <v>52</v>
      </c>
      <c r="C39" s="49" t="str">
        <f>'WP2 Current Lighting Rates'!C42</f>
        <v>Custom Sodium Vapor Lighting</v>
      </c>
      <c r="D39" s="49" t="str">
        <f>'WP2 Current Lighting Rates'!D42</f>
        <v>150 Watts</v>
      </c>
      <c r="E39" s="682">
        <v>43252</v>
      </c>
      <c r="F39" s="683">
        <f>'WP2 Current Lighting Rates'!E42</f>
        <v>4.63</v>
      </c>
      <c r="G39" s="62">
        <f>'Schedule 52E'!H14</f>
        <v>5.0999999999999996</v>
      </c>
      <c r="H39" s="62">
        <f t="shared" si="2"/>
        <v>0.46999999999999975</v>
      </c>
    </row>
    <row r="40" spans="1:8">
      <c r="A40" s="49">
        <f t="shared" si="0"/>
        <v>33</v>
      </c>
      <c r="B40" s="49">
        <f>'WP2 Current Lighting Rates'!B43</f>
        <v>52</v>
      </c>
      <c r="C40" s="49" t="str">
        <f>'WP2 Current Lighting Rates'!C43</f>
        <v>Custom Sodium Vapor Lighting</v>
      </c>
      <c r="D40" s="49" t="str">
        <f>'WP2 Current Lighting Rates'!D43</f>
        <v>200 Watts</v>
      </c>
      <c r="E40" s="682">
        <v>43252</v>
      </c>
      <c r="F40" s="683">
        <f>'WP2 Current Lighting Rates'!E43</f>
        <v>6.17</v>
      </c>
      <c r="G40" s="62">
        <f>'Schedule 52E'!H15</f>
        <v>6.79</v>
      </c>
      <c r="H40" s="62">
        <f t="shared" si="2"/>
        <v>0.62000000000000011</v>
      </c>
    </row>
    <row r="41" spans="1:8">
      <c r="A41" s="49">
        <f t="shared" si="0"/>
        <v>34</v>
      </c>
      <c r="B41" s="49">
        <f>'WP2 Current Lighting Rates'!B44</f>
        <v>52</v>
      </c>
      <c r="C41" s="49" t="str">
        <f>'WP2 Current Lighting Rates'!C44</f>
        <v>Custom Sodium Vapor Lighting</v>
      </c>
      <c r="D41" s="49" t="str">
        <f>'WP2 Current Lighting Rates'!D44</f>
        <v>250 Watts</v>
      </c>
      <c r="E41" s="682">
        <v>43252</v>
      </c>
      <c r="F41" s="683">
        <f>'WP2 Current Lighting Rates'!E44</f>
        <v>7.72</v>
      </c>
      <c r="G41" s="62">
        <f>'Schedule 52E'!H16</f>
        <v>8.49</v>
      </c>
      <c r="H41" s="62">
        <f t="shared" si="2"/>
        <v>0.77000000000000046</v>
      </c>
    </row>
    <row r="42" spans="1:8">
      <c r="A42" s="49">
        <f t="shared" si="0"/>
        <v>35</v>
      </c>
      <c r="B42" s="49">
        <f>'WP2 Current Lighting Rates'!B45</f>
        <v>52</v>
      </c>
      <c r="C42" s="49" t="str">
        <f>'WP2 Current Lighting Rates'!C45</f>
        <v>Custom Sodium Vapor Lighting</v>
      </c>
      <c r="D42" s="49" t="str">
        <f>'WP2 Current Lighting Rates'!D45</f>
        <v>310 Watts</v>
      </c>
      <c r="E42" s="682">
        <v>43252</v>
      </c>
      <c r="F42" s="683">
        <f>'WP2 Current Lighting Rates'!E45</f>
        <v>9.57</v>
      </c>
      <c r="G42" s="62">
        <f>'Schedule 52E'!H17</f>
        <v>10.53</v>
      </c>
      <c r="H42" s="62">
        <f t="shared" si="2"/>
        <v>0.95999999999999908</v>
      </c>
    </row>
    <row r="43" spans="1:8">
      <c r="A43" s="49">
        <f t="shared" si="0"/>
        <v>36</v>
      </c>
      <c r="B43" s="49">
        <f>'WP2 Current Lighting Rates'!B46</f>
        <v>52</v>
      </c>
      <c r="C43" s="49" t="str">
        <f>'WP2 Current Lighting Rates'!C46</f>
        <v>Custom Sodium Vapor Lighting</v>
      </c>
      <c r="D43" s="49" t="str">
        <f>'WP2 Current Lighting Rates'!D46</f>
        <v>400 Watts</v>
      </c>
      <c r="E43" s="682">
        <v>43252</v>
      </c>
      <c r="F43" s="683">
        <f>'WP2 Current Lighting Rates'!E46</f>
        <v>12.35</v>
      </c>
      <c r="G43" s="62">
        <f>'Schedule 52E'!H18</f>
        <v>13.59</v>
      </c>
      <c r="H43" s="62">
        <f t="shared" si="2"/>
        <v>1.2400000000000002</v>
      </c>
    </row>
    <row r="44" spans="1:8">
      <c r="A44" s="49">
        <f t="shared" si="0"/>
        <v>37</v>
      </c>
      <c r="B44" s="49"/>
      <c r="C44" s="49"/>
      <c r="D44" s="49"/>
      <c r="E44" s="49"/>
      <c r="F44" s="683"/>
    </row>
    <row r="45" spans="1:8">
      <c r="A45" s="49">
        <f t="shared" si="0"/>
        <v>38</v>
      </c>
      <c r="B45" s="49">
        <f>'WP2 Current Lighting Rates'!B48</f>
        <v>52</v>
      </c>
      <c r="C45" s="49" t="str">
        <f>'WP2 Current Lighting Rates'!C48</f>
        <v>Custom Metal Halide Lighting</v>
      </c>
      <c r="D45" s="49" t="str">
        <f>'WP2 Current Lighting Rates'!D48</f>
        <v>70 Watts</v>
      </c>
      <c r="E45" s="682">
        <v>43252</v>
      </c>
      <c r="F45" s="683">
        <f>'WP2 Current Lighting Rates'!E48</f>
        <v>2.16</v>
      </c>
      <c r="G45" s="62">
        <f>'Schedule 52E'!H21</f>
        <v>2.38</v>
      </c>
      <c r="H45" s="62">
        <f t="shared" ref="H45:H51" si="3">G45-F45</f>
        <v>0.21999999999999975</v>
      </c>
    </row>
    <row r="46" spans="1:8">
      <c r="A46" s="49">
        <f t="shared" si="0"/>
        <v>39</v>
      </c>
      <c r="B46" s="49">
        <f>'WP2 Current Lighting Rates'!B49</f>
        <v>52</v>
      </c>
      <c r="C46" s="49" t="str">
        <f>'WP2 Current Lighting Rates'!C49</f>
        <v>Custom Metal Halide Lighting</v>
      </c>
      <c r="D46" s="49" t="str">
        <f>'WP2 Current Lighting Rates'!D49</f>
        <v>100 Watts</v>
      </c>
      <c r="E46" s="682">
        <v>43252</v>
      </c>
      <c r="F46" s="683">
        <f>'WP2 Current Lighting Rates'!E49</f>
        <v>3.09</v>
      </c>
      <c r="G46" s="62">
        <f>'Schedule 52E'!H22</f>
        <v>3.4</v>
      </c>
      <c r="H46" s="62">
        <f t="shared" si="3"/>
        <v>0.31000000000000005</v>
      </c>
    </row>
    <row r="47" spans="1:8">
      <c r="A47" s="49">
        <f t="shared" si="0"/>
        <v>40</v>
      </c>
      <c r="B47" s="49">
        <f>'WP2 Current Lighting Rates'!B50</f>
        <v>52</v>
      </c>
      <c r="C47" s="49" t="str">
        <f>'WP2 Current Lighting Rates'!C50</f>
        <v>Custom Metal Halide Lighting</v>
      </c>
      <c r="D47" s="49" t="str">
        <f>'WP2 Current Lighting Rates'!D50</f>
        <v>150 Watts</v>
      </c>
      <c r="E47" s="682">
        <v>43252</v>
      </c>
      <c r="F47" s="683">
        <f>'WP2 Current Lighting Rates'!E50</f>
        <v>4.63</v>
      </c>
      <c r="G47" s="62">
        <f>'Schedule 52E'!H23</f>
        <v>5.0999999999999996</v>
      </c>
      <c r="H47" s="62">
        <f t="shared" si="3"/>
        <v>0.46999999999999975</v>
      </c>
    </row>
    <row r="48" spans="1:8">
      <c r="A48" s="49">
        <f t="shared" si="0"/>
        <v>41</v>
      </c>
      <c r="B48" s="49">
        <f>'WP2 Current Lighting Rates'!B51</f>
        <v>52</v>
      </c>
      <c r="C48" s="49" t="str">
        <f>'WP2 Current Lighting Rates'!C51</f>
        <v>Custom Metal Halide Lighting</v>
      </c>
      <c r="D48" s="49" t="str">
        <f>'WP2 Current Lighting Rates'!D51</f>
        <v>175 Watts</v>
      </c>
      <c r="E48" s="682">
        <v>43252</v>
      </c>
      <c r="F48" s="683">
        <f>'WP2 Current Lighting Rates'!E51</f>
        <v>5.4</v>
      </c>
      <c r="G48" s="62">
        <f>'Schedule 52E'!H24</f>
        <v>5.94</v>
      </c>
      <c r="H48" s="62">
        <f t="shared" si="3"/>
        <v>0.54</v>
      </c>
    </row>
    <row r="49" spans="1:8">
      <c r="A49" s="49">
        <f t="shared" si="0"/>
        <v>42</v>
      </c>
      <c r="B49" s="49">
        <f>'WP2 Current Lighting Rates'!B52</f>
        <v>52</v>
      </c>
      <c r="C49" s="49" t="str">
        <f>'WP2 Current Lighting Rates'!C52</f>
        <v>Custom Metal Halide Lighting</v>
      </c>
      <c r="D49" s="49" t="str">
        <f>'WP2 Current Lighting Rates'!D52</f>
        <v>250 Watts</v>
      </c>
      <c r="E49" s="682">
        <v>43252</v>
      </c>
      <c r="F49" s="683">
        <f>'WP2 Current Lighting Rates'!E52</f>
        <v>7.72</v>
      </c>
      <c r="G49" s="62">
        <f>'Schedule 52E'!H25</f>
        <v>8.49</v>
      </c>
      <c r="H49" s="62">
        <f t="shared" si="3"/>
        <v>0.77000000000000046</v>
      </c>
    </row>
    <row r="50" spans="1:8">
      <c r="A50" s="49">
        <f t="shared" si="0"/>
        <v>43</v>
      </c>
      <c r="B50" s="49">
        <f>'WP2 Current Lighting Rates'!B53</f>
        <v>52</v>
      </c>
      <c r="C50" s="49" t="str">
        <f>'WP2 Current Lighting Rates'!C53</f>
        <v>Custom Metal Halide Lighting</v>
      </c>
      <c r="D50" s="49" t="str">
        <f>'WP2 Current Lighting Rates'!D53</f>
        <v>400 Watts</v>
      </c>
      <c r="E50" s="682">
        <v>43252</v>
      </c>
      <c r="F50" s="683">
        <f>'WP2 Current Lighting Rates'!E53</f>
        <v>12.35</v>
      </c>
      <c r="G50" s="62">
        <f>'Schedule 52E'!H26</f>
        <v>13.59</v>
      </c>
      <c r="H50" s="62">
        <f t="shared" si="3"/>
        <v>1.2400000000000002</v>
      </c>
    </row>
    <row r="51" spans="1:8">
      <c r="A51" s="49">
        <f t="shared" si="0"/>
        <v>44</v>
      </c>
      <c r="B51" s="49">
        <f>'WP2 Current Lighting Rates'!B54</f>
        <v>52</v>
      </c>
      <c r="C51" s="49" t="str">
        <f>'WP2 Current Lighting Rates'!C54</f>
        <v>Custom Metal Halide Lighting</v>
      </c>
      <c r="D51" s="49" t="str">
        <f>'WP2 Current Lighting Rates'!D54</f>
        <v>1000 Watts</v>
      </c>
      <c r="E51" s="682">
        <v>43252</v>
      </c>
      <c r="F51" s="683">
        <f>'WP2 Current Lighting Rates'!E54</f>
        <v>30.87</v>
      </c>
      <c r="G51" s="62">
        <f>'Schedule 52E'!H27</f>
        <v>33.97</v>
      </c>
      <c r="H51" s="62">
        <f t="shared" si="3"/>
        <v>3.0999999999999979</v>
      </c>
    </row>
    <row r="52" spans="1:8">
      <c r="A52" s="49">
        <f t="shared" si="0"/>
        <v>45</v>
      </c>
      <c r="B52" s="49"/>
      <c r="C52" s="49"/>
      <c r="D52" s="49"/>
      <c r="E52" s="49"/>
      <c r="F52" s="683"/>
    </row>
    <row r="53" spans="1:8">
      <c r="A53" s="49">
        <f t="shared" si="0"/>
        <v>46</v>
      </c>
      <c r="B53" s="49">
        <f>'WP2 Current Lighting Rates'!B56</f>
        <v>53</v>
      </c>
      <c r="C53" s="49" t="str">
        <f>'WP2 Current Lighting Rates'!C56</f>
        <v>Sodium Vapor Lighting - Company Owned</v>
      </c>
      <c r="D53" s="49" t="str">
        <f>'WP2 Current Lighting Rates'!D56</f>
        <v>50 Watts</v>
      </c>
      <c r="E53" s="682">
        <v>43252</v>
      </c>
      <c r="F53" s="683">
        <f>'WP2 Current Lighting Rates'!E56</f>
        <v>10.72</v>
      </c>
      <c r="G53" s="62">
        <f>'Schedule 53E'!H11</f>
        <v>13.56</v>
      </c>
      <c r="H53" s="62">
        <f t="shared" ref="H53:H61" si="4">G53-F53</f>
        <v>2.84</v>
      </c>
    </row>
    <row r="54" spans="1:8">
      <c r="A54" s="49">
        <f t="shared" si="0"/>
        <v>47</v>
      </c>
      <c r="B54" s="49">
        <f>'WP2 Current Lighting Rates'!B57</f>
        <v>53</v>
      </c>
      <c r="C54" s="49" t="str">
        <f>'WP2 Current Lighting Rates'!C57</f>
        <v>Sodium Vapor Lighting - Company Owned</v>
      </c>
      <c r="D54" s="49" t="str">
        <f>'WP2 Current Lighting Rates'!D57</f>
        <v>70 Watts</v>
      </c>
      <c r="E54" s="682">
        <v>43252</v>
      </c>
      <c r="F54" s="683">
        <f>'WP2 Current Lighting Rates'!E57</f>
        <v>11.5</v>
      </c>
      <c r="G54" s="62">
        <f>'Schedule 53E'!H12</f>
        <v>14.24</v>
      </c>
      <c r="H54" s="62">
        <f t="shared" si="4"/>
        <v>2.74</v>
      </c>
    </row>
    <row r="55" spans="1:8">
      <c r="A55" s="49">
        <f t="shared" si="0"/>
        <v>48</v>
      </c>
      <c r="B55" s="49">
        <f>'WP2 Current Lighting Rates'!B58</f>
        <v>53</v>
      </c>
      <c r="C55" s="49" t="str">
        <f>'WP2 Current Lighting Rates'!C58</f>
        <v>Sodium Vapor Lighting - Company Owned</v>
      </c>
      <c r="D55" s="49" t="str">
        <f>'WP2 Current Lighting Rates'!D58</f>
        <v>100 Watts</v>
      </c>
      <c r="E55" s="682">
        <v>43252</v>
      </c>
      <c r="F55" s="683">
        <f>'WP2 Current Lighting Rates'!E58</f>
        <v>12.68</v>
      </c>
      <c r="G55" s="62">
        <f>'Schedule 53E'!H13</f>
        <v>14.68</v>
      </c>
      <c r="H55" s="62">
        <f t="shared" si="4"/>
        <v>2</v>
      </c>
    </row>
    <row r="56" spans="1:8">
      <c r="A56" s="49">
        <f t="shared" si="0"/>
        <v>49</v>
      </c>
      <c r="B56" s="49">
        <f>'WP2 Current Lighting Rates'!B59</f>
        <v>53</v>
      </c>
      <c r="C56" s="49" t="str">
        <f>'WP2 Current Lighting Rates'!C59</f>
        <v>Sodium Vapor Lighting - Company Owned</v>
      </c>
      <c r="D56" s="49" t="str">
        <f>'WP2 Current Lighting Rates'!D59</f>
        <v>150 Watts</v>
      </c>
      <c r="E56" s="682">
        <v>43252</v>
      </c>
      <c r="F56" s="683">
        <f>'WP2 Current Lighting Rates'!E59</f>
        <v>14.64</v>
      </c>
      <c r="G56" s="62">
        <f>'Schedule 53E'!H14</f>
        <v>16.39</v>
      </c>
      <c r="H56" s="62">
        <f t="shared" si="4"/>
        <v>1.75</v>
      </c>
    </row>
    <row r="57" spans="1:8">
      <c r="A57" s="49">
        <f t="shared" si="0"/>
        <v>50</v>
      </c>
      <c r="B57" s="49">
        <f>'WP2 Current Lighting Rates'!B60</f>
        <v>53</v>
      </c>
      <c r="C57" s="49" t="str">
        <f>'WP2 Current Lighting Rates'!C60</f>
        <v>Sodium Vapor Lighting - Company Owned</v>
      </c>
      <c r="D57" s="49" t="str">
        <f>'WP2 Current Lighting Rates'!D60</f>
        <v>200 Watts</v>
      </c>
      <c r="E57" s="682">
        <v>43252</v>
      </c>
      <c r="F57" s="683">
        <f>'WP2 Current Lighting Rates'!E60</f>
        <v>16.61</v>
      </c>
      <c r="G57" s="62">
        <f>'Schedule 53E'!H15</f>
        <v>18.64</v>
      </c>
      <c r="H57" s="62">
        <f t="shared" si="4"/>
        <v>2.0300000000000011</v>
      </c>
    </row>
    <row r="58" spans="1:8">
      <c r="A58" s="49">
        <f t="shared" si="0"/>
        <v>51</v>
      </c>
      <c r="B58" s="49">
        <f>'WP2 Current Lighting Rates'!B61</f>
        <v>53</v>
      </c>
      <c r="C58" s="49" t="str">
        <f>'WP2 Current Lighting Rates'!C61</f>
        <v>Sodium Vapor Lighting - Company Owned</v>
      </c>
      <c r="D58" s="49" t="str">
        <f>'WP2 Current Lighting Rates'!D61</f>
        <v>250 Watts</v>
      </c>
      <c r="E58" s="682">
        <v>43252</v>
      </c>
      <c r="F58" s="683">
        <f>'WP2 Current Lighting Rates'!E61</f>
        <v>18.57</v>
      </c>
      <c r="G58" s="62">
        <f>'Schedule 53E'!H16</f>
        <v>20.51</v>
      </c>
      <c r="H58" s="62">
        <f t="shared" si="4"/>
        <v>1.9400000000000013</v>
      </c>
    </row>
    <row r="59" spans="1:8">
      <c r="A59" s="49">
        <f t="shared" si="0"/>
        <v>52</v>
      </c>
      <c r="B59" s="49">
        <f>'WP2 Current Lighting Rates'!B62</f>
        <v>53</v>
      </c>
      <c r="C59" s="49" t="str">
        <f>'WP2 Current Lighting Rates'!C62</f>
        <v>Sodium Vapor Lighting - Company Owned</v>
      </c>
      <c r="D59" s="49" t="str">
        <f>'WP2 Current Lighting Rates'!D62</f>
        <v>310 Watts</v>
      </c>
      <c r="E59" s="682">
        <v>43252</v>
      </c>
      <c r="F59" s="683">
        <f>'WP2 Current Lighting Rates'!E62</f>
        <v>20.93</v>
      </c>
      <c r="G59" s="62">
        <f>'Schedule 53E'!H17</f>
        <v>22.96</v>
      </c>
      <c r="H59" s="62">
        <f t="shared" si="4"/>
        <v>2.0300000000000011</v>
      </c>
    </row>
    <row r="60" spans="1:8">
      <c r="A60" s="49">
        <f t="shared" si="0"/>
        <v>53</v>
      </c>
      <c r="B60" s="49">
        <f>'WP2 Current Lighting Rates'!B63</f>
        <v>53</v>
      </c>
      <c r="C60" s="49" t="str">
        <f>'WP2 Current Lighting Rates'!C63</f>
        <v>Sodium Vapor Lighting - Company Owned</v>
      </c>
      <c r="D60" s="49" t="str">
        <f>'WP2 Current Lighting Rates'!D63</f>
        <v>400 Watts</v>
      </c>
      <c r="E60" s="682">
        <v>43252</v>
      </c>
      <c r="F60" s="683">
        <f>'WP2 Current Lighting Rates'!E63</f>
        <v>24.46</v>
      </c>
      <c r="G60" s="62">
        <f>'Schedule 53E'!H18</f>
        <v>26.79</v>
      </c>
      <c r="H60" s="62">
        <f t="shared" si="4"/>
        <v>2.3299999999999983</v>
      </c>
    </row>
    <row r="61" spans="1:8">
      <c r="A61" s="49">
        <f t="shared" si="0"/>
        <v>54</v>
      </c>
      <c r="B61" s="49">
        <f>'WP2 Current Lighting Rates'!B64</f>
        <v>53</v>
      </c>
      <c r="C61" s="49" t="str">
        <f>'WP2 Current Lighting Rates'!C64</f>
        <v>Sodium Vapor Lighting - Company Owned</v>
      </c>
      <c r="D61" s="49" t="str">
        <f>'WP2 Current Lighting Rates'!D64</f>
        <v>1000 Watts</v>
      </c>
      <c r="E61" s="682">
        <v>43252</v>
      </c>
      <c r="F61" s="683">
        <f>'WP2 Current Lighting Rates'!E64</f>
        <v>48.03</v>
      </c>
      <c r="G61" s="62">
        <f>'Schedule 53E'!H19</f>
        <v>49.25</v>
      </c>
      <c r="H61" s="62">
        <f t="shared" si="4"/>
        <v>1.2199999999999989</v>
      </c>
    </row>
    <row r="62" spans="1:8">
      <c r="A62" s="49">
        <f t="shared" si="0"/>
        <v>55</v>
      </c>
      <c r="B62" s="49"/>
      <c r="C62" s="49"/>
      <c r="D62" s="49"/>
      <c r="E62" s="49"/>
      <c r="F62" s="683"/>
    </row>
    <row r="63" spans="1:8">
      <c r="A63" s="49">
        <f t="shared" si="0"/>
        <v>56</v>
      </c>
      <c r="B63" s="49">
        <f>'WP2 Current Lighting Rates'!B66</f>
        <v>53</v>
      </c>
      <c r="C63" s="49" t="str">
        <f>'WP2 Current Lighting Rates'!C66</f>
        <v>Metal Halide Lighting - Company Owned</v>
      </c>
      <c r="D63" s="49" t="str">
        <f>'WP2 Current Lighting Rates'!D66</f>
        <v>70 Watts</v>
      </c>
      <c r="E63" s="682">
        <v>43252</v>
      </c>
      <c r="F63" s="683">
        <f>'WP2 Current Lighting Rates'!E66</f>
        <v>14.18</v>
      </c>
      <c r="G63" s="62">
        <f>'Schedule 53E'!H22</f>
        <v>14.71</v>
      </c>
      <c r="H63" s="62">
        <f>G63-F63</f>
        <v>0.53000000000000114</v>
      </c>
    </row>
    <row r="64" spans="1:8">
      <c r="A64" s="49">
        <f t="shared" si="0"/>
        <v>57</v>
      </c>
      <c r="B64" s="49">
        <f>'WP2 Current Lighting Rates'!B67</f>
        <v>53</v>
      </c>
      <c r="C64" s="49" t="str">
        <f>'WP2 Current Lighting Rates'!C67</f>
        <v>Metal Halide Lighting - Company Owned</v>
      </c>
      <c r="D64" s="49" t="str">
        <f>'WP2 Current Lighting Rates'!D67</f>
        <v>100 Watts</v>
      </c>
      <c r="E64" s="682">
        <v>43252</v>
      </c>
      <c r="F64" s="683">
        <f>'WP2 Current Lighting Rates'!E67</f>
        <v>15.44</v>
      </c>
      <c r="G64" s="62">
        <f>'Schedule 53E'!H23</f>
        <v>15.88</v>
      </c>
      <c r="H64" s="62">
        <f>G64-F64</f>
        <v>0.44000000000000128</v>
      </c>
    </row>
    <row r="65" spans="1:8">
      <c r="A65" s="49">
        <f t="shared" si="0"/>
        <v>58</v>
      </c>
      <c r="B65" s="49">
        <f>'WP2 Current Lighting Rates'!B68</f>
        <v>53</v>
      </c>
      <c r="C65" s="49" t="str">
        <f>'WP2 Current Lighting Rates'!C68</f>
        <v>Metal Halide Lighting - Company Owned</v>
      </c>
      <c r="D65" s="49" t="str">
        <f>'WP2 Current Lighting Rates'!D68</f>
        <v>150 Watts</v>
      </c>
      <c r="E65" s="682">
        <v>43252</v>
      </c>
      <c r="F65" s="683">
        <f>'WP2 Current Lighting Rates'!E68</f>
        <v>17.52</v>
      </c>
      <c r="G65" s="62">
        <f>'Schedule 53E'!H24</f>
        <v>17.84</v>
      </c>
      <c r="H65" s="62">
        <f>G65-F65</f>
        <v>0.32000000000000028</v>
      </c>
    </row>
    <row r="66" spans="1:8">
      <c r="A66" s="49">
        <f t="shared" si="0"/>
        <v>59</v>
      </c>
      <c r="B66" s="49">
        <f>'WP2 Current Lighting Rates'!B69</f>
        <v>53</v>
      </c>
      <c r="C66" s="49" t="str">
        <f>'WP2 Current Lighting Rates'!C69</f>
        <v>Metal Halide Lighting - Company Owned</v>
      </c>
      <c r="D66" s="49" t="str">
        <f>'WP2 Current Lighting Rates'!D69</f>
        <v>250 Watts</v>
      </c>
      <c r="E66" s="682">
        <v>43252</v>
      </c>
      <c r="F66" s="683">
        <f>'WP2 Current Lighting Rates'!E69</f>
        <v>21.69</v>
      </c>
      <c r="G66" s="62">
        <f>'Schedule 53E'!H25</f>
        <v>22.07</v>
      </c>
      <c r="H66" s="62">
        <f>G66-F66</f>
        <v>0.37999999999999901</v>
      </c>
    </row>
    <row r="67" spans="1:8">
      <c r="A67" s="49">
        <f t="shared" si="0"/>
        <v>60</v>
      </c>
      <c r="B67" s="49">
        <f>'WP2 Current Lighting Rates'!B70</f>
        <v>53</v>
      </c>
      <c r="C67" s="49" t="str">
        <f>'WP2 Current Lighting Rates'!C70</f>
        <v>Metal Halide Lighting - Company Owned</v>
      </c>
      <c r="D67" s="49" t="str">
        <f>'WP2 Current Lighting Rates'!D70</f>
        <v>400 Watts</v>
      </c>
      <c r="E67" s="682">
        <v>43252</v>
      </c>
      <c r="F67" s="683">
        <f>'WP2 Current Lighting Rates'!E70</f>
        <v>27.95</v>
      </c>
      <c r="G67" s="62">
        <f>'Schedule 53E'!H26</f>
        <v>27.21</v>
      </c>
      <c r="H67" s="62">
        <f>G67-F67</f>
        <v>-0.73999999999999844</v>
      </c>
    </row>
    <row r="68" spans="1:8">
      <c r="A68" s="49">
        <f t="shared" si="0"/>
        <v>61</v>
      </c>
      <c r="B68" s="49"/>
      <c r="C68" s="49"/>
      <c r="D68" s="49"/>
      <c r="E68" s="49"/>
      <c r="F68" s="683"/>
    </row>
    <row r="69" spans="1:8">
      <c r="A69" s="49">
        <f t="shared" si="0"/>
        <v>62</v>
      </c>
      <c r="B69" s="49">
        <f>'WP2 Current Lighting Rates'!B72</f>
        <v>53</v>
      </c>
      <c r="C69" s="49" t="str">
        <f>'WP2 Current Lighting Rates'!C72</f>
        <v>LED Lighting - Company Owned</v>
      </c>
      <c r="D69" s="49" t="str">
        <f>'WP2 Current Lighting Rates'!D72</f>
        <v>30-60 Watts</v>
      </c>
      <c r="E69" s="682">
        <v>43252</v>
      </c>
      <c r="F69" s="683">
        <f>'WP2 Current Lighting Rates'!E72</f>
        <v>9.9700000000000006</v>
      </c>
      <c r="G69" s="62">
        <f>'Schedule 53E'!H29</f>
        <v>11.48</v>
      </c>
      <c r="H69" s="62">
        <f t="shared" ref="H69:H77" si="5">G69-F69</f>
        <v>1.5099999999999998</v>
      </c>
    </row>
    <row r="70" spans="1:8">
      <c r="A70" s="49">
        <f t="shared" si="0"/>
        <v>63</v>
      </c>
      <c r="B70" s="49">
        <f>'WP2 Current Lighting Rates'!B73</f>
        <v>53</v>
      </c>
      <c r="C70" s="49" t="str">
        <f>'WP2 Current Lighting Rates'!C73</f>
        <v>LED Lighting - Company Owned</v>
      </c>
      <c r="D70" s="49" t="str">
        <f>'WP2 Current Lighting Rates'!D73</f>
        <v>60.01-90 Watts</v>
      </c>
      <c r="E70" s="682">
        <v>43252</v>
      </c>
      <c r="F70" s="683">
        <f>'WP2 Current Lighting Rates'!E73</f>
        <v>11.03</v>
      </c>
      <c r="G70" s="62">
        <f>'Schedule 53E'!H30</f>
        <v>12.52</v>
      </c>
      <c r="H70" s="62">
        <f t="shared" si="5"/>
        <v>1.4900000000000002</v>
      </c>
    </row>
    <row r="71" spans="1:8">
      <c r="A71" s="49">
        <f t="shared" si="0"/>
        <v>64</v>
      </c>
      <c r="B71" s="49">
        <f>'WP2 Current Lighting Rates'!B74</f>
        <v>53</v>
      </c>
      <c r="C71" s="49" t="str">
        <f>'WP2 Current Lighting Rates'!C74</f>
        <v>LED Lighting - Company Owned</v>
      </c>
      <c r="D71" s="49" t="str">
        <f>'WP2 Current Lighting Rates'!D74</f>
        <v>90.01-120 Watts</v>
      </c>
      <c r="E71" s="682">
        <v>43252</v>
      </c>
      <c r="F71" s="683">
        <f>'WP2 Current Lighting Rates'!E74</f>
        <v>12.1</v>
      </c>
      <c r="G71" s="62">
        <f>'Schedule 53E'!H31</f>
        <v>14.08</v>
      </c>
      <c r="H71" s="62">
        <f t="shared" si="5"/>
        <v>1.9800000000000004</v>
      </c>
    </row>
    <row r="72" spans="1:8">
      <c r="A72" s="49">
        <f t="shared" si="0"/>
        <v>65</v>
      </c>
      <c r="B72" s="49">
        <f>'WP2 Current Lighting Rates'!B75</f>
        <v>53</v>
      </c>
      <c r="C72" s="49" t="str">
        <f>'WP2 Current Lighting Rates'!C75</f>
        <v>LED Lighting - Company Owned</v>
      </c>
      <c r="D72" s="49" t="str">
        <f>'WP2 Current Lighting Rates'!D75</f>
        <v>120.01-150 Watts</v>
      </c>
      <c r="E72" s="682">
        <v>43252</v>
      </c>
      <c r="F72" s="683">
        <f>'WP2 Current Lighting Rates'!E75</f>
        <v>13.16</v>
      </c>
      <c r="G72" s="62">
        <f>'Schedule 53E'!H32</f>
        <v>14.54</v>
      </c>
      <c r="H72" s="62">
        <f t="shared" si="5"/>
        <v>1.379999999999999</v>
      </c>
    </row>
    <row r="73" spans="1:8">
      <c r="A73" s="49">
        <f t="shared" si="0"/>
        <v>66</v>
      </c>
      <c r="B73" s="49">
        <f>'WP2 Current Lighting Rates'!B76</f>
        <v>53</v>
      </c>
      <c r="C73" s="49" t="str">
        <f>'WP2 Current Lighting Rates'!C76</f>
        <v>LED Lighting - Company Owned</v>
      </c>
      <c r="D73" s="49" t="str">
        <f>'WP2 Current Lighting Rates'!D76</f>
        <v>150.01-180 Watts</v>
      </c>
      <c r="E73" s="682">
        <v>43252</v>
      </c>
      <c r="F73" s="683">
        <f>'WP2 Current Lighting Rates'!E76</f>
        <v>14.23</v>
      </c>
      <c r="G73" s="62">
        <f>'Schedule 53E'!H33</f>
        <v>16.3</v>
      </c>
      <c r="H73" s="62">
        <f t="shared" si="5"/>
        <v>2.0700000000000003</v>
      </c>
    </row>
    <row r="74" spans="1:8">
      <c r="A74" s="49">
        <f t="shared" ref="A74:A137" si="6">A73+1</f>
        <v>67</v>
      </c>
      <c r="B74" s="49">
        <f>'WP2 Current Lighting Rates'!B77</f>
        <v>53</v>
      </c>
      <c r="C74" s="49" t="str">
        <f>'WP2 Current Lighting Rates'!C77</f>
        <v>LED Lighting - Company Owned</v>
      </c>
      <c r="D74" s="49" t="str">
        <f>'WP2 Current Lighting Rates'!D77</f>
        <v>180.01-210 Watts</v>
      </c>
      <c r="E74" s="682">
        <v>43252</v>
      </c>
      <c r="F74" s="683">
        <f>'WP2 Current Lighting Rates'!E77</f>
        <v>15.29</v>
      </c>
      <c r="G74" s="62">
        <f>'Schedule 53E'!H34</f>
        <v>17.14</v>
      </c>
      <c r="H74" s="62">
        <f t="shared" si="5"/>
        <v>1.8500000000000014</v>
      </c>
    </row>
    <row r="75" spans="1:8">
      <c r="A75" s="49">
        <f t="shared" si="6"/>
        <v>68</v>
      </c>
      <c r="B75" s="49">
        <f>'WP2 Current Lighting Rates'!B78</f>
        <v>53</v>
      </c>
      <c r="C75" s="49" t="str">
        <f>'WP2 Current Lighting Rates'!C78</f>
        <v>LED Lighting - Company Owned</v>
      </c>
      <c r="D75" s="49" t="str">
        <f>'WP2 Current Lighting Rates'!D78</f>
        <v>210.01-240 Watts</v>
      </c>
      <c r="E75" s="682">
        <v>43252</v>
      </c>
      <c r="F75" s="683">
        <f>'WP2 Current Lighting Rates'!E78</f>
        <v>16.36</v>
      </c>
      <c r="G75" s="62">
        <f>'Schedule 53E'!H35</f>
        <v>18.75</v>
      </c>
      <c r="H75" s="62">
        <f t="shared" si="5"/>
        <v>2.3900000000000006</v>
      </c>
    </row>
    <row r="76" spans="1:8">
      <c r="A76" s="49">
        <f t="shared" si="6"/>
        <v>69</v>
      </c>
      <c r="B76" s="49">
        <f>'WP2 Current Lighting Rates'!B79</f>
        <v>53</v>
      </c>
      <c r="C76" s="49" t="str">
        <f>'WP2 Current Lighting Rates'!C79</f>
        <v>LED Lighting - Company Owned</v>
      </c>
      <c r="D76" s="49" t="str">
        <f>'WP2 Current Lighting Rates'!D79</f>
        <v>240.01-270 Watts</v>
      </c>
      <c r="E76" s="682">
        <v>43252</v>
      </c>
      <c r="F76" s="683">
        <f>'WP2 Current Lighting Rates'!E79</f>
        <v>17.420000000000002</v>
      </c>
      <c r="G76" s="62">
        <f>'Schedule 53E'!H36</f>
        <v>20.53</v>
      </c>
      <c r="H76" s="62">
        <f t="shared" si="5"/>
        <v>3.1099999999999994</v>
      </c>
    </row>
    <row r="77" spans="1:8">
      <c r="A77" s="49">
        <f t="shared" si="6"/>
        <v>70</v>
      </c>
      <c r="B77" s="49">
        <f>'WP2 Current Lighting Rates'!B80</f>
        <v>53</v>
      </c>
      <c r="C77" s="49" t="str">
        <f>'WP2 Current Lighting Rates'!C80</f>
        <v>LED Lighting - Company Owned</v>
      </c>
      <c r="D77" s="49" t="str">
        <f>'WP2 Current Lighting Rates'!D80</f>
        <v>270.01-300 Watts</v>
      </c>
      <c r="E77" s="682">
        <v>43252</v>
      </c>
      <c r="F77" s="683">
        <f>'WP2 Current Lighting Rates'!E80</f>
        <v>18.489999999999998</v>
      </c>
      <c r="G77" s="62">
        <f>'Schedule 53E'!H37</f>
        <v>21.55</v>
      </c>
      <c r="H77" s="62">
        <f t="shared" si="5"/>
        <v>3.0600000000000023</v>
      </c>
    </row>
    <row r="78" spans="1:8">
      <c r="A78" s="49">
        <f t="shared" si="6"/>
        <v>71</v>
      </c>
      <c r="B78" s="49"/>
      <c r="C78" s="49"/>
      <c r="D78" s="49"/>
      <c r="E78" s="49"/>
      <c r="F78" s="683"/>
    </row>
    <row r="79" spans="1:8">
      <c r="A79" s="49">
        <f t="shared" si="6"/>
        <v>72</v>
      </c>
      <c r="B79" s="49">
        <f>'WP2 Current Lighting Rates'!B82</f>
        <v>53</v>
      </c>
      <c r="C79" s="49" t="str">
        <f>'WP2 Current Lighting Rates'!C82</f>
        <v>Sodium Vapor Lighting - Customer Owned</v>
      </c>
      <c r="D79" s="49" t="str">
        <f>'WP2 Current Lighting Rates'!D82</f>
        <v>50 Watts</v>
      </c>
      <c r="E79" s="682">
        <v>43221</v>
      </c>
      <c r="F79" s="683">
        <f>'WP2 Current Lighting Rates'!E82</f>
        <v>3.64</v>
      </c>
      <c r="G79" s="62">
        <f>'Schedule 53E'!H40</f>
        <v>3.36</v>
      </c>
      <c r="H79" s="62">
        <f t="shared" ref="H79:H87" si="7">G79-F79</f>
        <v>-0.28000000000000025</v>
      </c>
    </row>
    <row r="80" spans="1:8">
      <c r="A80" s="49">
        <f t="shared" si="6"/>
        <v>73</v>
      </c>
      <c r="B80" s="49">
        <f>'WP2 Current Lighting Rates'!B83</f>
        <v>53</v>
      </c>
      <c r="C80" s="49" t="str">
        <f>'WP2 Current Lighting Rates'!C83</f>
        <v>Sodium Vapor Lighting - Customer Owned</v>
      </c>
      <c r="D80" s="49" t="str">
        <f>'WP2 Current Lighting Rates'!D83</f>
        <v>70 Watts</v>
      </c>
      <c r="E80" s="682">
        <v>43221</v>
      </c>
      <c r="F80" s="683">
        <f>'WP2 Current Lighting Rates'!E83</f>
        <v>4.26</v>
      </c>
      <c r="G80" s="62">
        <f>'Schedule 53E'!H41</f>
        <v>4.04</v>
      </c>
      <c r="H80" s="62">
        <f t="shared" si="7"/>
        <v>-0.21999999999999975</v>
      </c>
    </row>
    <row r="81" spans="1:8">
      <c r="A81" s="49">
        <f t="shared" si="6"/>
        <v>74</v>
      </c>
      <c r="B81" s="49">
        <f>'WP2 Current Lighting Rates'!B84</f>
        <v>53</v>
      </c>
      <c r="C81" s="49" t="str">
        <f>'WP2 Current Lighting Rates'!C84</f>
        <v>Sodium Vapor Lighting - Customer Owned</v>
      </c>
      <c r="D81" s="49" t="str">
        <f>'WP2 Current Lighting Rates'!D84</f>
        <v>100 Watts</v>
      </c>
      <c r="E81" s="682">
        <v>43221</v>
      </c>
      <c r="F81" s="683">
        <f>'WP2 Current Lighting Rates'!E84</f>
        <v>5.19</v>
      </c>
      <c r="G81" s="62">
        <f>'Schedule 53E'!H42</f>
        <v>5.0599999999999996</v>
      </c>
      <c r="H81" s="62">
        <f t="shared" si="7"/>
        <v>-0.13000000000000078</v>
      </c>
    </row>
    <row r="82" spans="1:8">
      <c r="A82" s="49">
        <f t="shared" si="6"/>
        <v>75</v>
      </c>
      <c r="B82" s="49">
        <f>'WP2 Current Lighting Rates'!B85</f>
        <v>53</v>
      </c>
      <c r="C82" s="49" t="str">
        <f>'WP2 Current Lighting Rates'!C85</f>
        <v>Sodium Vapor Lighting - Customer Owned</v>
      </c>
      <c r="D82" s="49" t="str">
        <f>'WP2 Current Lighting Rates'!D85</f>
        <v>150 Watts</v>
      </c>
      <c r="E82" s="682">
        <v>43221</v>
      </c>
      <c r="F82" s="683">
        <f>'WP2 Current Lighting Rates'!E85</f>
        <v>6.73</v>
      </c>
      <c r="G82" s="62">
        <f>'Schedule 53E'!H43</f>
        <v>6.75</v>
      </c>
      <c r="H82" s="62">
        <f t="shared" si="7"/>
        <v>1.9999999999999574E-2</v>
      </c>
    </row>
    <row r="83" spans="1:8">
      <c r="A83" s="49">
        <f t="shared" si="6"/>
        <v>76</v>
      </c>
      <c r="B83" s="49">
        <f>'WP2 Current Lighting Rates'!B86</f>
        <v>53</v>
      </c>
      <c r="C83" s="49" t="str">
        <f>'WP2 Current Lighting Rates'!C86</f>
        <v>Sodium Vapor Lighting - Customer Owned</v>
      </c>
      <c r="D83" s="49" t="str">
        <f>'WP2 Current Lighting Rates'!D86</f>
        <v>200 Watts</v>
      </c>
      <c r="E83" s="682">
        <v>43221</v>
      </c>
      <c r="F83" s="683">
        <f>'WP2 Current Lighting Rates'!E86</f>
        <v>8.27</v>
      </c>
      <c r="G83" s="62">
        <f>'Schedule 53E'!H44</f>
        <v>8.4499999999999993</v>
      </c>
      <c r="H83" s="62">
        <f t="shared" si="7"/>
        <v>0.17999999999999972</v>
      </c>
    </row>
    <row r="84" spans="1:8">
      <c r="A84" s="49">
        <f t="shared" si="6"/>
        <v>77</v>
      </c>
      <c r="B84" s="49">
        <f>'WP2 Current Lighting Rates'!B87</f>
        <v>53</v>
      </c>
      <c r="C84" s="49" t="str">
        <f>'WP2 Current Lighting Rates'!C87</f>
        <v>Sodium Vapor Lighting - Customer Owned</v>
      </c>
      <c r="D84" s="49" t="str">
        <f>'WP2 Current Lighting Rates'!D87</f>
        <v>250 Watts</v>
      </c>
      <c r="E84" s="682">
        <v>43221</v>
      </c>
      <c r="F84" s="683">
        <f>'WP2 Current Lighting Rates'!E87</f>
        <v>9.82</v>
      </c>
      <c r="G84" s="62">
        <f>'Schedule 53E'!H45</f>
        <v>10.15</v>
      </c>
      <c r="H84" s="62">
        <f t="shared" si="7"/>
        <v>0.33000000000000007</v>
      </c>
    </row>
    <row r="85" spans="1:8">
      <c r="A85" s="49">
        <f t="shared" si="6"/>
        <v>78</v>
      </c>
      <c r="B85" s="49">
        <f>'WP2 Current Lighting Rates'!B88</f>
        <v>53</v>
      </c>
      <c r="C85" s="49" t="str">
        <f>'WP2 Current Lighting Rates'!C88</f>
        <v>Sodium Vapor Lighting - Customer Owned</v>
      </c>
      <c r="D85" s="49" t="str">
        <f>'WP2 Current Lighting Rates'!D88</f>
        <v>310 Watts</v>
      </c>
      <c r="E85" s="682">
        <v>43221</v>
      </c>
      <c r="F85" s="683">
        <f>'WP2 Current Lighting Rates'!E88</f>
        <v>11.67</v>
      </c>
      <c r="G85" s="62">
        <f>'Schedule 53E'!H46</f>
        <v>12.19</v>
      </c>
      <c r="H85" s="62">
        <f t="shared" si="7"/>
        <v>0.51999999999999957</v>
      </c>
    </row>
    <row r="86" spans="1:8">
      <c r="A86" s="49">
        <f t="shared" si="6"/>
        <v>79</v>
      </c>
      <c r="B86" s="49">
        <f>'WP2 Current Lighting Rates'!B89</f>
        <v>53</v>
      </c>
      <c r="C86" s="49" t="str">
        <f>'WP2 Current Lighting Rates'!C89</f>
        <v>Sodium Vapor Lighting - Customer Owned</v>
      </c>
      <c r="D86" s="49" t="str">
        <f>'WP2 Current Lighting Rates'!D89</f>
        <v>400 Watts</v>
      </c>
      <c r="E86" s="682">
        <v>43221</v>
      </c>
      <c r="F86" s="683">
        <f>'WP2 Current Lighting Rates'!E89</f>
        <v>14.45</v>
      </c>
      <c r="G86" s="62">
        <f>'Schedule 53E'!H47</f>
        <v>15.25</v>
      </c>
      <c r="H86" s="62">
        <f t="shared" si="7"/>
        <v>0.80000000000000071</v>
      </c>
    </row>
    <row r="87" spans="1:8">
      <c r="A87" s="49">
        <f t="shared" si="6"/>
        <v>80</v>
      </c>
      <c r="B87" s="49">
        <f>'WP2 Current Lighting Rates'!B90</f>
        <v>53</v>
      </c>
      <c r="C87" s="49" t="str">
        <f>'WP2 Current Lighting Rates'!C90</f>
        <v>Sodium Vapor Lighting - Customer Owned</v>
      </c>
      <c r="D87" s="49" t="str">
        <f>'WP2 Current Lighting Rates'!D90</f>
        <v>1000 Watts</v>
      </c>
      <c r="E87" s="682">
        <v>43221</v>
      </c>
      <c r="F87" s="683">
        <f>'WP2 Current Lighting Rates'!E90</f>
        <v>32.97</v>
      </c>
      <c r="G87" s="62">
        <f>'Schedule 53E'!H48</f>
        <v>35.630000000000003</v>
      </c>
      <c r="H87" s="62">
        <f t="shared" si="7"/>
        <v>2.6600000000000037</v>
      </c>
    </row>
    <row r="88" spans="1:8">
      <c r="A88" s="49">
        <f t="shared" si="6"/>
        <v>81</v>
      </c>
      <c r="B88" s="49"/>
      <c r="C88" s="49"/>
      <c r="D88" s="49"/>
      <c r="E88" s="49"/>
      <c r="F88" s="683"/>
    </row>
    <row r="89" spans="1:8">
      <c r="A89" s="49">
        <f t="shared" si="6"/>
        <v>82</v>
      </c>
      <c r="B89" s="49">
        <f>'WP2 Current Lighting Rates'!B92</f>
        <v>53</v>
      </c>
      <c r="C89" s="49" t="str">
        <f>'WP2 Current Lighting Rates'!C92</f>
        <v>Metal Halide Lighting - Customer Owned</v>
      </c>
      <c r="D89" s="49" t="str">
        <f>'WP2 Current Lighting Rates'!D92</f>
        <v>70 Watts</v>
      </c>
      <c r="E89" s="682">
        <v>43221</v>
      </c>
      <c r="F89" s="683">
        <f>'WP2 Current Lighting Rates'!E92</f>
        <v>6.36</v>
      </c>
      <c r="G89" s="62">
        <f>'Schedule 53E'!H51</f>
        <v>5.7</v>
      </c>
      <c r="H89" s="62">
        <f t="shared" ref="H89:H94" si="8">G89-F89</f>
        <v>-0.66000000000000014</v>
      </c>
    </row>
    <row r="90" spans="1:8">
      <c r="A90" s="49">
        <f t="shared" si="6"/>
        <v>83</v>
      </c>
      <c r="B90" s="49">
        <f>'WP2 Current Lighting Rates'!B93</f>
        <v>53</v>
      </c>
      <c r="C90" s="49" t="str">
        <f>'WP2 Current Lighting Rates'!C93</f>
        <v>Metal Halide Lighting - Customer Owned</v>
      </c>
      <c r="D90" s="49" t="str">
        <f>'WP2 Current Lighting Rates'!D93</f>
        <v>100 Watts</v>
      </c>
      <c r="E90" s="682">
        <v>43221</v>
      </c>
      <c r="F90" s="683">
        <f>'WP2 Current Lighting Rates'!E93</f>
        <v>7.28</v>
      </c>
      <c r="G90" s="62">
        <f>'Schedule 53E'!H52</f>
        <v>6.72</v>
      </c>
      <c r="H90" s="62">
        <f t="shared" si="8"/>
        <v>-0.5600000000000005</v>
      </c>
    </row>
    <row r="91" spans="1:8">
      <c r="A91" s="49">
        <f t="shared" si="6"/>
        <v>84</v>
      </c>
      <c r="B91" s="49">
        <f>'WP2 Current Lighting Rates'!B94</f>
        <v>53</v>
      </c>
      <c r="C91" s="49" t="str">
        <f>'WP2 Current Lighting Rates'!C94</f>
        <v>Metal Halide Lighting - Customer Owned</v>
      </c>
      <c r="D91" s="49" t="str">
        <f>'WP2 Current Lighting Rates'!D94</f>
        <v>150 Watts</v>
      </c>
      <c r="E91" s="682">
        <v>43221</v>
      </c>
      <c r="F91" s="683">
        <f>'WP2 Current Lighting Rates'!E94</f>
        <v>8.83</v>
      </c>
      <c r="G91" s="62">
        <f>'Schedule 53E'!H53</f>
        <v>8.41</v>
      </c>
      <c r="H91" s="62">
        <f t="shared" si="8"/>
        <v>-0.41999999999999993</v>
      </c>
    </row>
    <row r="92" spans="1:8">
      <c r="A92" s="49">
        <f t="shared" si="6"/>
        <v>85</v>
      </c>
      <c r="B92" s="49">
        <f>'WP2 Current Lighting Rates'!B95</f>
        <v>53</v>
      </c>
      <c r="C92" s="49" t="str">
        <f>'WP2 Current Lighting Rates'!C95</f>
        <v>Metal Halide Lighting - Customer Owned</v>
      </c>
      <c r="D92" s="49" t="str">
        <f>'WP2 Current Lighting Rates'!D95</f>
        <v>175 Watts</v>
      </c>
      <c r="E92" s="682">
        <v>43221</v>
      </c>
      <c r="F92" s="683">
        <f>'WP2 Current Lighting Rates'!E95</f>
        <v>9.6</v>
      </c>
      <c r="G92" s="62">
        <f>'Schedule 53E'!H54</f>
        <v>9.26</v>
      </c>
      <c r="H92" s="62">
        <f t="shared" si="8"/>
        <v>-0.33999999999999986</v>
      </c>
    </row>
    <row r="93" spans="1:8">
      <c r="A93" s="49">
        <f t="shared" si="6"/>
        <v>86</v>
      </c>
      <c r="B93" s="49">
        <f>'WP2 Current Lighting Rates'!B96</f>
        <v>53</v>
      </c>
      <c r="C93" s="49" t="str">
        <f>'WP2 Current Lighting Rates'!C96</f>
        <v>Metal Halide Lighting - Customer Owned</v>
      </c>
      <c r="D93" s="49" t="str">
        <f>'WP2 Current Lighting Rates'!D96</f>
        <v>250 Watts</v>
      </c>
      <c r="E93" s="682">
        <v>43221</v>
      </c>
      <c r="F93" s="683">
        <f>'WP2 Current Lighting Rates'!E96</f>
        <v>11.91</v>
      </c>
      <c r="G93" s="62">
        <f>'Schedule 53E'!H55</f>
        <v>11.81</v>
      </c>
      <c r="H93" s="62">
        <f t="shared" si="8"/>
        <v>-9.9999999999999645E-2</v>
      </c>
    </row>
    <row r="94" spans="1:8">
      <c r="A94" s="49">
        <f t="shared" si="6"/>
        <v>87</v>
      </c>
      <c r="B94" s="49">
        <f>'WP2 Current Lighting Rates'!B97</f>
        <v>53</v>
      </c>
      <c r="C94" s="49" t="str">
        <f>'WP2 Current Lighting Rates'!C97</f>
        <v>Metal Halide Lighting - Customer Owned</v>
      </c>
      <c r="D94" s="49" t="str">
        <f>'WP2 Current Lighting Rates'!D97</f>
        <v>400 Watts</v>
      </c>
      <c r="E94" s="682">
        <v>43221</v>
      </c>
      <c r="F94" s="683">
        <f>'WP2 Current Lighting Rates'!E97</f>
        <v>16.55</v>
      </c>
      <c r="G94" s="62">
        <f>'Schedule 53E'!H56</f>
        <v>16.91</v>
      </c>
      <c r="H94" s="62">
        <f t="shared" si="8"/>
        <v>0.35999999999999943</v>
      </c>
    </row>
    <row r="95" spans="1:8">
      <c r="A95" s="49">
        <f t="shared" si="6"/>
        <v>88</v>
      </c>
      <c r="B95" s="49"/>
      <c r="C95" s="49"/>
      <c r="D95" s="49"/>
      <c r="E95" s="49"/>
      <c r="F95" s="683"/>
    </row>
    <row r="96" spans="1:8">
      <c r="A96" s="49">
        <f t="shared" si="6"/>
        <v>89</v>
      </c>
      <c r="B96" s="49">
        <f>'WP2 Current Lighting Rates'!B99</f>
        <v>53</v>
      </c>
      <c r="C96" s="49" t="str">
        <f>'WP2 Current Lighting Rates'!C99</f>
        <v>LED Lighting - Customer Owned</v>
      </c>
      <c r="D96" s="49" t="str">
        <f>'WP2 Current Lighting Rates'!D99</f>
        <v>30-60 Watts</v>
      </c>
      <c r="E96" s="682">
        <v>43221</v>
      </c>
      <c r="F96" s="683">
        <f>'WP2 Current Lighting Rates'!E99</f>
        <v>1.81</v>
      </c>
      <c r="G96" s="62">
        <f>'Schedule 53E'!H59</f>
        <v>1.86</v>
      </c>
      <c r="H96" s="62">
        <f t="shared" ref="H96:H104" si="9">G96-F96</f>
        <v>5.0000000000000044E-2</v>
      </c>
    </row>
    <row r="97" spans="1:8">
      <c r="A97" s="49">
        <f t="shared" si="6"/>
        <v>90</v>
      </c>
      <c r="B97" s="49">
        <f>'WP2 Current Lighting Rates'!B100</f>
        <v>53</v>
      </c>
      <c r="C97" s="49" t="str">
        <f>'WP2 Current Lighting Rates'!C100</f>
        <v>LED Lighting - Customer Owned</v>
      </c>
      <c r="D97" s="49" t="str">
        <f>'WP2 Current Lighting Rates'!D100</f>
        <v>60.01-90 Watts</v>
      </c>
      <c r="E97" s="682">
        <v>43221</v>
      </c>
      <c r="F97" s="683">
        <f>'WP2 Current Lighting Rates'!E100</f>
        <v>2.74</v>
      </c>
      <c r="G97" s="62">
        <f>'Schedule 53E'!H60</f>
        <v>2.88</v>
      </c>
      <c r="H97" s="62">
        <f t="shared" si="9"/>
        <v>0.13999999999999968</v>
      </c>
    </row>
    <row r="98" spans="1:8">
      <c r="A98" s="49">
        <f t="shared" si="6"/>
        <v>91</v>
      </c>
      <c r="B98" s="49">
        <f>'WP2 Current Lighting Rates'!B101</f>
        <v>53</v>
      </c>
      <c r="C98" s="49" t="str">
        <f>'WP2 Current Lighting Rates'!C101</f>
        <v>LED Lighting - Customer Owned</v>
      </c>
      <c r="D98" s="49" t="str">
        <f>'WP2 Current Lighting Rates'!D101</f>
        <v>90.01-120 Watts</v>
      </c>
      <c r="E98" s="682">
        <v>43221</v>
      </c>
      <c r="F98" s="683">
        <f>'WP2 Current Lighting Rates'!E101</f>
        <v>3.66</v>
      </c>
      <c r="G98" s="62">
        <f>'Schedule 53E'!H61</f>
        <v>3.9</v>
      </c>
      <c r="H98" s="62">
        <f t="shared" si="9"/>
        <v>0.23999999999999977</v>
      </c>
    </row>
    <row r="99" spans="1:8">
      <c r="A99" s="49">
        <f t="shared" si="6"/>
        <v>92</v>
      </c>
      <c r="B99" s="49">
        <f>'WP2 Current Lighting Rates'!B102</f>
        <v>53</v>
      </c>
      <c r="C99" s="49" t="str">
        <f>'WP2 Current Lighting Rates'!C102</f>
        <v>LED Lighting - Customer Owned</v>
      </c>
      <c r="D99" s="49" t="str">
        <f>'WP2 Current Lighting Rates'!D102</f>
        <v>120.01-150 Watts</v>
      </c>
      <c r="E99" s="682">
        <v>43221</v>
      </c>
      <c r="F99" s="683">
        <f>'WP2 Current Lighting Rates'!E102</f>
        <v>4.59</v>
      </c>
      <c r="G99" s="62">
        <f>'Schedule 53E'!H62</f>
        <v>4.92</v>
      </c>
      <c r="H99" s="62">
        <f t="shared" si="9"/>
        <v>0.33000000000000007</v>
      </c>
    </row>
    <row r="100" spans="1:8">
      <c r="A100" s="49">
        <f t="shared" si="6"/>
        <v>93</v>
      </c>
      <c r="B100" s="49">
        <f>'WP2 Current Lighting Rates'!B103</f>
        <v>53</v>
      </c>
      <c r="C100" s="49" t="str">
        <f>'WP2 Current Lighting Rates'!C103</f>
        <v>LED Lighting - Customer Owned</v>
      </c>
      <c r="D100" s="49" t="str">
        <f>'WP2 Current Lighting Rates'!D103</f>
        <v>150.01-180 Watts</v>
      </c>
      <c r="E100" s="682">
        <v>43221</v>
      </c>
      <c r="F100" s="683">
        <f>'WP2 Current Lighting Rates'!E103</f>
        <v>5.51</v>
      </c>
      <c r="G100" s="62">
        <f>'Schedule 53E'!H63</f>
        <v>5.94</v>
      </c>
      <c r="H100" s="62">
        <f t="shared" si="9"/>
        <v>0.4300000000000006</v>
      </c>
    </row>
    <row r="101" spans="1:8">
      <c r="A101" s="49">
        <f t="shared" si="6"/>
        <v>94</v>
      </c>
      <c r="B101" s="49">
        <f>'WP2 Current Lighting Rates'!B104</f>
        <v>53</v>
      </c>
      <c r="C101" s="49" t="str">
        <f>'WP2 Current Lighting Rates'!C104</f>
        <v>LED Lighting - Customer Owned</v>
      </c>
      <c r="D101" s="49" t="str">
        <f>'WP2 Current Lighting Rates'!D104</f>
        <v>180.01-210 Watts</v>
      </c>
      <c r="E101" s="682">
        <v>43221</v>
      </c>
      <c r="F101" s="683">
        <f>'WP2 Current Lighting Rates'!E104</f>
        <v>6.44</v>
      </c>
      <c r="G101" s="62">
        <f>'Schedule 53E'!H64</f>
        <v>6.96</v>
      </c>
      <c r="H101" s="62">
        <f t="shared" si="9"/>
        <v>0.51999999999999957</v>
      </c>
    </row>
    <row r="102" spans="1:8">
      <c r="A102" s="49">
        <f t="shared" si="6"/>
        <v>95</v>
      </c>
      <c r="B102" s="49">
        <f>'WP2 Current Lighting Rates'!B105</f>
        <v>53</v>
      </c>
      <c r="C102" s="49" t="str">
        <f>'WP2 Current Lighting Rates'!C105</f>
        <v>LED Lighting - Customer Owned</v>
      </c>
      <c r="D102" s="49" t="str">
        <f>'WP2 Current Lighting Rates'!D105</f>
        <v>210.01-240 Watts</v>
      </c>
      <c r="E102" s="682">
        <v>43221</v>
      </c>
      <c r="F102" s="683">
        <f>'WP2 Current Lighting Rates'!E105</f>
        <v>7.37</v>
      </c>
      <c r="G102" s="62">
        <f>'Schedule 53E'!H65</f>
        <v>7.97</v>
      </c>
      <c r="H102" s="62">
        <f t="shared" si="9"/>
        <v>0.59999999999999964</v>
      </c>
    </row>
    <row r="103" spans="1:8">
      <c r="A103" s="49">
        <f t="shared" si="6"/>
        <v>96</v>
      </c>
      <c r="B103" s="49">
        <f>'WP2 Current Lighting Rates'!B106</f>
        <v>53</v>
      </c>
      <c r="C103" s="49" t="str">
        <f>'WP2 Current Lighting Rates'!C106</f>
        <v>LED Lighting - Customer Owned</v>
      </c>
      <c r="D103" s="49" t="str">
        <f>'WP2 Current Lighting Rates'!D106</f>
        <v>240.01-270 Watts</v>
      </c>
      <c r="E103" s="682">
        <v>43221</v>
      </c>
      <c r="F103" s="683">
        <f>'WP2 Current Lighting Rates'!E106</f>
        <v>8.2899999999999991</v>
      </c>
      <c r="G103" s="62">
        <f>'Schedule 53E'!H66</f>
        <v>8.99</v>
      </c>
      <c r="H103" s="62">
        <f t="shared" si="9"/>
        <v>0.70000000000000107</v>
      </c>
    </row>
    <row r="104" spans="1:8">
      <c r="A104" s="49">
        <f t="shared" si="6"/>
        <v>97</v>
      </c>
      <c r="B104" s="49">
        <f>'WP2 Current Lighting Rates'!B107</f>
        <v>53</v>
      </c>
      <c r="C104" s="49" t="str">
        <f>'WP2 Current Lighting Rates'!C107</f>
        <v>LED Lighting - Customer Owned</v>
      </c>
      <c r="D104" s="49" t="str">
        <f>'WP2 Current Lighting Rates'!D107</f>
        <v>270.01-300 Watts</v>
      </c>
      <c r="E104" s="682">
        <v>43221</v>
      </c>
      <c r="F104" s="683">
        <f>'WP2 Current Lighting Rates'!E107</f>
        <v>9.2200000000000006</v>
      </c>
      <c r="G104" s="62">
        <f>'Schedule 53E'!H67</f>
        <v>10.01</v>
      </c>
      <c r="H104" s="62">
        <f t="shared" si="9"/>
        <v>0.78999999999999915</v>
      </c>
    </row>
    <row r="105" spans="1:8">
      <c r="A105" s="49">
        <f t="shared" si="6"/>
        <v>98</v>
      </c>
      <c r="B105" s="49"/>
      <c r="C105" s="49"/>
      <c r="D105" s="49"/>
      <c r="E105" s="49"/>
      <c r="F105" s="683"/>
    </row>
    <row r="106" spans="1:8">
      <c r="A106" s="49">
        <f t="shared" si="6"/>
        <v>99</v>
      </c>
      <c r="B106" s="49">
        <f>'WP2 Current Lighting Rates'!B109</f>
        <v>54</v>
      </c>
      <c r="C106" s="49" t="str">
        <f>'WP2 Current Lighting Rates'!C109</f>
        <v>Sodium Vapor Lighting - Energy Only</v>
      </c>
      <c r="D106" s="49" t="str">
        <f>'WP2 Current Lighting Rates'!D109</f>
        <v>50 Watts</v>
      </c>
      <c r="E106" s="682">
        <v>43221</v>
      </c>
      <c r="F106" s="683">
        <f>'WP2 Current Lighting Rates'!E109</f>
        <v>1.54</v>
      </c>
      <c r="G106" s="62">
        <f>'Schedule 54E'!H11</f>
        <v>1.7</v>
      </c>
      <c r="H106" s="62">
        <f t="shared" ref="H106:H113" si="10">G106-F106</f>
        <v>0.15999999999999992</v>
      </c>
    </row>
    <row r="107" spans="1:8">
      <c r="A107" s="49">
        <f t="shared" si="6"/>
        <v>100</v>
      </c>
      <c r="B107" s="49">
        <f>'WP2 Current Lighting Rates'!B110</f>
        <v>54</v>
      </c>
      <c r="C107" s="49" t="str">
        <f>'WP2 Current Lighting Rates'!C110</f>
        <v>Sodium Vapor Lighting - Energy Only</v>
      </c>
      <c r="D107" s="49" t="str">
        <f>'WP2 Current Lighting Rates'!D110</f>
        <v>70 Watts</v>
      </c>
      <c r="E107" s="682">
        <v>43221</v>
      </c>
      <c r="F107" s="683">
        <f>'WP2 Current Lighting Rates'!E110</f>
        <v>2.16</v>
      </c>
      <c r="G107" s="62">
        <f>'Schedule 54E'!H12</f>
        <v>2.38</v>
      </c>
      <c r="H107" s="62">
        <f t="shared" si="10"/>
        <v>0.21999999999999975</v>
      </c>
    </row>
    <row r="108" spans="1:8">
      <c r="A108" s="49">
        <f t="shared" si="6"/>
        <v>101</v>
      </c>
      <c r="B108" s="49">
        <f>'WP2 Current Lighting Rates'!B111</f>
        <v>54</v>
      </c>
      <c r="C108" s="49" t="str">
        <f>'WP2 Current Lighting Rates'!C111</f>
        <v>Sodium Vapor Lighting - Energy Only</v>
      </c>
      <c r="D108" s="49" t="str">
        <f>'WP2 Current Lighting Rates'!D111</f>
        <v>100 Watts</v>
      </c>
      <c r="E108" s="682">
        <v>43221</v>
      </c>
      <c r="F108" s="683">
        <f>'WP2 Current Lighting Rates'!E111</f>
        <v>3.09</v>
      </c>
      <c r="G108" s="62">
        <f>'Schedule 54E'!H13</f>
        <v>3.4</v>
      </c>
      <c r="H108" s="62">
        <f t="shared" si="10"/>
        <v>0.31000000000000005</v>
      </c>
    </row>
    <row r="109" spans="1:8">
      <c r="A109" s="49">
        <f t="shared" si="6"/>
        <v>102</v>
      </c>
      <c r="B109" s="49">
        <f>'WP2 Current Lighting Rates'!B112</f>
        <v>54</v>
      </c>
      <c r="C109" s="49" t="str">
        <f>'WP2 Current Lighting Rates'!C112</f>
        <v>Sodium Vapor Lighting - Energy Only</v>
      </c>
      <c r="D109" s="49" t="str">
        <f>'WP2 Current Lighting Rates'!D112</f>
        <v>150 Watts</v>
      </c>
      <c r="E109" s="682">
        <v>43221</v>
      </c>
      <c r="F109" s="683">
        <f>'WP2 Current Lighting Rates'!E112</f>
        <v>4.63</v>
      </c>
      <c r="G109" s="62">
        <f>'Schedule 54E'!H14</f>
        <v>5.0999999999999996</v>
      </c>
      <c r="H109" s="62">
        <f t="shared" si="10"/>
        <v>0.46999999999999975</v>
      </c>
    </row>
    <row r="110" spans="1:8">
      <c r="A110" s="49">
        <f t="shared" si="6"/>
        <v>103</v>
      </c>
      <c r="B110" s="49">
        <f>'WP2 Current Lighting Rates'!B113</f>
        <v>54</v>
      </c>
      <c r="C110" s="49" t="str">
        <f>'WP2 Current Lighting Rates'!C113</f>
        <v>Sodium Vapor Lighting - Energy Only</v>
      </c>
      <c r="D110" s="49" t="str">
        <f>'WP2 Current Lighting Rates'!D113</f>
        <v>200 Watts</v>
      </c>
      <c r="E110" s="682">
        <v>43221</v>
      </c>
      <c r="F110" s="683">
        <f>'WP2 Current Lighting Rates'!E113</f>
        <v>6.17</v>
      </c>
      <c r="G110" s="62">
        <f>'Schedule 54E'!H15</f>
        <v>6.79</v>
      </c>
      <c r="H110" s="62">
        <f t="shared" si="10"/>
        <v>0.62000000000000011</v>
      </c>
    </row>
    <row r="111" spans="1:8">
      <c r="A111" s="49">
        <f t="shared" si="6"/>
        <v>104</v>
      </c>
      <c r="B111" s="49">
        <f>'WP2 Current Lighting Rates'!B114</f>
        <v>54</v>
      </c>
      <c r="C111" s="49" t="str">
        <f>'WP2 Current Lighting Rates'!C114</f>
        <v>Sodium Vapor Lighting - Energy Only</v>
      </c>
      <c r="D111" s="49" t="str">
        <f>'WP2 Current Lighting Rates'!D114</f>
        <v>250 Watts</v>
      </c>
      <c r="E111" s="682">
        <v>43221</v>
      </c>
      <c r="F111" s="683">
        <f>'WP2 Current Lighting Rates'!E114</f>
        <v>7.72</v>
      </c>
      <c r="G111" s="62">
        <f>'Schedule 54E'!H16</f>
        <v>8.49</v>
      </c>
      <c r="H111" s="62">
        <f t="shared" si="10"/>
        <v>0.77000000000000046</v>
      </c>
    </row>
    <row r="112" spans="1:8">
      <c r="A112" s="49">
        <f t="shared" si="6"/>
        <v>105</v>
      </c>
      <c r="B112" s="49">
        <f>'WP2 Current Lighting Rates'!B115</f>
        <v>54</v>
      </c>
      <c r="C112" s="49" t="str">
        <f>'WP2 Current Lighting Rates'!C115</f>
        <v>Sodium Vapor Lighting - Energy Only</v>
      </c>
      <c r="D112" s="49" t="str">
        <f>'WP2 Current Lighting Rates'!D115</f>
        <v>310 Watts</v>
      </c>
      <c r="E112" s="682">
        <v>43221</v>
      </c>
      <c r="F112" s="683">
        <f>'WP2 Current Lighting Rates'!E115</f>
        <v>9.57</v>
      </c>
      <c r="G112" s="62">
        <f>'Schedule 54E'!H17</f>
        <v>10.53</v>
      </c>
      <c r="H112" s="62">
        <f t="shared" si="10"/>
        <v>0.95999999999999908</v>
      </c>
    </row>
    <row r="113" spans="1:8">
      <c r="A113" s="49">
        <f t="shared" si="6"/>
        <v>106</v>
      </c>
      <c r="B113" s="49">
        <f>'WP2 Current Lighting Rates'!B116</f>
        <v>54</v>
      </c>
      <c r="C113" s="49" t="str">
        <f>'WP2 Current Lighting Rates'!C116</f>
        <v>Sodium Vapor Lighting - Energy Only</v>
      </c>
      <c r="D113" s="49" t="str">
        <f>'WP2 Current Lighting Rates'!D116</f>
        <v>400 Watts</v>
      </c>
      <c r="E113" s="682">
        <v>43221</v>
      </c>
      <c r="F113" s="683">
        <f>'WP2 Current Lighting Rates'!E116</f>
        <v>12.35</v>
      </c>
      <c r="G113" s="62">
        <f>'Schedule 54E'!H18</f>
        <v>13.59</v>
      </c>
      <c r="H113" s="62">
        <f t="shared" si="10"/>
        <v>1.2400000000000002</v>
      </c>
    </row>
    <row r="114" spans="1:8">
      <c r="A114" s="49">
        <f t="shared" si="6"/>
        <v>107</v>
      </c>
      <c r="B114" s="49">
        <f>'WP2 Current Lighting Rates'!B117</f>
        <v>54</v>
      </c>
      <c r="C114" s="49" t="str">
        <f>'WP2 Current Lighting Rates'!C117</f>
        <v>Sodium Vapor Lighting - Energy Only</v>
      </c>
      <c r="D114" s="49" t="str">
        <f>'WP2 Current Lighting Rates'!D117</f>
        <v>1000 Watts</v>
      </c>
      <c r="E114" s="682">
        <v>43221</v>
      </c>
      <c r="F114" s="683">
        <f>'WP2 Current Lighting Rates'!E117</f>
        <v>30.87</v>
      </c>
      <c r="G114" s="62">
        <f>'Schedule 54E'!H19</f>
        <v>33.97</v>
      </c>
      <c r="H114" s="62">
        <f>G114-F114</f>
        <v>3.0999999999999979</v>
      </c>
    </row>
    <row r="115" spans="1:8">
      <c r="A115" s="49">
        <f t="shared" si="6"/>
        <v>108</v>
      </c>
      <c r="B115" s="49"/>
      <c r="C115" s="49"/>
      <c r="D115" s="49"/>
      <c r="E115" s="49"/>
      <c r="F115" s="683"/>
    </row>
    <row r="116" spans="1:8">
      <c r="A116" s="49">
        <f t="shared" si="6"/>
        <v>109</v>
      </c>
      <c r="B116" s="49">
        <f>'WP2 Current Lighting Rates'!B119</f>
        <v>54</v>
      </c>
      <c r="C116" s="49" t="str">
        <f>'WP2 Current Lighting Rates'!C119</f>
        <v>LED Energy Service - Customer Owned</v>
      </c>
      <c r="D116" s="49" t="str">
        <f>'WP2 Current Lighting Rates'!D119</f>
        <v>30-60 Watts</v>
      </c>
      <c r="E116" s="682">
        <v>43221</v>
      </c>
      <c r="F116" s="683">
        <f>'WP2 Current Lighting Rates'!E119</f>
        <v>1.39</v>
      </c>
      <c r="G116" s="62">
        <f>'Schedule 54E'!H22</f>
        <v>1.53</v>
      </c>
      <c r="H116" s="62">
        <f t="shared" ref="H116:H124" si="11">G116-F116</f>
        <v>0.14000000000000012</v>
      </c>
    </row>
    <row r="117" spans="1:8">
      <c r="A117" s="49">
        <f t="shared" si="6"/>
        <v>110</v>
      </c>
      <c r="B117" s="49">
        <f>'WP2 Current Lighting Rates'!B120</f>
        <v>54</v>
      </c>
      <c r="C117" s="49" t="str">
        <f>'WP2 Current Lighting Rates'!C120</f>
        <v>LED Energy Service - Customer Owned</v>
      </c>
      <c r="D117" s="49" t="str">
        <f>'WP2 Current Lighting Rates'!D120</f>
        <v>60.01-90 Watts</v>
      </c>
      <c r="E117" s="682">
        <v>43221</v>
      </c>
      <c r="F117" s="683">
        <f>'WP2 Current Lighting Rates'!E120</f>
        <v>2.3199999999999998</v>
      </c>
      <c r="G117" s="62">
        <f>'Schedule 54E'!H23</f>
        <v>2.5499999999999998</v>
      </c>
      <c r="H117" s="62">
        <f t="shared" si="11"/>
        <v>0.22999999999999998</v>
      </c>
    </row>
    <row r="118" spans="1:8">
      <c r="A118" s="49">
        <f t="shared" si="6"/>
        <v>111</v>
      </c>
      <c r="B118" s="49">
        <f>'WP2 Current Lighting Rates'!B121</f>
        <v>54</v>
      </c>
      <c r="C118" s="49" t="str">
        <f>'WP2 Current Lighting Rates'!C121</f>
        <v>LED Energy Service - Customer Owned</v>
      </c>
      <c r="D118" s="49" t="str">
        <f>'WP2 Current Lighting Rates'!D121</f>
        <v>90.01-120 Watts</v>
      </c>
      <c r="E118" s="682">
        <v>43221</v>
      </c>
      <c r="F118" s="683">
        <f>'WP2 Current Lighting Rates'!E121</f>
        <v>3.24</v>
      </c>
      <c r="G118" s="62">
        <f>'Schedule 54E'!H24</f>
        <v>3.57</v>
      </c>
      <c r="H118" s="62">
        <f t="shared" si="11"/>
        <v>0.32999999999999963</v>
      </c>
    </row>
    <row r="119" spans="1:8">
      <c r="A119" s="49">
        <f t="shared" si="6"/>
        <v>112</v>
      </c>
      <c r="B119" s="49">
        <f>'WP2 Current Lighting Rates'!B122</f>
        <v>54</v>
      </c>
      <c r="C119" s="49" t="str">
        <f>'WP2 Current Lighting Rates'!C122</f>
        <v>LED Energy Service - Customer Owned</v>
      </c>
      <c r="D119" s="49" t="str">
        <f>'WP2 Current Lighting Rates'!D122</f>
        <v>120.01-150 Watts</v>
      </c>
      <c r="E119" s="682">
        <v>43221</v>
      </c>
      <c r="F119" s="683">
        <f>'WP2 Current Lighting Rates'!E122</f>
        <v>4.17</v>
      </c>
      <c r="G119" s="62">
        <f>'Schedule 54E'!H25</f>
        <v>4.59</v>
      </c>
      <c r="H119" s="62">
        <f t="shared" si="11"/>
        <v>0.41999999999999993</v>
      </c>
    </row>
    <row r="120" spans="1:8">
      <c r="A120" s="49">
        <f t="shared" si="6"/>
        <v>113</v>
      </c>
      <c r="B120" s="49">
        <f>'WP2 Current Lighting Rates'!B123</f>
        <v>54</v>
      </c>
      <c r="C120" s="49" t="str">
        <f>'WP2 Current Lighting Rates'!C123</f>
        <v>LED Energy Service - Customer Owned</v>
      </c>
      <c r="D120" s="49" t="str">
        <f>'WP2 Current Lighting Rates'!D123</f>
        <v>150.01-180 Watts</v>
      </c>
      <c r="E120" s="682">
        <v>43221</v>
      </c>
      <c r="F120" s="683">
        <f>'WP2 Current Lighting Rates'!E123</f>
        <v>5.09</v>
      </c>
      <c r="G120" s="62">
        <f>'Schedule 54E'!H26</f>
        <v>5.6</v>
      </c>
      <c r="H120" s="62">
        <f t="shared" si="11"/>
        <v>0.50999999999999979</v>
      </c>
    </row>
    <row r="121" spans="1:8">
      <c r="A121" s="49">
        <f t="shared" si="6"/>
        <v>114</v>
      </c>
      <c r="B121" s="49">
        <f>'WP2 Current Lighting Rates'!B124</f>
        <v>54</v>
      </c>
      <c r="C121" s="49" t="str">
        <f>'WP2 Current Lighting Rates'!C124</f>
        <v>LED Energy Service - Customer Owned</v>
      </c>
      <c r="D121" s="49" t="str">
        <f>'WP2 Current Lighting Rates'!D124</f>
        <v>180.01-210 Watts</v>
      </c>
      <c r="E121" s="682">
        <v>43221</v>
      </c>
      <c r="F121" s="683">
        <f>'WP2 Current Lighting Rates'!E124</f>
        <v>6.02</v>
      </c>
      <c r="G121" s="62">
        <f>'Schedule 54E'!H27</f>
        <v>6.62</v>
      </c>
      <c r="H121" s="62">
        <f t="shared" si="11"/>
        <v>0.60000000000000053</v>
      </c>
    </row>
    <row r="122" spans="1:8">
      <c r="A122" s="49">
        <f t="shared" si="6"/>
        <v>115</v>
      </c>
      <c r="B122" s="49">
        <f>'WP2 Current Lighting Rates'!B125</f>
        <v>54</v>
      </c>
      <c r="C122" s="49" t="str">
        <f>'WP2 Current Lighting Rates'!C125</f>
        <v>LED Energy Service - Customer Owned</v>
      </c>
      <c r="D122" s="49" t="str">
        <f>'WP2 Current Lighting Rates'!D125</f>
        <v>210.01-240 Watts</v>
      </c>
      <c r="E122" s="682">
        <v>43221</v>
      </c>
      <c r="F122" s="683">
        <f>'WP2 Current Lighting Rates'!E125</f>
        <v>6.95</v>
      </c>
      <c r="G122" s="62">
        <f>'Schedule 54E'!H28</f>
        <v>7.64</v>
      </c>
      <c r="H122" s="62">
        <f t="shared" si="11"/>
        <v>0.6899999999999995</v>
      </c>
    </row>
    <row r="123" spans="1:8">
      <c r="A123" s="49">
        <f t="shared" si="6"/>
        <v>116</v>
      </c>
      <c r="B123" s="49">
        <f>'WP2 Current Lighting Rates'!B126</f>
        <v>54</v>
      </c>
      <c r="C123" s="49" t="str">
        <f>'WP2 Current Lighting Rates'!C126</f>
        <v>LED Energy Service - Customer Owned</v>
      </c>
      <c r="D123" s="49" t="str">
        <f>'WP2 Current Lighting Rates'!D126</f>
        <v>240.01-270 Watts</v>
      </c>
      <c r="E123" s="682">
        <v>43221</v>
      </c>
      <c r="F123" s="683">
        <f>'WP2 Current Lighting Rates'!E126</f>
        <v>7.87</v>
      </c>
      <c r="G123" s="62">
        <f>'Schedule 54E'!H29</f>
        <v>8.66</v>
      </c>
      <c r="H123" s="62">
        <f t="shared" si="11"/>
        <v>0.79</v>
      </c>
    </row>
    <row r="124" spans="1:8">
      <c r="A124" s="49">
        <f t="shared" si="6"/>
        <v>117</v>
      </c>
      <c r="B124" s="49">
        <f>'WP2 Current Lighting Rates'!B127</f>
        <v>54</v>
      </c>
      <c r="C124" s="49" t="str">
        <f>'WP2 Current Lighting Rates'!C127</f>
        <v>LED Energy Service - Customer Owned</v>
      </c>
      <c r="D124" s="49" t="str">
        <f>'WP2 Current Lighting Rates'!D127</f>
        <v>270.01-300 Watts</v>
      </c>
      <c r="E124" s="682">
        <v>43221</v>
      </c>
      <c r="F124" s="683">
        <f>'WP2 Current Lighting Rates'!E127</f>
        <v>8.8000000000000007</v>
      </c>
      <c r="G124" s="62">
        <f>'Schedule 54E'!H30</f>
        <v>9.68</v>
      </c>
      <c r="H124" s="62">
        <f t="shared" si="11"/>
        <v>0.87999999999999901</v>
      </c>
    </row>
    <row r="125" spans="1:8">
      <c r="A125" s="49">
        <f t="shared" si="6"/>
        <v>118</v>
      </c>
      <c r="B125" s="49"/>
      <c r="C125" s="49"/>
      <c r="D125" s="49"/>
      <c r="E125" s="49"/>
      <c r="F125" s="683"/>
    </row>
    <row r="126" spans="1:8">
      <c r="A126" s="49">
        <f t="shared" si="6"/>
        <v>119</v>
      </c>
      <c r="B126" s="49" t="str">
        <f>'WP2 Current Lighting Rates'!B129</f>
        <v>55 &amp; 56</v>
      </c>
      <c r="C126" s="49" t="str">
        <f>'WP2 Current Lighting Rates'!C129</f>
        <v>Sodium Vapor Area Lighting</v>
      </c>
      <c r="D126" s="49" t="str">
        <f>'WP2 Current Lighting Rates'!D129</f>
        <v>70 Watts</v>
      </c>
      <c r="E126" s="682">
        <v>43252</v>
      </c>
      <c r="F126" s="683">
        <f>'WP2 Current Lighting Rates'!E129</f>
        <v>11.53</v>
      </c>
      <c r="G126" s="62">
        <f>'Schedules 55E &amp; 56E'!H10</f>
        <v>14.247387233866368</v>
      </c>
      <c r="H126" s="62">
        <f t="shared" ref="H126:H131" si="12">G126-F126</f>
        <v>2.7173872338663685</v>
      </c>
    </row>
    <row r="127" spans="1:8">
      <c r="A127" s="49">
        <f t="shared" si="6"/>
        <v>120</v>
      </c>
      <c r="B127" s="49" t="str">
        <f>'WP2 Current Lighting Rates'!B130</f>
        <v>55 &amp; 56</v>
      </c>
      <c r="C127" s="49" t="str">
        <f>'WP2 Current Lighting Rates'!C130</f>
        <v>Sodium Vapor Area Lighting</v>
      </c>
      <c r="D127" s="49" t="str">
        <f>'WP2 Current Lighting Rates'!D130</f>
        <v>100 Watts</v>
      </c>
      <c r="E127" s="682">
        <v>43252</v>
      </c>
      <c r="F127" s="683">
        <f>'WP2 Current Lighting Rates'!E130</f>
        <v>12.72</v>
      </c>
      <c r="G127" s="62">
        <f>'Schedules 55E &amp; 56E'!H11</f>
        <v>14.693422889297366</v>
      </c>
      <c r="H127" s="62">
        <f t="shared" si="12"/>
        <v>1.9734228892973658</v>
      </c>
    </row>
    <row r="128" spans="1:8">
      <c r="A128" s="49">
        <f t="shared" si="6"/>
        <v>121</v>
      </c>
      <c r="B128" s="49" t="str">
        <f>'WP2 Current Lighting Rates'!B131</f>
        <v>55 &amp; 56</v>
      </c>
      <c r="C128" s="49" t="str">
        <f>'WP2 Current Lighting Rates'!C131</f>
        <v>Sodium Vapor Area Lighting</v>
      </c>
      <c r="D128" s="49" t="str">
        <f>'WP2 Current Lighting Rates'!D131</f>
        <v>150 Watts</v>
      </c>
      <c r="E128" s="682">
        <v>43252</v>
      </c>
      <c r="F128" s="683">
        <f>'WP2 Current Lighting Rates'!E131</f>
        <v>14.71</v>
      </c>
      <c r="G128" s="62">
        <f>'Schedules 55E &amp; 56E'!H12</f>
        <v>16.415607340455864</v>
      </c>
      <c r="H128" s="62">
        <f t="shared" si="12"/>
        <v>1.7056073404558632</v>
      </c>
    </row>
    <row r="129" spans="1:8">
      <c r="A129" s="49">
        <f t="shared" si="6"/>
        <v>122</v>
      </c>
      <c r="B129" s="49" t="str">
        <f>'WP2 Current Lighting Rates'!B132</f>
        <v>55 &amp; 56</v>
      </c>
      <c r="C129" s="49" t="str">
        <f>'WP2 Current Lighting Rates'!C132</f>
        <v>Sodium Vapor Area Lighting</v>
      </c>
      <c r="D129" s="49" t="str">
        <f>'WP2 Current Lighting Rates'!D132</f>
        <v>200 Watts</v>
      </c>
      <c r="E129" s="682">
        <v>43252</v>
      </c>
      <c r="F129" s="683">
        <f>'WP2 Current Lighting Rates'!E132</f>
        <v>16.690000000000001</v>
      </c>
      <c r="G129" s="62">
        <f>'Schedules 55E &amp; 56E'!H13</f>
        <v>18.668045491843845</v>
      </c>
      <c r="H129" s="62">
        <f t="shared" si="12"/>
        <v>1.9780454918438437</v>
      </c>
    </row>
    <row r="130" spans="1:8">
      <c r="A130" s="49">
        <f t="shared" si="6"/>
        <v>123</v>
      </c>
      <c r="B130" s="49" t="str">
        <f>'WP2 Current Lighting Rates'!B133</f>
        <v>55 &amp; 56</v>
      </c>
      <c r="C130" s="49" t="str">
        <f>'WP2 Current Lighting Rates'!C133</f>
        <v>Sodium Vapor Area Lighting</v>
      </c>
      <c r="D130" s="49" t="str">
        <f>'WP2 Current Lighting Rates'!D133</f>
        <v>250 Watts</v>
      </c>
      <c r="E130" s="682">
        <v>43252</v>
      </c>
      <c r="F130" s="683">
        <f>'WP2 Current Lighting Rates'!E133</f>
        <v>18.68</v>
      </c>
      <c r="G130" s="62">
        <f>'Schedules 55E &amp; 56E'!H14</f>
        <v>20.552059856818232</v>
      </c>
      <c r="H130" s="62">
        <f t="shared" si="12"/>
        <v>1.8720598568182325</v>
      </c>
    </row>
    <row r="131" spans="1:8">
      <c r="A131" s="49">
        <f t="shared" si="6"/>
        <v>124</v>
      </c>
      <c r="B131" s="49" t="str">
        <f>'WP2 Current Lighting Rates'!B134</f>
        <v>55 &amp; 56</v>
      </c>
      <c r="C131" s="49" t="str">
        <f>'WP2 Current Lighting Rates'!C134</f>
        <v>Sodium Vapor Area Lighting</v>
      </c>
      <c r="D131" s="49" t="str">
        <f>'WP2 Current Lighting Rates'!D134</f>
        <v>400 Watts</v>
      </c>
      <c r="E131" s="682">
        <v>43252</v>
      </c>
      <c r="F131" s="683">
        <f>'WP2 Current Lighting Rates'!E134</f>
        <v>24.63</v>
      </c>
      <c r="G131" s="62">
        <f>'Schedules 55E &amp; 56E'!H15</f>
        <v>26.848258662274326</v>
      </c>
      <c r="H131" s="62">
        <f t="shared" si="12"/>
        <v>2.2182586622743266</v>
      </c>
    </row>
    <row r="132" spans="1:8">
      <c r="A132" s="49">
        <f t="shared" si="6"/>
        <v>125</v>
      </c>
      <c r="B132" s="49"/>
      <c r="C132" s="49"/>
      <c r="D132" s="49"/>
      <c r="E132" s="49"/>
      <c r="F132" s="683"/>
    </row>
    <row r="133" spans="1:8">
      <c r="A133" s="49">
        <f t="shared" si="6"/>
        <v>126</v>
      </c>
      <c r="B133" s="49" t="str">
        <f>'WP2 Current Lighting Rates'!B136</f>
        <v>55 &amp; 56</v>
      </c>
      <c r="C133" s="49" t="str">
        <f>'WP2 Current Lighting Rates'!C136</f>
        <v>Metal Halide Area Lighting</v>
      </c>
      <c r="D133" s="49" t="str">
        <f>'WP2 Current Lighting Rates'!D136</f>
        <v>250 Watts</v>
      </c>
      <c r="E133" s="682">
        <v>43252</v>
      </c>
      <c r="F133" s="683">
        <f>'WP2 Current Lighting Rates'!E136</f>
        <v>21.8</v>
      </c>
      <c r="G133" s="62">
        <f>'Schedules 55E &amp; 56E'!H18</f>
        <v>22.112411979716097</v>
      </c>
      <c r="H133" s="62">
        <f>G133-F133</f>
        <v>0.3124119797160958</v>
      </c>
    </row>
    <row r="134" spans="1:8">
      <c r="A134" s="49">
        <f t="shared" si="6"/>
        <v>127</v>
      </c>
      <c r="B134" s="49"/>
      <c r="C134" s="49"/>
      <c r="D134" s="49"/>
      <c r="E134" s="49"/>
      <c r="F134" s="683"/>
    </row>
    <row r="135" spans="1:8">
      <c r="A135" s="49">
        <f t="shared" si="6"/>
        <v>128</v>
      </c>
      <c r="B135" s="49" t="str">
        <f>'WP2 Current Lighting Rates'!B138</f>
        <v>55 &amp; 56</v>
      </c>
      <c r="C135" s="49" t="str">
        <f>'WP2 Current Lighting Rates'!C138</f>
        <v>LED Lighting - Area Lighting</v>
      </c>
      <c r="D135" s="49" t="str">
        <f>'WP2 Current Lighting Rates'!D138</f>
        <v>30-60 Watts</v>
      </c>
      <c r="E135" s="682">
        <v>43252</v>
      </c>
      <c r="F135" s="683">
        <f>'WP2 Current Lighting Rates'!E138</f>
        <v>12.31</v>
      </c>
      <c r="G135" s="62">
        <f>'Schedules 55E &amp; 56E'!H21</f>
        <v>10.85</v>
      </c>
      <c r="H135" s="62">
        <f t="shared" ref="H135:H143" si="13">G135-F135</f>
        <v>-1.4600000000000009</v>
      </c>
    </row>
    <row r="136" spans="1:8">
      <c r="A136" s="49">
        <f t="shared" si="6"/>
        <v>129</v>
      </c>
      <c r="B136" s="49" t="str">
        <f>'WP2 Current Lighting Rates'!B139</f>
        <v>55 &amp; 56</v>
      </c>
      <c r="C136" s="49" t="str">
        <f>'WP2 Current Lighting Rates'!C139</f>
        <v>LED Lighting - Area Lighting</v>
      </c>
      <c r="D136" s="49" t="str">
        <f>'WP2 Current Lighting Rates'!D139</f>
        <v>60.01-90 Watts</v>
      </c>
      <c r="E136" s="682">
        <v>43252</v>
      </c>
      <c r="F136" s="683">
        <f>'WP2 Current Lighting Rates'!E139</f>
        <v>13.42</v>
      </c>
      <c r="G136" s="62">
        <f>'Schedules 55E &amp; 56E'!H22</f>
        <v>13.35</v>
      </c>
      <c r="H136" s="62">
        <f t="shared" si="13"/>
        <v>-7.0000000000000284E-2</v>
      </c>
    </row>
    <row r="137" spans="1:8">
      <c r="A137" s="49">
        <f t="shared" si="6"/>
        <v>130</v>
      </c>
      <c r="B137" s="49" t="str">
        <f>'WP2 Current Lighting Rates'!B140</f>
        <v>55 &amp; 56</v>
      </c>
      <c r="C137" s="49" t="str">
        <f>'WP2 Current Lighting Rates'!C140</f>
        <v>LED Lighting - Area Lighting</v>
      </c>
      <c r="D137" s="49" t="str">
        <f>'WP2 Current Lighting Rates'!D140</f>
        <v>90.01-120 Watts</v>
      </c>
      <c r="E137" s="682">
        <v>43252</v>
      </c>
      <c r="F137" s="683">
        <f>'WP2 Current Lighting Rates'!E140</f>
        <v>14.54</v>
      </c>
      <c r="G137" s="62">
        <f>'Schedules 55E &amp; 56E'!H23</f>
        <v>15.84</v>
      </c>
      <c r="H137" s="62">
        <f t="shared" si="13"/>
        <v>1.3000000000000007</v>
      </c>
    </row>
    <row r="138" spans="1:8">
      <c r="A138" s="49">
        <f t="shared" ref="A138:A188" si="14">A137+1</f>
        <v>131</v>
      </c>
      <c r="B138" s="49" t="str">
        <f>'WP2 Current Lighting Rates'!B141</f>
        <v>55 &amp; 56</v>
      </c>
      <c r="C138" s="49" t="str">
        <f>'WP2 Current Lighting Rates'!C141</f>
        <v>LED Lighting - Area Lighting</v>
      </c>
      <c r="D138" s="49" t="str">
        <f>'WP2 Current Lighting Rates'!D141</f>
        <v>120.01-150 Watts</v>
      </c>
      <c r="E138" s="682">
        <v>43252</v>
      </c>
      <c r="F138" s="683">
        <f>'WP2 Current Lighting Rates'!E141</f>
        <v>15.66</v>
      </c>
      <c r="G138" s="62">
        <f>'Schedules 55E &amp; 56E'!H24</f>
        <v>17.22</v>
      </c>
      <c r="H138" s="62">
        <f t="shared" si="13"/>
        <v>1.5599999999999987</v>
      </c>
    </row>
    <row r="139" spans="1:8">
      <c r="A139" s="49">
        <f t="shared" si="14"/>
        <v>132</v>
      </c>
      <c r="B139" s="49" t="str">
        <f>'WP2 Current Lighting Rates'!B142</f>
        <v>55 &amp; 56</v>
      </c>
      <c r="C139" s="49" t="str">
        <f>'WP2 Current Lighting Rates'!C142</f>
        <v>LED Lighting - Area Lighting</v>
      </c>
      <c r="D139" s="49" t="str">
        <f>'WP2 Current Lighting Rates'!D142</f>
        <v>150.01-180 Watts</v>
      </c>
      <c r="E139" s="682">
        <v>43252</v>
      </c>
      <c r="F139" s="683">
        <f>'WP2 Current Lighting Rates'!E142</f>
        <v>16.77</v>
      </c>
      <c r="G139" s="62">
        <f>'Schedules 55E &amp; 56E'!H25</f>
        <v>19.71</v>
      </c>
      <c r="H139" s="62">
        <f t="shared" si="13"/>
        <v>2.9400000000000013</v>
      </c>
    </row>
    <row r="140" spans="1:8">
      <c r="A140" s="49">
        <f t="shared" si="14"/>
        <v>133</v>
      </c>
      <c r="B140" s="49" t="str">
        <f>'WP2 Current Lighting Rates'!B143</f>
        <v>55 &amp; 56</v>
      </c>
      <c r="C140" s="49" t="str">
        <f>'WP2 Current Lighting Rates'!C143</f>
        <v>LED Lighting - Area Lighting</v>
      </c>
      <c r="D140" s="49" t="str">
        <f>'WP2 Current Lighting Rates'!D143</f>
        <v>180.01-210 Watts</v>
      </c>
      <c r="E140" s="682">
        <v>43252</v>
      </c>
      <c r="F140" s="683">
        <f>'WP2 Current Lighting Rates'!E143</f>
        <v>17.89</v>
      </c>
      <c r="G140" s="62">
        <f>'Schedules 55E &amp; 56E'!H26</f>
        <v>21.87</v>
      </c>
      <c r="H140" s="62">
        <f t="shared" si="13"/>
        <v>3.9800000000000004</v>
      </c>
    </row>
    <row r="141" spans="1:8">
      <c r="A141" s="49">
        <f t="shared" si="14"/>
        <v>134</v>
      </c>
      <c r="B141" s="49" t="str">
        <f>'WP2 Current Lighting Rates'!B144</f>
        <v>55 &amp; 56</v>
      </c>
      <c r="C141" s="49" t="str">
        <f>'WP2 Current Lighting Rates'!C144</f>
        <v>LED Lighting - Area Lighting</v>
      </c>
      <c r="D141" s="49" t="str">
        <f>'WP2 Current Lighting Rates'!D144</f>
        <v>210.01-240 Watts</v>
      </c>
      <c r="E141" s="682">
        <v>43252</v>
      </c>
      <c r="F141" s="683">
        <f>'WP2 Current Lighting Rates'!E144</f>
        <v>19</v>
      </c>
      <c r="G141" s="62">
        <f>'Schedules 55E &amp; 56E'!H27</f>
        <v>24.03</v>
      </c>
      <c r="H141" s="62">
        <f t="shared" si="13"/>
        <v>5.0300000000000011</v>
      </c>
    </row>
    <row r="142" spans="1:8">
      <c r="A142" s="49">
        <f t="shared" si="14"/>
        <v>135</v>
      </c>
      <c r="B142" s="49" t="str">
        <f>'WP2 Current Lighting Rates'!B145</f>
        <v>55 &amp; 56</v>
      </c>
      <c r="C142" s="49" t="str">
        <f>'WP2 Current Lighting Rates'!C145</f>
        <v>LED Lighting - Area Lighting</v>
      </c>
      <c r="D142" s="49" t="str">
        <f>'WP2 Current Lighting Rates'!D145</f>
        <v>240.01-270 Watts</v>
      </c>
      <c r="E142" s="682">
        <v>43252</v>
      </c>
      <c r="F142" s="683">
        <f>'WP2 Current Lighting Rates'!E145</f>
        <v>20.12</v>
      </c>
      <c r="G142" s="62">
        <f>'Schedules 55E &amp; 56E'!H28</f>
        <v>26.19</v>
      </c>
      <c r="H142" s="62">
        <f t="shared" si="13"/>
        <v>6.07</v>
      </c>
    </row>
    <row r="143" spans="1:8">
      <c r="A143" s="49">
        <f t="shared" si="14"/>
        <v>136</v>
      </c>
      <c r="B143" s="49" t="str">
        <f>'WP2 Current Lighting Rates'!B146</f>
        <v>55 &amp; 56</v>
      </c>
      <c r="C143" s="49" t="str">
        <f>'WP2 Current Lighting Rates'!C146</f>
        <v>LED Lighting - Area Lighting</v>
      </c>
      <c r="D143" s="49" t="str">
        <f>'WP2 Current Lighting Rates'!D146</f>
        <v>270.01-300 Watts</v>
      </c>
      <c r="E143" s="682">
        <v>43252</v>
      </c>
      <c r="F143" s="683">
        <f>'WP2 Current Lighting Rates'!E146</f>
        <v>21.24</v>
      </c>
      <c r="G143" s="62">
        <f>'Schedules 55E &amp; 56E'!H29</f>
        <v>28.35</v>
      </c>
      <c r="H143" s="62">
        <f t="shared" si="13"/>
        <v>7.110000000000003</v>
      </c>
    </row>
    <row r="144" spans="1:8">
      <c r="A144" s="49">
        <f t="shared" si="14"/>
        <v>137</v>
      </c>
      <c r="B144" s="49"/>
      <c r="C144" s="49"/>
      <c r="D144" s="49"/>
      <c r="E144" s="49"/>
      <c r="F144" s="683"/>
    </row>
    <row r="145" spans="1:8">
      <c r="A145" s="49">
        <f t="shared" si="14"/>
        <v>138</v>
      </c>
      <c r="B145" s="49">
        <f>'WP2 Current Lighting Rates'!B148</f>
        <v>55</v>
      </c>
      <c r="C145" s="49" t="str">
        <f>'WP2 Current Lighting Rates'!C148</f>
        <v>Area Lighing</v>
      </c>
      <c r="D145" s="49" t="str">
        <f>'WP2 Current Lighting Rates'!D148</f>
        <v>Pole Charge (Old) (Pre 11/74)</v>
      </c>
      <c r="E145" s="682">
        <v>43252</v>
      </c>
      <c r="F145" s="683">
        <f>'WP2 Current Lighting Rates'!E148</f>
        <v>5.93</v>
      </c>
      <c r="G145" s="62">
        <f>'Schedules 55E &amp; 58E Pole'!F11</f>
        <v>6.58</v>
      </c>
      <c r="H145" s="62">
        <f>G145-F145</f>
        <v>0.65000000000000036</v>
      </c>
    </row>
    <row r="146" spans="1:8">
      <c r="A146" s="49">
        <f t="shared" si="14"/>
        <v>139</v>
      </c>
      <c r="B146" s="49">
        <f>'WP2 Current Lighting Rates'!B149</f>
        <v>55</v>
      </c>
      <c r="C146" s="49" t="str">
        <f>'WP2 Current Lighting Rates'!C149</f>
        <v>Area Lighing</v>
      </c>
      <c r="D146" s="49" t="str">
        <f>'WP2 Current Lighting Rates'!D149</f>
        <v>Pole Charge (New) (Post 10-28-99)</v>
      </c>
      <c r="E146" s="682">
        <v>43252</v>
      </c>
      <c r="F146" s="683">
        <f>'WP2 Current Lighting Rates'!E149</f>
        <v>9.75</v>
      </c>
      <c r="G146" s="62">
        <f>'Schedules 55E &amp; 58E Pole'!F12</f>
        <v>11.49</v>
      </c>
      <c r="H146" s="62">
        <f>G146-F146</f>
        <v>1.7400000000000002</v>
      </c>
    </row>
    <row r="147" spans="1:8">
      <c r="A147" s="49">
        <f t="shared" si="14"/>
        <v>140</v>
      </c>
      <c r="B147" s="49"/>
      <c r="C147" s="49"/>
      <c r="D147" s="49"/>
      <c r="E147" s="49"/>
      <c r="F147" s="683"/>
    </row>
    <row r="148" spans="1:8">
      <c r="A148" s="49">
        <f t="shared" si="14"/>
        <v>141</v>
      </c>
      <c r="B148" s="49">
        <f>'WP2 Current Lighting Rates'!B151</f>
        <v>57</v>
      </c>
      <c r="C148" s="49" t="str">
        <f>'WP2 Current Lighting Rates'!C151</f>
        <v>Continuous Lighting</v>
      </c>
      <c r="D148" s="49" t="str">
        <f>'WP2 Current Lighting Rates'!D151</f>
        <v>$ / watt</v>
      </c>
      <c r="E148" s="682">
        <v>43221</v>
      </c>
      <c r="F148" s="684">
        <f>'WP2 Current Lighting Rates'!E151</f>
        <v>3.9269999999999999E-2</v>
      </c>
      <c r="G148" s="685">
        <f>'Schedule 57E'!G11</f>
        <v>4.7879999999999999E-2</v>
      </c>
      <c r="H148" s="685">
        <f>G148-F148</f>
        <v>8.6099999999999996E-3</v>
      </c>
    </row>
    <row r="149" spans="1:8">
      <c r="A149" s="49">
        <f t="shared" si="14"/>
        <v>142</v>
      </c>
      <c r="B149" s="49">
        <f>'WP2 Current Lighting Rates'!B152</f>
        <v>57</v>
      </c>
      <c r="C149" s="49" t="str">
        <f>'WP2 Current Lighting Rates'!C152</f>
        <v>Continuous Lighting</v>
      </c>
      <c r="D149" s="49" t="str">
        <f>'WP2 Current Lighting Rates'!D152</f>
        <v>Minimum Charge</v>
      </c>
      <c r="E149" s="682">
        <v>43221</v>
      </c>
      <c r="F149" s="683" t="str">
        <f>'WP2 Current Lighting Rates'!E152</f>
        <v>n/a</v>
      </c>
      <c r="G149" s="683" t="str">
        <f>'WP2 Current Lighting Rates'!F152</f>
        <v>n/a</v>
      </c>
      <c r="H149" s="683" t="str">
        <f>'WP2 Current Lighting Rates'!G152</f>
        <v>n/a</v>
      </c>
    </row>
    <row r="150" spans="1:8">
      <c r="A150" s="49">
        <f t="shared" si="14"/>
        <v>143</v>
      </c>
      <c r="B150" s="49"/>
      <c r="C150" s="49"/>
      <c r="D150" s="49"/>
      <c r="E150" s="49"/>
      <c r="F150" s="683"/>
    </row>
    <row r="151" spans="1:8">
      <c r="A151" s="49">
        <f t="shared" si="14"/>
        <v>144</v>
      </c>
      <c r="B151" s="49" t="str">
        <f>'WP2 Current Lighting Rates'!B154</f>
        <v>58 &amp; 59</v>
      </c>
      <c r="C151" s="49" t="str">
        <f>'WP2 Current Lighting Rates'!C154</f>
        <v>Sodium Vapor Flood Lighting - Directional</v>
      </c>
      <c r="D151" s="49" t="str">
        <f>'WP2 Current Lighting Rates'!D154</f>
        <v>70 Watts</v>
      </c>
      <c r="E151" s="682">
        <v>43252</v>
      </c>
      <c r="F151" s="683">
        <f>'WP2 Current Lighting Rates'!E154</f>
        <v>11.53</v>
      </c>
      <c r="G151" s="62">
        <f>'Schedules 58E &amp; 59E'!I11</f>
        <v>14.25</v>
      </c>
      <c r="H151" s="62">
        <f t="shared" ref="H151:H156" si="15">G151-F151</f>
        <v>2.7200000000000006</v>
      </c>
    </row>
    <row r="152" spans="1:8">
      <c r="A152" s="49">
        <f t="shared" si="14"/>
        <v>145</v>
      </c>
      <c r="B152" s="49" t="str">
        <f>'WP2 Current Lighting Rates'!B155</f>
        <v>58 &amp; 59</v>
      </c>
      <c r="C152" s="49" t="str">
        <f>'WP2 Current Lighting Rates'!C155</f>
        <v>Sodium Vapor Flood Lighting - Directional</v>
      </c>
      <c r="D152" s="49" t="str">
        <f>'WP2 Current Lighting Rates'!D155</f>
        <v>100 Watts</v>
      </c>
      <c r="E152" s="682">
        <v>43252</v>
      </c>
      <c r="F152" s="683">
        <f>'WP2 Current Lighting Rates'!E155</f>
        <v>12.72</v>
      </c>
      <c r="G152" s="62">
        <f>'Schedules 58E &amp; 59E'!I12</f>
        <v>14.69</v>
      </c>
      <c r="H152" s="62">
        <f t="shared" si="15"/>
        <v>1.9699999999999989</v>
      </c>
    </row>
    <row r="153" spans="1:8">
      <c r="A153" s="49">
        <f t="shared" si="14"/>
        <v>146</v>
      </c>
      <c r="B153" s="49" t="str">
        <f>'WP2 Current Lighting Rates'!B156</f>
        <v>58 &amp; 59</v>
      </c>
      <c r="C153" s="49" t="str">
        <f>'WP2 Current Lighting Rates'!C156</f>
        <v>Sodium Vapor Flood Lighting - Directional</v>
      </c>
      <c r="D153" s="49" t="str">
        <f>'WP2 Current Lighting Rates'!D156</f>
        <v>150 Watts</v>
      </c>
      <c r="E153" s="682">
        <v>43252</v>
      </c>
      <c r="F153" s="683">
        <f>'WP2 Current Lighting Rates'!E156</f>
        <v>14.71</v>
      </c>
      <c r="G153" s="62">
        <f>'Schedules 58E &amp; 59E'!I13</f>
        <v>16.420000000000002</v>
      </c>
      <c r="H153" s="62">
        <f t="shared" si="15"/>
        <v>1.7100000000000009</v>
      </c>
    </row>
    <row r="154" spans="1:8">
      <c r="A154" s="49">
        <f t="shared" si="14"/>
        <v>147</v>
      </c>
      <c r="B154" s="49" t="str">
        <f>'WP2 Current Lighting Rates'!B157</f>
        <v>58 &amp; 59</v>
      </c>
      <c r="C154" s="49" t="str">
        <f>'WP2 Current Lighting Rates'!C157</f>
        <v>Sodium Vapor Flood Lighting - Directional</v>
      </c>
      <c r="D154" s="49" t="str">
        <f>'WP2 Current Lighting Rates'!D157</f>
        <v>200 Watts</v>
      </c>
      <c r="E154" s="682">
        <v>43252</v>
      </c>
      <c r="F154" s="683">
        <f>'WP2 Current Lighting Rates'!E157</f>
        <v>16.690000000000001</v>
      </c>
      <c r="G154" s="62">
        <f>'Schedules 58E &amp; 59E'!I14</f>
        <v>18.670000000000002</v>
      </c>
      <c r="H154" s="62">
        <f t="shared" si="15"/>
        <v>1.9800000000000004</v>
      </c>
    </row>
    <row r="155" spans="1:8">
      <c r="A155" s="49">
        <f t="shared" si="14"/>
        <v>148</v>
      </c>
      <c r="B155" s="49" t="str">
        <f>'WP2 Current Lighting Rates'!B158</f>
        <v>58 &amp; 59</v>
      </c>
      <c r="C155" s="49" t="str">
        <f>'WP2 Current Lighting Rates'!C158</f>
        <v>Sodium Vapor Flood Lighting - Directional</v>
      </c>
      <c r="D155" s="49" t="str">
        <f>'WP2 Current Lighting Rates'!D158</f>
        <v>250 Watts</v>
      </c>
      <c r="E155" s="682">
        <v>43252</v>
      </c>
      <c r="F155" s="683">
        <f>'WP2 Current Lighting Rates'!E158</f>
        <v>18.68</v>
      </c>
      <c r="G155" s="62">
        <f>'Schedules 58E &amp; 59E'!I15</f>
        <v>20.55</v>
      </c>
      <c r="H155" s="62">
        <f t="shared" si="15"/>
        <v>1.870000000000001</v>
      </c>
    </row>
    <row r="156" spans="1:8">
      <c r="A156" s="49">
        <f t="shared" si="14"/>
        <v>149</v>
      </c>
      <c r="B156" s="49" t="str">
        <f>'WP2 Current Lighting Rates'!B159</f>
        <v>58 &amp; 59</v>
      </c>
      <c r="C156" s="49" t="str">
        <f>'WP2 Current Lighting Rates'!C159</f>
        <v>Sodium Vapor Flood Lighting - Directional</v>
      </c>
      <c r="D156" s="49" t="str">
        <f>'WP2 Current Lighting Rates'!D159</f>
        <v>400 Watts</v>
      </c>
      <c r="E156" s="682">
        <v>43252</v>
      </c>
      <c r="F156" s="683">
        <f>'WP2 Current Lighting Rates'!E159</f>
        <v>24.63</v>
      </c>
      <c r="G156" s="62">
        <f>'Schedules 58E &amp; 59E'!I16</f>
        <v>26.85</v>
      </c>
      <c r="H156" s="62">
        <f t="shared" si="15"/>
        <v>2.2200000000000024</v>
      </c>
    </row>
    <row r="157" spans="1:8">
      <c r="A157" s="49">
        <f t="shared" si="14"/>
        <v>150</v>
      </c>
      <c r="B157" s="49"/>
      <c r="C157" s="49"/>
      <c r="D157" s="49"/>
      <c r="E157" s="49"/>
      <c r="F157" s="683"/>
    </row>
    <row r="158" spans="1:8">
      <c r="A158" s="49">
        <f t="shared" si="14"/>
        <v>151</v>
      </c>
      <c r="B158" s="49" t="str">
        <f>'WP2 Current Lighting Rates'!B161</f>
        <v>58 &amp; 59</v>
      </c>
      <c r="C158" s="49" t="str">
        <f>'WP2 Current Lighting Rates'!C161</f>
        <v>Metal Halide Flood Lighting - Directional</v>
      </c>
      <c r="D158" s="49" t="str">
        <f>'WP2 Current Lighting Rates'!D161</f>
        <v>175 Watts</v>
      </c>
      <c r="E158" s="682">
        <v>43252</v>
      </c>
      <c r="F158" s="683">
        <f>'WP2 Current Lighting Rates'!E161</f>
        <v>18.64</v>
      </c>
      <c r="G158" s="62">
        <f>'Schedules 58E &amp; 59E'!I26</f>
        <v>18.84</v>
      </c>
      <c r="H158" s="62">
        <f>G158-F158</f>
        <v>0.19999999999999929</v>
      </c>
    </row>
    <row r="159" spans="1:8">
      <c r="A159" s="49">
        <f t="shared" si="14"/>
        <v>152</v>
      </c>
      <c r="B159" s="49" t="str">
        <f>'WP2 Current Lighting Rates'!B162</f>
        <v>58 &amp; 59</v>
      </c>
      <c r="C159" s="49" t="str">
        <f>'WP2 Current Lighting Rates'!C162</f>
        <v>Metal Halide Flood Lighting - Directional</v>
      </c>
      <c r="D159" s="49" t="str">
        <f>'WP2 Current Lighting Rates'!D162</f>
        <v>250 Watts</v>
      </c>
      <c r="E159" s="682">
        <v>43252</v>
      </c>
      <c r="F159" s="683">
        <f>'WP2 Current Lighting Rates'!E162</f>
        <v>21.8</v>
      </c>
      <c r="G159" s="62">
        <f>'Schedules 58E &amp; 59E'!I27</f>
        <v>22.11</v>
      </c>
      <c r="H159" s="62">
        <f>G159-F159</f>
        <v>0.30999999999999872</v>
      </c>
    </row>
    <row r="160" spans="1:8">
      <c r="A160" s="49">
        <f t="shared" si="14"/>
        <v>153</v>
      </c>
      <c r="B160" s="49" t="str">
        <f>'WP2 Current Lighting Rates'!B163</f>
        <v>58 &amp; 59</v>
      </c>
      <c r="C160" s="49" t="str">
        <f>'WP2 Current Lighting Rates'!C163</f>
        <v>Metal Halide Flood Lighting - Directional</v>
      </c>
      <c r="D160" s="49" t="str">
        <f>'WP2 Current Lighting Rates'!D163</f>
        <v>400 Watts</v>
      </c>
      <c r="E160" s="682">
        <v>43252</v>
      </c>
      <c r="F160" s="683">
        <f>'WP2 Current Lighting Rates'!E163</f>
        <v>28.12</v>
      </c>
      <c r="G160" s="62">
        <f>'Schedules 58E &amp; 59E'!I28</f>
        <v>27.27</v>
      </c>
      <c r="H160" s="62">
        <f>G160-F160</f>
        <v>-0.85000000000000142</v>
      </c>
    </row>
    <row r="161" spans="1:8">
      <c r="A161" s="49">
        <f t="shared" si="14"/>
        <v>154</v>
      </c>
      <c r="B161" s="49" t="str">
        <f>'WP2 Current Lighting Rates'!B164</f>
        <v>58 &amp; 59</v>
      </c>
      <c r="C161" s="49" t="str">
        <f>'WP2 Current Lighting Rates'!C164</f>
        <v>Metal Halide Flood Lighting - Directional</v>
      </c>
      <c r="D161" s="49" t="str">
        <f>'WP2 Current Lighting Rates'!D164</f>
        <v>1000 Watts</v>
      </c>
      <c r="E161" s="682">
        <v>43252</v>
      </c>
      <c r="F161" s="683">
        <f>'WP2 Current Lighting Rates'!E164</f>
        <v>53.4</v>
      </c>
      <c r="G161" s="62">
        <f>'Schedules 58E &amp; 59E'!I29</f>
        <v>51.32</v>
      </c>
      <c r="H161" s="62">
        <f>G161-F161</f>
        <v>-2.0799999999999983</v>
      </c>
    </row>
    <row r="162" spans="1:8">
      <c r="A162" s="49">
        <f t="shared" si="14"/>
        <v>155</v>
      </c>
      <c r="B162" s="49"/>
      <c r="C162" s="49"/>
      <c r="D162" s="49"/>
      <c r="E162" s="49"/>
      <c r="F162" s="683"/>
    </row>
    <row r="163" spans="1:8">
      <c r="A163" s="49">
        <f t="shared" si="14"/>
        <v>156</v>
      </c>
      <c r="B163" s="49" t="str">
        <f>'WP2 Current Lighting Rates'!B166</f>
        <v>58 &amp; 59</v>
      </c>
      <c r="C163" s="49" t="str">
        <f>'WP2 Current Lighting Rates'!C166</f>
        <v>Sodium Vapor Flood Lighting - Horizontal</v>
      </c>
      <c r="D163" s="49" t="str">
        <f>'WP2 Current Lighting Rates'!D166</f>
        <v>100 Watts</v>
      </c>
      <c r="E163" s="682">
        <v>43252</v>
      </c>
      <c r="F163" s="683">
        <f>'WP2 Current Lighting Rates'!E166</f>
        <v>12.72</v>
      </c>
      <c r="G163" s="62">
        <f>'Schedules 58E &amp; 59E'!I19</f>
        <v>14.69</v>
      </c>
      <c r="H163" s="62">
        <f>G163-F163</f>
        <v>1.9699999999999989</v>
      </c>
    </row>
    <row r="164" spans="1:8">
      <c r="A164" s="49">
        <f t="shared" si="14"/>
        <v>157</v>
      </c>
      <c r="B164" s="49" t="str">
        <f>'WP2 Current Lighting Rates'!B167</f>
        <v>58 &amp; 59</v>
      </c>
      <c r="C164" s="49" t="str">
        <f>'WP2 Current Lighting Rates'!C167</f>
        <v>Sodium Vapor Flood Lighting - Horizontal</v>
      </c>
      <c r="D164" s="49" t="str">
        <f>'WP2 Current Lighting Rates'!D167</f>
        <v>150 Watts</v>
      </c>
      <c r="E164" s="682">
        <v>43252</v>
      </c>
      <c r="F164" s="683">
        <f>'WP2 Current Lighting Rates'!E167</f>
        <v>14.71</v>
      </c>
      <c r="G164" s="62">
        <f>'Schedules 58E &amp; 59E'!I20</f>
        <v>16.420000000000002</v>
      </c>
      <c r="H164" s="62">
        <f>G164-F164</f>
        <v>1.7100000000000009</v>
      </c>
    </row>
    <row r="165" spans="1:8">
      <c r="A165" s="49">
        <f t="shared" si="14"/>
        <v>158</v>
      </c>
      <c r="B165" s="49" t="str">
        <f>'WP2 Current Lighting Rates'!B168</f>
        <v>58 &amp; 59</v>
      </c>
      <c r="C165" s="49" t="str">
        <f>'WP2 Current Lighting Rates'!C168</f>
        <v>Sodium Vapor Flood Lighting - Horizontal</v>
      </c>
      <c r="D165" s="49" t="str">
        <f>'WP2 Current Lighting Rates'!D168</f>
        <v>200 Watts</v>
      </c>
      <c r="E165" s="682">
        <v>43252</v>
      </c>
      <c r="F165" s="683">
        <f>'WP2 Current Lighting Rates'!E168</f>
        <v>16.690000000000001</v>
      </c>
      <c r="G165" s="62">
        <f>'Schedules 58E &amp; 59E'!I21</f>
        <v>18.670000000000002</v>
      </c>
      <c r="H165" s="62">
        <f>G165-F165</f>
        <v>1.9800000000000004</v>
      </c>
    </row>
    <row r="166" spans="1:8">
      <c r="A166" s="49">
        <f t="shared" si="14"/>
        <v>159</v>
      </c>
      <c r="B166" s="49" t="str">
        <f>'WP2 Current Lighting Rates'!B169</f>
        <v>58 &amp; 59</v>
      </c>
      <c r="C166" s="49" t="str">
        <f>'WP2 Current Lighting Rates'!C169</f>
        <v>Sodium Vapor Flood Lighting - Horizontal</v>
      </c>
      <c r="D166" s="49" t="str">
        <f>'WP2 Current Lighting Rates'!D169</f>
        <v>250 Watts</v>
      </c>
      <c r="E166" s="682">
        <v>43252</v>
      </c>
      <c r="F166" s="683">
        <f>'WP2 Current Lighting Rates'!E169</f>
        <v>18.68</v>
      </c>
      <c r="G166" s="62">
        <f>'Schedules 58E &amp; 59E'!I22</f>
        <v>20.55</v>
      </c>
      <c r="H166" s="62">
        <f>G166-F166</f>
        <v>1.870000000000001</v>
      </c>
    </row>
    <row r="167" spans="1:8">
      <c r="A167" s="49">
        <f t="shared" si="14"/>
        <v>160</v>
      </c>
      <c r="B167" s="49" t="str">
        <f>'WP2 Current Lighting Rates'!B170</f>
        <v>58 &amp; 59</v>
      </c>
      <c r="C167" s="49" t="str">
        <f>'WP2 Current Lighting Rates'!C170</f>
        <v>Sodium Vapor Flood Lighting - Horizontal</v>
      </c>
      <c r="D167" s="49" t="str">
        <f>'WP2 Current Lighting Rates'!D170</f>
        <v>400 Watts</v>
      </c>
      <c r="E167" s="682">
        <v>43252</v>
      </c>
      <c r="F167" s="683">
        <f>'WP2 Current Lighting Rates'!E170</f>
        <v>24.63</v>
      </c>
      <c r="G167" s="62">
        <f>'Schedules 58E &amp; 59E'!I23</f>
        <v>26.85</v>
      </c>
      <c r="H167" s="62">
        <f>G167-F167</f>
        <v>2.2200000000000024</v>
      </c>
    </row>
    <row r="168" spans="1:8">
      <c r="A168" s="49">
        <f t="shared" si="14"/>
        <v>161</v>
      </c>
      <c r="B168" s="49"/>
      <c r="C168" s="49"/>
      <c r="D168" s="49"/>
      <c r="E168" s="49"/>
      <c r="F168" s="683"/>
    </row>
    <row r="169" spans="1:8">
      <c r="A169" s="49">
        <f t="shared" si="14"/>
        <v>162</v>
      </c>
      <c r="B169" s="49" t="str">
        <f>'WP2 Current Lighting Rates'!B172</f>
        <v>58 &amp; 59</v>
      </c>
      <c r="C169" s="49" t="str">
        <f>'WP2 Current Lighting Rates'!C172</f>
        <v>Metal Halide Flood Lighting - Horizontal</v>
      </c>
      <c r="D169" s="49" t="str">
        <f>'WP2 Current Lighting Rates'!D172</f>
        <v>250 Watts</v>
      </c>
      <c r="E169" s="682">
        <v>43252</v>
      </c>
      <c r="F169" s="683">
        <f>'WP2 Current Lighting Rates'!E172</f>
        <v>21.8</v>
      </c>
      <c r="G169" s="62">
        <f>'Schedules 58E &amp; 59E'!I32</f>
        <v>22.11</v>
      </c>
      <c r="H169" s="62">
        <f>G169-F169</f>
        <v>0.30999999999999872</v>
      </c>
    </row>
    <row r="170" spans="1:8">
      <c r="A170" s="49">
        <f t="shared" si="14"/>
        <v>163</v>
      </c>
      <c r="B170" s="49" t="str">
        <f>'WP2 Current Lighting Rates'!B173</f>
        <v>58 &amp; 59</v>
      </c>
      <c r="C170" s="49" t="str">
        <f>'WP2 Current Lighting Rates'!C173</f>
        <v>Metal Halide Flood Lighting - Horizontal</v>
      </c>
      <c r="D170" s="49" t="str">
        <f>'WP2 Current Lighting Rates'!D173</f>
        <v>400 Watts</v>
      </c>
      <c r="E170" s="682">
        <v>43252</v>
      </c>
      <c r="F170" s="683">
        <f>'WP2 Current Lighting Rates'!E173</f>
        <v>28.12</v>
      </c>
      <c r="G170" s="62">
        <f>'Schedules 58E &amp; 59E'!I33</f>
        <v>27.27</v>
      </c>
      <c r="H170" s="62">
        <f>G170-F170</f>
        <v>-0.85000000000000142</v>
      </c>
    </row>
    <row r="171" spans="1:8">
      <c r="A171" s="49">
        <f t="shared" si="14"/>
        <v>164</v>
      </c>
      <c r="B171" s="49"/>
      <c r="C171" s="49"/>
      <c r="D171" s="49"/>
      <c r="E171" s="49"/>
      <c r="F171" s="683"/>
    </row>
    <row r="172" spans="1:8">
      <c r="A172" s="49">
        <f t="shared" si="14"/>
        <v>165</v>
      </c>
      <c r="B172" s="49" t="str">
        <f>'WP2 Current Lighting Rates'!B175</f>
        <v>58 &amp; 59</v>
      </c>
      <c r="C172" s="49" t="str">
        <f>'WP2 Current Lighting Rates'!C175</f>
        <v>LED Flood Lighting</v>
      </c>
      <c r="D172" s="49" t="str">
        <f>'WP2 Current Lighting Rates'!D175</f>
        <v>30-60 Watts</v>
      </c>
      <c r="E172" s="682">
        <v>43252</v>
      </c>
      <c r="F172" s="683">
        <f>'WP2 Current Lighting Rates'!E175</f>
        <v>12.31</v>
      </c>
      <c r="G172" s="62">
        <f>'Schedules 58E &amp; 59E'!I36</f>
        <v>12.75</v>
      </c>
      <c r="H172" s="62">
        <f t="shared" ref="H172:H188" si="16">G172-F172</f>
        <v>0.4399999999999995</v>
      </c>
    </row>
    <row r="173" spans="1:8">
      <c r="A173" s="49">
        <f t="shared" si="14"/>
        <v>166</v>
      </c>
      <c r="B173" s="49" t="str">
        <f>'WP2 Current Lighting Rates'!B176</f>
        <v>58 &amp; 59</v>
      </c>
      <c r="C173" s="49" t="str">
        <f>'WP2 Current Lighting Rates'!C176</f>
        <v>LED Flood Lighting</v>
      </c>
      <c r="D173" s="49" t="str">
        <f>'WP2 Current Lighting Rates'!D176</f>
        <v>60.01-90 Watts</v>
      </c>
      <c r="E173" s="682">
        <v>43252</v>
      </c>
      <c r="F173" s="683">
        <f>'WP2 Current Lighting Rates'!E176</f>
        <v>13.42</v>
      </c>
      <c r="G173" s="62">
        <f>'Schedules 58E &amp; 59E'!I37</f>
        <v>14.72</v>
      </c>
      <c r="H173" s="62">
        <f t="shared" si="16"/>
        <v>1.3000000000000007</v>
      </c>
    </row>
    <row r="174" spans="1:8">
      <c r="A174" s="49">
        <f t="shared" si="14"/>
        <v>167</v>
      </c>
      <c r="B174" s="49" t="str">
        <f>'WP2 Current Lighting Rates'!B177</f>
        <v>58 &amp; 59</v>
      </c>
      <c r="C174" s="49" t="str">
        <f>'WP2 Current Lighting Rates'!C177</f>
        <v>LED Flood Lighting</v>
      </c>
      <c r="D174" s="49" t="str">
        <f>'WP2 Current Lighting Rates'!D177</f>
        <v>90.01-120 Watts</v>
      </c>
      <c r="E174" s="682">
        <v>43252</v>
      </c>
      <c r="F174" s="683">
        <f>'WP2 Current Lighting Rates'!E177</f>
        <v>14.54</v>
      </c>
      <c r="G174" s="62">
        <f>'Schedules 58E &amp; 59E'!I38</f>
        <v>16.690000000000001</v>
      </c>
      <c r="H174" s="62">
        <f t="shared" si="16"/>
        <v>2.1500000000000021</v>
      </c>
    </row>
    <row r="175" spans="1:8">
      <c r="A175" s="49">
        <f t="shared" si="14"/>
        <v>168</v>
      </c>
      <c r="B175" s="49" t="str">
        <f>'WP2 Current Lighting Rates'!B178</f>
        <v>58 &amp; 59</v>
      </c>
      <c r="C175" s="49" t="str">
        <f>'WP2 Current Lighting Rates'!C178</f>
        <v>LED Flood Lighting</v>
      </c>
      <c r="D175" s="49" t="str">
        <f>'WP2 Current Lighting Rates'!D178</f>
        <v>120.01-150 Watts</v>
      </c>
      <c r="E175" s="682">
        <v>43252</v>
      </c>
      <c r="F175" s="683">
        <f>'WP2 Current Lighting Rates'!E178</f>
        <v>15.66</v>
      </c>
      <c r="G175" s="62">
        <f>'Schedules 58E &amp; 59E'!I39</f>
        <v>18.66</v>
      </c>
      <c r="H175" s="62">
        <f t="shared" si="16"/>
        <v>3</v>
      </c>
    </row>
    <row r="176" spans="1:8">
      <c r="A176" s="49">
        <f t="shared" si="14"/>
        <v>169</v>
      </c>
      <c r="B176" s="49" t="str">
        <f>'WP2 Current Lighting Rates'!B179</f>
        <v>58 &amp; 59</v>
      </c>
      <c r="C176" s="49" t="str">
        <f>'WP2 Current Lighting Rates'!C179</f>
        <v>LED Flood Lighting</v>
      </c>
      <c r="D176" s="49" t="str">
        <f>'WP2 Current Lighting Rates'!D179</f>
        <v>150.01-180 Watts</v>
      </c>
      <c r="E176" s="682">
        <v>43252</v>
      </c>
      <c r="F176" s="683">
        <f>'WP2 Current Lighting Rates'!E179</f>
        <v>16.77</v>
      </c>
      <c r="G176" s="62">
        <f>'Schedules 58E &amp; 59E'!I40</f>
        <v>20.63</v>
      </c>
      <c r="H176" s="62">
        <f t="shared" si="16"/>
        <v>3.8599999999999994</v>
      </c>
    </row>
    <row r="177" spans="1:8">
      <c r="A177" s="49">
        <f t="shared" si="14"/>
        <v>170</v>
      </c>
      <c r="B177" s="49" t="str">
        <f>'WP2 Current Lighting Rates'!B180</f>
        <v>58 &amp; 59</v>
      </c>
      <c r="C177" s="49" t="str">
        <f>'WP2 Current Lighting Rates'!C180</f>
        <v>LED Flood Lighting</v>
      </c>
      <c r="D177" s="49" t="str">
        <f>'WP2 Current Lighting Rates'!D180</f>
        <v>180.01-210 Watts</v>
      </c>
      <c r="E177" s="682">
        <v>43252</v>
      </c>
      <c r="F177" s="683">
        <f>'WP2 Current Lighting Rates'!E180</f>
        <v>17.89</v>
      </c>
      <c r="G177" s="62">
        <f>'Schedules 58E &amp; 59E'!I41</f>
        <v>22.6</v>
      </c>
      <c r="H177" s="62">
        <f t="shared" si="16"/>
        <v>4.7100000000000009</v>
      </c>
    </row>
    <row r="178" spans="1:8">
      <c r="A178" s="49">
        <f t="shared" si="14"/>
        <v>171</v>
      </c>
      <c r="B178" s="49" t="str">
        <f>'WP2 Current Lighting Rates'!B181</f>
        <v>58 &amp; 59</v>
      </c>
      <c r="C178" s="49" t="str">
        <f>'WP2 Current Lighting Rates'!C181</f>
        <v>LED Flood Lighting</v>
      </c>
      <c r="D178" s="49" t="str">
        <f>'WP2 Current Lighting Rates'!D181</f>
        <v>210.01-240 Watts</v>
      </c>
      <c r="E178" s="682">
        <v>43252</v>
      </c>
      <c r="F178" s="683">
        <f>'WP2 Current Lighting Rates'!E181</f>
        <v>19</v>
      </c>
      <c r="G178" s="62">
        <f>'Schedules 58E &amp; 59E'!I42</f>
        <v>24.57</v>
      </c>
      <c r="H178" s="62">
        <f t="shared" si="16"/>
        <v>5.57</v>
      </c>
    </row>
    <row r="179" spans="1:8">
      <c r="A179" s="49">
        <f t="shared" si="14"/>
        <v>172</v>
      </c>
      <c r="B179" s="49" t="str">
        <f>'WP2 Current Lighting Rates'!B182</f>
        <v>58 &amp; 59</v>
      </c>
      <c r="C179" s="49" t="str">
        <f>'WP2 Current Lighting Rates'!C182</f>
        <v>LED Flood Lighting</v>
      </c>
      <c r="D179" s="49" t="str">
        <f>'WP2 Current Lighting Rates'!D182</f>
        <v>240.01-270 Watts</v>
      </c>
      <c r="E179" s="682">
        <v>43252</v>
      </c>
      <c r="F179" s="683">
        <f>'WP2 Current Lighting Rates'!E182</f>
        <v>20.12</v>
      </c>
      <c r="G179" s="62">
        <f>'Schedules 58E &amp; 59E'!I43</f>
        <v>26.53</v>
      </c>
      <c r="H179" s="62">
        <f t="shared" si="16"/>
        <v>6.41</v>
      </c>
    </row>
    <row r="180" spans="1:8">
      <c r="A180" s="49">
        <f t="shared" si="14"/>
        <v>173</v>
      </c>
      <c r="B180" s="49" t="str">
        <f>'WP2 Current Lighting Rates'!B183</f>
        <v>58 &amp; 59</v>
      </c>
      <c r="C180" s="49" t="str">
        <f>'WP2 Current Lighting Rates'!C183</f>
        <v>LED Flood Lighting</v>
      </c>
      <c r="D180" s="49" t="str">
        <f>'WP2 Current Lighting Rates'!D183</f>
        <v>270.01-300 Watts</v>
      </c>
      <c r="E180" s="682">
        <v>43252</v>
      </c>
      <c r="F180" s="683">
        <f>'WP2 Current Lighting Rates'!E183</f>
        <v>21.24</v>
      </c>
      <c r="G180" s="62">
        <f>'Schedules 58E &amp; 59E'!I44</f>
        <v>28.5</v>
      </c>
      <c r="H180" s="62">
        <f t="shared" si="16"/>
        <v>7.2600000000000016</v>
      </c>
    </row>
    <row r="181" spans="1:8">
      <c r="A181" s="49">
        <f t="shared" si="14"/>
        <v>174</v>
      </c>
      <c r="B181" s="49" t="str">
        <f>'WP2 Current Lighting Rates'!B184</f>
        <v>58 &amp; 59</v>
      </c>
      <c r="C181" s="49" t="str">
        <f>'WP2 Current Lighting Rates'!C184</f>
        <v>LED Flood Lighting</v>
      </c>
      <c r="D181" s="49" t="str">
        <f>'WP2 Current Lighting Rates'!D184</f>
        <v>300.01-400 Watts</v>
      </c>
      <c r="E181" s="682">
        <v>43252</v>
      </c>
      <c r="F181" s="683">
        <f>'WP2 Current Lighting Rates'!E184</f>
        <v>23.66</v>
      </c>
      <c r="G181" s="62">
        <f>'Schedules 58E &amp; 59E'!I45</f>
        <v>32.770000000000003</v>
      </c>
      <c r="H181" s="62">
        <f t="shared" si="16"/>
        <v>9.110000000000003</v>
      </c>
    </row>
    <row r="182" spans="1:8">
      <c r="A182" s="49">
        <f t="shared" si="14"/>
        <v>175</v>
      </c>
      <c r="B182" s="49" t="str">
        <f>'WP2 Current Lighting Rates'!B185</f>
        <v>58 &amp; 59</v>
      </c>
      <c r="C182" s="49" t="str">
        <f>'WP2 Current Lighting Rates'!C185</f>
        <v>LED Flood Lighting</v>
      </c>
      <c r="D182" s="49" t="str">
        <f>'WP2 Current Lighting Rates'!D185</f>
        <v>400.01-500 Watts</v>
      </c>
      <c r="E182" s="682">
        <v>43252</v>
      </c>
      <c r="F182" s="683">
        <f>'WP2 Current Lighting Rates'!E185</f>
        <v>27.38</v>
      </c>
      <c r="G182" s="62">
        <f>'Schedules 58E &amp; 59E'!I46</f>
        <v>39.340000000000003</v>
      </c>
      <c r="H182" s="62">
        <f t="shared" si="16"/>
        <v>11.960000000000004</v>
      </c>
    </row>
    <row r="183" spans="1:8">
      <c r="A183" s="49">
        <f t="shared" si="14"/>
        <v>176</v>
      </c>
      <c r="B183" s="49" t="str">
        <f>'WP2 Current Lighting Rates'!B186</f>
        <v>58 &amp; 59</v>
      </c>
      <c r="C183" s="49" t="str">
        <f>'WP2 Current Lighting Rates'!C186</f>
        <v>LED Flood Lighting</v>
      </c>
      <c r="D183" s="49" t="str">
        <f>'WP2 Current Lighting Rates'!D186</f>
        <v>500.01-600 Watts</v>
      </c>
      <c r="E183" s="682">
        <v>43252</v>
      </c>
      <c r="F183" s="683">
        <f>'WP2 Current Lighting Rates'!E186</f>
        <v>31.1</v>
      </c>
      <c r="G183" s="62">
        <f>'Schedules 58E &amp; 59E'!I47</f>
        <v>45.9</v>
      </c>
      <c r="H183" s="62">
        <f t="shared" si="16"/>
        <v>14.799999999999997</v>
      </c>
    </row>
    <row r="184" spans="1:8">
      <c r="A184" s="49">
        <f t="shared" si="14"/>
        <v>177</v>
      </c>
      <c r="B184" s="49" t="str">
        <f>'WP2 Current Lighting Rates'!B187</f>
        <v>58 &amp; 59</v>
      </c>
      <c r="C184" s="49" t="str">
        <f>'WP2 Current Lighting Rates'!C187</f>
        <v>LED Flood Lighting</v>
      </c>
      <c r="D184" s="49" t="str">
        <f>'WP2 Current Lighting Rates'!D187</f>
        <v>600.01-700 Watts</v>
      </c>
      <c r="E184" s="682">
        <v>43252</v>
      </c>
      <c r="F184" s="683">
        <f>'WP2 Current Lighting Rates'!E187</f>
        <v>34.82</v>
      </c>
      <c r="G184" s="62">
        <f>'Schedules 58E &amp; 59E'!I48</f>
        <v>52.47</v>
      </c>
      <c r="H184" s="62">
        <f t="shared" si="16"/>
        <v>17.649999999999999</v>
      </c>
    </row>
    <row r="185" spans="1:8">
      <c r="A185" s="49">
        <f t="shared" si="14"/>
        <v>178</v>
      </c>
      <c r="B185" s="49" t="str">
        <f>'WP2 Current Lighting Rates'!B188</f>
        <v>58 &amp; 59</v>
      </c>
      <c r="C185" s="49" t="str">
        <f>'WP2 Current Lighting Rates'!C188</f>
        <v>LED Flood Lighting</v>
      </c>
      <c r="D185" s="49" t="str">
        <f>'WP2 Current Lighting Rates'!D188</f>
        <v>700.01-800 Watts</v>
      </c>
      <c r="E185" s="682">
        <v>43252</v>
      </c>
      <c r="F185" s="683">
        <f>'WP2 Current Lighting Rates'!E188</f>
        <v>38.54</v>
      </c>
      <c r="G185" s="62">
        <f>'Schedules 58E &amp; 59E'!I49</f>
        <v>59.03</v>
      </c>
      <c r="H185" s="62">
        <f t="shared" si="16"/>
        <v>20.490000000000002</v>
      </c>
    </row>
    <row r="186" spans="1:8">
      <c r="A186" s="49">
        <f t="shared" si="14"/>
        <v>179</v>
      </c>
      <c r="B186" s="49" t="str">
        <f>'WP2 Current Lighting Rates'!B189</f>
        <v>58 &amp; 59</v>
      </c>
      <c r="C186" s="49" t="str">
        <f>'WP2 Current Lighting Rates'!C189</f>
        <v>LED Flood Lighting</v>
      </c>
      <c r="D186" s="49" t="str">
        <f>'WP2 Current Lighting Rates'!D189</f>
        <v>800.01-900 Watts</v>
      </c>
      <c r="E186" s="682">
        <v>43252</v>
      </c>
      <c r="F186" s="683">
        <f>'WP2 Current Lighting Rates'!E189</f>
        <v>42.26</v>
      </c>
      <c r="G186" s="62">
        <f>'Schedules 58E &amp; 59E'!I50</f>
        <v>65.59</v>
      </c>
      <c r="H186" s="62">
        <f t="shared" si="16"/>
        <v>23.330000000000005</v>
      </c>
    </row>
    <row r="187" spans="1:8">
      <c r="A187" s="49">
        <f t="shared" si="14"/>
        <v>180</v>
      </c>
      <c r="B187" s="49"/>
      <c r="C187" s="49"/>
      <c r="D187" s="49"/>
      <c r="E187" s="49"/>
      <c r="F187" s="683"/>
    </row>
    <row r="188" spans="1:8">
      <c r="A188" s="49">
        <f t="shared" si="14"/>
        <v>181</v>
      </c>
      <c r="B188" s="49" t="str">
        <f>'WP2 Current Lighting Rates'!B191</f>
        <v>58 &amp; 59</v>
      </c>
      <c r="C188" s="49" t="str">
        <f>'WP2 Current Lighting Rates'!C191</f>
        <v>Area Lighting</v>
      </c>
      <c r="D188" s="49" t="str">
        <f>'WP2 Current Lighting Rates'!D191</f>
        <v>Pole Charge (New) (Post 10-28-99)</v>
      </c>
      <c r="E188" s="682">
        <v>43252</v>
      </c>
      <c r="F188" s="683">
        <f>'WP2 Current Lighting Rates'!E191</f>
        <v>9.75</v>
      </c>
      <c r="G188" s="62">
        <f>'Schedules 55E &amp; 58E Pole'!F14</f>
        <v>11.49</v>
      </c>
      <c r="H188" s="62">
        <f t="shared" si="16"/>
        <v>1.7400000000000002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sqref="A1:XFD1048576"/>
    </sheetView>
  </sheetViews>
  <sheetFormatPr defaultRowHeight="15"/>
  <cols>
    <col min="1" max="16384" width="9.140625" style="663"/>
  </cols>
  <sheetData>
    <row r="29" spans="2:2">
      <c r="B29" s="41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6.28515625" style="49" bestFit="1" customWidth="1"/>
    <col min="2" max="2" width="20" style="29" bestFit="1" customWidth="1"/>
    <col min="3" max="3" width="18.140625" style="29" bestFit="1" customWidth="1"/>
    <col min="4" max="4" width="13.28515625" style="29" customWidth="1"/>
    <col min="5" max="5" width="8.28515625" style="29" bestFit="1" customWidth="1"/>
    <col min="6" max="6" width="10.85546875" style="29" bestFit="1" customWidth="1"/>
    <col min="7" max="7" width="14.5703125" style="29" bestFit="1" customWidth="1"/>
    <col min="8" max="8" width="8.42578125" style="29" bestFit="1" customWidth="1"/>
    <col min="9" max="16384" width="9.140625" style="29"/>
  </cols>
  <sheetData>
    <row r="1" spans="1:8">
      <c r="A1" s="710" t="str">
        <f>'JAP-5 Combined Charges'!A1:J1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601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'JAP-5 Combined Charges'!A3:J3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'JAP-5 Combined Charges'!A4:J4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ht="33.75">
      <c r="A6" s="4" t="s">
        <v>1</v>
      </c>
      <c r="B6" s="4" t="s">
        <v>123</v>
      </c>
      <c r="C6" s="4" t="s">
        <v>138</v>
      </c>
      <c r="D6" s="4" t="s">
        <v>237</v>
      </c>
      <c r="E6" s="4" t="s">
        <v>341</v>
      </c>
      <c r="F6" s="4" t="s">
        <v>352</v>
      </c>
      <c r="G6" s="4" t="s">
        <v>342</v>
      </c>
      <c r="H6" s="4" t="s">
        <v>606</v>
      </c>
    </row>
    <row r="7" spans="1:8">
      <c r="B7" s="24" t="s">
        <v>3</v>
      </c>
      <c r="C7" s="81" t="s">
        <v>4</v>
      </c>
      <c r="D7" s="32" t="s">
        <v>5</v>
      </c>
      <c r="E7" s="24" t="s">
        <v>6</v>
      </c>
      <c r="F7" s="32" t="s">
        <v>494</v>
      </c>
      <c r="G7" s="26" t="s">
        <v>59</v>
      </c>
      <c r="H7" s="26" t="s">
        <v>8</v>
      </c>
    </row>
    <row r="8" spans="1:8">
      <c r="A8" s="49" t="s">
        <v>507</v>
      </c>
      <c r="B8" s="24"/>
      <c r="C8" s="24"/>
      <c r="D8" s="32"/>
      <c r="E8" s="26" t="s">
        <v>643</v>
      </c>
      <c r="F8" s="32" t="s">
        <v>508</v>
      </c>
      <c r="G8" s="26" t="s">
        <v>605</v>
      </c>
      <c r="H8" s="26" t="s">
        <v>517</v>
      </c>
    </row>
    <row r="9" spans="1:8">
      <c r="A9" s="49">
        <v>1</v>
      </c>
      <c r="B9" s="38" t="str">
        <f>'WP7 Condensed Sch. Level Costs'!A7</f>
        <v>Sch 50E</v>
      </c>
      <c r="G9" s="24"/>
      <c r="H9" s="24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6" t="str">
        <f>'WP7 Condensed Sch. Level Costs'!F8</f>
        <v>Customer</v>
      </c>
      <c r="F10" s="453" t="str">
        <f>'WP7 Condensed Sch. Level Costs'!H8</f>
        <v>N/A</v>
      </c>
      <c r="G10" s="679">
        <f>'WP7 Condensed Sch. Level Costs'!P8</f>
        <v>1.1718313817226059E-2</v>
      </c>
      <c r="H10" s="453">
        <f>'WP7 Condensed Sch. Level Costs'!U8</f>
        <v>0</v>
      </c>
    </row>
    <row r="11" spans="1:8">
      <c r="A11" s="49">
        <f t="shared" ref="A11:A77" si="0">A10+1</f>
        <v>3</v>
      </c>
      <c r="B11" s="38"/>
      <c r="C11" s="678"/>
      <c r="D11" s="61"/>
      <c r="E11" s="26"/>
      <c r="F11" s="453"/>
      <c r="G11" s="679"/>
      <c r="H11" s="453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6" t="str">
        <f>'WP7 Condensed Sch. Level Costs'!F10</f>
        <v>Customer</v>
      </c>
      <c r="F12" s="453" t="str">
        <f>'WP7 Condensed Sch. Level Costs'!H10</f>
        <v>N/A</v>
      </c>
      <c r="G12" s="679">
        <f>'WP7 Condensed Sch. Level Costs'!P10</f>
        <v>1.1718313817226059E-2</v>
      </c>
      <c r="H12" s="453">
        <f>'WP7 Condensed Sch. Level Costs'!U10</f>
        <v>0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6" t="str">
        <f>'WP7 Condensed Sch. Level Costs'!F11</f>
        <v>Customer</v>
      </c>
      <c r="F13" s="453" t="str">
        <f>'WP7 Condensed Sch. Level Costs'!H11</f>
        <v>N/A</v>
      </c>
      <c r="G13" s="679">
        <f>'WP7 Condensed Sch. Level Costs'!P11</f>
        <v>1.1718313817226059E-2</v>
      </c>
      <c r="H13" s="453">
        <f>'WP7 Condensed Sch. Level Costs'!U11</f>
        <v>0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6" t="str">
        <f>'WP7 Condensed Sch. Level Costs'!F12</f>
        <v>Customer</v>
      </c>
      <c r="F14" s="453" t="str">
        <f>'WP7 Condensed Sch. Level Costs'!H12</f>
        <v>N/A</v>
      </c>
      <c r="G14" s="679">
        <f>'WP7 Condensed Sch. Level Costs'!P12</f>
        <v>1.1718313817226059E-2</v>
      </c>
      <c r="H14" s="453">
        <f>'WP7 Condensed Sch. Level Costs'!U12</f>
        <v>0</v>
      </c>
    </row>
    <row r="15" spans="1:8">
      <c r="A15" s="49">
        <f t="shared" si="0"/>
        <v>7</v>
      </c>
      <c r="B15" s="38"/>
      <c r="C15" s="678"/>
      <c r="D15" s="61"/>
      <c r="E15" s="26"/>
      <c r="F15" s="453"/>
      <c r="G15" s="679"/>
      <c r="H15" s="453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6" t="str">
        <f>'WP7 Condensed Sch. Level Costs'!F14</f>
        <v>Customer</v>
      </c>
      <c r="F16" s="453" t="str">
        <f>'WP7 Condensed Sch. Level Costs'!H14</f>
        <v>N/A</v>
      </c>
      <c r="G16" s="679">
        <f>'WP7 Condensed Sch. Level Costs'!P14</f>
        <v>1.1718313817226059E-2</v>
      </c>
      <c r="H16" s="453">
        <f>'WP7 Condensed Sch. Level Costs'!U14</f>
        <v>0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6" t="str">
        <f>'WP7 Condensed Sch. Level Costs'!F15</f>
        <v>Customer</v>
      </c>
      <c r="F17" s="453" t="str">
        <f>'WP7 Condensed Sch. Level Costs'!H15</f>
        <v>N/A</v>
      </c>
      <c r="G17" s="679">
        <f>'WP7 Condensed Sch. Level Costs'!P15</f>
        <v>1.1718313817226059E-2</v>
      </c>
      <c r="H17" s="453">
        <f>'WP7 Condensed Sch. Level Costs'!U15</f>
        <v>0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6" t="str">
        <f>'WP7 Condensed Sch. Level Costs'!F16</f>
        <v>Customer</v>
      </c>
      <c r="F18" s="453" t="str">
        <f>'WP7 Condensed Sch. Level Costs'!H16</f>
        <v>N/A</v>
      </c>
      <c r="G18" s="679">
        <f>'WP7 Condensed Sch. Level Costs'!P16</f>
        <v>1.1718313817226059E-2</v>
      </c>
      <c r="H18" s="453">
        <f>'WP7 Condensed Sch. Level Costs'!U16</f>
        <v>0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6" t="str">
        <f>'WP7 Condensed Sch. Level Costs'!F17</f>
        <v>Customer</v>
      </c>
      <c r="F19" s="453" t="str">
        <f>'WP7 Condensed Sch. Level Costs'!H17</f>
        <v>N/A</v>
      </c>
      <c r="G19" s="679">
        <f>'WP7 Condensed Sch. Level Costs'!P17</f>
        <v>1.1718313817226059E-2</v>
      </c>
      <c r="H19" s="453">
        <f>'WP7 Condensed Sch. Level Costs'!U17</f>
        <v>0</v>
      </c>
    </row>
    <row r="20" spans="1:8">
      <c r="A20" s="49">
        <f t="shared" si="0"/>
        <v>12</v>
      </c>
      <c r="B20" s="38"/>
      <c r="C20" s="678"/>
      <c r="D20" s="61"/>
      <c r="E20" s="26"/>
      <c r="F20" s="453"/>
      <c r="G20" s="679"/>
      <c r="H20" s="453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6"/>
      <c r="F21" s="453"/>
      <c r="G21" s="679"/>
      <c r="H21" s="453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6" t="str">
        <f>'WP7 Condensed Sch. Level Costs'!F19</f>
        <v>Customer</v>
      </c>
      <c r="F22" s="453" t="str">
        <f>'WP7 Condensed Sch. Level Costs'!H19</f>
        <v>N/A</v>
      </c>
      <c r="G22" s="679">
        <f>'WP7 Condensed Sch. Level Costs'!P19</f>
        <v>1.1718313817226059E-2</v>
      </c>
      <c r="H22" s="453">
        <f>'WP7 Condensed Sch. Level Costs'!U19</f>
        <v>0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6" t="str">
        <f>'WP7 Condensed Sch. Level Costs'!F20</f>
        <v>Customer</v>
      </c>
      <c r="F23" s="453" t="str">
        <f>'WP7 Condensed Sch. Level Costs'!H20</f>
        <v>N/A</v>
      </c>
      <c r="G23" s="679">
        <f>'WP7 Condensed Sch. Level Costs'!P20</f>
        <v>1.1718313817226059E-2</v>
      </c>
      <c r="H23" s="453">
        <f>'WP7 Condensed Sch. Level Costs'!U20</f>
        <v>0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6" t="str">
        <f>'WP7 Condensed Sch. Level Costs'!F21</f>
        <v>Customer</v>
      </c>
      <c r="F24" s="453" t="str">
        <f>'WP7 Condensed Sch. Level Costs'!H21</f>
        <v>N/A</v>
      </c>
      <c r="G24" s="679">
        <f>'WP7 Condensed Sch. Level Costs'!P21</f>
        <v>1.1718313817226059E-2</v>
      </c>
      <c r="H24" s="453">
        <f>'WP7 Condensed Sch. Level Costs'!U21</f>
        <v>0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6" t="str">
        <f>'WP7 Condensed Sch. Level Costs'!F22</f>
        <v>Customer</v>
      </c>
      <c r="F25" s="453" t="str">
        <f>'WP7 Condensed Sch. Level Costs'!H22</f>
        <v>N/A</v>
      </c>
      <c r="G25" s="679">
        <f>'WP7 Condensed Sch. Level Costs'!P22</f>
        <v>1.1718313817226059E-2</v>
      </c>
      <c r="H25" s="453">
        <f>'WP7 Condensed Sch. Level Costs'!U22</f>
        <v>0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6" t="str">
        <f>'WP7 Condensed Sch. Level Costs'!F23</f>
        <v>Customer</v>
      </c>
      <c r="F26" s="453" t="str">
        <f>'WP7 Condensed Sch. Level Costs'!H23</f>
        <v>N/A</v>
      </c>
      <c r="G26" s="679">
        <f>'WP7 Condensed Sch. Level Costs'!P23</f>
        <v>1.1718313817226059E-2</v>
      </c>
      <c r="H26" s="453">
        <f>'WP7 Condensed Sch. Level Costs'!U23</f>
        <v>0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6" t="str">
        <f>'WP7 Condensed Sch. Level Costs'!F24</f>
        <v>Customer</v>
      </c>
      <c r="F27" s="453" t="str">
        <f>'WP7 Condensed Sch. Level Costs'!H24</f>
        <v>N/A</v>
      </c>
      <c r="G27" s="679">
        <f>'WP7 Condensed Sch. Level Costs'!P24</f>
        <v>1.1718313817226059E-2</v>
      </c>
      <c r="H27" s="453">
        <f>'WP7 Condensed Sch. Level Costs'!U24</f>
        <v>0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6" t="str">
        <f>'WP7 Condensed Sch. Level Costs'!F25</f>
        <v>Customer</v>
      </c>
      <c r="F28" s="453" t="str">
        <f>'WP7 Condensed Sch. Level Costs'!H25</f>
        <v>N/A</v>
      </c>
      <c r="G28" s="679">
        <f>'WP7 Condensed Sch. Level Costs'!P25</f>
        <v>1.1718313817226059E-2</v>
      </c>
      <c r="H28" s="453">
        <f>'WP7 Condensed Sch. Level Costs'!U25</f>
        <v>0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6" t="str">
        <f>'WP7 Condensed Sch. Level Costs'!F26</f>
        <v>Customer</v>
      </c>
      <c r="F29" s="453" t="str">
        <f>'WP7 Condensed Sch. Level Costs'!H26</f>
        <v>N/A</v>
      </c>
      <c r="G29" s="679">
        <f>'WP7 Condensed Sch. Level Costs'!P26</f>
        <v>1.1718313817226059E-2</v>
      </c>
      <c r="H29" s="453">
        <f>'WP7 Condensed Sch. Level Costs'!U26</f>
        <v>0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6" t="str">
        <f>'WP7 Condensed Sch. Level Costs'!F27</f>
        <v>Customer</v>
      </c>
      <c r="F30" s="453" t="str">
        <f>'WP7 Condensed Sch. Level Costs'!H27</f>
        <v>N/A</v>
      </c>
      <c r="G30" s="679">
        <f>'WP7 Condensed Sch. Level Costs'!P27</f>
        <v>1.1718313817226059E-2</v>
      </c>
      <c r="H30" s="453">
        <f>'WP7 Condensed Sch. Level Costs'!U27</f>
        <v>0</v>
      </c>
    </row>
    <row r="31" spans="1:8">
      <c r="A31" s="49">
        <f t="shared" si="0"/>
        <v>23</v>
      </c>
      <c r="B31" s="38"/>
      <c r="C31" s="678"/>
      <c r="D31" s="61"/>
      <c r="E31" s="26"/>
      <c r="F31" s="453"/>
      <c r="G31" s="679"/>
      <c r="H31" s="453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6"/>
      <c r="F32" s="453"/>
      <c r="G32" s="679"/>
      <c r="H32" s="453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6" t="str">
        <f>'WP7 Condensed Sch. Level Costs'!F29</f>
        <v>Customer</v>
      </c>
      <c r="F33" s="453" t="str">
        <f>'WP7 Condensed Sch. Level Costs'!H29</f>
        <v>N/A</v>
      </c>
      <c r="G33" s="679">
        <f>'WP7 Condensed Sch. Level Costs'!P29</f>
        <v>1.1718313817226059E-2</v>
      </c>
      <c r="H33" s="453">
        <f>'WP7 Condensed Sch. Level Costs'!U29</f>
        <v>0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6" t="str">
        <f>'WP7 Condensed Sch. Level Costs'!F30</f>
        <v>Customer</v>
      </c>
      <c r="F34" s="453" t="str">
        <f>'WP7 Condensed Sch. Level Costs'!H30</f>
        <v>N/A</v>
      </c>
      <c r="G34" s="679">
        <f>'WP7 Condensed Sch. Level Costs'!P30</f>
        <v>1.1718313817226059E-2</v>
      </c>
      <c r="H34" s="453">
        <f>'WP7 Condensed Sch. Level Costs'!U30</f>
        <v>0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6" t="str">
        <f>'WP7 Condensed Sch. Level Costs'!F31</f>
        <v>Customer</v>
      </c>
      <c r="F35" s="453" t="str">
        <f>'WP7 Condensed Sch. Level Costs'!H31</f>
        <v>N/A</v>
      </c>
      <c r="G35" s="679">
        <f>'WP7 Condensed Sch. Level Costs'!P31</f>
        <v>1.1718313817226059E-2</v>
      </c>
      <c r="H35" s="453">
        <f>'WP7 Condensed Sch. Level Costs'!U31</f>
        <v>0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6" t="str">
        <f>'WP7 Condensed Sch. Level Costs'!F32</f>
        <v>Customer</v>
      </c>
      <c r="F36" s="453" t="str">
        <f>'WP7 Condensed Sch. Level Costs'!H32</f>
        <v>N/A</v>
      </c>
      <c r="G36" s="679">
        <f>'WP7 Condensed Sch. Level Costs'!P32</f>
        <v>1.1718313817226059E-2</v>
      </c>
      <c r="H36" s="453">
        <f>'WP7 Condensed Sch. Level Costs'!U32</f>
        <v>0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6" t="str">
        <f>'WP7 Condensed Sch. Level Costs'!F33</f>
        <v>Customer</v>
      </c>
      <c r="F37" s="453" t="str">
        <f>'WP7 Condensed Sch. Level Costs'!H33</f>
        <v>N/A</v>
      </c>
      <c r="G37" s="679">
        <f>'WP7 Condensed Sch. Level Costs'!P33</f>
        <v>1.1718313817226059E-2</v>
      </c>
      <c r="H37" s="453">
        <f>'WP7 Condensed Sch. Level Costs'!U33</f>
        <v>0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6" t="str">
        <f>'WP7 Condensed Sch. Level Costs'!F34</f>
        <v>Customer</v>
      </c>
      <c r="F38" s="453" t="str">
        <f>'WP7 Condensed Sch. Level Costs'!H34</f>
        <v>N/A</v>
      </c>
      <c r="G38" s="679">
        <f>'WP7 Condensed Sch. Level Costs'!P34</f>
        <v>1.1718313817226059E-2</v>
      </c>
      <c r="H38" s="453">
        <f>'WP7 Condensed Sch. Level Costs'!U34</f>
        <v>0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6" t="str">
        <f>'WP7 Condensed Sch. Level Costs'!F35</f>
        <v>Customer</v>
      </c>
      <c r="F39" s="453" t="str">
        <f>'WP7 Condensed Sch. Level Costs'!H35</f>
        <v>N/A</v>
      </c>
      <c r="G39" s="679">
        <f>'WP7 Condensed Sch. Level Costs'!P35</f>
        <v>1.1718313817226059E-2</v>
      </c>
      <c r="H39" s="453">
        <f>'WP7 Condensed Sch. Level Costs'!U35</f>
        <v>0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6" t="str">
        <f>'WP7 Condensed Sch. Level Costs'!F36</f>
        <v>Customer</v>
      </c>
      <c r="F40" s="453" t="str">
        <f>'WP7 Condensed Sch. Level Costs'!H36</f>
        <v>N/A</v>
      </c>
      <c r="G40" s="679">
        <f>'WP7 Condensed Sch. Level Costs'!P36</f>
        <v>1.1718313817226059E-2</v>
      </c>
      <c r="H40" s="453">
        <f>'WP7 Condensed Sch. Level Costs'!U36</f>
        <v>0</v>
      </c>
    </row>
    <row r="41" spans="1:8">
      <c r="A41" s="49">
        <f t="shared" si="0"/>
        <v>33</v>
      </c>
      <c r="B41" s="38"/>
      <c r="C41" s="678"/>
      <c r="D41" s="61"/>
      <c r="E41" s="26"/>
      <c r="F41" s="453"/>
      <c r="G41" s="679"/>
      <c r="H41" s="453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6" t="str">
        <f>'WP7 Condensed Sch. Level Costs'!F38</f>
        <v>Customer</v>
      </c>
      <c r="F42" s="453" t="str">
        <f>'WP7 Condensed Sch. Level Costs'!H38</f>
        <v>N/A</v>
      </c>
      <c r="G42" s="679">
        <f>'WP7 Condensed Sch. Level Costs'!P38</f>
        <v>1.1718313817226059E-2</v>
      </c>
      <c r="H42" s="453">
        <f>'WP7 Condensed Sch. Level Costs'!U38</f>
        <v>0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6" t="str">
        <f>'WP7 Condensed Sch. Level Costs'!F39</f>
        <v>Customer</v>
      </c>
      <c r="F43" s="453" t="str">
        <f>'WP7 Condensed Sch. Level Costs'!H39</f>
        <v>N/A</v>
      </c>
      <c r="G43" s="679">
        <f>'WP7 Condensed Sch. Level Costs'!P39</f>
        <v>1.1718313817226059E-2</v>
      </c>
      <c r="H43" s="453">
        <f>'WP7 Condensed Sch. Level Costs'!U39</f>
        <v>0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6" t="str">
        <f>'WP7 Condensed Sch. Level Costs'!F40</f>
        <v>Customer</v>
      </c>
      <c r="F44" s="453" t="str">
        <f>'WP7 Condensed Sch. Level Costs'!H40</f>
        <v>N/A</v>
      </c>
      <c r="G44" s="679">
        <f>'WP7 Condensed Sch. Level Costs'!P40</f>
        <v>1.1718313817226059E-2</v>
      </c>
      <c r="H44" s="453">
        <f>'WP7 Condensed Sch. Level Costs'!U40</f>
        <v>0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6" t="str">
        <f>'WP7 Condensed Sch. Level Costs'!F41</f>
        <v>Customer</v>
      </c>
      <c r="F45" s="453" t="str">
        <f>'WP7 Condensed Sch. Level Costs'!H41</f>
        <v>N/A</v>
      </c>
      <c r="G45" s="679">
        <f>'WP7 Condensed Sch. Level Costs'!P41</f>
        <v>1.1718313817226059E-2</v>
      </c>
      <c r="H45" s="453">
        <f>'WP7 Condensed Sch. Level Costs'!U41</f>
        <v>0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6" t="str">
        <f>'WP7 Condensed Sch. Level Costs'!F42</f>
        <v>Customer</v>
      </c>
      <c r="F46" s="453" t="str">
        <f>'WP7 Condensed Sch. Level Costs'!H42</f>
        <v>N/A</v>
      </c>
      <c r="G46" s="679">
        <f>'WP7 Condensed Sch. Level Costs'!P42</f>
        <v>1.1718313817226059E-2</v>
      </c>
      <c r="H46" s="453">
        <f>'WP7 Condensed Sch. Level Costs'!U42</f>
        <v>0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6" t="str">
        <f>'WP7 Condensed Sch. Level Costs'!F43</f>
        <v>Customer</v>
      </c>
      <c r="F47" s="453" t="str">
        <f>'WP7 Condensed Sch. Level Costs'!H43</f>
        <v>N/A</v>
      </c>
      <c r="G47" s="679">
        <f>'WP7 Condensed Sch. Level Costs'!P43</f>
        <v>1.1718313817226059E-2</v>
      </c>
      <c r="H47" s="453">
        <f>'WP7 Condensed Sch. Level Costs'!U43</f>
        <v>0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6" t="str">
        <f>'WP7 Condensed Sch. Level Costs'!F44</f>
        <v>Customer</v>
      </c>
      <c r="F48" s="453" t="str">
        <f>'WP7 Condensed Sch. Level Costs'!H44</f>
        <v>N/A</v>
      </c>
      <c r="G48" s="679">
        <f>'WP7 Condensed Sch. Level Costs'!P44</f>
        <v>1.1718313817226059E-2</v>
      </c>
      <c r="H48" s="453">
        <f>'WP7 Condensed Sch. Level Costs'!U44</f>
        <v>0</v>
      </c>
    </row>
    <row r="49" spans="1:8">
      <c r="A49" s="49">
        <f t="shared" si="0"/>
        <v>41</v>
      </c>
      <c r="B49" s="38"/>
      <c r="C49" s="678"/>
      <c r="D49" s="61"/>
      <c r="E49" s="26"/>
      <c r="F49" s="453"/>
      <c r="G49" s="679"/>
      <c r="H49" s="453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6"/>
      <c r="F50" s="453"/>
      <c r="G50" s="679"/>
      <c r="H50" s="453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6" t="str">
        <f>'WP7 Condensed Sch. Level Costs'!F46</f>
        <v>Company</v>
      </c>
      <c r="F51" s="453">
        <f>'WP7 Condensed Sch. Level Costs'!H46</f>
        <v>870.34</v>
      </c>
      <c r="G51" s="679">
        <f>'WP7 Condensed Sch. Level Costs'!P46</f>
        <v>1.1718313817226059E-2</v>
      </c>
      <c r="H51" s="453">
        <f>'WP7 Condensed Sch. Level Costs'!U46</f>
        <v>10.198917247684529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6" t="str">
        <f>'WP7 Condensed Sch. Level Costs'!F47</f>
        <v>Company</v>
      </c>
      <c r="F52" s="453">
        <f>'WP7 Condensed Sch. Level Costs'!H47</f>
        <v>870.34</v>
      </c>
      <c r="G52" s="679">
        <f>'WP7 Condensed Sch. Level Costs'!P47</f>
        <v>1.1718313817226059E-2</v>
      </c>
      <c r="H52" s="453">
        <f>'WP7 Condensed Sch. Level Costs'!U47</f>
        <v>10.198917247684529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6" t="str">
        <f>'WP7 Condensed Sch. Level Costs'!F48</f>
        <v>Company</v>
      </c>
      <c r="F53" s="453">
        <f>'WP7 Condensed Sch. Level Costs'!H48</f>
        <v>821.04</v>
      </c>
      <c r="G53" s="679">
        <f>'WP7 Condensed Sch. Level Costs'!P48</f>
        <v>1.1718313817226059E-2</v>
      </c>
      <c r="H53" s="453">
        <f>'WP7 Condensed Sch. Level Costs'!U48</f>
        <v>9.6212043764952835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6" t="str">
        <f>'WP7 Condensed Sch. Level Costs'!F49</f>
        <v>Company</v>
      </c>
      <c r="F54" s="453">
        <f>'WP7 Condensed Sch. Level Costs'!H49</f>
        <v>822.4</v>
      </c>
      <c r="G54" s="679">
        <f>'WP7 Condensed Sch. Level Costs'!P49</f>
        <v>1.1718313817226059E-2</v>
      </c>
      <c r="H54" s="453">
        <f>'WP7 Condensed Sch. Level Costs'!U49</f>
        <v>9.6371412832867112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6" t="str">
        <f>'WP7 Condensed Sch. Level Costs'!F50</f>
        <v>Company</v>
      </c>
      <c r="F55" s="453">
        <f>'WP7 Condensed Sch. Level Costs'!H50</f>
        <v>869.01</v>
      </c>
      <c r="G55" s="679">
        <f>'WP7 Condensed Sch. Level Costs'!P50</f>
        <v>1.1718313817226059E-2</v>
      </c>
      <c r="H55" s="453">
        <f>'WP7 Condensed Sch. Level Costs'!U50</f>
        <v>10.183331890307617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6" t="str">
        <f>'WP7 Condensed Sch. Level Costs'!F51</f>
        <v>Company</v>
      </c>
      <c r="F56" s="453">
        <f>'WP7 Condensed Sch. Level Costs'!H51</f>
        <v>884.18</v>
      </c>
      <c r="G56" s="679">
        <f>'WP7 Condensed Sch. Level Costs'!P51</f>
        <v>1.1718313817226059E-2</v>
      </c>
      <c r="H56" s="453">
        <f>'WP7 Condensed Sch. Level Costs'!U51</f>
        <v>10.361098710914936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6" t="str">
        <f>'WP7 Condensed Sch. Level Costs'!F52</f>
        <v>Company</v>
      </c>
      <c r="F57" s="453">
        <f>'WP7 Condensed Sch. Level Costs'!H52</f>
        <v>919.12</v>
      </c>
      <c r="G57" s="679">
        <f>'WP7 Condensed Sch. Level Costs'!P52</f>
        <v>1.1718313817226059E-2</v>
      </c>
      <c r="H57" s="453">
        <f>'WP7 Condensed Sch. Level Costs'!U52</f>
        <v>10.770536595688815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6" t="str">
        <f>'WP7 Condensed Sch. Level Costs'!F53</f>
        <v>Company</v>
      </c>
      <c r="F58" s="453">
        <f>'WP7 Condensed Sch. Level Costs'!H53</f>
        <v>984.66</v>
      </c>
      <c r="G58" s="679">
        <f>'WP7 Condensed Sch. Level Costs'!P53</f>
        <v>1.1718313817226059E-2</v>
      </c>
      <c r="H58" s="453">
        <f>'WP7 Condensed Sch. Level Costs'!U53</f>
        <v>11.538554883269811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6" t="str">
        <f>'WP7 Condensed Sch. Level Costs'!F54</f>
        <v>Company</v>
      </c>
      <c r="F59" s="453">
        <f>'WP7 Condensed Sch. Level Costs'!H54</f>
        <v>1162.23571597214</v>
      </c>
      <c r="G59" s="679">
        <f>'WP7 Condensed Sch. Level Costs'!P54</f>
        <v>1.1718313817226059E-2</v>
      </c>
      <c r="H59" s="453">
        <f>'WP7 Condensed Sch. Level Costs'!U54</f>
        <v>13.61944284934995</v>
      </c>
    </row>
    <row r="60" spans="1:8">
      <c r="A60" s="49">
        <f t="shared" si="0"/>
        <v>52</v>
      </c>
      <c r="B60" s="38"/>
      <c r="C60" s="678"/>
      <c r="D60" s="61"/>
      <c r="E60" s="26"/>
      <c r="F60" s="453"/>
      <c r="G60" s="679"/>
      <c r="H60" s="453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6" t="str">
        <f>'WP7 Condensed Sch. Level Costs'!F56</f>
        <v>Company</v>
      </c>
      <c r="F61" s="453">
        <f>'WP7 Condensed Sch. Level Costs'!H56</f>
        <v>768.9140000000001</v>
      </c>
      <c r="G61" s="679">
        <f>'WP7 Condensed Sch. Level Costs'!P56</f>
        <v>1.1718313817226059E-2</v>
      </c>
      <c r="H61" s="453">
        <f>'WP7 Condensed Sch. Level Costs'!U56</f>
        <v>9.0103755504585585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6" t="str">
        <f>'WP7 Condensed Sch. Level Costs'!F57</f>
        <v>Company</v>
      </c>
      <c r="F62" s="453">
        <f>'WP7 Condensed Sch. Level Costs'!H57</f>
        <v>782.09500000000003</v>
      </c>
      <c r="G62" s="679">
        <f>'WP7 Condensed Sch. Level Costs'!P57</f>
        <v>1.1718313817226059E-2</v>
      </c>
      <c r="H62" s="453">
        <f>'WP7 Condensed Sch. Level Costs'!U57</f>
        <v>9.164834644883415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6" t="str">
        <f>'WP7 Condensed Sch. Level Costs'!F58</f>
        <v>Company</v>
      </c>
      <c r="F63" s="453">
        <f>'WP7 Condensed Sch. Level Costs'!H58</f>
        <v>804.06333333333339</v>
      </c>
      <c r="G63" s="679">
        <f>'WP7 Condensed Sch. Level Costs'!P58</f>
        <v>1.1718313817226059E-2</v>
      </c>
      <c r="H63" s="453">
        <f>'WP7 Condensed Sch. Level Costs'!U58</f>
        <v>9.4222664689248425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6" t="str">
        <f>'WP7 Condensed Sch. Level Costs'!F59</f>
        <v>Company</v>
      </c>
      <c r="F64" s="453">
        <f>'WP7 Condensed Sch. Level Costs'!H59</f>
        <v>875.7</v>
      </c>
      <c r="G64" s="679">
        <f>'WP7 Condensed Sch. Level Costs'!P59</f>
        <v>1.1718313817226059E-2</v>
      </c>
      <c r="H64" s="453">
        <f>'WP7 Condensed Sch. Level Costs'!U59</f>
        <v>10.261727409744861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6" t="str">
        <f>'WP7 Condensed Sch. Level Costs'!F60</f>
        <v>Company</v>
      </c>
      <c r="F65" s="453">
        <f>'WP7 Condensed Sch. Level Costs'!H60</f>
        <v>879.28</v>
      </c>
      <c r="G65" s="679">
        <f>'WP7 Condensed Sch. Level Costs'!P60</f>
        <v>1.1718313817226059E-2</v>
      </c>
      <c r="H65" s="453">
        <f>'WP7 Condensed Sch. Level Costs'!U60</f>
        <v>10.303678973210529</v>
      </c>
    </row>
    <row r="66" spans="1:8">
      <c r="A66" s="49">
        <f t="shared" si="0"/>
        <v>58</v>
      </c>
      <c r="B66" s="38"/>
      <c r="C66" s="678"/>
      <c r="D66" s="61"/>
      <c r="E66" s="26"/>
      <c r="F66" s="453"/>
      <c r="G66" s="679"/>
      <c r="H66" s="453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6" t="str">
        <f>'WP7 Condensed Sch. Level Costs'!F62</f>
        <v>Company</v>
      </c>
      <c r="F67" s="453">
        <f>'WP7 Condensed Sch. Level Costs'!H62</f>
        <v>821.04</v>
      </c>
      <c r="G67" s="679">
        <f>'WP7 Condensed Sch. Level Costs'!P62</f>
        <v>1.1718313817226059E-2</v>
      </c>
      <c r="H67" s="453">
        <f>'WP7 Condensed Sch. Level Costs'!U62</f>
        <v>9.6212043764952835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6" t="str">
        <f>'WP7 Condensed Sch. Level Costs'!F63</f>
        <v>Company</v>
      </c>
      <c r="F68" s="453">
        <f>'WP7 Condensed Sch. Level Costs'!H63</f>
        <v>822.4</v>
      </c>
      <c r="G68" s="679">
        <f>'WP7 Condensed Sch. Level Costs'!P63</f>
        <v>1.1718313817226059E-2</v>
      </c>
      <c r="H68" s="453">
        <f>'WP7 Condensed Sch. Level Costs'!U63</f>
        <v>9.6371412832867112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6" t="str">
        <f>'WP7 Condensed Sch. Level Costs'!F64</f>
        <v>Company</v>
      </c>
      <c r="F69" s="453">
        <f>'WP7 Condensed Sch. Level Costs'!H64</f>
        <v>869.01</v>
      </c>
      <c r="G69" s="679">
        <f>'WP7 Condensed Sch. Level Costs'!P64</f>
        <v>1.1718313817226059E-2</v>
      </c>
      <c r="H69" s="453">
        <f>'WP7 Condensed Sch. Level Costs'!U64</f>
        <v>10.183331890307617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6" t="str">
        <f>'WP7 Condensed Sch. Level Costs'!F65</f>
        <v>Company</v>
      </c>
      <c r="F70" s="453">
        <f>'WP7 Condensed Sch. Level Costs'!H65</f>
        <v>821.04</v>
      </c>
      <c r="G70" s="679">
        <f>'WP7 Condensed Sch. Level Costs'!P65</f>
        <v>1.1718313817226059E-2</v>
      </c>
      <c r="H70" s="453">
        <f>'WP7 Condensed Sch. Level Costs'!U65</f>
        <v>9.6212043764952835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6" t="str">
        <f>'WP7 Condensed Sch. Level Costs'!F66</f>
        <v>Company</v>
      </c>
      <c r="F71" s="453">
        <f>'WP7 Condensed Sch. Level Costs'!H66</f>
        <v>884.18</v>
      </c>
      <c r="G71" s="679">
        <f>'WP7 Condensed Sch. Level Costs'!P66</f>
        <v>1.1718313817226059E-2</v>
      </c>
      <c r="H71" s="453">
        <f>'WP7 Condensed Sch. Level Costs'!U66</f>
        <v>10.361098710914936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6" t="str">
        <f>'WP7 Condensed Sch. Level Costs'!F67</f>
        <v>Company</v>
      </c>
      <c r="F72" s="453">
        <f>'WP7 Condensed Sch. Level Costs'!H67</f>
        <v>869.01</v>
      </c>
      <c r="G72" s="679">
        <f>'WP7 Condensed Sch. Level Costs'!P67</f>
        <v>1.1718313817226059E-2</v>
      </c>
      <c r="H72" s="453">
        <f>'WP7 Condensed Sch. Level Costs'!U67</f>
        <v>10.183331890307617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6" t="str">
        <f>'WP7 Condensed Sch. Level Costs'!F68</f>
        <v>Company</v>
      </c>
      <c r="F73" s="453">
        <f>'WP7 Condensed Sch. Level Costs'!H68</f>
        <v>919.12</v>
      </c>
      <c r="G73" s="679">
        <f>'WP7 Condensed Sch. Level Costs'!P68</f>
        <v>1.1718313817226059E-2</v>
      </c>
      <c r="H73" s="453">
        <f>'WP7 Condensed Sch. Level Costs'!U68</f>
        <v>10.770536595688815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6" t="str">
        <f>'WP7 Condensed Sch. Level Costs'!F69</f>
        <v>Company</v>
      </c>
      <c r="F74" s="453">
        <f>'WP7 Condensed Sch. Level Costs'!H69</f>
        <v>984.66</v>
      </c>
      <c r="G74" s="679">
        <f>'WP7 Condensed Sch. Level Costs'!P69</f>
        <v>1.1718313817226059E-2</v>
      </c>
      <c r="H74" s="453">
        <f>'WP7 Condensed Sch. Level Costs'!U69</f>
        <v>11.538554883269811</v>
      </c>
    </row>
    <row r="75" spans="1:8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6" t="str">
        <f>'WP7 Condensed Sch. Level Costs'!F70</f>
        <v>Company</v>
      </c>
      <c r="F75" s="453">
        <f>'WP7 Condensed Sch. Level Costs'!H70</f>
        <v>984.66</v>
      </c>
      <c r="G75" s="679">
        <f>'WP7 Condensed Sch. Level Costs'!P70</f>
        <v>1.1718313817226059E-2</v>
      </c>
      <c r="H75" s="453">
        <f>'WP7 Condensed Sch. Level Costs'!U70</f>
        <v>11.538554883269811</v>
      </c>
    </row>
    <row r="76" spans="1:8">
      <c r="A76" s="49">
        <f t="shared" si="0"/>
        <v>68</v>
      </c>
      <c r="B76" s="38"/>
      <c r="C76" s="678"/>
      <c r="D76" s="61"/>
      <c r="E76" s="26"/>
      <c r="F76" s="453"/>
      <c r="G76" s="679"/>
      <c r="H76" s="453"/>
    </row>
    <row r="77" spans="1:8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6" t="str">
        <f>'WP7 Condensed Sch. Level Costs'!F72</f>
        <v>Customer</v>
      </c>
      <c r="F77" s="453" t="str">
        <f>'WP7 Condensed Sch. Level Costs'!H72</f>
        <v>N/A</v>
      </c>
      <c r="G77" s="679">
        <f>'WP7 Condensed Sch. Level Costs'!P72</f>
        <v>1.1718313817226059E-2</v>
      </c>
      <c r="H77" s="453">
        <f>'WP7 Condensed Sch. Level Costs'!U72</f>
        <v>0</v>
      </c>
    </row>
    <row r="78" spans="1:8">
      <c r="A78" s="49">
        <f t="shared" ref="A78:A141" si="1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6" t="str">
        <f>'WP7 Condensed Sch. Level Costs'!F73</f>
        <v>Customer</v>
      </c>
      <c r="F78" s="453" t="str">
        <f>'WP7 Condensed Sch. Level Costs'!H73</f>
        <v>N/A</v>
      </c>
      <c r="G78" s="679">
        <f>'WP7 Condensed Sch. Level Costs'!P73</f>
        <v>1.1718313817226059E-2</v>
      </c>
      <c r="H78" s="453">
        <f>'WP7 Condensed Sch. Level Costs'!U73</f>
        <v>0</v>
      </c>
    </row>
    <row r="79" spans="1:8">
      <c r="A79" s="49">
        <f t="shared" si="1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6" t="str">
        <f>'WP7 Condensed Sch. Level Costs'!F74</f>
        <v>Customer</v>
      </c>
      <c r="F79" s="453" t="str">
        <f>'WP7 Condensed Sch. Level Costs'!H74</f>
        <v>N/A</v>
      </c>
      <c r="G79" s="679">
        <f>'WP7 Condensed Sch. Level Costs'!P74</f>
        <v>1.1718313817226059E-2</v>
      </c>
      <c r="H79" s="453">
        <f>'WP7 Condensed Sch. Level Costs'!U74</f>
        <v>0</v>
      </c>
    </row>
    <row r="80" spans="1:8">
      <c r="A80" s="49">
        <f t="shared" si="1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6" t="str">
        <f>'WP7 Condensed Sch. Level Costs'!F75</f>
        <v>Customer</v>
      </c>
      <c r="F80" s="453" t="str">
        <f>'WP7 Condensed Sch. Level Costs'!H75</f>
        <v>N/A</v>
      </c>
      <c r="G80" s="679">
        <f>'WP7 Condensed Sch. Level Costs'!P75</f>
        <v>1.1718313817226059E-2</v>
      </c>
      <c r="H80" s="453">
        <f>'WP7 Condensed Sch. Level Costs'!U75</f>
        <v>0</v>
      </c>
    </row>
    <row r="81" spans="1:8">
      <c r="A81" s="49">
        <f t="shared" si="1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6" t="str">
        <f>'WP7 Condensed Sch. Level Costs'!F76</f>
        <v>Customer</v>
      </c>
      <c r="F81" s="453" t="str">
        <f>'WP7 Condensed Sch. Level Costs'!H76</f>
        <v>N/A</v>
      </c>
      <c r="G81" s="679">
        <f>'WP7 Condensed Sch. Level Costs'!P76</f>
        <v>1.1718313817226059E-2</v>
      </c>
      <c r="H81" s="453">
        <f>'WP7 Condensed Sch. Level Costs'!U76</f>
        <v>0</v>
      </c>
    </row>
    <row r="82" spans="1:8">
      <c r="A82" s="49">
        <f t="shared" si="1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6" t="str">
        <f>'WP7 Condensed Sch. Level Costs'!F77</f>
        <v>Customer</v>
      </c>
      <c r="F82" s="453" t="str">
        <f>'WP7 Condensed Sch. Level Costs'!H77</f>
        <v>N/A</v>
      </c>
      <c r="G82" s="679">
        <f>'WP7 Condensed Sch. Level Costs'!P77</f>
        <v>1.1718313817226059E-2</v>
      </c>
      <c r="H82" s="453">
        <f>'WP7 Condensed Sch. Level Costs'!U77</f>
        <v>0</v>
      </c>
    </row>
    <row r="83" spans="1:8">
      <c r="A83" s="49">
        <f t="shared" si="1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6" t="str">
        <f>'WP7 Condensed Sch. Level Costs'!F78</f>
        <v>Customer</v>
      </c>
      <c r="F83" s="453" t="str">
        <f>'WP7 Condensed Sch. Level Costs'!H78</f>
        <v>N/A</v>
      </c>
      <c r="G83" s="679">
        <f>'WP7 Condensed Sch. Level Costs'!P78</f>
        <v>1.1718313817226059E-2</v>
      </c>
      <c r="H83" s="453">
        <f>'WP7 Condensed Sch. Level Costs'!U78</f>
        <v>0</v>
      </c>
    </row>
    <row r="84" spans="1:8">
      <c r="A84" s="49">
        <f t="shared" si="1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6" t="str">
        <f>'WP7 Condensed Sch. Level Costs'!F79</f>
        <v>Customer</v>
      </c>
      <c r="F84" s="453" t="str">
        <f>'WP7 Condensed Sch. Level Costs'!H79</f>
        <v>N/A</v>
      </c>
      <c r="G84" s="679">
        <f>'WP7 Condensed Sch. Level Costs'!P79</f>
        <v>1.1718313817226059E-2</v>
      </c>
      <c r="H84" s="453">
        <f>'WP7 Condensed Sch. Level Costs'!U79</f>
        <v>0</v>
      </c>
    </row>
    <row r="85" spans="1:8">
      <c r="A85" s="49">
        <f t="shared" si="1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6" t="str">
        <f>'WP7 Condensed Sch. Level Costs'!F80</f>
        <v>Customer</v>
      </c>
      <c r="F85" s="453" t="str">
        <f>'WP7 Condensed Sch. Level Costs'!H80</f>
        <v>N/A</v>
      </c>
      <c r="G85" s="679">
        <f>'WP7 Condensed Sch. Level Costs'!P80</f>
        <v>1.1718313817226059E-2</v>
      </c>
      <c r="H85" s="453">
        <f>'WP7 Condensed Sch. Level Costs'!U80</f>
        <v>0</v>
      </c>
    </row>
    <row r="86" spans="1:8">
      <c r="A86" s="49">
        <f t="shared" si="1"/>
        <v>78</v>
      </c>
      <c r="B86" s="38"/>
      <c r="C86" s="678"/>
      <c r="D86" s="61"/>
      <c r="E86" s="26"/>
      <c r="F86" s="453"/>
      <c r="G86" s="679"/>
      <c r="H86" s="453"/>
    </row>
    <row r="87" spans="1:8">
      <c r="A87" s="49">
        <f t="shared" si="1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6" t="str">
        <f>'WP7 Condensed Sch. Level Costs'!F82</f>
        <v>Customer</v>
      </c>
      <c r="F87" s="453" t="str">
        <f>'WP7 Condensed Sch. Level Costs'!H82</f>
        <v>N/A</v>
      </c>
      <c r="G87" s="679">
        <f>'WP7 Condensed Sch. Level Costs'!P82</f>
        <v>1.1718313817226059E-2</v>
      </c>
      <c r="H87" s="453">
        <f>'WP7 Condensed Sch. Level Costs'!U82</f>
        <v>0</v>
      </c>
    </row>
    <row r="88" spans="1:8">
      <c r="A88" s="49">
        <f t="shared" si="1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6" t="str">
        <f>'WP7 Condensed Sch. Level Costs'!F83</f>
        <v>Customer</v>
      </c>
      <c r="F88" s="453" t="str">
        <f>'WP7 Condensed Sch. Level Costs'!H83</f>
        <v>N/A</v>
      </c>
      <c r="G88" s="679">
        <f>'WP7 Condensed Sch. Level Costs'!P83</f>
        <v>1.1718313817226059E-2</v>
      </c>
      <c r="H88" s="453">
        <f>'WP7 Condensed Sch. Level Costs'!U83</f>
        <v>0</v>
      </c>
    </row>
    <row r="89" spans="1:8">
      <c r="A89" s="49">
        <f t="shared" si="1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6" t="str">
        <f>'WP7 Condensed Sch. Level Costs'!F84</f>
        <v>Customer</v>
      </c>
      <c r="F89" s="453" t="str">
        <f>'WP7 Condensed Sch. Level Costs'!H84</f>
        <v>N/A</v>
      </c>
      <c r="G89" s="679">
        <f>'WP7 Condensed Sch. Level Costs'!P84</f>
        <v>1.1718313817226059E-2</v>
      </c>
      <c r="H89" s="453">
        <f>'WP7 Condensed Sch. Level Costs'!U84</f>
        <v>0</v>
      </c>
    </row>
    <row r="90" spans="1:8">
      <c r="A90" s="49">
        <f t="shared" si="1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6" t="str">
        <f>'WP7 Condensed Sch. Level Costs'!F85</f>
        <v>Customer</v>
      </c>
      <c r="F90" s="453" t="str">
        <f>'WP7 Condensed Sch. Level Costs'!H85</f>
        <v>N/A</v>
      </c>
      <c r="G90" s="679">
        <f>'WP7 Condensed Sch. Level Costs'!P85</f>
        <v>1.1718313817226059E-2</v>
      </c>
      <c r="H90" s="453">
        <f>'WP7 Condensed Sch. Level Costs'!U85</f>
        <v>0</v>
      </c>
    </row>
    <row r="91" spans="1:8">
      <c r="A91" s="49">
        <f t="shared" si="1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6" t="str">
        <f>'WP7 Condensed Sch. Level Costs'!F86</f>
        <v>Customer</v>
      </c>
      <c r="F91" s="453" t="str">
        <f>'WP7 Condensed Sch. Level Costs'!H86</f>
        <v>N/A</v>
      </c>
      <c r="G91" s="679">
        <f>'WP7 Condensed Sch. Level Costs'!P86</f>
        <v>1.1718313817226059E-2</v>
      </c>
      <c r="H91" s="453">
        <f>'WP7 Condensed Sch. Level Costs'!U86</f>
        <v>0</v>
      </c>
    </row>
    <row r="92" spans="1:8">
      <c r="A92" s="49">
        <f t="shared" si="1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6" t="str">
        <f>'WP7 Condensed Sch. Level Costs'!F87</f>
        <v>Customer</v>
      </c>
      <c r="F92" s="453" t="str">
        <f>'WP7 Condensed Sch. Level Costs'!H87</f>
        <v>N/A</v>
      </c>
      <c r="G92" s="679">
        <f>'WP7 Condensed Sch. Level Costs'!P87</f>
        <v>1.1718313817226059E-2</v>
      </c>
      <c r="H92" s="453">
        <f>'WP7 Condensed Sch. Level Costs'!U87</f>
        <v>0</v>
      </c>
    </row>
    <row r="93" spans="1:8">
      <c r="A93" s="49">
        <f t="shared" si="1"/>
        <v>85</v>
      </c>
      <c r="B93" s="38"/>
      <c r="C93" s="678"/>
      <c r="D93" s="61"/>
      <c r="E93" s="26"/>
      <c r="F93" s="453"/>
      <c r="G93" s="679"/>
      <c r="H93" s="453"/>
    </row>
    <row r="94" spans="1:8">
      <c r="A94" s="49">
        <f t="shared" si="1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6" t="str">
        <f>'WP7 Condensed Sch. Level Costs'!F89</f>
        <v>Customer</v>
      </c>
      <c r="F94" s="453" t="str">
        <f>'WP7 Condensed Sch. Level Costs'!H89</f>
        <v>N/A</v>
      </c>
      <c r="G94" s="679">
        <f>'WP7 Condensed Sch. Level Costs'!P89</f>
        <v>1.1718313817226059E-2</v>
      </c>
      <c r="H94" s="453">
        <f>'WP7 Condensed Sch. Level Costs'!U89</f>
        <v>0</v>
      </c>
    </row>
    <row r="95" spans="1:8">
      <c r="A95" s="49">
        <f t="shared" si="1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6" t="str">
        <f>'WP7 Condensed Sch. Level Costs'!F90</f>
        <v>Customer</v>
      </c>
      <c r="F95" s="453" t="str">
        <f>'WP7 Condensed Sch. Level Costs'!H90</f>
        <v>N/A</v>
      </c>
      <c r="G95" s="679">
        <f>'WP7 Condensed Sch. Level Costs'!P90</f>
        <v>1.1718313817226059E-2</v>
      </c>
      <c r="H95" s="453">
        <f>'WP7 Condensed Sch. Level Costs'!U90</f>
        <v>0</v>
      </c>
    </row>
    <row r="96" spans="1:8">
      <c r="A96" s="49">
        <f t="shared" si="1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6" t="str">
        <f>'WP7 Condensed Sch. Level Costs'!F91</f>
        <v>Customer</v>
      </c>
      <c r="F96" s="453" t="str">
        <f>'WP7 Condensed Sch. Level Costs'!H91</f>
        <v>N/A</v>
      </c>
      <c r="G96" s="679">
        <f>'WP7 Condensed Sch. Level Costs'!P91</f>
        <v>1.1718313817226059E-2</v>
      </c>
      <c r="H96" s="453">
        <f>'WP7 Condensed Sch. Level Costs'!U91</f>
        <v>0</v>
      </c>
    </row>
    <row r="97" spans="1:8">
      <c r="A97" s="49">
        <f t="shared" si="1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6" t="str">
        <f>'WP7 Condensed Sch. Level Costs'!F92</f>
        <v>Customer</v>
      </c>
      <c r="F97" s="453" t="str">
        <f>'WP7 Condensed Sch. Level Costs'!H92</f>
        <v>N/A</v>
      </c>
      <c r="G97" s="679">
        <f>'WP7 Condensed Sch. Level Costs'!P92</f>
        <v>1.1718313817226059E-2</v>
      </c>
      <c r="H97" s="453">
        <f>'WP7 Condensed Sch. Level Costs'!U92</f>
        <v>0</v>
      </c>
    </row>
    <row r="98" spans="1:8">
      <c r="A98" s="49">
        <f t="shared" si="1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6" t="str">
        <f>'WP7 Condensed Sch. Level Costs'!F93</f>
        <v>Customer</v>
      </c>
      <c r="F98" s="453" t="str">
        <f>'WP7 Condensed Sch. Level Costs'!H93</f>
        <v>N/A</v>
      </c>
      <c r="G98" s="679">
        <f>'WP7 Condensed Sch. Level Costs'!P93</f>
        <v>1.1718313817226059E-2</v>
      </c>
      <c r="H98" s="453">
        <f>'WP7 Condensed Sch. Level Costs'!U93</f>
        <v>0</v>
      </c>
    </row>
    <row r="99" spans="1:8">
      <c r="A99" s="49">
        <f t="shared" si="1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6" t="str">
        <f>'WP7 Condensed Sch. Level Costs'!F94</f>
        <v>Customer</v>
      </c>
      <c r="F99" s="453" t="str">
        <f>'WP7 Condensed Sch. Level Costs'!H94</f>
        <v>N/A</v>
      </c>
      <c r="G99" s="679">
        <f>'WP7 Condensed Sch. Level Costs'!P94</f>
        <v>1.1718313817226059E-2</v>
      </c>
      <c r="H99" s="453">
        <f>'WP7 Condensed Sch. Level Costs'!U94</f>
        <v>0</v>
      </c>
    </row>
    <row r="100" spans="1:8">
      <c r="A100" s="49">
        <f t="shared" si="1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6" t="str">
        <f>'WP7 Condensed Sch. Level Costs'!F95</f>
        <v>Customer</v>
      </c>
      <c r="F100" s="453" t="str">
        <f>'WP7 Condensed Sch. Level Costs'!H95</f>
        <v>N/A</v>
      </c>
      <c r="G100" s="679">
        <f>'WP7 Condensed Sch. Level Costs'!P95</f>
        <v>1.1718313817226059E-2</v>
      </c>
      <c r="H100" s="453">
        <f>'WP7 Condensed Sch. Level Costs'!U95</f>
        <v>0</v>
      </c>
    </row>
    <row r="101" spans="1:8">
      <c r="A101" s="49">
        <f t="shared" si="1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6" t="str">
        <f>'WP7 Condensed Sch. Level Costs'!F96</f>
        <v>Customer</v>
      </c>
      <c r="F101" s="453" t="str">
        <f>'WP7 Condensed Sch. Level Costs'!H96</f>
        <v>N/A</v>
      </c>
      <c r="G101" s="679">
        <f>'WP7 Condensed Sch. Level Costs'!P96</f>
        <v>1.1718313817226059E-2</v>
      </c>
      <c r="H101" s="453">
        <f>'WP7 Condensed Sch. Level Costs'!U96</f>
        <v>0</v>
      </c>
    </row>
    <row r="102" spans="1:8">
      <c r="A102" s="49">
        <f t="shared" si="1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6" t="str">
        <f>'WP7 Condensed Sch. Level Costs'!F97</f>
        <v>Customer</v>
      </c>
      <c r="F102" s="453" t="str">
        <f>'WP7 Condensed Sch. Level Costs'!H97</f>
        <v>N/A</v>
      </c>
      <c r="G102" s="679">
        <f>'WP7 Condensed Sch. Level Costs'!P97</f>
        <v>1.1718313817226059E-2</v>
      </c>
      <c r="H102" s="453">
        <f>'WP7 Condensed Sch. Level Costs'!U97</f>
        <v>0</v>
      </c>
    </row>
    <row r="103" spans="1:8">
      <c r="A103" s="49">
        <f t="shared" si="1"/>
        <v>95</v>
      </c>
      <c r="B103" s="38"/>
      <c r="C103" s="678"/>
      <c r="D103" s="61"/>
      <c r="E103" s="26"/>
      <c r="F103" s="453"/>
      <c r="G103" s="679"/>
      <c r="H103" s="453"/>
    </row>
    <row r="104" spans="1:8">
      <c r="A104" s="49">
        <f t="shared" si="1"/>
        <v>96</v>
      </c>
      <c r="B104" s="38" t="str">
        <f>'WP7 Condensed Sch. Level Costs'!A98</f>
        <v>Sch 54E</v>
      </c>
      <c r="C104" s="678"/>
      <c r="D104" s="61"/>
      <c r="E104" s="26"/>
      <c r="F104" s="453"/>
      <c r="G104" s="679"/>
      <c r="H104" s="453"/>
    </row>
    <row r="105" spans="1:8">
      <c r="A105" s="49">
        <f t="shared" si="1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6" t="str">
        <f>'WP7 Condensed Sch. Level Costs'!F99</f>
        <v>Customer</v>
      </c>
      <c r="F105" s="453" t="str">
        <f>'WP7 Condensed Sch. Level Costs'!H99</f>
        <v>N/A</v>
      </c>
      <c r="G105" s="679">
        <f>'WP7 Condensed Sch. Level Costs'!P99</f>
        <v>1.1718313817226059E-2</v>
      </c>
      <c r="H105" s="453">
        <f>'WP7 Condensed Sch. Level Costs'!U99</f>
        <v>0</v>
      </c>
    </row>
    <row r="106" spans="1:8">
      <c r="A106" s="49">
        <f t="shared" si="1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6" t="str">
        <f>'WP7 Condensed Sch. Level Costs'!F100</f>
        <v>Customer</v>
      </c>
      <c r="F106" s="453" t="str">
        <f>'WP7 Condensed Sch. Level Costs'!H100</f>
        <v>N/A</v>
      </c>
      <c r="G106" s="679">
        <f>'WP7 Condensed Sch. Level Costs'!P100</f>
        <v>1.1718313817226059E-2</v>
      </c>
      <c r="H106" s="453">
        <f>'WP7 Condensed Sch. Level Costs'!U100</f>
        <v>0</v>
      </c>
    </row>
    <row r="107" spans="1:8">
      <c r="A107" s="49">
        <f t="shared" si="1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6" t="str">
        <f>'WP7 Condensed Sch. Level Costs'!F101</f>
        <v>Customer</v>
      </c>
      <c r="F107" s="453" t="str">
        <f>'WP7 Condensed Sch. Level Costs'!H101</f>
        <v>N/A</v>
      </c>
      <c r="G107" s="679">
        <f>'WP7 Condensed Sch. Level Costs'!P101</f>
        <v>1.1718313817226059E-2</v>
      </c>
      <c r="H107" s="453">
        <f>'WP7 Condensed Sch. Level Costs'!U101</f>
        <v>0</v>
      </c>
    </row>
    <row r="108" spans="1:8">
      <c r="A108" s="49">
        <f t="shared" si="1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6" t="str">
        <f>'WP7 Condensed Sch. Level Costs'!F102</f>
        <v>Customer</v>
      </c>
      <c r="F108" s="453" t="str">
        <f>'WP7 Condensed Sch. Level Costs'!H102</f>
        <v>N/A</v>
      </c>
      <c r="G108" s="679">
        <f>'WP7 Condensed Sch. Level Costs'!P102</f>
        <v>1.1718313817226059E-2</v>
      </c>
      <c r="H108" s="453">
        <f>'WP7 Condensed Sch. Level Costs'!U102</f>
        <v>0</v>
      </c>
    </row>
    <row r="109" spans="1:8">
      <c r="A109" s="49">
        <f t="shared" si="1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6" t="str">
        <f>'WP7 Condensed Sch. Level Costs'!F103</f>
        <v>Customer</v>
      </c>
      <c r="F109" s="453" t="str">
        <f>'WP7 Condensed Sch. Level Costs'!H103</f>
        <v>N/A</v>
      </c>
      <c r="G109" s="679">
        <f>'WP7 Condensed Sch. Level Costs'!P103</f>
        <v>1.1718313817226059E-2</v>
      </c>
      <c r="H109" s="453">
        <f>'WP7 Condensed Sch. Level Costs'!U103</f>
        <v>0</v>
      </c>
    </row>
    <row r="110" spans="1:8">
      <c r="A110" s="49">
        <f t="shared" si="1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6" t="str">
        <f>'WP7 Condensed Sch. Level Costs'!F104</f>
        <v>Customer</v>
      </c>
      <c r="F110" s="453" t="str">
        <f>'WP7 Condensed Sch. Level Costs'!H104</f>
        <v>N/A</v>
      </c>
      <c r="G110" s="679">
        <f>'WP7 Condensed Sch. Level Costs'!P104</f>
        <v>1.1718313817226059E-2</v>
      </c>
      <c r="H110" s="453">
        <f>'WP7 Condensed Sch. Level Costs'!U104</f>
        <v>0</v>
      </c>
    </row>
    <row r="111" spans="1:8">
      <c r="A111" s="49">
        <f t="shared" si="1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6" t="str">
        <f>'WP7 Condensed Sch. Level Costs'!F105</f>
        <v>Customer</v>
      </c>
      <c r="F111" s="453" t="str">
        <f>'WP7 Condensed Sch. Level Costs'!H105</f>
        <v>N/A</v>
      </c>
      <c r="G111" s="679">
        <f>'WP7 Condensed Sch. Level Costs'!P105</f>
        <v>1.1718313817226059E-2</v>
      </c>
      <c r="H111" s="453">
        <f>'WP7 Condensed Sch. Level Costs'!U105</f>
        <v>0</v>
      </c>
    </row>
    <row r="112" spans="1:8">
      <c r="A112" s="49">
        <f t="shared" si="1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6" t="str">
        <f>'WP7 Condensed Sch. Level Costs'!F106</f>
        <v>Customer</v>
      </c>
      <c r="F112" s="453" t="str">
        <f>'WP7 Condensed Sch. Level Costs'!H106</f>
        <v>N/A</v>
      </c>
      <c r="G112" s="679">
        <f>'WP7 Condensed Sch. Level Costs'!P106</f>
        <v>1.1718313817226059E-2</v>
      </c>
      <c r="H112" s="453">
        <f>'WP7 Condensed Sch. Level Costs'!U106</f>
        <v>0</v>
      </c>
    </row>
    <row r="113" spans="1:8">
      <c r="A113" s="49">
        <f t="shared" si="1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6" t="str">
        <f>'WP7 Condensed Sch. Level Costs'!F107</f>
        <v>Customer</v>
      </c>
      <c r="F113" s="453" t="str">
        <f>'WP7 Condensed Sch. Level Costs'!H107</f>
        <v>N/A</v>
      </c>
      <c r="G113" s="679">
        <f>'WP7 Condensed Sch. Level Costs'!P107</f>
        <v>1.1718313817226059E-2</v>
      </c>
      <c r="H113" s="453">
        <f>'WP7 Condensed Sch. Level Costs'!U107</f>
        <v>0</v>
      </c>
    </row>
    <row r="114" spans="1:8">
      <c r="A114" s="49">
        <f t="shared" si="1"/>
        <v>106</v>
      </c>
      <c r="B114" s="38"/>
      <c r="C114" s="678"/>
      <c r="D114" s="61"/>
      <c r="E114" s="26"/>
      <c r="F114" s="453"/>
      <c r="G114" s="679"/>
      <c r="H114" s="453"/>
    </row>
    <row r="115" spans="1:8">
      <c r="A115" s="49">
        <f t="shared" si="1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6" t="str">
        <f>'WP7 Condensed Sch. Level Costs'!F109</f>
        <v>Customer</v>
      </c>
      <c r="F115" s="453" t="str">
        <f>'WP7 Condensed Sch. Level Costs'!H109</f>
        <v>N/A</v>
      </c>
      <c r="G115" s="679">
        <f>'WP7 Condensed Sch. Level Costs'!P109</f>
        <v>1.1718313817226059E-2</v>
      </c>
      <c r="H115" s="453">
        <f>'WP7 Condensed Sch. Level Costs'!U109</f>
        <v>0</v>
      </c>
    </row>
    <row r="116" spans="1:8">
      <c r="A116" s="49">
        <f t="shared" si="1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6" t="str">
        <f>'WP7 Condensed Sch. Level Costs'!F110</f>
        <v>Customer</v>
      </c>
      <c r="F116" s="453" t="str">
        <f>'WP7 Condensed Sch. Level Costs'!H110</f>
        <v>N/A</v>
      </c>
      <c r="G116" s="679">
        <f>'WP7 Condensed Sch. Level Costs'!P110</f>
        <v>1.1718313817226059E-2</v>
      </c>
      <c r="H116" s="453">
        <f>'WP7 Condensed Sch. Level Costs'!U110</f>
        <v>0</v>
      </c>
    </row>
    <row r="117" spans="1:8">
      <c r="A117" s="49">
        <f t="shared" si="1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6" t="str">
        <f>'WP7 Condensed Sch. Level Costs'!F111</f>
        <v>Customer</v>
      </c>
      <c r="F117" s="453" t="str">
        <f>'WP7 Condensed Sch. Level Costs'!H111</f>
        <v>N/A</v>
      </c>
      <c r="G117" s="679">
        <f>'WP7 Condensed Sch. Level Costs'!P111</f>
        <v>1.1718313817226059E-2</v>
      </c>
      <c r="H117" s="453">
        <f>'WP7 Condensed Sch. Level Costs'!U111</f>
        <v>0</v>
      </c>
    </row>
    <row r="118" spans="1:8">
      <c r="A118" s="49">
        <f t="shared" si="1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6" t="str">
        <f>'WP7 Condensed Sch. Level Costs'!F112</f>
        <v>Customer</v>
      </c>
      <c r="F118" s="453" t="str">
        <f>'WP7 Condensed Sch. Level Costs'!H112</f>
        <v>N/A</v>
      </c>
      <c r="G118" s="679">
        <f>'WP7 Condensed Sch. Level Costs'!P112</f>
        <v>1.1718313817226059E-2</v>
      </c>
      <c r="H118" s="453">
        <f>'WP7 Condensed Sch. Level Costs'!U112</f>
        <v>0</v>
      </c>
    </row>
    <row r="119" spans="1:8">
      <c r="A119" s="49">
        <f t="shared" si="1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6" t="str">
        <f>'WP7 Condensed Sch. Level Costs'!F113</f>
        <v>Customer</v>
      </c>
      <c r="F119" s="453" t="str">
        <f>'WP7 Condensed Sch. Level Costs'!H113</f>
        <v>N/A</v>
      </c>
      <c r="G119" s="679">
        <f>'WP7 Condensed Sch. Level Costs'!P113</f>
        <v>1.1718313817226059E-2</v>
      </c>
      <c r="H119" s="453">
        <f>'WP7 Condensed Sch. Level Costs'!U113</f>
        <v>0</v>
      </c>
    </row>
    <row r="120" spans="1:8">
      <c r="A120" s="49">
        <f t="shared" si="1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6" t="str">
        <f>'WP7 Condensed Sch. Level Costs'!F114</f>
        <v>Customer</v>
      </c>
      <c r="F120" s="453" t="str">
        <f>'WP7 Condensed Sch. Level Costs'!H114</f>
        <v>N/A</v>
      </c>
      <c r="G120" s="679">
        <f>'WP7 Condensed Sch. Level Costs'!P114</f>
        <v>1.1718313817226059E-2</v>
      </c>
      <c r="H120" s="453">
        <f>'WP7 Condensed Sch. Level Costs'!U114</f>
        <v>0</v>
      </c>
    </row>
    <row r="121" spans="1:8">
      <c r="A121" s="49">
        <f t="shared" si="1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6" t="str">
        <f>'WP7 Condensed Sch. Level Costs'!F115</f>
        <v>Customer</v>
      </c>
      <c r="F121" s="453" t="str">
        <f>'WP7 Condensed Sch. Level Costs'!H115</f>
        <v>N/A</v>
      </c>
      <c r="G121" s="679">
        <f>'WP7 Condensed Sch. Level Costs'!P115</f>
        <v>1.1718313817226059E-2</v>
      </c>
      <c r="H121" s="453">
        <f>'WP7 Condensed Sch. Level Costs'!U115</f>
        <v>0</v>
      </c>
    </row>
    <row r="122" spans="1:8">
      <c r="A122" s="49">
        <f t="shared" si="1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6" t="str">
        <f>'WP7 Condensed Sch. Level Costs'!F116</f>
        <v>Customer</v>
      </c>
      <c r="F122" s="453" t="str">
        <f>'WP7 Condensed Sch. Level Costs'!H116</f>
        <v>N/A</v>
      </c>
      <c r="G122" s="679">
        <f>'WP7 Condensed Sch. Level Costs'!P116</f>
        <v>1.1718313817226059E-2</v>
      </c>
      <c r="H122" s="453">
        <f>'WP7 Condensed Sch. Level Costs'!U116</f>
        <v>0</v>
      </c>
    </row>
    <row r="123" spans="1:8">
      <c r="A123" s="49">
        <f t="shared" si="1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6" t="str">
        <f>'WP7 Condensed Sch. Level Costs'!F117</f>
        <v>Customer</v>
      </c>
      <c r="F123" s="453" t="str">
        <f>'WP7 Condensed Sch. Level Costs'!H117</f>
        <v>N/A</v>
      </c>
      <c r="G123" s="679">
        <f>'WP7 Condensed Sch. Level Costs'!P117</f>
        <v>1.1718313817226059E-2</v>
      </c>
      <c r="H123" s="453">
        <f>'WP7 Condensed Sch. Level Costs'!U117</f>
        <v>0</v>
      </c>
    </row>
    <row r="124" spans="1:8">
      <c r="A124" s="49">
        <f t="shared" si="1"/>
        <v>116</v>
      </c>
      <c r="B124" s="38"/>
      <c r="C124" s="678"/>
      <c r="D124" s="61"/>
      <c r="E124" s="26"/>
      <c r="F124" s="453"/>
      <c r="G124" s="679"/>
      <c r="H124" s="453"/>
    </row>
    <row r="125" spans="1:8">
      <c r="A125" s="49">
        <f t="shared" si="1"/>
        <v>117</v>
      </c>
      <c r="B125" s="38" t="str">
        <f>'WP7 Condensed Sch. Level Costs'!A118</f>
        <v>Sch 55 &amp; 56</v>
      </c>
      <c r="C125" s="678"/>
      <c r="D125" s="61"/>
      <c r="E125" s="26"/>
      <c r="F125" s="453"/>
      <c r="G125" s="679"/>
      <c r="H125" s="453"/>
    </row>
    <row r="126" spans="1:8">
      <c r="A126" s="49">
        <f t="shared" si="1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6" t="str">
        <f>'WP7 Condensed Sch. Level Costs'!F119</f>
        <v>Company</v>
      </c>
      <c r="F126" s="453">
        <f>'WP7 Condensed Sch. Level Costs'!H119</f>
        <v>870.34</v>
      </c>
      <c r="G126" s="679">
        <f>'WP7 Condensed Sch. Level Costs'!P119</f>
        <v>1.1718313817226059E-2</v>
      </c>
      <c r="H126" s="453">
        <f>'WP7 Condensed Sch. Level Costs'!U119</f>
        <v>10.198917247684529</v>
      </c>
    </row>
    <row r="127" spans="1:8">
      <c r="A127" s="49">
        <f t="shared" si="1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6" t="str">
        <f>'WP7 Condensed Sch. Level Costs'!F120</f>
        <v>Company</v>
      </c>
      <c r="F127" s="453">
        <f>'WP7 Condensed Sch. Level Costs'!H120</f>
        <v>821.04</v>
      </c>
      <c r="G127" s="679">
        <f>'WP7 Condensed Sch. Level Costs'!P120</f>
        <v>1.1718313817226059E-2</v>
      </c>
      <c r="H127" s="453">
        <f>'WP7 Condensed Sch. Level Costs'!U120</f>
        <v>9.6212043764952835</v>
      </c>
    </row>
    <row r="128" spans="1:8">
      <c r="A128" s="49">
        <f t="shared" si="1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6" t="str">
        <f>'WP7 Condensed Sch. Level Costs'!F121</f>
        <v>Company</v>
      </c>
      <c r="F128" s="453">
        <f>'WP7 Condensed Sch. Level Costs'!H121</f>
        <v>822.4</v>
      </c>
      <c r="G128" s="679">
        <f>'WP7 Condensed Sch. Level Costs'!P121</f>
        <v>1.1718313817226059E-2</v>
      </c>
      <c r="H128" s="453">
        <f>'WP7 Condensed Sch. Level Costs'!U121</f>
        <v>9.6371412832867112</v>
      </c>
    </row>
    <row r="129" spans="1:8">
      <c r="A129" s="49">
        <f t="shared" si="1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6" t="str">
        <f>'WP7 Condensed Sch. Level Costs'!F122</f>
        <v>Company</v>
      </c>
      <c r="F129" s="453">
        <f>'WP7 Condensed Sch. Level Costs'!H122</f>
        <v>869.01</v>
      </c>
      <c r="G129" s="679">
        <f>'WP7 Condensed Sch. Level Costs'!P122</f>
        <v>1.1718313817226059E-2</v>
      </c>
      <c r="H129" s="453">
        <f>'WP7 Condensed Sch. Level Costs'!U122</f>
        <v>10.183331890307617</v>
      </c>
    </row>
    <row r="130" spans="1:8">
      <c r="A130" s="49">
        <f t="shared" si="1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6" t="str">
        <f>'WP7 Condensed Sch. Level Costs'!F123</f>
        <v>Company</v>
      </c>
      <c r="F130" s="453">
        <f>'WP7 Condensed Sch. Level Costs'!H123</f>
        <v>884.18</v>
      </c>
      <c r="G130" s="679">
        <f>'WP7 Condensed Sch. Level Costs'!P123</f>
        <v>1.1718313817226059E-2</v>
      </c>
      <c r="H130" s="453">
        <f>'WP7 Condensed Sch. Level Costs'!U123</f>
        <v>10.361098710914936</v>
      </c>
    </row>
    <row r="131" spans="1:8">
      <c r="A131" s="49">
        <f t="shared" si="1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6" t="str">
        <f>'WP7 Condensed Sch. Level Costs'!F124</f>
        <v>Company</v>
      </c>
      <c r="F131" s="453">
        <f>'WP7 Condensed Sch. Level Costs'!H124</f>
        <v>984.66</v>
      </c>
      <c r="G131" s="679">
        <f>'WP7 Condensed Sch. Level Costs'!P124</f>
        <v>1.1718313817226059E-2</v>
      </c>
      <c r="H131" s="453">
        <f>'WP7 Condensed Sch. Level Costs'!U124</f>
        <v>11.538554883269811</v>
      </c>
    </row>
    <row r="132" spans="1:8">
      <c r="A132" s="49">
        <f t="shared" si="1"/>
        <v>124</v>
      </c>
      <c r="B132" s="38"/>
      <c r="C132" s="678"/>
      <c r="D132" s="61"/>
      <c r="E132" s="26"/>
      <c r="F132" s="453"/>
      <c r="G132" s="679"/>
      <c r="H132" s="453"/>
    </row>
    <row r="133" spans="1:8">
      <c r="A133" s="49">
        <f t="shared" si="1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6" t="str">
        <f>'WP7 Condensed Sch. Level Costs'!F126</f>
        <v>Company</v>
      </c>
      <c r="F133" s="453">
        <f>'WP7 Condensed Sch. Level Costs'!H126</f>
        <v>875.7</v>
      </c>
      <c r="G133" s="679">
        <f>'WP7 Condensed Sch. Level Costs'!P126</f>
        <v>1.1718313817226059E-2</v>
      </c>
      <c r="H133" s="453">
        <f>'WP7 Condensed Sch. Level Costs'!U126</f>
        <v>10.261727409744861</v>
      </c>
    </row>
    <row r="134" spans="1:8">
      <c r="A134" s="49">
        <f t="shared" si="1"/>
        <v>126</v>
      </c>
      <c r="B134" s="38"/>
      <c r="C134" s="678"/>
      <c r="D134" s="61"/>
      <c r="E134" s="26"/>
      <c r="F134" s="453"/>
      <c r="G134" s="679"/>
      <c r="H134" s="453"/>
    </row>
    <row r="135" spans="1:8">
      <c r="A135" s="49">
        <f t="shared" si="1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6" t="str">
        <f>'WP7 Condensed Sch. Level Costs'!F128</f>
        <v>Company</v>
      </c>
      <c r="F135" s="453">
        <f>'WP7 Condensed Sch. Level Costs'!H128</f>
        <v>766.43</v>
      </c>
      <c r="G135" s="679">
        <f>'WP7 Condensed Sch. Level Costs'!P128</f>
        <v>1.1718313817226059E-2</v>
      </c>
      <c r="H135" s="453">
        <f>'WP7 Condensed Sch. Level Costs'!U128</f>
        <v>8.9812672589365672</v>
      </c>
    </row>
    <row r="136" spans="1:8">
      <c r="A136" s="49">
        <f t="shared" si="1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6" t="str">
        <f>'WP7 Condensed Sch. Level Costs'!F129</f>
        <v>Company</v>
      </c>
      <c r="F136" s="453">
        <f>'WP7 Condensed Sch. Level Costs'!H129</f>
        <v>892.08500000000004</v>
      </c>
      <c r="G136" s="679">
        <f>'WP7 Condensed Sch. Level Costs'!P129</f>
        <v>1.1718313817226059E-2</v>
      </c>
      <c r="H136" s="453">
        <f>'WP7 Condensed Sch. Level Costs'!U129</f>
        <v>10.453731981640109</v>
      </c>
    </row>
    <row r="137" spans="1:8">
      <c r="A137" s="49">
        <f t="shared" si="1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6" t="str">
        <f>'WP7 Condensed Sch. Level Costs'!F130</f>
        <v>Company</v>
      </c>
      <c r="F137" s="453">
        <f>'WP7 Condensed Sch. Level Costs'!H130</f>
        <v>1017.74</v>
      </c>
      <c r="G137" s="679">
        <f>'WP7 Condensed Sch. Level Costs'!P130</f>
        <v>1.1718313817226059E-2</v>
      </c>
      <c r="H137" s="453">
        <f>'WP7 Condensed Sch. Level Costs'!U130</f>
        <v>11.926196704343649</v>
      </c>
    </row>
    <row r="138" spans="1:8">
      <c r="A138" s="49">
        <f t="shared" si="1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6" t="str">
        <f>'WP7 Condensed Sch. Level Costs'!F131</f>
        <v>Company</v>
      </c>
      <c r="F138" s="453">
        <f>'WP7 Condensed Sch. Level Costs'!H131</f>
        <v>1047.73</v>
      </c>
      <c r="G138" s="679">
        <f>'WP7 Condensed Sch. Level Costs'!P131</f>
        <v>1.1718313817226059E-2</v>
      </c>
      <c r="H138" s="453">
        <f>'WP7 Condensed Sch. Level Costs'!U131</f>
        <v>12.277628935722259</v>
      </c>
    </row>
    <row r="139" spans="1:8">
      <c r="A139" s="49">
        <f t="shared" si="1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6" t="str">
        <f>'WP7 Condensed Sch. Level Costs'!F132</f>
        <v>Company</v>
      </c>
      <c r="F139" s="453">
        <f>'WP7 Condensed Sch. Level Costs'!H132</f>
        <v>1173.3850000000002</v>
      </c>
      <c r="G139" s="679">
        <f>'WP7 Condensed Sch. Level Costs'!P132</f>
        <v>1.1718313817226059E-2</v>
      </c>
      <c r="H139" s="453">
        <f>'WP7 Condensed Sch. Level Costs'!U132</f>
        <v>13.750093658425801</v>
      </c>
    </row>
    <row r="140" spans="1:8">
      <c r="A140" s="49">
        <f t="shared" si="1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6" t="str">
        <f>'WP7 Condensed Sch. Level Costs'!F133</f>
        <v>Company</v>
      </c>
      <c r="F140" s="453">
        <f>'WP7 Condensed Sch. Level Costs'!H133</f>
        <v>1270.3405000000002</v>
      </c>
      <c r="G140" s="679">
        <f>'WP7 Condensed Sch. Level Costs'!P133</f>
        <v>1.1718313817226059E-2</v>
      </c>
      <c r="H140" s="453">
        <f>'WP7 Condensed Sch. Level Costs'!U133</f>
        <v>14.886248633731864</v>
      </c>
    </row>
    <row r="141" spans="1:8">
      <c r="A141" s="49">
        <f t="shared" si="1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6" t="str">
        <f>'WP7 Condensed Sch. Level Costs'!F134</f>
        <v>Company</v>
      </c>
      <c r="F141" s="453">
        <f>'WP7 Condensed Sch. Level Costs'!H134</f>
        <v>1367.2960000000003</v>
      </c>
      <c r="G141" s="679">
        <f>'WP7 Condensed Sch. Level Costs'!P134</f>
        <v>1.1718313817226059E-2</v>
      </c>
      <c r="H141" s="453">
        <f>'WP7 Condensed Sch. Level Costs'!U134</f>
        <v>16.022403609037923</v>
      </c>
    </row>
    <row r="142" spans="1:8">
      <c r="A142" s="49">
        <f t="shared" ref="A142:A190" si="2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6" t="str">
        <f>'WP7 Condensed Sch. Level Costs'!F135</f>
        <v>Company</v>
      </c>
      <c r="F142" s="453">
        <f>'WP7 Condensed Sch. Level Costs'!H135</f>
        <v>1464.2515000000003</v>
      </c>
      <c r="G142" s="679">
        <f>'WP7 Condensed Sch. Level Costs'!P135</f>
        <v>1.1718313817226059E-2</v>
      </c>
      <c r="H142" s="453">
        <f>'WP7 Condensed Sch. Level Costs'!U135</f>
        <v>17.158558584343986</v>
      </c>
    </row>
    <row r="143" spans="1:8">
      <c r="A143" s="49">
        <f t="shared" si="2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6" t="str">
        <f>'WP7 Condensed Sch. Level Costs'!F136</f>
        <v>Company</v>
      </c>
      <c r="F143" s="453">
        <f>'WP7 Condensed Sch. Level Costs'!H136</f>
        <v>1561.2070000000003</v>
      </c>
      <c r="G143" s="679">
        <f>'WP7 Condensed Sch. Level Costs'!P136</f>
        <v>1.1718313817226059E-2</v>
      </c>
      <c r="H143" s="453">
        <f>'WP7 Condensed Sch. Level Costs'!U136</f>
        <v>18.294713559650049</v>
      </c>
    </row>
    <row r="144" spans="1:8">
      <c r="A144" s="49">
        <f t="shared" si="2"/>
        <v>136</v>
      </c>
      <c r="B144" s="38"/>
      <c r="C144" s="678"/>
      <c r="D144" s="61"/>
      <c r="E144" s="26"/>
      <c r="F144" s="453"/>
      <c r="G144" s="679"/>
      <c r="H144" s="453"/>
    </row>
    <row r="145" spans="1:8">
      <c r="A145" s="49">
        <f t="shared" si="2"/>
        <v>137</v>
      </c>
      <c r="B145" s="38" t="str">
        <f>'WP7 Condensed Sch. Level Costs'!A137</f>
        <v>Sch 58 &amp; 59</v>
      </c>
      <c r="C145" s="678"/>
      <c r="D145" s="61"/>
      <c r="E145" s="26"/>
      <c r="F145" s="453"/>
      <c r="G145" s="679"/>
      <c r="H145" s="453"/>
    </row>
    <row r="146" spans="1:8">
      <c r="A146" s="49">
        <f t="shared" si="2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6" t="str">
        <f>'WP7 Condensed Sch. Level Costs'!F138</f>
        <v>Company</v>
      </c>
      <c r="F146" s="453">
        <f>'WP7 Condensed Sch. Level Costs'!H138</f>
        <v>870.34</v>
      </c>
      <c r="G146" s="679">
        <f>'WP7 Condensed Sch. Level Costs'!P138</f>
        <v>1.1718313817226059E-2</v>
      </c>
      <c r="H146" s="453">
        <f>'WP7 Condensed Sch. Level Costs'!U138</f>
        <v>10.198917247684529</v>
      </c>
    </row>
    <row r="147" spans="1:8">
      <c r="A147" s="49">
        <f t="shared" si="2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6" t="str">
        <f>'WP7 Condensed Sch. Level Costs'!F139</f>
        <v>Company</v>
      </c>
      <c r="F147" s="453">
        <f>'WP7 Condensed Sch. Level Costs'!H139</f>
        <v>821.04</v>
      </c>
      <c r="G147" s="679">
        <f>'WP7 Condensed Sch. Level Costs'!P139</f>
        <v>1.1718313817226059E-2</v>
      </c>
      <c r="H147" s="453">
        <f>'WP7 Condensed Sch. Level Costs'!U139</f>
        <v>9.6212043764952835</v>
      </c>
    </row>
    <row r="148" spans="1:8">
      <c r="A148" s="49">
        <f t="shared" si="2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6" t="str">
        <f>'WP7 Condensed Sch. Level Costs'!F140</f>
        <v>Company</v>
      </c>
      <c r="F148" s="453">
        <f>'WP7 Condensed Sch. Level Costs'!H140</f>
        <v>822.4</v>
      </c>
      <c r="G148" s="679">
        <f>'WP7 Condensed Sch. Level Costs'!P140</f>
        <v>1.1718313817226059E-2</v>
      </c>
      <c r="H148" s="453">
        <f>'WP7 Condensed Sch. Level Costs'!U140</f>
        <v>9.6371412832867112</v>
      </c>
    </row>
    <row r="149" spans="1:8">
      <c r="A149" s="49">
        <f t="shared" si="2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6" t="str">
        <f>'WP7 Condensed Sch. Level Costs'!F141</f>
        <v>Company</v>
      </c>
      <c r="F149" s="453">
        <f>'WP7 Condensed Sch. Level Costs'!H141</f>
        <v>869.01</v>
      </c>
      <c r="G149" s="679">
        <f>'WP7 Condensed Sch. Level Costs'!P141</f>
        <v>1.1718313817226059E-2</v>
      </c>
      <c r="H149" s="453">
        <f>'WP7 Condensed Sch. Level Costs'!U141</f>
        <v>10.183331890307617</v>
      </c>
    </row>
    <row r="150" spans="1:8">
      <c r="A150" s="49">
        <f t="shared" si="2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6" t="str">
        <f>'WP7 Condensed Sch. Level Costs'!F142</f>
        <v>Company</v>
      </c>
      <c r="F150" s="453">
        <f>'WP7 Condensed Sch. Level Costs'!H142</f>
        <v>884.18</v>
      </c>
      <c r="G150" s="679">
        <f>'WP7 Condensed Sch. Level Costs'!P142</f>
        <v>1.1718313817226059E-2</v>
      </c>
      <c r="H150" s="453">
        <f>'WP7 Condensed Sch. Level Costs'!U142</f>
        <v>10.361098710914936</v>
      </c>
    </row>
    <row r="151" spans="1:8">
      <c r="A151" s="49">
        <f t="shared" si="2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6" t="str">
        <f>'WP7 Condensed Sch. Level Costs'!F143</f>
        <v>Company</v>
      </c>
      <c r="F151" s="453">
        <f>'WP7 Condensed Sch. Level Costs'!H143</f>
        <v>984.66</v>
      </c>
      <c r="G151" s="679">
        <f>'WP7 Condensed Sch. Level Costs'!P143</f>
        <v>1.1718313817226059E-2</v>
      </c>
      <c r="H151" s="453">
        <f>'WP7 Condensed Sch. Level Costs'!U143</f>
        <v>11.538554883269811</v>
      </c>
    </row>
    <row r="152" spans="1:8">
      <c r="A152" s="49">
        <f t="shared" si="2"/>
        <v>144</v>
      </c>
      <c r="B152" s="38"/>
      <c r="C152" s="678"/>
      <c r="D152" s="61"/>
      <c r="E152" s="26"/>
      <c r="F152" s="453"/>
      <c r="G152" s="679"/>
      <c r="H152" s="453"/>
    </row>
    <row r="153" spans="1:8">
      <c r="A153" s="49">
        <f t="shared" si="2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6" t="str">
        <f>'WP7 Condensed Sch. Level Costs'!F145</f>
        <v>Company</v>
      </c>
      <c r="F153" s="453">
        <f>'WP7 Condensed Sch. Level Costs'!H145</f>
        <v>821.04</v>
      </c>
      <c r="G153" s="679">
        <f>'WP7 Condensed Sch. Level Costs'!P145</f>
        <v>1.1718313817226059E-2</v>
      </c>
      <c r="H153" s="453">
        <f>'WP7 Condensed Sch. Level Costs'!U145</f>
        <v>9.6212043764952835</v>
      </c>
    </row>
    <row r="154" spans="1:8">
      <c r="A154" s="49">
        <f t="shared" si="2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6" t="str">
        <f>'WP7 Condensed Sch. Level Costs'!F146</f>
        <v>Company</v>
      </c>
      <c r="F154" s="453">
        <f>'WP7 Condensed Sch. Level Costs'!H146</f>
        <v>822.4</v>
      </c>
      <c r="G154" s="679">
        <f>'WP7 Condensed Sch. Level Costs'!P146</f>
        <v>1.1718313817226059E-2</v>
      </c>
      <c r="H154" s="453">
        <f>'WP7 Condensed Sch. Level Costs'!U146</f>
        <v>9.6371412832867112</v>
      </c>
    </row>
    <row r="155" spans="1:8">
      <c r="A155" s="49">
        <f t="shared" si="2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6" t="str">
        <f>'WP7 Condensed Sch. Level Costs'!F147</f>
        <v>Company</v>
      </c>
      <c r="F155" s="453">
        <f>'WP7 Condensed Sch. Level Costs'!H147</f>
        <v>869.01</v>
      </c>
      <c r="G155" s="679">
        <f>'WP7 Condensed Sch. Level Costs'!P147</f>
        <v>1.1718313817226059E-2</v>
      </c>
      <c r="H155" s="453">
        <f>'WP7 Condensed Sch. Level Costs'!U147</f>
        <v>10.183331890307617</v>
      </c>
    </row>
    <row r="156" spans="1:8">
      <c r="A156" s="49">
        <f t="shared" si="2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6" t="str">
        <f>'WP7 Condensed Sch. Level Costs'!F148</f>
        <v>Company</v>
      </c>
      <c r="F156" s="453">
        <f>'WP7 Condensed Sch. Level Costs'!H148</f>
        <v>884.18</v>
      </c>
      <c r="G156" s="679">
        <f>'WP7 Condensed Sch. Level Costs'!P148</f>
        <v>1.1718313817226059E-2</v>
      </c>
      <c r="H156" s="453">
        <f>'WP7 Condensed Sch. Level Costs'!U148</f>
        <v>10.361098710914936</v>
      </c>
    </row>
    <row r="157" spans="1:8">
      <c r="A157" s="49">
        <f t="shared" si="2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6" t="str">
        <f>'WP7 Condensed Sch. Level Costs'!F149</f>
        <v>Company</v>
      </c>
      <c r="F157" s="453">
        <f>'WP7 Condensed Sch. Level Costs'!H149</f>
        <v>984.66</v>
      </c>
      <c r="G157" s="679">
        <f>'WP7 Condensed Sch. Level Costs'!P149</f>
        <v>1.1718313817226059E-2</v>
      </c>
      <c r="H157" s="453">
        <f>'WP7 Condensed Sch. Level Costs'!U149</f>
        <v>11.538554883269811</v>
      </c>
    </row>
    <row r="158" spans="1:8">
      <c r="A158" s="49">
        <f t="shared" si="2"/>
        <v>150</v>
      </c>
      <c r="B158" s="38"/>
      <c r="C158" s="678"/>
      <c r="D158" s="61"/>
      <c r="E158" s="26"/>
      <c r="F158" s="453"/>
      <c r="G158" s="679"/>
      <c r="H158" s="453"/>
    </row>
    <row r="159" spans="1:8">
      <c r="A159" s="49">
        <f t="shared" si="2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6" t="str">
        <f>'WP7 Condensed Sch. Level Costs'!F151</f>
        <v>Company</v>
      </c>
      <c r="F159" s="453">
        <f>'WP7 Condensed Sch. Level Costs'!H151</f>
        <v>815.04750000000013</v>
      </c>
      <c r="G159" s="679">
        <f>'WP7 Condensed Sch. Level Costs'!P151</f>
        <v>1.1718313817226059E-2</v>
      </c>
      <c r="H159" s="453">
        <f>'WP7 Condensed Sch. Level Costs'!U151</f>
        <v>9.5509823809455572</v>
      </c>
    </row>
    <row r="160" spans="1:8">
      <c r="A160" s="49">
        <f t="shared" si="2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6" t="str">
        <f>'WP7 Condensed Sch. Level Costs'!F152</f>
        <v>Company</v>
      </c>
      <c r="F160" s="453">
        <f>'WP7 Condensed Sch. Level Costs'!H152</f>
        <v>875.7</v>
      </c>
      <c r="G160" s="679">
        <f>'WP7 Condensed Sch. Level Costs'!P152</f>
        <v>1.1718313817226059E-2</v>
      </c>
      <c r="H160" s="453">
        <f>'WP7 Condensed Sch. Level Costs'!U152</f>
        <v>10.261727409744861</v>
      </c>
    </row>
    <row r="161" spans="1:8">
      <c r="A161" s="49">
        <f t="shared" si="2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6" t="str">
        <f>'WP7 Condensed Sch. Level Costs'!F153</f>
        <v>Company</v>
      </c>
      <c r="F161" s="453">
        <f>'WP7 Condensed Sch. Level Costs'!H153</f>
        <v>879.28</v>
      </c>
      <c r="G161" s="679">
        <f>'WP7 Condensed Sch. Level Costs'!P153</f>
        <v>1.1718313817226059E-2</v>
      </c>
      <c r="H161" s="453">
        <f>'WP7 Condensed Sch. Level Costs'!U153</f>
        <v>10.303678973210529</v>
      </c>
    </row>
    <row r="162" spans="1:8">
      <c r="A162" s="49">
        <f t="shared" si="2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6" t="str">
        <f>'WP7 Condensed Sch. Level Costs'!F154</f>
        <v>Company</v>
      </c>
      <c r="F162" s="453">
        <f>'WP7 Condensed Sch. Level Costs'!H154</f>
        <v>1184.45</v>
      </c>
      <c r="G162" s="679">
        <f>'WP7 Condensed Sch. Level Costs'!P154</f>
        <v>1.1718313817226059E-2</v>
      </c>
      <c r="H162" s="453">
        <f>'WP7 Condensed Sch. Level Costs'!U154</f>
        <v>13.879756800813405</v>
      </c>
    </row>
    <row r="163" spans="1:8">
      <c r="A163" s="49">
        <f t="shared" si="2"/>
        <v>155</v>
      </c>
      <c r="B163" s="38"/>
      <c r="C163" s="678"/>
      <c r="D163" s="61"/>
      <c r="E163" s="26"/>
      <c r="F163" s="453"/>
      <c r="G163" s="679"/>
      <c r="H163" s="453"/>
    </row>
    <row r="164" spans="1:8">
      <c r="A164" s="49">
        <f t="shared" si="2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6" t="str">
        <f>'WP7 Condensed Sch. Level Costs'!F156</f>
        <v>Company</v>
      </c>
      <c r="F164" s="453">
        <f>'WP7 Condensed Sch. Level Costs'!H156</f>
        <v>875.7</v>
      </c>
      <c r="G164" s="679">
        <f>'WP7 Condensed Sch. Level Costs'!P156</f>
        <v>1.1718313817226059E-2</v>
      </c>
      <c r="H164" s="453">
        <f>'WP7 Condensed Sch. Level Costs'!U156</f>
        <v>10.261727409744861</v>
      </c>
    </row>
    <row r="165" spans="1:8">
      <c r="A165" s="49">
        <f t="shared" si="2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6" t="str">
        <f>'WP7 Condensed Sch. Level Costs'!F157</f>
        <v>Company</v>
      </c>
      <c r="F165" s="453">
        <f>'WP7 Condensed Sch. Level Costs'!H157</f>
        <v>879.28</v>
      </c>
      <c r="G165" s="679">
        <f>'WP7 Condensed Sch. Level Costs'!P157</f>
        <v>1.1718313817226059E-2</v>
      </c>
      <c r="H165" s="453">
        <f>'WP7 Condensed Sch. Level Costs'!U157</f>
        <v>10.303678973210529</v>
      </c>
    </row>
    <row r="166" spans="1:8">
      <c r="A166" s="49">
        <f t="shared" si="2"/>
        <v>158</v>
      </c>
      <c r="B166" s="38"/>
      <c r="C166" s="678"/>
      <c r="D166" s="61"/>
      <c r="E166" s="26"/>
      <c r="F166" s="453"/>
      <c r="G166" s="679"/>
      <c r="H166" s="453"/>
    </row>
    <row r="167" spans="1:8">
      <c r="A167" s="49">
        <f t="shared" si="2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6" t="str">
        <f>'WP7 Condensed Sch. Level Costs'!F159</f>
        <v>Company</v>
      </c>
      <c r="F167" s="453">
        <f>'WP7 Condensed Sch. Level Costs'!H159</f>
        <v>928.56000000000006</v>
      </c>
      <c r="G167" s="679">
        <f>'WP7 Condensed Sch. Level Costs'!P159</f>
        <v>1.1718313817226059E-2</v>
      </c>
      <c r="H167" s="453">
        <f>'WP7 Condensed Sch. Level Costs'!U159</f>
        <v>10.881157478123431</v>
      </c>
    </row>
    <row r="168" spans="1:8">
      <c r="A168" s="49">
        <f t="shared" si="2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6" t="str">
        <f>'WP7 Condensed Sch. Level Costs'!F160</f>
        <v>Company</v>
      </c>
      <c r="F168" s="453">
        <f>'WP7 Condensed Sch. Level Costs'!H160</f>
        <v>1009.26</v>
      </c>
      <c r="G168" s="679">
        <f>'WP7 Condensed Sch. Level Costs'!P160</f>
        <v>1.1718313817226059E-2</v>
      </c>
      <c r="H168" s="453">
        <f>'WP7 Condensed Sch. Level Costs'!U160</f>
        <v>11.826825403173572</v>
      </c>
    </row>
    <row r="169" spans="1:8">
      <c r="A169" s="49">
        <f t="shared" si="2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6" t="str">
        <f>'WP7 Condensed Sch. Level Costs'!F161</f>
        <v>Company</v>
      </c>
      <c r="F169" s="453">
        <f>'WP7 Condensed Sch. Level Costs'!H161</f>
        <v>1089.96</v>
      </c>
      <c r="G169" s="679">
        <f>'WP7 Condensed Sch. Level Costs'!P161</f>
        <v>1.1718313817226059E-2</v>
      </c>
      <c r="H169" s="453">
        <f>'WP7 Condensed Sch. Level Costs'!U161</f>
        <v>12.772493328223716</v>
      </c>
    </row>
    <row r="170" spans="1:8">
      <c r="A170" s="49">
        <f t="shared" si="2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6" t="str">
        <f>'WP7 Condensed Sch. Level Costs'!F162</f>
        <v>Company</v>
      </c>
      <c r="F170" s="453">
        <f>'WP7 Condensed Sch. Level Costs'!H162</f>
        <v>1170.6600000000001</v>
      </c>
      <c r="G170" s="679">
        <f>'WP7 Condensed Sch. Level Costs'!P162</f>
        <v>1.1718313817226059E-2</v>
      </c>
      <c r="H170" s="453">
        <f>'WP7 Condensed Sch. Level Costs'!U162</f>
        <v>13.718161253273859</v>
      </c>
    </row>
    <row r="171" spans="1:8">
      <c r="A171" s="49">
        <f t="shared" si="2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6" t="str">
        <f>'WP7 Condensed Sch. Level Costs'!F163</f>
        <v>Company</v>
      </c>
      <c r="F171" s="453">
        <f>'WP7 Condensed Sch. Level Costs'!H163</f>
        <v>1251.3600000000001</v>
      </c>
      <c r="G171" s="679">
        <f>'WP7 Condensed Sch. Level Costs'!P163</f>
        <v>1.1718313817226059E-2</v>
      </c>
      <c r="H171" s="453">
        <f>'WP7 Condensed Sch. Level Costs'!U163</f>
        <v>14.663829178324002</v>
      </c>
    </row>
    <row r="172" spans="1:8">
      <c r="A172" s="49">
        <f t="shared" si="2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6" t="str">
        <f>'WP7 Condensed Sch. Level Costs'!F164</f>
        <v>Company</v>
      </c>
      <c r="F172" s="453">
        <f>'WP7 Condensed Sch. Level Costs'!H164</f>
        <v>1332.0600000000004</v>
      </c>
      <c r="G172" s="679">
        <f>'WP7 Condensed Sch. Level Costs'!P164</f>
        <v>1.1718313817226059E-2</v>
      </c>
      <c r="H172" s="453">
        <f>'WP7 Condensed Sch. Level Costs'!U164</f>
        <v>15.609497103374148</v>
      </c>
    </row>
    <row r="173" spans="1:8">
      <c r="A173" s="49">
        <f t="shared" si="2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6" t="str">
        <f>'WP7 Condensed Sch. Level Costs'!F165</f>
        <v>Company</v>
      </c>
      <c r="F173" s="453">
        <f>'WP7 Condensed Sch. Level Costs'!H165</f>
        <v>1412.7600000000002</v>
      </c>
      <c r="G173" s="679">
        <f>'WP7 Condensed Sch. Level Costs'!P165</f>
        <v>1.1718313817226059E-2</v>
      </c>
      <c r="H173" s="453">
        <f>'WP7 Condensed Sch. Level Costs'!U165</f>
        <v>16.555165028424287</v>
      </c>
    </row>
    <row r="174" spans="1:8">
      <c r="A174" s="49">
        <f t="shared" si="2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6" t="str">
        <f>'WP7 Condensed Sch. Level Costs'!F166</f>
        <v>Company</v>
      </c>
      <c r="F174" s="453">
        <f>'WP7 Condensed Sch. Level Costs'!H166</f>
        <v>1493.4600000000003</v>
      </c>
      <c r="G174" s="679">
        <f>'WP7 Condensed Sch. Level Costs'!P166</f>
        <v>1.1718313817226059E-2</v>
      </c>
      <c r="H174" s="453">
        <f>'WP7 Condensed Sch. Level Costs'!U166</f>
        <v>17.500832953474433</v>
      </c>
    </row>
    <row r="175" spans="1:8">
      <c r="A175" s="49">
        <f t="shared" si="2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6" t="str">
        <f>'WP7 Condensed Sch. Level Costs'!F167</f>
        <v>Company</v>
      </c>
      <c r="F175" s="453">
        <f>'WP7 Condensed Sch. Level Costs'!H167</f>
        <v>1574.1600000000003</v>
      </c>
      <c r="G175" s="679">
        <f>'WP7 Condensed Sch. Level Costs'!P167</f>
        <v>1.1718313817226059E-2</v>
      </c>
      <c r="H175" s="453">
        <f>'WP7 Condensed Sch. Level Costs'!U167</f>
        <v>18.446500878524578</v>
      </c>
    </row>
    <row r="176" spans="1:8">
      <c r="A176" s="49">
        <f t="shared" si="2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6" t="str">
        <f>'WP7 Condensed Sch. Level Costs'!F168</f>
        <v>Company</v>
      </c>
      <c r="F176" s="453">
        <f>'WP7 Condensed Sch. Level Costs'!H168</f>
        <v>1749.0100000000004</v>
      </c>
      <c r="G176" s="679">
        <f>'WP7 Condensed Sch. Level Costs'!P168</f>
        <v>1.1718313817226059E-2</v>
      </c>
      <c r="H176" s="453">
        <f>'WP7 Condensed Sch. Level Costs'!U168</f>
        <v>20.495448049466553</v>
      </c>
    </row>
    <row r="177" spans="1:9">
      <c r="A177" s="49">
        <f t="shared" si="2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6" t="str">
        <f>'WP7 Condensed Sch. Level Costs'!F169</f>
        <v>Company</v>
      </c>
      <c r="F177" s="453">
        <f>'WP7 Condensed Sch. Level Costs'!H169</f>
        <v>2018.0100000000007</v>
      </c>
      <c r="G177" s="679">
        <f>'WP7 Condensed Sch. Level Costs'!P169</f>
        <v>1.1718313817226059E-2</v>
      </c>
      <c r="H177" s="453">
        <f>'WP7 Condensed Sch. Level Costs'!U169</f>
        <v>23.647674466300366</v>
      </c>
    </row>
    <row r="178" spans="1:9">
      <c r="A178" s="49">
        <f t="shared" si="2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6" t="str">
        <f>'WP7 Condensed Sch. Level Costs'!F170</f>
        <v>Company</v>
      </c>
      <c r="F178" s="453">
        <f>'WP7 Condensed Sch. Level Costs'!H170</f>
        <v>2287.0100000000007</v>
      </c>
      <c r="G178" s="679">
        <f>'WP7 Condensed Sch. Level Costs'!P170</f>
        <v>1.1718313817226059E-2</v>
      </c>
      <c r="H178" s="453">
        <f>'WP7 Condensed Sch. Level Costs'!U170</f>
        <v>26.799900883134175</v>
      </c>
    </row>
    <row r="179" spans="1:9">
      <c r="A179" s="49">
        <f t="shared" si="2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6" t="str">
        <f>'WP7 Condensed Sch. Level Costs'!F171</f>
        <v>Company</v>
      </c>
      <c r="F179" s="453">
        <f>'WP7 Condensed Sch. Level Costs'!H171</f>
        <v>2556.0100000000011</v>
      </c>
      <c r="G179" s="679">
        <f>'WP7 Condensed Sch. Level Costs'!P171</f>
        <v>1.1718313817226059E-2</v>
      </c>
      <c r="H179" s="453">
        <f>'WP7 Condensed Sch. Level Costs'!U171</f>
        <v>29.952127299967991</v>
      </c>
    </row>
    <row r="180" spans="1:9">
      <c r="A180" s="49">
        <f t="shared" si="2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6" t="str">
        <f>'WP7 Condensed Sch. Level Costs'!F172</f>
        <v>Company</v>
      </c>
      <c r="F180" s="453">
        <f>'WP7 Condensed Sch. Level Costs'!H172</f>
        <v>2825.0100000000011</v>
      </c>
      <c r="G180" s="679">
        <f>'WP7 Condensed Sch. Level Costs'!P172</f>
        <v>1.1718313817226059E-2</v>
      </c>
      <c r="H180" s="453">
        <f>'WP7 Condensed Sch. Level Costs'!U172</f>
        <v>33.104353716801803</v>
      </c>
    </row>
    <row r="181" spans="1:9">
      <c r="A181" s="49">
        <f t="shared" si="2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6" t="str">
        <f>'WP7 Condensed Sch. Level Costs'!F173</f>
        <v>Company</v>
      </c>
      <c r="F181" s="453">
        <f>'WP7 Condensed Sch. Level Costs'!H173</f>
        <v>3094.0100000000011</v>
      </c>
      <c r="G181" s="679">
        <f>'WP7 Condensed Sch. Level Costs'!P173</f>
        <v>1.1718313817226059E-2</v>
      </c>
      <c r="H181" s="453">
        <f>'WP7 Condensed Sch. Level Costs'!U173</f>
        <v>36.256580133635609</v>
      </c>
    </row>
    <row r="182" spans="1:9">
      <c r="A182" s="49">
        <f t="shared" si="2"/>
        <v>174</v>
      </c>
      <c r="B182" s="38"/>
      <c r="C182" s="678"/>
      <c r="D182" s="61"/>
      <c r="E182" s="26"/>
      <c r="F182" s="453"/>
      <c r="G182" s="679"/>
      <c r="H182" s="453"/>
    </row>
    <row r="183" spans="1:9">
      <c r="A183" s="49">
        <f t="shared" si="2"/>
        <v>175</v>
      </c>
      <c r="B183" s="38" t="str">
        <f>'WP7 Condensed Sch. Level Costs'!A174</f>
        <v>Sch 57</v>
      </c>
      <c r="C183" s="678"/>
      <c r="D183" s="61"/>
      <c r="E183" s="26"/>
      <c r="F183" s="453"/>
      <c r="G183" s="679"/>
      <c r="H183" s="453"/>
    </row>
    <row r="184" spans="1:9">
      <c r="A184" s="49">
        <f t="shared" si="2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6" t="str">
        <f>'WP7 Condensed Sch. Level Costs'!F175</f>
        <v>Customer</v>
      </c>
      <c r="F184" s="453" t="str">
        <f>'WP7 Condensed Sch. Level Costs'!H175</f>
        <v>N/A</v>
      </c>
      <c r="G184" s="679">
        <f>'WP7 Condensed Sch. Level Costs'!P175</f>
        <v>1.1718313817226059E-2</v>
      </c>
      <c r="H184" s="453">
        <f>'WP7 Condensed Sch. Level Costs'!U175</f>
        <v>0</v>
      </c>
    </row>
    <row r="185" spans="1:9">
      <c r="A185" s="49">
        <f t="shared" si="2"/>
        <v>177</v>
      </c>
      <c r="B185" s="38"/>
      <c r="C185" s="678"/>
      <c r="D185" s="61"/>
      <c r="E185" s="26"/>
      <c r="F185" s="453"/>
      <c r="G185" s="679"/>
      <c r="H185" s="453"/>
    </row>
    <row r="186" spans="1:9">
      <c r="A186" s="49">
        <f t="shared" si="2"/>
        <v>178</v>
      </c>
      <c r="B186" s="38" t="str">
        <f>'WP7 Condensed Sch. Level Costs'!A176</f>
        <v>Pole Rental Rates</v>
      </c>
      <c r="C186" s="678"/>
      <c r="D186" s="61"/>
      <c r="E186" s="26"/>
      <c r="F186" s="453"/>
      <c r="G186" s="679"/>
      <c r="H186" s="453"/>
    </row>
    <row r="187" spans="1:9">
      <c r="A187" s="49">
        <f t="shared" si="2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6" t="str">
        <f>'WP7 Condensed Sch. Level Costs'!F177</f>
        <v>Company</v>
      </c>
      <c r="F187" s="453">
        <f>'WP7 Condensed Sch. Level Costs'!H177</f>
        <v>992.33</v>
      </c>
      <c r="G187" s="679">
        <f>'WP7 Condensed Sch. Level Costs'!P177</f>
        <v>4.9545451380274301E-3</v>
      </c>
      <c r="H187" s="453">
        <f>'WP7 Condensed Sch. Level Costs'!U177</f>
        <v>4.9165437768187603</v>
      </c>
    </row>
    <row r="188" spans="1:9">
      <c r="A188" s="49">
        <f t="shared" si="2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6" t="str">
        <f>'WP7 Condensed Sch. Level Costs'!F178</f>
        <v>Company</v>
      </c>
      <c r="F188" s="453">
        <f>'WP7 Condensed Sch. Level Costs'!H178</f>
        <v>1984.66</v>
      </c>
      <c r="G188" s="679">
        <f>'WP7 Condensed Sch. Level Costs'!P178</f>
        <v>4.9545451380274301E-3</v>
      </c>
      <c r="H188" s="453">
        <f>'WP7 Condensed Sch. Level Costs'!U178</f>
        <v>9.8330875536375206</v>
      </c>
    </row>
    <row r="189" spans="1:9">
      <c r="A189" s="49">
        <f t="shared" si="2"/>
        <v>181</v>
      </c>
      <c r="B189" s="38"/>
      <c r="C189" s="678"/>
      <c r="D189" s="61"/>
      <c r="E189" s="26"/>
      <c r="F189" s="453"/>
      <c r="G189" s="679"/>
      <c r="H189" s="453"/>
    </row>
    <row r="190" spans="1:9">
      <c r="A190" s="49">
        <f t="shared" si="2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6" t="str">
        <f>'WP7 Condensed Sch. Level Costs'!F180</f>
        <v>Company</v>
      </c>
      <c r="F190" s="453">
        <f>'WP7 Condensed Sch. Level Costs'!H180</f>
        <v>1984.66</v>
      </c>
      <c r="G190" s="679">
        <f>'WP7 Condensed Sch. Level Costs'!P180</f>
        <v>4.9545451380274301E-3</v>
      </c>
      <c r="H190" s="453">
        <f>'WP7 Condensed Sch. Level Costs'!U180</f>
        <v>9.8330875536375206</v>
      </c>
    </row>
    <row r="191" spans="1:9">
      <c r="C191" s="27"/>
      <c r="D191" s="27"/>
      <c r="E191" s="27"/>
      <c r="F191" s="27"/>
      <c r="G191" s="27"/>
      <c r="H191" s="27"/>
      <c r="I191" s="27"/>
    </row>
    <row r="192" spans="1:9">
      <c r="B192" s="27"/>
      <c r="C192" s="27"/>
      <c r="D192" s="27"/>
      <c r="E192" s="27"/>
      <c r="F192" s="27"/>
      <c r="G192" s="27"/>
      <c r="H192" s="27"/>
    </row>
    <row r="193" spans="1:8">
      <c r="C193" s="27"/>
      <c r="D193" s="27"/>
      <c r="E193" s="27"/>
      <c r="G193" s="83"/>
      <c r="H193" s="83"/>
    </row>
    <row r="194" spans="1:8">
      <c r="A194" s="29"/>
      <c r="B194" s="31"/>
    </row>
    <row r="195" spans="1:8">
      <c r="A195" s="29"/>
      <c r="B195" s="31"/>
    </row>
    <row r="196" spans="1:8">
      <c r="C196" s="27"/>
      <c r="D196" s="27"/>
      <c r="E196" s="27"/>
      <c r="F196" s="27"/>
      <c r="G196" s="27"/>
      <c r="H196" s="27"/>
    </row>
    <row r="197" spans="1:8">
      <c r="C197" s="27"/>
      <c r="D197" s="27"/>
      <c r="E197" s="27"/>
      <c r="F197" s="27"/>
      <c r="G197" s="27"/>
      <c r="H197" s="27"/>
    </row>
    <row r="198" spans="1:8">
      <c r="C198" s="27"/>
      <c r="D198" s="27"/>
      <c r="E198" s="27"/>
    </row>
    <row r="199" spans="1:8">
      <c r="C199" s="27"/>
      <c r="D199" s="27"/>
      <c r="E199" s="27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sqref="A1:XFD1048576"/>
      <selection pane="bottomLeft" sqref="A1:XFD1048576"/>
    </sheetView>
  </sheetViews>
  <sheetFormatPr defaultColWidth="9.140625" defaultRowHeight="11.25"/>
  <cols>
    <col min="1" max="1" width="7.42578125" style="49" bestFit="1" customWidth="1"/>
    <col min="2" max="2" width="20" style="29" bestFit="1" customWidth="1"/>
    <col min="3" max="3" width="14.7109375" style="29" bestFit="1" customWidth="1"/>
    <col min="4" max="4" width="14.5703125" style="29" customWidth="1"/>
    <col min="5" max="5" width="7.85546875" style="29" customWidth="1"/>
    <col min="6" max="6" width="9.28515625" style="29" bestFit="1" customWidth="1"/>
    <col min="7" max="7" width="13.5703125" style="29" bestFit="1" customWidth="1"/>
    <col min="8" max="8" width="8.42578125" style="29" bestFit="1" customWidth="1"/>
    <col min="9" max="16384" width="9.140625" style="29"/>
  </cols>
  <sheetData>
    <row r="1" spans="1:8">
      <c r="A1" s="710" t="str">
        <f>'Capital Charge'!A1:H1</f>
        <v>Puget Sound Energy</v>
      </c>
      <c r="B1" s="710"/>
      <c r="C1" s="710"/>
      <c r="D1" s="710"/>
      <c r="E1" s="710"/>
      <c r="F1" s="710"/>
      <c r="G1" s="710"/>
      <c r="H1" s="710"/>
    </row>
    <row r="2" spans="1:8">
      <c r="A2" s="710" t="s">
        <v>600</v>
      </c>
      <c r="B2" s="710"/>
      <c r="C2" s="710"/>
      <c r="D2" s="710"/>
      <c r="E2" s="710"/>
      <c r="F2" s="710"/>
      <c r="G2" s="710"/>
      <c r="H2" s="710"/>
    </row>
    <row r="3" spans="1:8">
      <c r="A3" s="710" t="str">
        <f>'Capital Charge'!A3:H3</f>
        <v>2019 Greneral Rate Case (GRC)</v>
      </c>
      <c r="B3" s="710"/>
      <c r="C3" s="710"/>
      <c r="D3" s="710"/>
      <c r="E3" s="710"/>
      <c r="F3" s="710"/>
      <c r="G3" s="710"/>
      <c r="H3" s="710"/>
    </row>
    <row r="4" spans="1:8">
      <c r="A4" s="710" t="str">
        <f>'Capital Charge'!A4:H4</f>
        <v>Test Year Ending December 31, 2018</v>
      </c>
      <c r="B4" s="710"/>
      <c r="C4" s="710"/>
      <c r="D4" s="710"/>
      <c r="E4" s="710"/>
      <c r="F4" s="710"/>
      <c r="G4" s="710"/>
      <c r="H4" s="710"/>
    </row>
    <row r="6" spans="1:8" ht="33.75">
      <c r="A6" s="4" t="s">
        <v>1</v>
      </c>
      <c r="B6" s="4" t="s">
        <v>123</v>
      </c>
      <c r="C6" s="4" t="s">
        <v>138</v>
      </c>
      <c r="D6" s="4" t="s">
        <v>237</v>
      </c>
      <c r="E6" s="4" t="s">
        <v>196</v>
      </c>
      <c r="F6" s="4" t="s">
        <v>492</v>
      </c>
      <c r="G6" s="4" t="s">
        <v>343</v>
      </c>
      <c r="H6" s="4" t="s">
        <v>607</v>
      </c>
    </row>
    <row r="7" spans="1:8">
      <c r="B7" s="24" t="s">
        <v>3</v>
      </c>
      <c r="C7" s="24" t="s">
        <v>4</v>
      </c>
      <c r="D7" s="263" t="s">
        <v>5</v>
      </c>
      <c r="E7" s="24" t="s">
        <v>6</v>
      </c>
      <c r="F7" s="32" t="s">
        <v>494</v>
      </c>
      <c r="G7" s="32" t="s">
        <v>59</v>
      </c>
      <c r="H7" s="32" t="s">
        <v>8</v>
      </c>
    </row>
    <row r="8" spans="1:8">
      <c r="A8" s="49" t="s">
        <v>507</v>
      </c>
      <c r="B8" s="24"/>
      <c r="C8" s="24"/>
      <c r="D8" s="32"/>
      <c r="E8" s="26" t="s">
        <v>643</v>
      </c>
      <c r="F8" s="32" t="s">
        <v>508</v>
      </c>
      <c r="G8" s="26" t="s">
        <v>605</v>
      </c>
      <c r="H8" s="32" t="s">
        <v>517</v>
      </c>
    </row>
    <row r="9" spans="1:8">
      <c r="A9" s="49">
        <v>1</v>
      </c>
      <c r="B9" s="38" t="str">
        <f>'WP7 Condensed Sch. Level Costs'!A7</f>
        <v>Sch 50E</v>
      </c>
      <c r="G9" s="117"/>
      <c r="H9" s="117"/>
    </row>
    <row r="10" spans="1:8">
      <c r="A10" s="49">
        <f>A9+1</f>
        <v>2</v>
      </c>
      <c r="B10" s="38" t="str">
        <f>'WP7 Condensed Sch. Level Costs'!A8</f>
        <v>003</v>
      </c>
      <c r="C10" s="678" t="str">
        <f>'WP7 Condensed Sch. Level Costs'!C8</f>
        <v>Compact Flourescent</v>
      </c>
      <c r="D10" s="61" t="str">
        <f>'WP7 Condensed Sch. Level Costs'!D8</f>
        <v>CF 22</v>
      </c>
      <c r="E10" s="24" t="str">
        <f>'WP7 Condensed Sch. Level Costs'!I8</f>
        <v>No</v>
      </c>
      <c r="F10" s="24">
        <f>'WP7 Condensed Sch. Level Costs'!J8</f>
        <v>1</v>
      </c>
      <c r="G10" s="453">
        <f>'WP7 Condensed Sch. Level Costs'!Q8</f>
        <v>1.6597234240679404</v>
      </c>
      <c r="H10" s="453">
        <f>'WP7 Condensed Sch. Level Costs'!V8</f>
        <v>0</v>
      </c>
    </row>
    <row r="11" spans="1:8">
      <c r="A11" s="49">
        <f t="shared" ref="A11:A77" si="0">A10+1</f>
        <v>3</v>
      </c>
      <c r="B11" s="38"/>
      <c r="C11" s="678"/>
      <c r="D11" s="61"/>
      <c r="E11" s="24"/>
      <c r="F11" s="24"/>
      <c r="G11" s="453"/>
      <c r="H11" s="453"/>
    </row>
    <row r="12" spans="1:8">
      <c r="A12" s="49">
        <f t="shared" si="0"/>
        <v>4</v>
      </c>
      <c r="B12" s="38" t="str">
        <f>'WP7 Condensed Sch. Level Costs'!A10</f>
        <v>50E-A</v>
      </c>
      <c r="C12" s="678" t="str">
        <f>'WP7 Condensed Sch. Level Costs'!C10</f>
        <v>Mercury Vapor</v>
      </c>
      <c r="D12" s="61" t="str">
        <f>'WP7 Condensed Sch. Level Costs'!D10</f>
        <v>MV 100</v>
      </c>
      <c r="E12" s="24" t="str">
        <f>'WP7 Condensed Sch. Level Costs'!I10</f>
        <v>Yes</v>
      </c>
      <c r="F12" s="24">
        <f>'WP7 Condensed Sch. Level Costs'!J10</f>
        <v>1</v>
      </c>
      <c r="G12" s="453">
        <f>'WP7 Condensed Sch. Level Costs'!Q10</f>
        <v>1.6597234240679404</v>
      </c>
      <c r="H12" s="453">
        <f>'WP7 Condensed Sch. Level Costs'!V10</f>
        <v>1.6597234240679404</v>
      </c>
    </row>
    <row r="13" spans="1:8">
      <c r="A13" s="49">
        <f t="shared" si="0"/>
        <v>5</v>
      </c>
      <c r="B13" s="38" t="str">
        <f>'WP7 Condensed Sch. Level Costs'!A11</f>
        <v>50E-A</v>
      </c>
      <c r="C13" s="678" t="str">
        <f>'WP7 Condensed Sch. Level Costs'!C11</f>
        <v>Mercury Vapor</v>
      </c>
      <c r="D13" s="61" t="str">
        <f>'WP7 Condensed Sch. Level Costs'!D11</f>
        <v>MV 175</v>
      </c>
      <c r="E13" s="24" t="str">
        <f>'WP7 Condensed Sch. Level Costs'!I11</f>
        <v>Yes</v>
      </c>
      <c r="F13" s="24">
        <f>'WP7 Condensed Sch. Level Costs'!J11</f>
        <v>1</v>
      </c>
      <c r="G13" s="453">
        <f>'WP7 Condensed Sch. Level Costs'!Q11</f>
        <v>1.6597234240679404</v>
      </c>
      <c r="H13" s="453">
        <f>'WP7 Condensed Sch. Level Costs'!V11</f>
        <v>1.6597234240679404</v>
      </c>
    </row>
    <row r="14" spans="1:8">
      <c r="A14" s="49">
        <f t="shared" si="0"/>
        <v>6</v>
      </c>
      <c r="B14" s="38" t="str">
        <f>'WP7 Condensed Sch. Level Costs'!A12</f>
        <v>50E-A</v>
      </c>
      <c r="C14" s="678" t="str">
        <f>'WP7 Condensed Sch. Level Costs'!C12</f>
        <v>Mercury Vapor</v>
      </c>
      <c r="D14" s="61" t="str">
        <f>'WP7 Condensed Sch. Level Costs'!D12</f>
        <v>MV 400</v>
      </c>
      <c r="E14" s="24" t="str">
        <f>'WP7 Condensed Sch. Level Costs'!I12</f>
        <v>Yes</v>
      </c>
      <c r="F14" s="24">
        <f>'WP7 Condensed Sch. Level Costs'!J12</f>
        <v>1</v>
      </c>
      <c r="G14" s="453">
        <f>'WP7 Condensed Sch. Level Costs'!Q12</f>
        <v>1.6597234240679404</v>
      </c>
      <c r="H14" s="453">
        <f>'WP7 Condensed Sch. Level Costs'!V12</f>
        <v>1.6597234240679404</v>
      </c>
    </row>
    <row r="15" spans="1:8">
      <c r="A15" s="49">
        <f t="shared" si="0"/>
        <v>7</v>
      </c>
      <c r="B15" s="38"/>
      <c r="C15" s="678"/>
      <c r="D15" s="61"/>
      <c r="E15" s="24"/>
      <c r="F15" s="24"/>
      <c r="G15" s="453"/>
      <c r="H15" s="453"/>
    </row>
    <row r="16" spans="1:8">
      <c r="A16" s="49">
        <f t="shared" si="0"/>
        <v>8</v>
      </c>
      <c r="B16" s="38" t="str">
        <f>'WP7 Condensed Sch. Level Costs'!A14</f>
        <v>50E-B</v>
      </c>
      <c r="C16" s="678" t="str">
        <f>'WP7 Condensed Sch. Level Costs'!C14</f>
        <v>Mercury Vapor</v>
      </c>
      <c r="D16" s="61" t="str">
        <f>'WP7 Condensed Sch. Level Costs'!D14</f>
        <v>MV 100</v>
      </c>
      <c r="E16" s="24" t="str">
        <f>'WP7 Condensed Sch. Level Costs'!I14</f>
        <v>No</v>
      </c>
      <c r="F16" s="24">
        <f>'WP7 Condensed Sch. Level Costs'!J14</f>
        <v>1</v>
      </c>
      <c r="G16" s="453">
        <f>'WP7 Condensed Sch. Level Costs'!Q14</f>
        <v>1.6597234240679404</v>
      </c>
      <c r="H16" s="453">
        <f>'WP7 Condensed Sch. Level Costs'!V14</f>
        <v>0</v>
      </c>
    </row>
    <row r="17" spans="1:8">
      <c r="A17" s="49">
        <f t="shared" si="0"/>
        <v>9</v>
      </c>
      <c r="B17" s="38" t="str">
        <f>'WP7 Condensed Sch. Level Costs'!A15</f>
        <v>50E-B</v>
      </c>
      <c r="C17" s="678" t="str">
        <f>'WP7 Condensed Sch. Level Costs'!C15</f>
        <v>Mercury Vapor</v>
      </c>
      <c r="D17" s="61" t="str">
        <f>'WP7 Condensed Sch. Level Costs'!D15</f>
        <v>MV 175</v>
      </c>
      <c r="E17" s="24" t="str">
        <f>'WP7 Condensed Sch. Level Costs'!I15</f>
        <v>No</v>
      </c>
      <c r="F17" s="24">
        <f>'WP7 Condensed Sch. Level Costs'!J15</f>
        <v>1</v>
      </c>
      <c r="G17" s="453">
        <f>'WP7 Condensed Sch. Level Costs'!Q15</f>
        <v>1.6597234240679404</v>
      </c>
      <c r="H17" s="453">
        <f>'WP7 Condensed Sch. Level Costs'!V15</f>
        <v>0</v>
      </c>
    </row>
    <row r="18" spans="1:8">
      <c r="A18" s="49">
        <f t="shared" si="0"/>
        <v>10</v>
      </c>
      <c r="B18" s="38" t="str">
        <f>'WP7 Condensed Sch. Level Costs'!A16</f>
        <v>50E-B</v>
      </c>
      <c r="C18" s="678" t="str">
        <f>'WP7 Condensed Sch. Level Costs'!C16</f>
        <v>Mercury Vapor</v>
      </c>
      <c r="D18" s="61" t="str">
        <f>'WP7 Condensed Sch. Level Costs'!D16</f>
        <v>MV 400</v>
      </c>
      <c r="E18" s="24" t="str">
        <f>'WP7 Condensed Sch. Level Costs'!I16</f>
        <v>No</v>
      </c>
      <c r="F18" s="24">
        <f>'WP7 Condensed Sch. Level Costs'!J16</f>
        <v>1</v>
      </c>
      <c r="G18" s="453">
        <f>'WP7 Condensed Sch. Level Costs'!Q16</f>
        <v>1.6597234240679404</v>
      </c>
      <c r="H18" s="453">
        <f>'WP7 Condensed Sch. Level Costs'!V16</f>
        <v>0</v>
      </c>
    </row>
    <row r="19" spans="1:8">
      <c r="A19" s="49">
        <f t="shared" si="0"/>
        <v>11</v>
      </c>
      <c r="B19" s="38" t="str">
        <f>'WP7 Condensed Sch. Level Costs'!A17</f>
        <v>50E-B</v>
      </c>
      <c r="C19" s="678" t="str">
        <f>'WP7 Condensed Sch. Level Costs'!C17</f>
        <v>Mercury Vapor</v>
      </c>
      <c r="D19" s="61" t="str">
        <f>'WP7 Condensed Sch. Level Costs'!D17</f>
        <v>MV 700</v>
      </c>
      <c r="E19" s="24" t="str">
        <f>'WP7 Condensed Sch. Level Costs'!I17</f>
        <v>No</v>
      </c>
      <c r="F19" s="24">
        <f>'WP7 Condensed Sch. Level Costs'!J17</f>
        <v>1</v>
      </c>
      <c r="G19" s="453">
        <f>'WP7 Condensed Sch. Level Costs'!Q17</f>
        <v>1.6597234240679404</v>
      </c>
      <c r="H19" s="453">
        <f>'WP7 Condensed Sch. Level Costs'!V17</f>
        <v>0</v>
      </c>
    </row>
    <row r="20" spans="1:8">
      <c r="A20" s="49">
        <f t="shared" si="0"/>
        <v>12</v>
      </c>
      <c r="B20" s="38"/>
      <c r="C20" s="678"/>
      <c r="D20" s="61"/>
      <c r="E20" s="24"/>
      <c r="F20" s="24"/>
      <c r="G20" s="453"/>
      <c r="H20" s="453"/>
    </row>
    <row r="21" spans="1:8">
      <c r="A21" s="49">
        <f t="shared" si="0"/>
        <v>13</v>
      </c>
      <c r="B21" s="38" t="str">
        <f>'WP7 Condensed Sch. Level Costs'!A18</f>
        <v>Sch 51E</v>
      </c>
      <c r="C21" s="678"/>
      <c r="D21" s="61"/>
      <c r="E21" s="24"/>
      <c r="F21" s="24"/>
      <c r="G21" s="453"/>
      <c r="H21" s="453"/>
    </row>
    <row r="22" spans="1:8">
      <c r="A22" s="49">
        <f t="shared" si="0"/>
        <v>14</v>
      </c>
      <c r="B22" s="38" t="str">
        <f>'WP7 Condensed Sch. Level Costs'!A19</f>
        <v>51E</v>
      </c>
      <c r="C22" s="678" t="str">
        <f>'WP7 Condensed Sch. Level Costs'!C19</f>
        <v>Light Emitting Diode</v>
      </c>
      <c r="D22" s="61" t="str">
        <f>'WP7 Condensed Sch. Level Costs'!D19</f>
        <v>LED 030.01-060</v>
      </c>
      <c r="E22" s="24" t="str">
        <f>'WP7 Condensed Sch. Level Costs'!I19</f>
        <v>No</v>
      </c>
      <c r="F22" s="24">
        <f>'WP7 Condensed Sch. Level Costs'!J19</f>
        <v>0.2</v>
      </c>
      <c r="G22" s="453">
        <f>'WP7 Condensed Sch. Level Costs'!Q19</f>
        <v>1.6597234240679404</v>
      </c>
      <c r="H22" s="453">
        <f>'WP7 Condensed Sch. Level Costs'!V19</f>
        <v>0</v>
      </c>
    </row>
    <row r="23" spans="1:8">
      <c r="A23" s="49">
        <f t="shared" si="0"/>
        <v>15</v>
      </c>
      <c r="B23" s="38" t="str">
        <f>'WP7 Condensed Sch. Level Costs'!A20</f>
        <v>51E</v>
      </c>
      <c r="C23" s="678" t="str">
        <f>'WP7 Condensed Sch. Level Costs'!C20</f>
        <v>Light Emitting Diode</v>
      </c>
      <c r="D23" s="61" t="str">
        <f>'WP7 Condensed Sch. Level Costs'!D20</f>
        <v>LED 060.01-090</v>
      </c>
      <c r="E23" s="24" t="str">
        <f>'WP7 Condensed Sch. Level Costs'!I20</f>
        <v>No</v>
      </c>
      <c r="F23" s="24">
        <f>'WP7 Condensed Sch. Level Costs'!J20</f>
        <v>0.2</v>
      </c>
      <c r="G23" s="453">
        <f>'WP7 Condensed Sch. Level Costs'!Q20</f>
        <v>1.6597234240679404</v>
      </c>
      <c r="H23" s="453">
        <f>'WP7 Condensed Sch. Level Costs'!V20</f>
        <v>0</v>
      </c>
    </row>
    <row r="24" spans="1:8">
      <c r="A24" s="49">
        <f t="shared" si="0"/>
        <v>16</v>
      </c>
      <c r="B24" s="38" t="str">
        <f>'WP7 Condensed Sch. Level Costs'!A21</f>
        <v>51E</v>
      </c>
      <c r="C24" s="678" t="str">
        <f>'WP7 Condensed Sch. Level Costs'!C21</f>
        <v>Light Emitting Diode</v>
      </c>
      <c r="D24" s="61" t="str">
        <f>'WP7 Condensed Sch. Level Costs'!D21</f>
        <v>LED 090.01-120</v>
      </c>
      <c r="E24" s="24" t="str">
        <f>'WP7 Condensed Sch. Level Costs'!I21</f>
        <v>No</v>
      </c>
      <c r="F24" s="24">
        <f>'WP7 Condensed Sch. Level Costs'!J21</f>
        <v>0.2</v>
      </c>
      <c r="G24" s="453">
        <f>'WP7 Condensed Sch. Level Costs'!Q21</f>
        <v>1.6597234240679404</v>
      </c>
      <c r="H24" s="453">
        <f>'WP7 Condensed Sch. Level Costs'!V21</f>
        <v>0</v>
      </c>
    </row>
    <row r="25" spans="1:8">
      <c r="A25" s="49">
        <f t="shared" si="0"/>
        <v>17</v>
      </c>
      <c r="B25" s="38" t="str">
        <f>'WP7 Condensed Sch. Level Costs'!A22</f>
        <v>51E</v>
      </c>
      <c r="C25" s="678" t="str">
        <f>'WP7 Condensed Sch. Level Costs'!C22</f>
        <v>Light Emitting Diode</v>
      </c>
      <c r="D25" s="61" t="str">
        <f>'WP7 Condensed Sch. Level Costs'!D22</f>
        <v>LED 120.01-150</v>
      </c>
      <c r="E25" s="24" t="str">
        <f>'WP7 Condensed Sch. Level Costs'!I22</f>
        <v>No</v>
      </c>
      <c r="F25" s="24">
        <f>'WP7 Condensed Sch. Level Costs'!J22</f>
        <v>0.2</v>
      </c>
      <c r="G25" s="453">
        <f>'WP7 Condensed Sch. Level Costs'!Q22</f>
        <v>1.6597234240679404</v>
      </c>
      <c r="H25" s="453">
        <f>'WP7 Condensed Sch. Level Costs'!V22</f>
        <v>0</v>
      </c>
    </row>
    <row r="26" spans="1:8">
      <c r="A26" s="49">
        <f t="shared" si="0"/>
        <v>18</v>
      </c>
      <c r="B26" s="38" t="str">
        <f>'WP7 Condensed Sch. Level Costs'!A23</f>
        <v>51E</v>
      </c>
      <c r="C26" s="678" t="str">
        <f>'WP7 Condensed Sch. Level Costs'!C23</f>
        <v>Light Emitting Diode</v>
      </c>
      <c r="D26" s="61" t="str">
        <f>'WP7 Condensed Sch. Level Costs'!D23</f>
        <v>LED 150.01-180</v>
      </c>
      <c r="E26" s="24" t="str">
        <f>'WP7 Condensed Sch. Level Costs'!I23</f>
        <v>No</v>
      </c>
      <c r="F26" s="24">
        <f>'WP7 Condensed Sch. Level Costs'!J23</f>
        <v>0.2</v>
      </c>
      <c r="G26" s="453">
        <f>'WP7 Condensed Sch. Level Costs'!Q23</f>
        <v>1.6597234240679404</v>
      </c>
      <c r="H26" s="453">
        <f>'WP7 Condensed Sch. Level Costs'!V23</f>
        <v>0</v>
      </c>
    </row>
    <row r="27" spans="1:8">
      <c r="A27" s="49">
        <f t="shared" si="0"/>
        <v>19</v>
      </c>
      <c r="B27" s="38" t="str">
        <f>'WP7 Condensed Sch. Level Costs'!A24</f>
        <v>51E</v>
      </c>
      <c r="C27" s="678" t="str">
        <f>'WP7 Condensed Sch. Level Costs'!C24</f>
        <v>Light Emitting Diode</v>
      </c>
      <c r="D27" s="61" t="str">
        <f>'WP7 Condensed Sch. Level Costs'!D24</f>
        <v>LED 180.01-210</v>
      </c>
      <c r="E27" s="24" t="str">
        <f>'WP7 Condensed Sch. Level Costs'!I24</f>
        <v>No</v>
      </c>
      <c r="F27" s="24">
        <f>'WP7 Condensed Sch. Level Costs'!J24</f>
        <v>0.2</v>
      </c>
      <c r="G27" s="453">
        <f>'WP7 Condensed Sch. Level Costs'!Q24</f>
        <v>1.6597234240679404</v>
      </c>
      <c r="H27" s="453">
        <f>'WP7 Condensed Sch. Level Costs'!V24</f>
        <v>0</v>
      </c>
    </row>
    <row r="28" spans="1:8">
      <c r="A28" s="49">
        <f t="shared" si="0"/>
        <v>20</v>
      </c>
      <c r="B28" s="38" t="str">
        <f>'WP7 Condensed Sch. Level Costs'!A25</f>
        <v>51E</v>
      </c>
      <c r="C28" s="678" t="str">
        <f>'WP7 Condensed Sch. Level Costs'!C25</f>
        <v>Light Emitting Diode</v>
      </c>
      <c r="D28" s="61" t="str">
        <f>'WP7 Condensed Sch. Level Costs'!D25</f>
        <v>LED 210.01-240</v>
      </c>
      <c r="E28" s="24" t="str">
        <f>'WP7 Condensed Sch. Level Costs'!I25</f>
        <v>No</v>
      </c>
      <c r="F28" s="24">
        <f>'WP7 Condensed Sch. Level Costs'!J25</f>
        <v>0.2</v>
      </c>
      <c r="G28" s="453">
        <f>'WP7 Condensed Sch. Level Costs'!Q25</f>
        <v>1.6597234240679404</v>
      </c>
      <c r="H28" s="453">
        <f>'WP7 Condensed Sch. Level Costs'!V25</f>
        <v>0</v>
      </c>
    </row>
    <row r="29" spans="1:8">
      <c r="A29" s="49">
        <f t="shared" si="0"/>
        <v>21</v>
      </c>
      <c r="B29" s="38" t="str">
        <f>'WP7 Condensed Sch. Level Costs'!A26</f>
        <v>51E</v>
      </c>
      <c r="C29" s="678" t="str">
        <f>'WP7 Condensed Sch. Level Costs'!C26</f>
        <v>Light Emitting Diode</v>
      </c>
      <c r="D29" s="61" t="str">
        <f>'WP7 Condensed Sch. Level Costs'!D26</f>
        <v>LED 240.01-270</v>
      </c>
      <c r="E29" s="24" t="str">
        <f>'WP7 Condensed Sch. Level Costs'!I26</f>
        <v>No</v>
      </c>
      <c r="F29" s="24">
        <f>'WP7 Condensed Sch. Level Costs'!J26</f>
        <v>0.2</v>
      </c>
      <c r="G29" s="453">
        <f>'WP7 Condensed Sch. Level Costs'!Q26</f>
        <v>1.6597234240679404</v>
      </c>
      <c r="H29" s="453">
        <f>'WP7 Condensed Sch. Level Costs'!V26</f>
        <v>0</v>
      </c>
    </row>
    <row r="30" spans="1:8">
      <c r="A30" s="49">
        <f t="shared" si="0"/>
        <v>22</v>
      </c>
      <c r="B30" s="38" t="str">
        <f>'WP7 Condensed Sch. Level Costs'!A27</f>
        <v>51E</v>
      </c>
      <c r="C30" s="678" t="str">
        <f>'WP7 Condensed Sch. Level Costs'!C27</f>
        <v>Light Emitting Diode</v>
      </c>
      <c r="D30" s="61" t="str">
        <f>'WP7 Condensed Sch. Level Costs'!D27</f>
        <v>LED 270.01-300</v>
      </c>
      <c r="E30" s="24" t="str">
        <f>'WP7 Condensed Sch. Level Costs'!I27</f>
        <v>No</v>
      </c>
      <c r="F30" s="24">
        <f>'WP7 Condensed Sch. Level Costs'!J27</f>
        <v>0.2</v>
      </c>
      <c r="G30" s="453">
        <f>'WP7 Condensed Sch. Level Costs'!Q27</f>
        <v>1.6597234240679404</v>
      </c>
      <c r="H30" s="453">
        <f>'WP7 Condensed Sch. Level Costs'!V27</f>
        <v>0</v>
      </c>
    </row>
    <row r="31" spans="1:8">
      <c r="A31" s="49">
        <f t="shared" si="0"/>
        <v>23</v>
      </c>
      <c r="B31" s="38"/>
      <c r="C31" s="678"/>
      <c r="D31" s="61"/>
      <c r="E31" s="24"/>
      <c r="F31" s="24"/>
      <c r="G31" s="453"/>
      <c r="H31" s="453"/>
    </row>
    <row r="32" spans="1:8">
      <c r="A32" s="49">
        <f t="shared" si="0"/>
        <v>24</v>
      </c>
      <c r="B32" s="38" t="str">
        <f>'WP7 Condensed Sch. Level Costs'!A28</f>
        <v>Sch 52E</v>
      </c>
      <c r="C32" s="678"/>
      <c r="D32" s="61"/>
      <c r="E32" s="24"/>
      <c r="F32" s="24"/>
      <c r="G32" s="453"/>
      <c r="H32" s="453"/>
    </row>
    <row r="33" spans="1:8">
      <c r="A33" s="49">
        <f t="shared" si="0"/>
        <v>25</v>
      </c>
      <c r="B33" s="38" t="str">
        <f>'WP7 Condensed Sch. Level Costs'!A29</f>
        <v xml:space="preserve">52E </v>
      </c>
      <c r="C33" s="678" t="str">
        <f>'WP7 Condensed Sch. Level Costs'!C29</f>
        <v>Sodium Vapor</v>
      </c>
      <c r="D33" s="61" t="str">
        <f>'WP7 Condensed Sch. Level Costs'!D29</f>
        <v>SV 50</v>
      </c>
      <c r="E33" s="24" t="str">
        <f>'WP7 Condensed Sch. Level Costs'!I29</f>
        <v>No</v>
      </c>
      <c r="F33" s="24">
        <f>'WP7 Condensed Sch. Level Costs'!J29</f>
        <v>1</v>
      </c>
      <c r="G33" s="453">
        <f>'WP7 Condensed Sch. Level Costs'!Q29</f>
        <v>1.6597234240679404</v>
      </c>
      <c r="H33" s="453">
        <f>'WP7 Condensed Sch. Level Costs'!V29</f>
        <v>0</v>
      </c>
    </row>
    <row r="34" spans="1:8">
      <c r="A34" s="49">
        <f t="shared" si="0"/>
        <v>26</v>
      </c>
      <c r="B34" s="38" t="str">
        <f>'WP7 Condensed Sch. Level Costs'!A30</f>
        <v xml:space="preserve">52E </v>
      </c>
      <c r="C34" s="678" t="str">
        <f>'WP7 Condensed Sch. Level Costs'!C30</f>
        <v>Sodium Vapor</v>
      </c>
      <c r="D34" s="61" t="str">
        <f>'WP7 Condensed Sch. Level Costs'!D30</f>
        <v>SV 070</v>
      </c>
      <c r="E34" s="24" t="str">
        <f>'WP7 Condensed Sch. Level Costs'!I30</f>
        <v>No</v>
      </c>
      <c r="F34" s="24">
        <f>'WP7 Condensed Sch. Level Costs'!J30</f>
        <v>1</v>
      </c>
      <c r="G34" s="453">
        <f>'WP7 Condensed Sch. Level Costs'!Q30</f>
        <v>1.6597234240679404</v>
      </c>
      <c r="H34" s="453">
        <f>'WP7 Condensed Sch. Level Costs'!V30</f>
        <v>0</v>
      </c>
    </row>
    <row r="35" spans="1:8">
      <c r="A35" s="49">
        <f t="shared" si="0"/>
        <v>27</v>
      </c>
      <c r="B35" s="38" t="str">
        <f>'WP7 Condensed Sch. Level Costs'!A31</f>
        <v xml:space="preserve">52E </v>
      </c>
      <c r="C35" s="678" t="str">
        <f>'WP7 Condensed Sch. Level Costs'!C31</f>
        <v>Sodium Vapor</v>
      </c>
      <c r="D35" s="61" t="str">
        <f>'WP7 Condensed Sch. Level Costs'!D31</f>
        <v>SV 100</v>
      </c>
      <c r="E35" s="24" t="str">
        <f>'WP7 Condensed Sch. Level Costs'!I31</f>
        <v>No</v>
      </c>
      <c r="F35" s="24">
        <f>'WP7 Condensed Sch. Level Costs'!J31</f>
        <v>1</v>
      </c>
      <c r="G35" s="453">
        <f>'WP7 Condensed Sch. Level Costs'!Q31</f>
        <v>1.6597234240679404</v>
      </c>
      <c r="H35" s="453">
        <f>'WP7 Condensed Sch. Level Costs'!V31</f>
        <v>0</v>
      </c>
    </row>
    <row r="36" spans="1:8">
      <c r="A36" s="49">
        <f t="shared" si="0"/>
        <v>28</v>
      </c>
      <c r="B36" s="38" t="str">
        <f>'WP7 Condensed Sch. Level Costs'!A32</f>
        <v xml:space="preserve">52E </v>
      </c>
      <c r="C36" s="678" t="str">
        <f>'WP7 Condensed Sch. Level Costs'!C32</f>
        <v>Sodium Vapor</v>
      </c>
      <c r="D36" s="61" t="str">
        <f>'WP7 Condensed Sch. Level Costs'!D32</f>
        <v>SV 150</v>
      </c>
      <c r="E36" s="24" t="str">
        <f>'WP7 Condensed Sch. Level Costs'!I32</f>
        <v>No</v>
      </c>
      <c r="F36" s="24">
        <f>'WP7 Condensed Sch. Level Costs'!J32</f>
        <v>1</v>
      </c>
      <c r="G36" s="453">
        <f>'WP7 Condensed Sch. Level Costs'!Q32</f>
        <v>1.6597234240679404</v>
      </c>
      <c r="H36" s="453">
        <f>'WP7 Condensed Sch. Level Costs'!V32</f>
        <v>0</v>
      </c>
    </row>
    <row r="37" spans="1:8">
      <c r="A37" s="49">
        <f t="shared" si="0"/>
        <v>29</v>
      </c>
      <c r="B37" s="38" t="str">
        <f>'WP7 Condensed Sch. Level Costs'!A33</f>
        <v xml:space="preserve">52E </v>
      </c>
      <c r="C37" s="678" t="str">
        <f>'WP7 Condensed Sch. Level Costs'!C33</f>
        <v>Sodium Vapor</v>
      </c>
      <c r="D37" s="61" t="str">
        <f>'WP7 Condensed Sch. Level Costs'!D33</f>
        <v>SV 200</v>
      </c>
      <c r="E37" s="24" t="str">
        <f>'WP7 Condensed Sch. Level Costs'!I33</f>
        <v>No</v>
      </c>
      <c r="F37" s="24">
        <f>'WP7 Condensed Sch. Level Costs'!J33</f>
        <v>1</v>
      </c>
      <c r="G37" s="453">
        <f>'WP7 Condensed Sch. Level Costs'!Q33</f>
        <v>1.6597234240679404</v>
      </c>
      <c r="H37" s="453">
        <f>'WP7 Condensed Sch. Level Costs'!V33</f>
        <v>0</v>
      </c>
    </row>
    <row r="38" spans="1:8">
      <c r="A38" s="49">
        <f t="shared" si="0"/>
        <v>30</v>
      </c>
      <c r="B38" s="38" t="str">
        <f>'WP7 Condensed Sch. Level Costs'!A34</f>
        <v xml:space="preserve">52E </v>
      </c>
      <c r="C38" s="678" t="str">
        <f>'WP7 Condensed Sch. Level Costs'!C34</f>
        <v>Sodium Vapor</v>
      </c>
      <c r="D38" s="61" t="str">
        <f>'WP7 Condensed Sch. Level Costs'!D34</f>
        <v>SV 250</v>
      </c>
      <c r="E38" s="24" t="str">
        <f>'WP7 Condensed Sch. Level Costs'!I34</f>
        <v>No</v>
      </c>
      <c r="F38" s="24">
        <f>'WP7 Condensed Sch. Level Costs'!J34</f>
        <v>1</v>
      </c>
      <c r="G38" s="453">
        <f>'WP7 Condensed Sch. Level Costs'!Q34</f>
        <v>1.6597234240679404</v>
      </c>
      <c r="H38" s="453">
        <f>'WP7 Condensed Sch. Level Costs'!V34</f>
        <v>0</v>
      </c>
    </row>
    <row r="39" spans="1:8">
      <c r="A39" s="49">
        <f t="shared" si="0"/>
        <v>31</v>
      </c>
      <c r="B39" s="38" t="str">
        <f>'WP7 Condensed Sch. Level Costs'!A35</f>
        <v xml:space="preserve">52E </v>
      </c>
      <c r="C39" s="678" t="str">
        <f>'WP7 Condensed Sch. Level Costs'!C35</f>
        <v>Sodium Vapor</v>
      </c>
      <c r="D39" s="61" t="str">
        <f>'WP7 Condensed Sch. Level Costs'!D35</f>
        <v>SV 310</v>
      </c>
      <c r="E39" s="24" t="str">
        <f>'WP7 Condensed Sch. Level Costs'!I35</f>
        <v>No</v>
      </c>
      <c r="F39" s="24">
        <f>'WP7 Condensed Sch. Level Costs'!J35</f>
        <v>1</v>
      </c>
      <c r="G39" s="453">
        <f>'WP7 Condensed Sch. Level Costs'!Q35</f>
        <v>1.6597234240679404</v>
      </c>
      <c r="H39" s="453">
        <f>'WP7 Condensed Sch. Level Costs'!V35</f>
        <v>0</v>
      </c>
    </row>
    <row r="40" spans="1:8">
      <c r="A40" s="49">
        <f t="shared" si="0"/>
        <v>32</v>
      </c>
      <c r="B40" s="38" t="str">
        <f>'WP7 Condensed Sch. Level Costs'!A36</f>
        <v xml:space="preserve">52E </v>
      </c>
      <c r="C40" s="678" t="str">
        <f>'WP7 Condensed Sch. Level Costs'!C36</f>
        <v>Sodium Vapor</v>
      </c>
      <c r="D40" s="61" t="str">
        <f>'WP7 Condensed Sch. Level Costs'!D36</f>
        <v>SV 400</v>
      </c>
      <c r="E40" s="24" t="str">
        <f>'WP7 Condensed Sch. Level Costs'!I36</f>
        <v>No</v>
      </c>
      <c r="F40" s="24">
        <f>'WP7 Condensed Sch. Level Costs'!J36</f>
        <v>1</v>
      </c>
      <c r="G40" s="453">
        <f>'WP7 Condensed Sch. Level Costs'!Q36</f>
        <v>1.6597234240679404</v>
      </c>
      <c r="H40" s="453">
        <f>'WP7 Condensed Sch. Level Costs'!V36</f>
        <v>0</v>
      </c>
    </row>
    <row r="41" spans="1:8">
      <c r="A41" s="49">
        <f t="shared" si="0"/>
        <v>33</v>
      </c>
      <c r="B41" s="38"/>
      <c r="C41" s="678"/>
      <c r="D41" s="61"/>
      <c r="E41" s="24"/>
      <c r="F41" s="24"/>
      <c r="G41" s="453"/>
      <c r="H41" s="453"/>
    </row>
    <row r="42" spans="1:8">
      <c r="A42" s="49">
        <f t="shared" si="0"/>
        <v>34</v>
      </c>
      <c r="B42" s="38" t="str">
        <f>'WP7 Condensed Sch. Level Costs'!A38</f>
        <v xml:space="preserve">52E </v>
      </c>
      <c r="C42" s="678" t="str">
        <f>'WP7 Condensed Sch. Level Costs'!C38</f>
        <v>Metal Halide</v>
      </c>
      <c r="D42" s="61" t="str">
        <f>'WP7 Condensed Sch. Level Costs'!D38</f>
        <v>MH 070</v>
      </c>
      <c r="E42" s="24" t="str">
        <f>'WP7 Condensed Sch. Level Costs'!I38</f>
        <v>No</v>
      </c>
      <c r="F42" s="24">
        <f>'WP7 Condensed Sch. Level Costs'!J38</f>
        <v>2</v>
      </c>
      <c r="G42" s="453">
        <f>'WP7 Condensed Sch. Level Costs'!Q38</f>
        <v>1.6597234240679404</v>
      </c>
      <c r="H42" s="453">
        <f>'WP7 Condensed Sch. Level Costs'!V38</f>
        <v>0</v>
      </c>
    </row>
    <row r="43" spans="1:8">
      <c r="A43" s="49">
        <f t="shared" si="0"/>
        <v>35</v>
      </c>
      <c r="B43" s="38" t="str">
        <f>'WP7 Condensed Sch. Level Costs'!A39</f>
        <v xml:space="preserve">52E </v>
      </c>
      <c r="C43" s="678" t="str">
        <f>'WP7 Condensed Sch. Level Costs'!C39</f>
        <v>Metal Halide</v>
      </c>
      <c r="D43" s="61" t="str">
        <f>'WP7 Condensed Sch. Level Costs'!D39</f>
        <v>MH 100</v>
      </c>
      <c r="E43" s="24" t="str">
        <f>'WP7 Condensed Sch. Level Costs'!I39</f>
        <v>No</v>
      </c>
      <c r="F43" s="24">
        <f>'WP7 Condensed Sch. Level Costs'!J39</f>
        <v>2</v>
      </c>
      <c r="G43" s="453">
        <f>'WP7 Condensed Sch. Level Costs'!Q39</f>
        <v>1.6597234240679404</v>
      </c>
      <c r="H43" s="453">
        <f>'WP7 Condensed Sch. Level Costs'!V39</f>
        <v>0</v>
      </c>
    </row>
    <row r="44" spans="1:8">
      <c r="A44" s="49">
        <f t="shared" si="0"/>
        <v>36</v>
      </c>
      <c r="B44" s="38" t="str">
        <f>'WP7 Condensed Sch. Level Costs'!A40</f>
        <v xml:space="preserve">52E </v>
      </c>
      <c r="C44" s="678" t="str">
        <f>'WP7 Condensed Sch. Level Costs'!C40</f>
        <v>Metal Halide</v>
      </c>
      <c r="D44" s="61" t="str">
        <f>'WP7 Condensed Sch. Level Costs'!D40</f>
        <v>MH 150</v>
      </c>
      <c r="E44" s="24" t="str">
        <f>'WP7 Condensed Sch. Level Costs'!I40</f>
        <v>No</v>
      </c>
      <c r="F44" s="24">
        <f>'WP7 Condensed Sch. Level Costs'!J40</f>
        <v>2</v>
      </c>
      <c r="G44" s="453">
        <f>'WP7 Condensed Sch. Level Costs'!Q40</f>
        <v>1.6597234240679404</v>
      </c>
      <c r="H44" s="453">
        <f>'WP7 Condensed Sch. Level Costs'!V40</f>
        <v>0</v>
      </c>
    </row>
    <row r="45" spans="1:8">
      <c r="A45" s="49">
        <f t="shared" si="0"/>
        <v>37</v>
      </c>
      <c r="B45" s="38" t="str">
        <f>'WP7 Condensed Sch. Level Costs'!A41</f>
        <v xml:space="preserve">52E </v>
      </c>
      <c r="C45" s="678" t="str">
        <f>'WP7 Condensed Sch. Level Costs'!C41</f>
        <v>Metal Halide</v>
      </c>
      <c r="D45" s="61" t="str">
        <f>'WP7 Condensed Sch. Level Costs'!D41</f>
        <v>MH 175</v>
      </c>
      <c r="E45" s="24" t="str">
        <f>'WP7 Condensed Sch. Level Costs'!I41</f>
        <v>No</v>
      </c>
      <c r="F45" s="24">
        <f>'WP7 Condensed Sch. Level Costs'!J41</f>
        <v>2</v>
      </c>
      <c r="G45" s="453">
        <f>'WP7 Condensed Sch. Level Costs'!Q41</f>
        <v>1.6597234240679404</v>
      </c>
      <c r="H45" s="453">
        <f>'WP7 Condensed Sch. Level Costs'!V41</f>
        <v>0</v>
      </c>
    </row>
    <row r="46" spans="1:8">
      <c r="A46" s="49">
        <f t="shared" si="0"/>
        <v>38</v>
      </c>
      <c r="B46" s="38" t="str">
        <f>'WP7 Condensed Sch. Level Costs'!A42</f>
        <v xml:space="preserve">52E </v>
      </c>
      <c r="C46" s="678" t="str">
        <f>'WP7 Condensed Sch. Level Costs'!C42</f>
        <v>Metal Halide</v>
      </c>
      <c r="D46" s="61" t="str">
        <f>'WP7 Condensed Sch. Level Costs'!D42</f>
        <v>MH 250</v>
      </c>
      <c r="E46" s="24" t="str">
        <f>'WP7 Condensed Sch. Level Costs'!I42</f>
        <v>No</v>
      </c>
      <c r="F46" s="24">
        <f>'WP7 Condensed Sch. Level Costs'!J42</f>
        <v>2</v>
      </c>
      <c r="G46" s="453">
        <f>'WP7 Condensed Sch. Level Costs'!Q42</f>
        <v>1.6597234240679404</v>
      </c>
      <c r="H46" s="453">
        <f>'WP7 Condensed Sch. Level Costs'!V42</f>
        <v>0</v>
      </c>
    </row>
    <row r="47" spans="1:8">
      <c r="A47" s="49">
        <f t="shared" si="0"/>
        <v>39</v>
      </c>
      <c r="B47" s="38" t="str">
        <f>'WP7 Condensed Sch. Level Costs'!A43</f>
        <v xml:space="preserve">52E </v>
      </c>
      <c r="C47" s="678" t="str">
        <f>'WP7 Condensed Sch. Level Costs'!C43</f>
        <v>Metal Halide</v>
      </c>
      <c r="D47" s="61" t="str">
        <f>'WP7 Condensed Sch. Level Costs'!D43</f>
        <v>MH 400</v>
      </c>
      <c r="E47" s="24" t="str">
        <f>'WP7 Condensed Sch. Level Costs'!I43</f>
        <v>No</v>
      </c>
      <c r="F47" s="24">
        <f>'WP7 Condensed Sch. Level Costs'!J43</f>
        <v>2</v>
      </c>
      <c r="G47" s="453">
        <f>'WP7 Condensed Sch. Level Costs'!Q43</f>
        <v>1.6597234240679404</v>
      </c>
      <c r="H47" s="453">
        <f>'WP7 Condensed Sch. Level Costs'!V43</f>
        <v>0</v>
      </c>
    </row>
    <row r="48" spans="1:8">
      <c r="A48" s="49">
        <f t="shared" si="0"/>
        <v>40</v>
      </c>
      <c r="B48" s="38" t="str">
        <f>'WP7 Condensed Sch. Level Costs'!A44</f>
        <v xml:space="preserve">52E </v>
      </c>
      <c r="C48" s="678" t="str">
        <f>'WP7 Condensed Sch. Level Costs'!C44</f>
        <v>Metal Halide</v>
      </c>
      <c r="D48" s="61" t="str">
        <f>'WP7 Condensed Sch. Level Costs'!D44</f>
        <v>MH 1000</v>
      </c>
      <c r="E48" s="24" t="str">
        <f>'WP7 Condensed Sch. Level Costs'!I44</f>
        <v>No</v>
      </c>
      <c r="F48" s="24">
        <f>'WP7 Condensed Sch. Level Costs'!J44</f>
        <v>2</v>
      </c>
      <c r="G48" s="453">
        <f>'WP7 Condensed Sch. Level Costs'!Q44</f>
        <v>1.6597234240679404</v>
      </c>
      <c r="H48" s="453">
        <f>'WP7 Condensed Sch. Level Costs'!V44</f>
        <v>0</v>
      </c>
    </row>
    <row r="49" spans="1:8">
      <c r="A49" s="49">
        <f t="shared" si="0"/>
        <v>41</v>
      </c>
      <c r="B49" s="38"/>
      <c r="C49" s="678"/>
      <c r="D49" s="61"/>
      <c r="E49" s="24"/>
      <c r="F49" s="24"/>
      <c r="G49" s="453"/>
      <c r="H49" s="453"/>
    </row>
    <row r="50" spans="1:8">
      <c r="A50" s="49">
        <f t="shared" si="0"/>
        <v>42</v>
      </c>
      <c r="B50" s="38" t="str">
        <f>'WP7 Condensed Sch. Level Costs'!A45</f>
        <v>Sch 53E</v>
      </c>
      <c r="C50" s="678"/>
      <c r="D50" s="61"/>
      <c r="E50" s="24"/>
      <c r="F50" s="24"/>
      <c r="G50" s="453"/>
      <c r="H50" s="453"/>
    </row>
    <row r="51" spans="1:8">
      <c r="A51" s="49">
        <f t="shared" si="0"/>
        <v>43</v>
      </c>
      <c r="B51" s="38" t="str">
        <f>'WP7 Condensed Sch. Level Costs'!A46</f>
        <v>53E - Company Owned</v>
      </c>
      <c r="C51" s="678" t="str">
        <f>'WP7 Condensed Sch. Level Costs'!C46</f>
        <v>Sodium Vapor</v>
      </c>
      <c r="D51" s="61" t="str">
        <f>'WP7 Condensed Sch. Level Costs'!D46</f>
        <v>SV 050</v>
      </c>
      <c r="E51" s="24" t="str">
        <f>'WP7 Condensed Sch. Level Costs'!I46</f>
        <v>Yes</v>
      </c>
      <c r="F51" s="24">
        <f>'WP7 Condensed Sch. Level Costs'!J46</f>
        <v>1</v>
      </c>
      <c r="G51" s="453">
        <f>'WP7 Condensed Sch. Level Costs'!Q46</f>
        <v>1.6597234240679404</v>
      </c>
      <c r="H51" s="453">
        <f>'WP7 Condensed Sch. Level Costs'!V46</f>
        <v>1.6597234240679404</v>
      </c>
    </row>
    <row r="52" spans="1:8">
      <c r="A52" s="49">
        <f t="shared" si="0"/>
        <v>44</v>
      </c>
      <c r="B52" s="38" t="str">
        <f>'WP7 Condensed Sch. Level Costs'!A47</f>
        <v>53E - Company Owned</v>
      </c>
      <c r="C52" s="678" t="str">
        <f>'WP7 Condensed Sch. Level Costs'!C47</f>
        <v>Sodium Vapor</v>
      </c>
      <c r="D52" s="61" t="str">
        <f>'WP7 Condensed Sch. Level Costs'!D47</f>
        <v>SV 070</v>
      </c>
      <c r="E52" s="24" t="str">
        <f>'WP7 Condensed Sch. Level Costs'!I47</f>
        <v>Yes</v>
      </c>
      <c r="F52" s="24">
        <f>'WP7 Condensed Sch. Level Costs'!J47</f>
        <v>1</v>
      </c>
      <c r="G52" s="453">
        <f>'WP7 Condensed Sch. Level Costs'!Q47</f>
        <v>1.6597234240679404</v>
      </c>
      <c r="H52" s="453">
        <f>'WP7 Condensed Sch. Level Costs'!V47</f>
        <v>1.6597234240679404</v>
      </c>
    </row>
    <row r="53" spans="1:8">
      <c r="A53" s="49">
        <f t="shared" si="0"/>
        <v>45</v>
      </c>
      <c r="B53" s="38" t="str">
        <f>'WP7 Condensed Sch. Level Costs'!A48</f>
        <v>53E - Company Owned</v>
      </c>
      <c r="C53" s="678" t="str">
        <f>'WP7 Condensed Sch. Level Costs'!C48</f>
        <v>Sodium Vapor</v>
      </c>
      <c r="D53" s="61" t="str">
        <f>'WP7 Condensed Sch. Level Costs'!D48</f>
        <v>SV 100</v>
      </c>
      <c r="E53" s="24" t="str">
        <f>'WP7 Condensed Sch. Level Costs'!I48</f>
        <v>Yes</v>
      </c>
      <c r="F53" s="24">
        <f>'WP7 Condensed Sch. Level Costs'!J48</f>
        <v>1</v>
      </c>
      <c r="G53" s="453">
        <f>'WP7 Condensed Sch. Level Costs'!Q48</f>
        <v>1.6597234240679404</v>
      </c>
      <c r="H53" s="453">
        <f>'WP7 Condensed Sch. Level Costs'!V48</f>
        <v>1.6597234240679404</v>
      </c>
    </row>
    <row r="54" spans="1:8">
      <c r="A54" s="49">
        <f t="shared" si="0"/>
        <v>46</v>
      </c>
      <c r="B54" s="38" t="str">
        <f>'WP7 Condensed Sch. Level Costs'!A49</f>
        <v>53E - Company Owned</v>
      </c>
      <c r="C54" s="678" t="str">
        <f>'WP7 Condensed Sch. Level Costs'!C49</f>
        <v>Sodium Vapor</v>
      </c>
      <c r="D54" s="61" t="str">
        <f>'WP7 Condensed Sch. Level Costs'!D49</f>
        <v>SV 150</v>
      </c>
      <c r="E54" s="24" t="str">
        <f>'WP7 Condensed Sch. Level Costs'!I49</f>
        <v>Yes</v>
      </c>
      <c r="F54" s="24">
        <f>'WP7 Condensed Sch. Level Costs'!J49</f>
        <v>1</v>
      </c>
      <c r="G54" s="453">
        <f>'WP7 Condensed Sch. Level Costs'!Q49</f>
        <v>1.6597234240679404</v>
      </c>
      <c r="H54" s="453">
        <f>'WP7 Condensed Sch. Level Costs'!V49</f>
        <v>1.6597234240679404</v>
      </c>
    </row>
    <row r="55" spans="1:8">
      <c r="A55" s="49">
        <f t="shared" si="0"/>
        <v>47</v>
      </c>
      <c r="B55" s="38" t="str">
        <f>'WP7 Condensed Sch. Level Costs'!A50</f>
        <v>53E - Company Owned</v>
      </c>
      <c r="C55" s="678" t="str">
        <f>'WP7 Condensed Sch. Level Costs'!C50</f>
        <v>Sodium Vapor</v>
      </c>
      <c r="D55" s="61" t="str">
        <f>'WP7 Condensed Sch. Level Costs'!D50</f>
        <v>SV 200</v>
      </c>
      <c r="E55" s="24" t="str">
        <f>'WP7 Condensed Sch. Level Costs'!I50</f>
        <v>Yes</v>
      </c>
      <c r="F55" s="24">
        <f>'WP7 Condensed Sch. Level Costs'!J50</f>
        <v>1</v>
      </c>
      <c r="G55" s="453">
        <f>'WP7 Condensed Sch. Level Costs'!Q50</f>
        <v>1.6597234240679404</v>
      </c>
      <c r="H55" s="453">
        <f>'WP7 Condensed Sch. Level Costs'!V50</f>
        <v>1.6597234240679404</v>
      </c>
    </row>
    <row r="56" spans="1:8">
      <c r="A56" s="49">
        <f t="shared" si="0"/>
        <v>48</v>
      </c>
      <c r="B56" s="38" t="str">
        <f>'WP7 Condensed Sch. Level Costs'!A51</f>
        <v>53E - Company Owned</v>
      </c>
      <c r="C56" s="678" t="str">
        <f>'WP7 Condensed Sch. Level Costs'!C51</f>
        <v>Sodium Vapor</v>
      </c>
      <c r="D56" s="61" t="str">
        <f>'WP7 Condensed Sch. Level Costs'!D51</f>
        <v>SV 250</v>
      </c>
      <c r="E56" s="24" t="str">
        <f>'WP7 Condensed Sch. Level Costs'!I51</f>
        <v>Yes</v>
      </c>
      <c r="F56" s="24">
        <f>'WP7 Condensed Sch. Level Costs'!J51</f>
        <v>1</v>
      </c>
      <c r="G56" s="453">
        <f>'WP7 Condensed Sch. Level Costs'!Q51</f>
        <v>1.6597234240679404</v>
      </c>
      <c r="H56" s="453">
        <f>'WP7 Condensed Sch. Level Costs'!V51</f>
        <v>1.6597234240679404</v>
      </c>
    </row>
    <row r="57" spans="1:8">
      <c r="A57" s="49">
        <f t="shared" si="0"/>
        <v>49</v>
      </c>
      <c r="B57" s="38" t="str">
        <f>'WP7 Condensed Sch. Level Costs'!A52</f>
        <v>53E - Company Owned</v>
      </c>
      <c r="C57" s="678" t="str">
        <f>'WP7 Condensed Sch. Level Costs'!C52</f>
        <v>Sodium Vapor</v>
      </c>
      <c r="D57" s="61" t="str">
        <f>'WP7 Condensed Sch. Level Costs'!D52</f>
        <v>SV 310</v>
      </c>
      <c r="E57" s="24" t="str">
        <f>'WP7 Condensed Sch. Level Costs'!I52</f>
        <v>Yes</v>
      </c>
      <c r="F57" s="24">
        <f>'WP7 Condensed Sch. Level Costs'!J52</f>
        <v>1</v>
      </c>
      <c r="G57" s="453">
        <f>'WP7 Condensed Sch. Level Costs'!Q52</f>
        <v>1.6597234240679404</v>
      </c>
      <c r="H57" s="453">
        <f>'WP7 Condensed Sch. Level Costs'!V52</f>
        <v>1.6597234240679404</v>
      </c>
    </row>
    <row r="58" spans="1:8">
      <c r="A58" s="49">
        <f t="shared" si="0"/>
        <v>50</v>
      </c>
      <c r="B58" s="38" t="str">
        <f>'WP7 Condensed Sch. Level Costs'!A53</f>
        <v>53E - Company Owned</v>
      </c>
      <c r="C58" s="678" t="str">
        <f>'WP7 Condensed Sch. Level Costs'!C53</f>
        <v>Sodium Vapor</v>
      </c>
      <c r="D58" s="61" t="str">
        <f>'WP7 Condensed Sch. Level Costs'!D53</f>
        <v>SV 400</v>
      </c>
      <c r="E58" s="24" t="str">
        <f>'WP7 Condensed Sch. Level Costs'!I53</f>
        <v>Yes</v>
      </c>
      <c r="F58" s="24">
        <f>'WP7 Condensed Sch. Level Costs'!J53</f>
        <v>1</v>
      </c>
      <c r="G58" s="453">
        <f>'WP7 Condensed Sch. Level Costs'!Q53</f>
        <v>1.6597234240679404</v>
      </c>
      <c r="H58" s="453">
        <f>'WP7 Condensed Sch. Level Costs'!V53</f>
        <v>1.6597234240679404</v>
      </c>
    </row>
    <row r="59" spans="1:8">
      <c r="A59" s="49">
        <f t="shared" si="0"/>
        <v>51</v>
      </c>
      <c r="B59" s="38" t="str">
        <f>'WP7 Condensed Sch. Level Costs'!A54</f>
        <v>53E - Company Owned</v>
      </c>
      <c r="C59" s="678" t="str">
        <f>'WP7 Condensed Sch. Level Costs'!C54</f>
        <v>Sodium Vapor</v>
      </c>
      <c r="D59" s="61" t="str">
        <f>'WP7 Condensed Sch. Level Costs'!D54</f>
        <v>SV 1000</v>
      </c>
      <c r="E59" s="24" t="str">
        <f>'WP7 Condensed Sch. Level Costs'!I54</f>
        <v>Yes</v>
      </c>
      <c r="F59" s="24">
        <f>'WP7 Condensed Sch. Level Costs'!J54</f>
        <v>1</v>
      </c>
      <c r="G59" s="453">
        <f>'WP7 Condensed Sch. Level Costs'!Q54</f>
        <v>1.6597234240679404</v>
      </c>
      <c r="H59" s="453">
        <f>'WP7 Condensed Sch. Level Costs'!V54</f>
        <v>1.6597234240679404</v>
      </c>
    </row>
    <row r="60" spans="1:8">
      <c r="A60" s="49">
        <f t="shared" si="0"/>
        <v>52</v>
      </c>
      <c r="B60" s="38"/>
      <c r="C60" s="678"/>
      <c r="D60" s="61"/>
      <c r="E60" s="24"/>
      <c r="F60" s="24"/>
      <c r="G60" s="453"/>
      <c r="H60" s="453"/>
    </row>
    <row r="61" spans="1:8">
      <c r="A61" s="49">
        <f t="shared" si="0"/>
        <v>53</v>
      </c>
      <c r="B61" s="38" t="str">
        <f>'WP7 Condensed Sch. Level Costs'!A56</f>
        <v>53E - Company Owned</v>
      </c>
      <c r="C61" s="678" t="str">
        <f>'WP7 Condensed Sch. Level Costs'!C56</f>
        <v>Metal Halide</v>
      </c>
      <c r="D61" s="61" t="str">
        <f>'WP7 Condensed Sch. Level Costs'!D56</f>
        <v>MH 070</v>
      </c>
      <c r="E61" s="24" t="str">
        <f>'WP7 Condensed Sch. Level Costs'!I56</f>
        <v>Yes</v>
      </c>
      <c r="F61" s="24">
        <f>'WP7 Condensed Sch. Level Costs'!J56</f>
        <v>2</v>
      </c>
      <c r="G61" s="453">
        <f>'WP7 Condensed Sch. Level Costs'!Q56</f>
        <v>1.6597234240679404</v>
      </c>
      <c r="H61" s="453">
        <f>'WP7 Condensed Sch. Level Costs'!V56</f>
        <v>3.3194468481358808</v>
      </c>
    </row>
    <row r="62" spans="1:8">
      <c r="A62" s="49">
        <f t="shared" si="0"/>
        <v>54</v>
      </c>
      <c r="B62" s="38" t="str">
        <f>'WP7 Condensed Sch. Level Costs'!A57</f>
        <v>53E - Company Owned</v>
      </c>
      <c r="C62" s="678" t="str">
        <f>'WP7 Condensed Sch. Level Costs'!C57</f>
        <v>Metal Halide</v>
      </c>
      <c r="D62" s="61" t="str">
        <f>'WP7 Condensed Sch. Level Costs'!D57</f>
        <v>MH 100</v>
      </c>
      <c r="E62" s="24" t="str">
        <f>'WP7 Condensed Sch. Level Costs'!I57</f>
        <v>Yes</v>
      </c>
      <c r="F62" s="24">
        <f>'WP7 Condensed Sch. Level Costs'!J57</f>
        <v>2</v>
      </c>
      <c r="G62" s="453">
        <f>'WP7 Condensed Sch. Level Costs'!Q57</f>
        <v>1.6597234240679404</v>
      </c>
      <c r="H62" s="453">
        <f>'WP7 Condensed Sch. Level Costs'!V57</f>
        <v>3.3194468481358808</v>
      </c>
    </row>
    <row r="63" spans="1:8">
      <c r="A63" s="49">
        <f t="shared" si="0"/>
        <v>55</v>
      </c>
      <c r="B63" s="38" t="str">
        <f>'WP7 Condensed Sch. Level Costs'!A58</f>
        <v>53E - Company Owned</v>
      </c>
      <c r="C63" s="678" t="str">
        <f>'WP7 Condensed Sch. Level Costs'!C58</f>
        <v>Metal Halide</v>
      </c>
      <c r="D63" s="61" t="str">
        <f>'WP7 Condensed Sch. Level Costs'!D58</f>
        <v>MH 150</v>
      </c>
      <c r="E63" s="24" t="str">
        <f>'WP7 Condensed Sch. Level Costs'!I58</f>
        <v>Yes</v>
      </c>
      <c r="F63" s="24">
        <f>'WP7 Condensed Sch. Level Costs'!J58</f>
        <v>2</v>
      </c>
      <c r="G63" s="453">
        <f>'WP7 Condensed Sch. Level Costs'!Q58</f>
        <v>1.6597234240679404</v>
      </c>
      <c r="H63" s="453">
        <f>'WP7 Condensed Sch. Level Costs'!V58</f>
        <v>3.3194468481358808</v>
      </c>
    </row>
    <row r="64" spans="1:8">
      <c r="A64" s="49">
        <f t="shared" si="0"/>
        <v>56</v>
      </c>
      <c r="B64" s="38" t="str">
        <f>'WP7 Condensed Sch. Level Costs'!A59</f>
        <v>53E - Company Owned</v>
      </c>
      <c r="C64" s="678" t="str">
        <f>'WP7 Condensed Sch. Level Costs'!C59</f>
        <v>Metal Halide</v>
      </c>
      <c r="D64" s="61" t="str">
        <f>'WP7 Condensed Sch. Level Costs'!D59</f>
        <v>MH 250</v>
      </c>
      <c r="E64" s="24" t="str">
        <f>'WP7 Condensed Sch. Level Costs'!I59</f>
        <v>Yes</v>
      </c>
      <c r="F64" s="24">
        <f>'WP7 Condensed Sch. Level Costs'!J59</f>
        <v>2</v>
      </c>
      <c r="G64" s="453">
        <f>'WP7 Condensed Sch. Level Costs'!Q59</f>
        <v>1.6597234240679404</v>
      </c>
      <c r="H64" s="453">
        <f>'WP7 Condensed Sch. Level Costs'!V59</f>
        <v>3.3194468481358808</v>
      </c>
    </row>
    <row r="65" spans="1:8">
      <c r="A65" s="49">
        <f t="shared" si="0"/>
        <v>57</v>
      </c>
      <c r="B65" s="38" t="str">
        <f>'WP7 Condensed Sch. Level Costs'!A60</f>
        <v>53E - Company Owned</v>
      </c>
      <c r="C65" s="678" t="str">
        <f>'WP7 Condensed Sch. Level Costs'!C60</f>
        <v>Metal Halide</v>
      </c>
      <c r="D65" s="61" t="str">
        <f>'WP7 Condensed Sch. Level Costs'!D60</f>
        <v>MH 400</v>
      </c>
      <c r="E65" s="24" t="str">
        <f>'WP7 Condensed Sch. Level Costs'!I60</f>
        <v>Yes</v>
      </c>
      <c r="F65" s="24">
        <f>'WP7 Condensed Sch. Level Costs'!J60</f>
        <v>2</v>
      </c>
      <c r="G65" s="453">
        <f>'WP7 Condensed Sch. Level Costs'!Q60</f>
        <v>1.6597234240679404</v>
      </c>
      <c r="H65" s="453">
        <f>'WP7 Condensed Sch. Level Costs'!V60</f>
        <v>3.3194468481358808</v>
      </c>
    </row>
    <row r="66" spans="1:8">
      <c r="A66" s="49">
        <f t="shared" si="0"/>
        <v>58</v>
      </c>
      <c r="B66" s="38"/>
      <c r="C66" s="678"/>
      <c r="D66" s="61"/>
      <c r="E66" s="24"/>
      <c r="F66" s="24"/>
      <c r="G66" s="453"/>
      <c r="H66" s="453"/>
    </row>
    <row r="67" spans="1:8">
      <c r="A67" s="49">
        <f t="shared" si="0"/>
        <v>59</v>
      </c>
      <c r="B67" s="38" t="str">
        <f>'WP7 Condensed Sch. Level Costs'!A62</f>
        <v>53E - Company Owned</v>
      </c>
      <c r="C67" s="678" t="str">
        <f>'WP7 Condensed Sch. Level Costs'!C62</f>
        <v>Light Emitting Diode</v>
      </c>
      <c r="D67" s="61" t="str">
        <f>'WP7 Condensed Sch. Level Costs'!D62</f>
        <v>LED 030.01-060</v>
      </c>
      <c r="E67" s="24" t="str">
        <f>'WP7 Condensed Sch. Level Costs'!I62</f>
        <v>Yes</v>
      </c>
      <c r="F67" s="24">
        <f>'WP7 Condensed Sch. Level Costs'!J62</f>
        <v>0.2</v>
      </c>
      <c r="G67" s="453">
        <f>'WP7 Condensed Sch. Level Costs'!Q62</f>
        <v>1.6597234240679404</v>
      </c>
      <c r="H67" s="453">
        <f>'WP7 Condensed Sch. Level Costs'!V62</f>
        <v>0.33194468481358808</v>
      </c>
    </row>
    <row r="68" spans="1:8">
      <c r="A68" s="49">
        <f t="shared" si="0"/>
        <v>60</v>
      </c>
      <c r="B68" s="38" t="str">
        <f>'WP7 Condensed Sch. Level Costs'!A63</f>
        <v>53E - Company Owned</v>
      </c>
      <c r="C68" s="678" t="str">
        <f>'WP7 Condensed Sch. Level Costs'!C63</f>
        <v>Light Emitting Diode</v>
      </c>
      <c r="D68" s="61" t="str">
        <f>'WP7 Condensed Sch. Level Costs'!D63</f>
        <v>LED 060.01-090</v>
      </c>
      <c r="E68" s="24" t="str">
        <f>'WP7 Condensed Sch. Level Costs'!I63</f>
        <v>Yes</v>
      </c>
      <c r="F68" s="24">
        <f>'WP7 Condensed Sch. Level Costs'!J63</f>
        <v>0.2</v>
      </c>
      <c r="G68" s="453">
        <f>'WP7 Condensed Sch. Level Costs'!Q63</f>
        <v>1.6597234240679404</v>
      </c>
      <c r="H68" s="453">
        <f>'WP7 Condensed Sch. Level Costs'!V63</f>
        <v>0.33194468481358808</v>
      </c>
    </row>
    <row r="69" spans="1:8">
      <c r="A69" s="49">
        <f t="shared" si="0"/>
        <v>61</v>
      </c>
      <c r="B69" s="38" t="str">
        <f>'WP7 Condensed Sch. Level Costs'!A64</f>
        <v>53E - Company Owned</v>
      </c>
      <c r="C69" s="678" t="str">
        <f>'WP7 Condensed Sch. Level Costs'!C64</f>
        <v>Light Emitting Diode</v>
      </c>
      <c r="D69" s="61" t="str">
        <f>'WP7 Condensed Sch. Level Costs'!D64</f>
        <v>LED 090.01-120</v>
      </c>
      <c r="E69" s="24" t="str">
        <f>'WP7 Condensed Sch. Level Costs'!I64</f>
        <v>Yes</v>
      </c>
      <c r="F69" s="24">
        <f>'WP7 Condensed Sch. Level Costs'!J64</f>
        <v>0.2</v>
      </c>
      <c r="G69" s="453">
        <f>'WP7 Condensed Sch. Level Costs'!Q64</f>
        <v>1.6597234240679404</v>
      </c>
      <c r="H69" s="453">
        <f>'WP7 Condensed Sch. Level Costs'!V64</f>
        <v>0.33194468481358808</v>
      </c>
    </row>
    <row r="70" spans="1:8">
      <c r="A70" s="49">
        <f t="shared" si="0"/>
        <v>62</v>
      </c>
      <c r="B70" s="38" t="str">
        <f>'WP7 Condensed Sch. Level Costs'!A65</f>
        <v>53E - Company Owned</v>
      </c>
      <c r="C70" s="678" t="str">
        <f>'WP7 Condensed Sch. Level Costs'!C65</f>
        <v>Light Emitting Diode</v>
      </c>
      <c r="D70" s="61" t="str">
        <f>'WP7 Condensed Sch. Level Costs'!D65</f>
        <v>LED 120.01-150</v>
      </c>
      <c r="E70" s="24" t="str">
        <f>'WP7 Condensed Sch. Level Costs'!I65</f>
        <v>Yes</v>
      </c>
      <c r="F70" s="24">
        <f>'WP7 Condensed Sch. Level Costs'!J65</f>
        <v>0.2</v>
      </c>
      <c r="G70" s="453">
        <f>'WP7 Condensed Sch. Level Costs'!Q65</f>
        <v>1.6597234240679404</v>
      </c>
      <c r="H70" s="453">
        <f>'WP7 Condensed Sch. Level Costs'!V65</f>
        <v>0.33194468481358808</v>
      </c>
    </row>
    <row r="71" spans="1:8">
      <c r="A71" s="49">
        <f t="shared" si="0"/>
        <v>63</v>
      </c>
      <c r="B71" s="38" t="str">
        <f>'WP7 Condensed Sch. Level Costs'!A66</f>
        <v>53E - Company Owned</v>
      </c>
      <c r="C71" s="678" t="str">
        <f>'WP7 Condensed Sch. Level Costs'!C66</f>
        <v>Light Emitting Diode</v>
      </c>
      <c r="D71" s="61" t="str">
        <f>'WP7 Condensed Sch. Level Costs'!D66</f>
        <v>LED 150.01-180</v>
      </c>
      <c r="E71" s="24" t="str">
        <f>'WP7 Condensed Sch. Level Costs'!I66</f>
        <v>Yes</v>
      </c>
      <c r="F71" s="24">
        <f>'WP7 Condensed Sch. Level Costs'!J66</f>
        <v>0.2</v>
      </c>
      <c r="G71" s="453">
        <f>'WP7 Condensed Sch. Level Costs'!Q66</f>
        <v>1.6597234240679404</v>
      </c>
      <c r="H71" s="453">
        <f>'WP7 Condensed Sch. Level Costs'!V66</f>
        <v>0.33194468481358808</v>
      </c>
    </row>
    <row r="72" spans="1:8">
      <c r="A72" s="49">
        <f t="shared" si="0"/>
        <v>64</v>
      </c>
      <c r="B72" s="38" t="str">
        <f>'WP7 Condensed Sch. Level Costs'!A67</f>
        <v>53E - Company Owned</v>
      </c>
      <c r="C72" s="678" t="str">
        <f>'WP7 Condensed Sch. Level Costs'!C67</f>
        <v>Light Emitting Diode</v>
      </c>
      <c r="D72" s="61" t="str">
        <f>'WP7 Condensed Sch. Level Costs'!D67</f>
        <v>LED 180.01-210</v>
      </c>
      <c r="E72" s="24" t="str">
        <f>'WP7 Condensed Sch. Level Costs'!I67</f>
        <v>Yes</v>
      </c>
      <c r="F72" s="24">
        <f>'WP7 Condensed Sch. Level Costs'!J67</f>
        <v>0.2</v>
      </c>
      <c r="G72" s="453">
        <f>'WP7 Condensed Sch. Level Costs'!Q67</f>
        <v>1.6597234240679404</v>
      </c>
      <c r="H72" s="453">
        <f>'WP7 Condensed Sch. Level Costs'!V67</f>
        <v>0.33194468481358808</v>
      </c>
    </row>
    <row r="73" spans="1:8">
      <c r="A73" s="49">
        <f t="shared" si="0"/>
        <v>65</v>
      </c>
      <c r="B73" s="38" t="str">
        <f>'WP7 Condensed Sch. Level Costs'!A68</f>
        <v>53E - Company Owned</v>
      </c>
      <c r="C73" s="678" t="str">
        <f>'WP7 Condensed Sch. Level Costs'!C68</f>
        <v>Light Emitting Diode</v>
      </c>
      <c r="D73" s="61" t="str">
        <f>'WP7 Condensed Sch. Level Costs'!D68</f>
        <v>LED 210.01-240</v>
      </c>
      <c r="E73" s="24" t="str">
        <f>'WP7 Condensed Sch. Level Costs'!I68</f>
        <v>Yes</v>
      </c>
      <c r="F73" s="24">
        <f>'WP7 Condensed Sch. Level Costs'!J68</f>
        <v>0.2</v>
      </c>
      <c r="G73" s="453">
        <f>'WP7 Condensed Sch. Level Costs'!Q68</f>
        <v>1.6597234240679404</v>
      </c>
      <c r="H73" s="453">
        <f>'WP7 Condensed Sch. Level Costs'!V68</f>
        <v>0.33194468481358808</v>
      </c>
    </row>
    <row r="74" spans="1:8">
      <c r="A74" s="49">
        <f t="shared" si="0"/>
        <v>66</v>
      </c>
      <c r="B74" s="38" t="str">
        <f>'WP7 Condensed Sch. Level Costs'!A69</f>
        <v>53E - Company Owned</v>
      </c>
      <c r="C74" s="678" t="str">
        <f>'WP7 Condensed Sch. Level Costs'!C69</f>
        <v>Light Emitting Diode</v>
      </c>
      <c r="D74" s="61" t="str">
        <f>'WP7 Condensed Sch. Level Costs'!D69</f>
        <v>LED 240.01-270</v>
      </c>
      <c r="E74" s="24" t="str">
        <f>'WP7 Condensed Sch. Level Costs'!I69</f>
        <v>Yes</v>
      </c>
      <c r="F74" s="24">
        <f>'WP7 Condensed Sch. Level Costs'!J69</f>
        <v>0.2</v>
      </c>
      <c r="G74" s="453">
        <f>'WP7 Condensed Sch. Level Costs'!Q69</f>
        <v>1.6597234240679404</v>
      </c>
      <c r="H74" s="453">
        <f>'WP7 Condensed Sch. Level Costs'!V69</f>
        <v>0.33194468481358808</v>
      </c>
    </row>
    <row r="75" spans="1:8">
      <c r="A75" s="49">
        <f t="shared" si="0"/>
        <v>67</v>
      </c>
      <c r="B75" s="38" t="str">
        <f>'WP7 Condensed Sch. Level Costs'!A70</f>
        <v>53E - Company Owned</v>
      </c>
      <c r="C75" s="678" t="str">
        <f>'WP7 Condensed Sch. Level Costs'!C70</f>
        <v>Light Emitting Diode</v>
      </c>
      <c r="D75" s="61" t="str">
        <f>'WP7 Condensed Sch. Level Costs'!D70</f>
        <v>LED 270.01-300</v>
      </c>
      <c r="E75" s="24" t="str">
        <f>'WP7 Condensed Sch. Level Costs'!I70</f>
        <v>Yes</v>
      </c>
      <c r="F75" s="24">
        <f>'WP7 Condensed Sch. Level Costs'!J70</f>
        <v>0.2</v>
      </c>
      <c r="G75" s="453">
        <f>'WP7 Condensed Sch. Level Costs'!Q70</f>
        <v>1.6597234240679404</v>
      </c>
      <c r="H75" s="453">
        <f>'WP7 Condensed Sch. Level Costs'!V70</f>
        <v>0.33194468481358808</v>
      </c>
    </row>
    <row r="76" spans="1:8">
      <c r="A76" s="49">
        <f t="shared" si="0"/>
        <v>68</v>
      </c>
      <c r="B76" s="38"/>
      <c r="C76" s="678"/>
      <c r="D76" s="61"/>
      <c r="E76" s="24"/>
      <c r="F76" s="24"/>
      <c r="G76" s="453"/>
      <c r="H76" s="453"/>
    </row>
    <row r="77" spans="1:8">
      <c r="A77" s="49">
        <f t="shared" si="0"/>
        <v>69</v>
      </c>
      <c r="B77" s="38" t="str">
        <f>'WP7 Condensed Sch. Level Costs'!A72</f>
        <v>53E - Customer Owned</v>
      </c>
      <c r="C77" s="678" t="str">
        <f>'WP7 Condensed Sch. Level Costs'!C72</f>
        <v>Sodium Vapor</v>
      </c>
      <c r="D77" s="61" t="str">
        <f>'WP7 Condensed Sch. Level Costs'!D72</f>
        <v>SV 050</v>
      </c>
      <c r="E77" s="24" t="str">
        <f>'WP7 Condensed Sch. Level Costs'!I72</f>
        <v>Yes</v>
      </c>
      <c r="F77" s="24">
        <f>'WP7 Condensed Sch. Level Costs'!J72</f>
        <v>1</v>
      </c>
      <c r="G77" s="453">
        <f>'WP7 Condensed Sch. Level Costs'!Q72</f>
        <v>1.6597234240679404</v>
      </c>
      <c r="H77" s="453">
        <f>'WP7 Condensed Sch. Level Costs'!V72</f>
        <v>1.6597234240679404</v>
      </c>
    </row>
    <row r="78" spans="1:8">
      <c r="A78" s="49">
        <f t="shared" ref="A78:A141" si="1">A77+1</f>
        <v>70</v>
      </c>
      <c r="B78" s="38" t="str">
        <f>'WP7 Condensed Sch. Level Costs'!A73</f>
        <v>53E - Customer Owned</v>
      </c>
      <c r="C78" s="678" t="str">
        <f>'WP7 Condensed Sch. Level Costs'!C73</f>
        <v>Sodium Vapor</v>
      </c>
      <c r="D78" s="61" t="str">
        <f>'WP7 Condensed Sch. Level Costs'!D73</f>
        <v>SV 070</v>
      </c>
      <c r="E78" s="24" t="str">
        <f>'WP7 Condensed Sch. Level Costs'!I73</f>
        <v>Yes</v>
      </c>
      <c r="F78" s="24">
        <f>'WP7 Condensed Sch. Level Costs'!J73</f>
        <v>1</v>
      </c>
      <c r="G78" s="453">
        <f>'WP7 Condensed Sch. Level Costs'!Q73</f>
        <v>1.6597234240679404</v>
      </c>
      <c r="H78" s="453">
        <f>'WP7 Condensed Sch. Level Costs'!V73</f>
        <v>1.6597234240679404</v>
      </c>
    </row>
    <row r="79" spans="1:8">
      <c r="A79" s="49">
        <f t="shared" si="1"/>
        <v>71</v>
      </c>
      <c r="B79" s="38" t="str">
        <f>'WP7 Condensed Sch. Level Costs'!A74</f>
        <v>53E - Customer Owned</v>
      </c>
      <c r="C79" s="678" t="str">
        <f>'WP7 Condensed Sch. Level Costs'!C74</f>
        <v>Sodium Vapor</v>
      </c>
      <c r="D79" s="61" t="str">
        <f>'WP7 Condensed Sch. Level Costs'!D74</f>
        <v>SV 100</v>
      </c>
      <c r="E79" s="24" t="str">
        <f>'WP7 Condensed Sch. Level Costs'!I74</f>
        <v>Yes</v>
      </c>
      <c r="F79" s="24">
        <f>'WP7 Condensed Sch. Level Costs'!J74</f>
        <v>1</v>
      </c>
      <c r="G79" s="453">
        <f>'WP7 Condensed Sch. Level Costs'!Q74</f>
        <v>1.6597234240679404</v>
      </c>
      <c r="H79" s="453">
        <f>'WP7 Condensed Sch. Level Costs'!V74</f>
        <v>1.6597234240679404</v>
      </c>
    </row>
    <row r="80" spans="1:8">
      <c r="A80" s="49">
        <f t="shared" si="1"/>
        <v>72</v>
      </c>
      <c r="B80" s="38" t="str">
        <f>'WP7 Condensed Sch. Level Costs'!A75</f>
        <v>53E - Customer Owned</v>
      </c>
      <c r="C80" s="678" t="str">
        <f>'WP7 Condensed Sch. Level Costs'!C75</f>
        <v>Sodium Vapor</v>
      </c>
      <c r="D80" s="61" t="str">
        <f>'WP7 Condensed Sch. Level Costs'!D75</f>
        <v>SV 150</v>
      </c>
      <c r="E80" s="24" t="str">
        <f>'WP7 Condensed Sch. Level Costs'!I75</f>
        <v>Yes</v>
      </c>
      <c r="F80" s="24">
        <f>'WP7 Condensed Sch. Level Costs'!J75</f>
        <v>1</v>
      </c>
      <c r="G80" s="453">
        <f>'WP7 Condensed Sch. Level Costs'!Q75</f>
        <v>1.6597234240679404</v>
      </c>
      <c r="H80" s="453">
        <f>'WP7 Condensed Sch. Level Costs'!V75</f>
        <v>1.6597234240679404</v>
      </c>
    </row>
    <row r="81" spans="1:8">
      <c r="A81" s="49">
        <f t="shared" si="1"/>
        <v>73</v>
      </c>
      <c r="B81" s="38" t="str">
        <f>'WP7 Condensed Sch. Level Costs'!A76</f>
        <v>53E - Customer Owned</v>
      </c>
      <c r="C81" s="678" t="str">
        <f>'WP7 Condensed Sch. Level Costs'!C76</f>
        <v>Sodium Vapor</v>
      </c>
      <c r="D81" s="61" t="str">
        <f>'WP7 Condensed Sch. Level Costs'!D76</f>
        <v>SV 200</v>
      </c>
      <c r="E81" s="24" t="str">
        <f>'WP7 Condensed Sch. Level Costs'!I76</f>
        <v>Yes</v>
      </c>
      <c r="F81" s="24">
        <f>'WP7 Condensed Sch. Level Costs'!J76</f>
        <v>1</v>
      </c>
      <c r="G81" s="453">
        <f>'WP7 Condensed Sch. Level Costs'!Q76</f>
        <v>1.6597234240679404</v>
      </c>
      <c r="H81" s="453">
        <f>'WP7 Condensed Sch. Level Costs'!V76</f>
        <v>1.6597234240679404</v>
      </c>
    </row>
    <row r="82" spans="1:8">
      <c r="A82" s="49">
        <f t="shared" si="1"/>
        <v>74</v>
      </c>
      <c r="B82" s="38" t="str">
        <f>'WP7 Condensed Sch. Level Costs'!A77</f>
        <v>53E - Customer Owned</v>
      </c>
      <c r="C82" s="678" t="str">
        <f>'WP7 Condensed Sch. Level Costs'!C77</f>
        <v>Sodium Vapor</v>
      </c>
      <c r="D82" s="61" t="str">
        <f>'WP7 Condensed Sch. Level Costs'!D77</f>
        <v>SV 250</v>
      </c>
      <c r="E82" s="24" t="str">
        <f>'WP7 Condensed Sch. Level Costs'!I77</f>
        <v>Yes</v>
      </c>
      <c r="F82" s="24">
        <f>'WP7 Condensed Sch. Level Costs'!J77</f>
        <v>1</v>
      </c>
      <c r="G82" s="453">
        <f>'WP7 Condensed Sch. Level Costs'!Q77</f>
        <v>1.6597234240679404</v>
      </c>
      <c r="H82" s="453">
        <f>'WP7 Condensed Sch. Level Costs'!V77</f>
        <v>1.6597234240679404</v>
      </c>
    </row>
    <row r="83" spans="1:8">
      <c r="A83" s="49">
        <f t="shared" si="1"/>
        <v>75</v>
      </c>
      <c r="B83" s="38" t="str">
        <f>'WP7 Condensed Sch. Level Costs'!A78</f>
        <v>53E - Customer Owned</v>
      </c>
      <c r="C83" s="678" t="str">
        <f>'WP7 Condensed Sch. Level Costs'!C78</f>
        <v>Sodium Vapor</v>
      </c>
      <c r="D83" s="61" t="str">
        <f>'WP7 Condensed Sch. Level Costs'!D78</f>
        <v>SV 310</v>
      </c>
      <c r="E83" s="24" t="str">
        <f>'WP7 Condensed Sch. Level Costs'!I78</f>
        <v>Yes</v>
      </c>
      <c r="F83" s="24">
        <f>'WP7 Condensed Sch. Level Costs'!J78</f>
        <v>1</v>
      </c>
      <c r="G83" s="453">
        <f>'WP7 Condensed Sch. Level Costs'!Q78</f>
        <v>1.6597234240679404</v>
      </c>
      <c r="H83" s="453">
        <f>'WP7 Condensed Sch. Level Costs'!V78</f>
        <v>1.6597234240679404</v>
      </c>
    </row>
    <row r="84" spans="1:8">
      <c r="A84" s="49">
        <f t="shared" si="1"/>
        <v>76</v>
      </c>
      <c r="B84" s="38" t="str">
        <f>'WP7 Condensed Sch. Level Costs'!A79</f>
        <v>53E - Customer Owned</v>
      </c>
      <c r="C84" s="678" t="str">
        <f>'WP7 Condensed Sch. Level Costs'!C79</f>
        <v>Sodium Vapor</v>
      </c>
      <c r="D84" s="61" t="str">
        <f>'WP7 Condensed Sch. Level Costs'!D79</f>
        <v>SV 400</v>
      </c>
      <c r="E84" s="24" t="str">
        <f>'WP7 Condensed Sch. Level Costs'!I79</f>
        <v>Yes</v>
      </c>
      <c r="F84" s="24">
        <f>'WP7 Condensed Sch. Level Costs'!J79</f>
        <v>1</v>
      </c>
      <c r="G84" s="453">
        <f>'WP7 Condensed Sch. Level Costs'!Q79</f>
        <v>1.6597234240679404</v>
      </c>
      <c r="H84" s="453">
        <f>'WP7 Condensed Sch. Level Costs'!V79</f>
        <v>1.6597234240679404</v>
      </c>
    </row>
    <row r="85" spans="1:8">
      <c r="A85" s="49">
        <f t="shared" si="1"/>
        <v>77</v>
      </c>
      <c r="B85" s="38" t="str">
        <f>'WP7 Condensed Sch. Level Costs'!A80</f>
        <v>53E - Customer Owned</v>
      </c>
      <c r="C85" s="678" t="str">
        <f>'WP7 Condensed Sch. Level Costs'!C80</f>
        <v>Sodium Vapor</v>
      </c>
      <c r="D85" s="61" t="str">
        <f>'WP7 Condensed Sch. Level Costs'!D80</f>
        <v>SV 1000</v>
      </c>
      <c r="E85" s="24" t="str">
        <f>'WP7 Condensed Sch. Level Costs'!I80</f>
        <v>Yes</v>
      </c>
      <c r="F85" s="24">
        <f>'WP7 Condensed Sch. Level Costs'!J80</f>
        <v>1</v>
      </c>
      <c r="G85" s="453">
        <f>'WP7 Condensed Sch. Level Costs'!Q80</f>
        <v>1.6597234240679404</v>
      </c>
      <c r="H85" s="453">
        <f>'WP7 Condensed Sch. Level Costs'!V80</f>
        <v>1.6597234240679404</v>
      </c>
    </row>
    <row r="86" spans="1:8">
      <c r="A86" s="49">
        <f t="shared" si="1"/>
        <v>78</v>
      </c>
      <c r="B86" s="38"/>
      <c r="C86" s="678"/>
      <c r="D86" s="61"/>
      <c r="E86" s="24"/>
      <c r="F86" s="24"/>
      <c r="G86" s="453"/>
      <c r="H86" s="453"/>
    </row>
    <row r="87" spans="1:8">
      <c r="A87" s="49">
        <f t="shared" si="1"/>
        <v>79</v>
      </c>
      <c r="B87" s="38" t="str">
        <f>'WP7 Condensed Sch. Level Costs'!A82</f>
        <v>53E - Customer Owned</v>
      </c>
      <c r="C87" s="678" t="str">
        <f>'WP7 Condensed Sch. Level Costs'!C82</f>
        <v>Metal Halide</v>
      </c>
      <c r="D87" s="61" t="str">
        <f>'WP7 Condensed Sch. Level Costs'!D82</f>
        <v>MH 70</v>
      </c>
      <c r="E87" s="24" t="str">
        <f>'WP7 Condensed Sch. Level Costs'!I82</f>
        <v>Yes</v>
      </c>
      <c r="F87" s="24">
        <f>'WP7 Condensed Sch. Level Costs'!J82</f>
        <v>2</v>
      </c>
      <c r="G87" s="453">
        <f>'WP7 Condensed Sch. Level Costs'!Q82</f>
        <v>1.6597234240679404</v>
      </c>
      <c r="H87" s="453">
        <f>'WP7 Condensed Sch. Level Costs'!V82</f>
        <v>3.3194468481358808</v>
      </c>
    </row>
    <row r="88" spans="1:8">
      <c r="A88" s="49">
        <f t="shared" si="1"/>
        <v>80</v>
      </c>
      <c r="B88" s="38" t="str">
        <f>'WP7 Condensed Sch. Level Costs'!A83</f>
        <v>53E - Customer Owned</v>
      </c>
      <c r="C88" s="678" t="str">
        <f>'WP7 Condensed Sch. Level Costs'!C83</f>
        <v>Metal Halide</v>
      </c>
      <c r="D88" s="61" t="str">
        <f>'WP7 Condensed Sch. Level Costs'!D83</f>
        <v>MH 100</v>
      </c>
      <c r="E88" s="24" t="str">
        <f>'WP7 Condensed Sch. Level Costs'!I83</f>
        <v>Yes</v>
      </c>
      <c r="F88" s="24">
        <f>'WP7 Condensed Sch. Level Costs'!J83</f>
        <v>2</v>
      </c>
      <c r="G88" s="453">
        <f>'WP7 Condensed Sch. Level Costs'!Q83</f>
        <v>1.6597234240679404</v>
      </c>
      <c r="H88" s="453">
        <f>'WP7 Condensed Sch. Level Costs'!V83</f>
        <v>3.3194468481358808</v>
      </c>
    </row>
    <row r="89" spans="1:8">
      <c r="A89" s="49">
        <f t="shared" si="1"/>
        <v>81</v>
      </c>
      <c r="B89" s="38" t="str">
        <f>'WP7 Condensed Sch. Level Costs'!A84</f>
        <v>53E - Customer Owned</v>
      </c>
      <c r="C89" s="678" t="str">
        <f>'WP7 Condensed Sch. Level Costs'!C84</f>
        <v>Metal Halide</v>
      </c>
      <c r="D89" s="61" t="str">
        <f>'WP7 Condensed Sch. Level Costs'!D84</f>
        <v>MH 150</v>
      </c>
      <c r="E89" s="24" t="str">
        <f>'WP7 Condensed Sch. Level Costs'!I84</f>
        <v>Yes</v>
      </c>
      <c r="F89" s="24">
        <f>'WP7 Condensed Sch. Level Costs'!J84</f>
        <v>2</v>
      </c>
      <c r="G89" s="453">
        <f>'WP7 Condensed Sch. Level Costs'!Q84</f>
        <v>1.6597234240679404</v>
      </c>
      <c r="H89" s="453">
        <f>'WP7 Condensed Sch. Level Costs'!V84</f>
        <v>3.3194468481358808</v>
      </c>
    </row>
    <row r="90" spans="1:8">
      <c r="A90" s="49">
        <f t="shared" si="1"/>
        <v>82</v>
      </c>
      <c r="B90" s="38" t="str">
        <f>'WP7 Condensed Sch. Level Costs'!A85</f>
        <v>53E - Customer Owned</v>
      </c>
      <c r="C90" s="678" t="str">
        <f>'WP7 Condensed Sch. Level Costs'!C85</f>
        <v>Metal Halide</v>
      </c>
      <c r="D90" s="61" t="str">
        <f>'WP7 Condensed Sch. Level Costs'!D85</f>
        <v>MH 175</v>
      </c>
      <c r="E90" s="24" t="str">
        <f>'WP7 Condensed Sch. Level Costs'!I85</f>
        <v>Yes</v>
      </c>
      <c r="F90" s="24">
        <f>'WP7 Condensed Sch. Level Costs'!J85</f>
        <v>2</v>
      </c>
      <c r="G90" s="453">
        <f>'WP7 Condensed Sch. Level Costs'!Q85</f>
        <v>1.6597234240679404</v>
      </c>
      <c r="H90" s="453">
        <f>'WP7 Condensed Sch. Level Costs'!V85</f>
        <v>3.3194468481358808</v>
      </c>
    </row>
    <row r="91" spans="1:8">
      <c r="A91" s="49">
        <f t="shared" si="1"/>
        <v>83</v>
      </c>
      <c r="B91" s="38" t="str">
        <f>'WP7 Condensed Sch. Level Costs'!A86</f>
        <v>53E - Customer Owned</v>
      </c>
      <c r="C91" s="678" t="str">
        <f>'WP7 Condensed Sch. Level Costs'!C86</f>
        <v>Metal Halide</v>
      </c>
      <c r="D91" s="61" t="str">
        <f>'WP7 Condensed Sch. Level Costs'!D86</f>
        <v>MH 250</v>
      </c>
      <c r="E91" s="24" t="str">
        <f>'WP7 Condensed Sch. Level Costs'!I86</f>
        <v>Yes</v>
      </c>
      <c r="F91" s="24">
        <f>'WP7 Condensed Sch. Level Costs'!J86</f>
        <v>2</v>
      </c>
      <c r="G91" s="453">
        <f>'WP7 Condensed Sch. Level Costs'!Q86</f>
        <v>1.6597234240679404</v>
      </c>
      <c r="H91" s="453">
        <f>'WP7 Condensed Sch. Level Costs'!V86</f>
        <v>3.3194468481358808</v>
      </c>
    </row>
    <row r="92" spans="1:8">
      <c r="A92" s="49">
        <f t="shared" si="1"/>
        <v>84</v>
      </c>
      <c r="B92" s="38" t="str">
        <f>'WP7 Condensed Sch. Level Costs'!A87</f>
        <v>53E - Customer Owned</v>
      </c>
      <c r="C92" s="678" t="str">
        <f>'WP7 Condensed Sch. Level Costs'!C87</f>
        <v>Metal Halide</v>
      </c>
      <c r="D92" s="61" t="str">
        <f>'WP7 Condensed Sch. Level Costs'!D87</f>
        <v>MH 400</v>
      </c>
      <c r="E92" s="24" t="str">
        <f>'WP7 Condensed Sch. Level Costs'!I87</f>
        <v>Yes</v>
      </c>
      <c r="F92" s="24">
        <f>'WP7 Condensed Sch. Level Costs'!J87</f>
        <v>2</v>
      </c>
      <c r="G92" s="453">
        <f>'WP7 Condensed Sch. Level Costs'!Q87</f>
        <v>1.6597234240679404</v>
      </c>
      <c r="H92" s="453">
        <f>'WP7 Condensed Sch. Level Costs'!V87</f>
        <v>3.3194468481358808</v>
      </c>
    </row>
    <row r="93" spans="1:8">
      <c r="A93" s="49">
        <f t="shared" si="1"/>
        <v>85</v>
      </c>
      <c r="B93" s="38"/>
      <c r="C93" s="678"/>
      <c r="D93" s="61"/>
      <c r="E93" s="24"/>
      <c r="F93" s="24"/>
      <c r="G93" s="453"/>
      <c r="H93" s="453"/>
    </row>
    <row r="94" spans="1:8">
      <c r="A94" s="49">
        <f t="shared" si="1"/>
        <v>86</v>
      </c>
      <c r="B94" s="38" t="str">
        <f>'WP7 Condensed Sch. Level Costs'!A89</f>
        <v>53E - Customer Owned</v>
      </c>
      <c r="C94" s="678" t="str">
        <f>'WP7 Condensed Sch. Level Costs'!C89</f>
        <v>Light Emitting Diode</v>
      </c>
      <c r="D94" s="61" t="str">
        <f>'WP7 Condensed Sch. Level Costs'!D89</f>
        <v>LED 030.01-060</v>
      </c>
      <c r="E94" s="24" t="str">
        <f>'WP7 Condensed Sch. Level Costs'!I89</f>
        <v>Yes</v>
      </c>
      <c r="F94" s="24">
        <f>'WP7 Condensed Sch. Level Costs'!J89</f>
        <v>0.2</v>
      </c>
      <c r="G94" s="453">
        <f>'WP7 Condensed Sch. Level Costs'!Q89</f>
        <v>1.6597234240679404</v>
      </c>
      <c r="H94" s="453">
        <f>'WP7 Condensed Sch. Level Costs'!V89</f>
        <v>0.33194468481358808</v>
      </c>
    </row>
    <row r="95" spans="1:8">
      <c r="A95" s="49">
        <f t="shared" si="1"/>
        <v>87</v>
      </c>
      <c r="B95" s="38" t="str">
        <f>'WP7 Condensed Sch. Level Costs'!A90</f>
        <v>53E - Customer Owned</v>
      </c>
      <c r="C95" s="678" t="str">
        <f>'WP7 Condensed Sch. Level Costs'!C90</f>
        <v>Light Emitting Diode</v>
      </c>
      <c r="D95" s="61" t="str">
        <f>'WP7 Condensed Sch. Level Costs'!D90</f>
        <v>LED 060.01-090</v>
      </c>
      <c r="E95" s="24" t="str">
        <f>'WP7 Condensed Sch. Level Costs'!I90</f>
        <v>Yes</v>
      </c>
      <c r="F95" s="24">
        <f>'WP7 Condensed Sch. Level Costs'!J90</f>
        <v>0.2</v>
      </c>
      <c r="G95" s="453">
        <f>'WP7 Condensed Sch. Level Costs'!Q90</f>
        <v>1.6597234240679404</v>
      </c>
      <c r="H95" s="453">
        <f>'WP7 Condensed Sch. Level Costs'!V90</f>
        <v>0.33194468481358808</v>
      </c>
    </row>
    <row r="96" spans="1:8">
      <c r="A96" s="49">
        <f t="shared" si="1"/>
        <v>88</v>
      </c>
      <c r="B96" s="38" t="str">
        <f>'WP7 Condensed Sch. Level Costs'!A91</f>
        <v>53E - Customer Owned</v>
      </c>
      <c r="C96" s="678" t="str">
        <f>'WP7 Condensed Sch. Level Costs'!C91</f>
        <v>Light Emitting Diode</v>
      </c>
      <c r="D96" s="61" t="str">
        <f>'WP7 Condensed Sch. Level Costs'!D91</f>
        <v>LED 090.01-120</v>
      </c>
      <c r="E96" s="24" t="str">
        <f>'WP7 Condensed Sch. Level Costs'!I91</f>
        <v>Yes</v>
      </c>
      <c r="F96" s="24">
        <f>'WP7 Condensed Sch. Level Costs'!J91</f>
        <v>0.2</v>
      </c>
      <c r="G96" s="453">
        <f>'WP7 Condensed Sch. Level Costs'!Q91</f>
        <v>1.6597234240679404</v>
      </c>
      <c r="H96" s="453">
        <f>'WP7 Condensed Sch. Level Costs'!V91</f>
        <v>0.33194468481358808</v>
      </c>
    </row>
    <row r="97" spans="1:8">
      <c r="A97" s="49">
        <f t="shared" si="1"/>
        <v>89</v>
      </c>
      <c r="B97" s="38" t="str">
        <f>'WP7 Condensed Sch. Level Costs'!A92</f>
        <v>53E - Customer Owned</v>
      </c>
      <c r="C97" s="678" t="str">
        <f>'WP7 Condensed Sch. Level Costs'!C92</f>
        <v>Light Emitting Diode</v>
      </c>
      <c r="D97" s="61" t="str">
        <f>'WP7 Condensed Sch. Level Costs'!D92</f>
        <v>LED 120.01-150</v>
      </c>
      <c r="E97" s="24" t="str">
        <f>'WP7 Condensed Sch. Level Costs'!I92</f>
        <v>Yes</v>
      </c>
      <c r="F97" s="24">
        <f>'WP7 Condensed Sch. Level Costs'!J92</f>
        <v>0.2</v>
      </c>
      <c r="G97" s="453">
        <f>'WP7 Condensed Sch. Level Costs'!Q92</f>
        <v>1.6597234240679404</v>
      </c>
      <c r="H97" s="453">
        <f>'WP7 Condensed Sch. Level Costs'!V92</f>
        <v>0.33194468481358808</v>
      </c>
    </row>
    <row r="98" spans="1:8">
      <c r="A98" s="49">
        <f t="shared" si="1"/>
        <v>90</v>
      </c>
      <c r="B98" s="38" t="str">
        <f>'WP7 Condensed Sch. Level Costs'!A93</f>
        <v>53E - Customer Owned</v>
      </c>
      <c r="C98" s="678" t="str">
        <f>'WP7 Condensed Sch. Level Costs'!C93</f>
        <v>Light Emitting Diode</v>
      </c>
      <c r="D98" s="61" t="str">
        <f>'WP7 Condensed Sch. Level Costs'!D93</f>
        <v>LED 150.01-180</v>
      </c>
      <c r="E98" s="24" t="str">
        <f>'WP7 Condensed Sch. Level Costs'!I93</f>
        <v>Yes</v>
      </c>
      <c r="F98" s="24">
        <f>'WP7 Condensed Sch. Level Costs'!J93</f>
        <v>0.2</v>
      </c>
      <c r="G98" s="453">
        <f>'WP7 Condensed Sch. Level Costs'!Q93</f>
        <v>1.6597234240679404</v>
      </c>
      <c r="H98" s="453">
        <f>'WP7 Condensed Sch. Level Costs'!V93</f>
        <v>0.33194468481358808</v>
      </c>
    </row>
    <row r="99" spans="1:8">
      <c r="A99" s="49">
        <f t="shared" si="1"/>
        <v>91</v>
      </c>
      <c r="B99" s="38" t="str">
        <f>'WP7 Condensed Sch. Level Costs'!A94</f>
        <v>53E - Customer Owned</v>
      </c>
      <c r="C99" s="678" t="str">
        <f>'WP7 Condensed Sch. Level Costs'!C94</f>
        <v>Light Emitting Diode</v>
      </c>
      <c r="D99" s="61" t="str">
        <f>'WP7 Condensed Sch. Level Costs'!D94</f>
        <v>LED 180.01-210</v>
      </c>
      <c r="E99" s="24" t="str">
        <f>'WP7 Condensed Sch. Level Costs'!I94</f>
        <v>Yes</v>
      </c>
      <c r="F99" s="24">
        <f>'WP7 Condensed Sch. Level Costs'!J94</f>
        <v>0.2</v>
      </c>
      <c r="G99" s="453">
        <f>'WP7 Condensed Sch. Level Costs'!Q94</f>
        <v>1.6597234240679404</v>
      </c>
      <c r="H99" s="453">
        <f>'WP7 Condensed Sch. Level Costs'!V94</f>
        <v>0.33194468481358808</v>
      </c>
    </row>
    <row r="100" spans="1:8">
      <c r="A100" s="49">
        <f t="shared" si="1"/>
        <v>92</v>
      </c>
      <c r="B100" s="38" t="str">
        <f>'WP7 Condensed Sch. Level Costs'!A95</f>
        <v>53E - Customer Owned</v>
      </c>
      <c r="C100" s="678" t="str">
        <f>'WP7 Condensed Sch. Level Costs'!C95</f>
        <v>Light Emitting Diode</v>
      </c>
      <c r="D100" s="61" t="str">
        <f>'WP7 Condensed Sch. Level Costs'!D95</f>
        <v>LED 210.01-240</v>
      </c>
      <c r="E100" s="24" t="str">
        <f>'WP7 Condensed Sch. Level Costs'!I95</f>
        <v>Yes</v>
      </c>
      <c r="F100" s="24">
        <f>'WP7 Condensed Sch. Level Costs'!J95</f>
        <v>0.2</v>
      </c>
      <c r="G100" s="453">
        <f>'WP7 Condensed Sch. Level Costs'!Q95</f>
        <v>1.6597234240679404</v>
      </c>
      <c r="H100" s="453">
        <f>'WP7 Condensed Sch. Level Costs'!V95</f>
        <v>0.33194468481358808</v>
      </c>
    </row>
    <row r="101" spans="1:8">
      <c r="A101" s="49">
        <f t="shared" si="1"/>
        <v>93</v>
      </c>
      <c r="B101" s="38" t="str">
        <f>'WP7 Condensed Sch. Level Costs'!A96</f>
        <v>53E - Customer Owned</v>
      </c>
      <c r="C101" s="678" t="str">
        <f>'WP7 Condensed Sch. Level Costs'!C96</f>
        <v>Light Emitting Diode</v>
      </c>
      <c r="D101" s="61" t="str">
        <f>'WP7 Condensed Sch. Level Costs'!D96</f>
        <v>LED 240.01-270</v>
      </c>
      <c r="E101" s="24" t="str">
        <f>'WP7 Condensed Sch. Level Costs'!I96</f>
        <v>Yes</v>
      </c>
      <c r="F101" s="24">
        <f>'WP7 Condensed Sch. Level Costs'!J96</f>
        <v>0.2</v>
      </c>
      <c r="G101" s="453">
        <f>'WP7 Condensed Sch. Level Costs'!Q96</f>
        <v>1.6597234240679404</v>
      </c>
      <c r="H101" s="453">
        <f>'WP7 Condensed Sch. Level Costs'!V96</f>
        <v>0.33194468481358808</v>
      </c>
    </row>
    <row r="102" spans="1:8">
      <c r="A102" s="49">
        <f t="shared" si="1"/>
        <v>94</v>
      </c>
      <c r="B102" s="38" t="str">
        <f>'WP7 Condensed Sch. Level Costs'!A97</f>
        <v>53E - Customer Owned</v>
      </c>
      <c r="C102" s="678" t="str">
        <f>'WP7 Condensed Sch. Level Costs'!C97</f>
        <v>Light Emitting Diode</v>
      </c>
      <c r="D102" s="61" t="str">
        <f>'WP7 Condensed Sch. Level Costs'!D97</f>
        <v>LED 270.01-300</v>
      </c>
      <c r="E102" s="24" t="str">
        <f>'WP7 Condensed Sch. Level Costs'!I97</f>
        <v>Yes</v>
      </c>
      <c r="F102" s="24">
        <f>'WP7 Condensed Sch. Level Costs'!J97</f>
        <v>0.2</v>
      </c>
      <c r="G102" s="453">
        <f>'WP7 Condensed Sch. Level Costs'!Q97</f>
        <v>1.6597234240679404</v>
      </c>
      <c r="H102" s="453">
        <f>'WP7 Condensed Sch. Level Costs'!V97</f>
        <v>0.33194468481358808</v>
      </c>
    </row>
    <row r="103" spans="1:8">
      <c r="A103" s="49">
        <f t="shared" si="1"/>
        <v>95</v>
      </c>
      <c r="B103" s="38"/>
      <c r="C103" s="678"/>
      <c r="D103" s="61"/>
      <c r="E103" s="24"/>
      <c r="F103" s="24"/>
      <c r="G103" s="453"/>
      <c r="H103" s="453"/>
    </row>
    <row r="104" spans="1:8">
      <c r="A104" s="49">
        <f t="shared" si="1"/>
        <v>96</v>
      </c>
      <c r="B104" s="38" t="str">
        <f>'WP7 Condensed Sch. Level Costs'!A98</f>
        <v>Sch 54E</v>
      </c>
      <c r="C104" s="678"/>
      <c r="D104" s="61"/>
      <c r="E104" s="24"/>
      <c r="F104" s="24"/>
      <c r="G104" s="453"/>
      <c r="H104" s="453"/>
    </row>
    <row r="105" spans="1:8">
      <c r="A105" s="49">
        <f t="shared" si="1"/>
        <v>97</v>
      </c>
      <c r="B105" s="38" t="str">
        <f>'WP7 Condensed Sch. Level Costs'!A99</f>
        <v>54E</v>
      </c>
      <c r="C105" s="678" t="str">
        <f>'WP7 Condensed Sch. Level Costs'!C99</f>
        <v>Sodium Vapor</v>
      </c>
      <c r="D105" s="61" t="str">
        <f>'WP7 Condensed Sch. Level Costs'!D99</f>
        <v>SV 050</v>
      </c>
      <c r="E105" s="24" t="str">
        <f>'WP7 Condensed Sch. Level Costs'!I99</f>
        <v>No</v>
      </c>
      <c r="F105" s="24">
        <f>'WP7 Condensed Sch. Level Costs'!J99</f>
        <v>1</v>
      </c>
      <c r="G105" s="453">
        <f>'WP7 Condensed Sch. Level Costs'!Q99</f>
        <v>1.6597234240679404</v>
      </c>
      <c r="H105" s="453">
        <f>'WP7 Condensed Sch. Level Costs'!V99</f>
        <v>0</v>
      </c>
    </row>
    <row r="106" spans="1:8">
      <c r="A106" s="49">
        <f t="shared" si="1"/>
        <v>98</v>
      </c>
      <c r="B106" s="38" t="str">
        <f>'WP7 Condensed Sch. Level Costs'!A100</f>
        <v>54E</v>
      </c>
      <c r="C106" s="678" t="str">
        <f>'WP7 Condensed Sch. Level Costs'!C100</f>
        <v>Sodium Vapor</v>
      </c>
      <c r="D106" s="61" t="str">
        <f>'WP7 Condensed Sch. Level Costs'!D100</f>
        <v>SV 070</v>
      </c>
      <c r="E106" s="24" t="str">
        <f>'WP7 Condensed Sch. Level Costs'!I100</f>
        <v>No</v>
      </c>
      <c r="F106" s="24">
        <f>'WP7 Condensed Sch. Level Costs'!J100</f>
        <v>1</v>
      </c>
      <c r="G106" s="453">
        <f>'WP7 Condensed Sch. Level Costs'!Q100</f>
        <v>1.6597234240679404</v>
      </c>
      <c r="H106" s="453">
        <f>'WP7 Condensed Sch. Level Costs'!V100</f>
        <v>0</v>
      </c>
    </row>
    <row r="107" spans="1:8">
      <c r="A107" s="49">
        <f t="shared" si="1"/>
        <v>99</v>
      </c>
      <c r="B107" s="38" t="str">
        <f>'WP7 Condensed Sch. Level Costs'!A101</f>
        <v>54E</v>
      </c>
      <c r="C107" s="678" t="str">
        <f>'WP7 Condensed Sch. Level Costs'!C101</f>
        <v>Sodium Vapor</v>
      </c>
      <c r="D107" s="61" t="str">
        <f>'WP7 Condensed Sch. Level Costs'!D101</f>
        <v>SV 100</v>
      </c>
      <c r="E107" s="24" t="str">
        <f>'WP7 Condensed Sch. Level Costs'!I101</f>
        <v>No</v>
      </c>
      <c r="F107" s="24">
        <f>'WP7 Condensed Sch. Level Costs'!J101</f>
        <v>1</v>
      </c>
      <c r="G107" s="453">
        <f>'WP7 Condensed Sch. Level Costs'!Q101</f>
        <v>1.6597234240679404</v>
      </c>
      <c r="H107" s="453">
        <f>'WP7 Condensed Sch. Level Costs'!V101</f>
        <v>0</v>
      </c>
    </row>
    <row r="108" spans="1:8">
      <c r="A108" s="49">
        <f t="shared" si="1"/>
        <v>100</v>
      </c>
      <c r="B108" s="38" t="str">
        <f>'WP7 Condensed Sch. Level Costs'!A102</f>
        <v>54E</v>
      </c>
      <c r="C108" s="678" t="str">
        <f>'WP7 Condensed Sch. Level Costs'!C102</f>
        <v>Sodium Vapor</v>
      </c>
      <c r="D108" s="61" t="str">
        <f>'WP7 Condensed Sch. Level Costs'!D102</f>
        <v>SV 150</v>
      </c>
      <c r="E108" s="24" t="str">
        <f>'WP7 Condensed Sch. Level Costs'!I102</f>
        <v>No</v>
      </c>
      <c r="F108" s="24">
        <f>'WP7 Condensed Sch. Level Costs'!J102</f>
        <v>1</v>
      </c>
      <c r="G108" s="453">
        <f>'WP7 Condensed Sch. Level Costs'!Q102</f>
        <v>1.6597234240679404</v>
      </c>
      <c r="H108" s="453">
        <f>'WP7 Condensed Sch. Level Costs'!V102</f>
        <v>0</v>
      </c>
    </row>
    <row r="109" spans="1:8">
      <c r="A109" s="49">
        <f t="shared" si="1"/>
        <v>101</v>
      </c>
      <c r="B109" s="38" t="str">
        <f>'WP7 Condensed Sch. Level Costs'!A103</f>
        <v>54E</v>
      </c>
      <c r="C109" s="678" t="str">
        <f>'WP7 Condensed Sch. Level Costs'!C103</f>
        <v>Sodium Vapor</v>
      </c>
      <c r="D109" s="61" t="str">
        <f>'WP7 Condensed Sch. Level Costs'!D103</f>
        <v>SV 200</v>
      </c>
      <c r="E109" s="24" t="str">
        <f>'WP7 Condensed Sch. Level Costs'!I103</f>
        <v>No</v>
      </c>
      <c r="F109" s="24">
        <f>'WP7 Condensed Sch. Level Costs'!J103</f>
        <v>1</v>
      </c>
      <c r="G109" s="453">
        <f>'WP7 Condensed Sch. Level Costs'!Q103</f>
        <v>1.6597234240679404</v>
      </c>
      <c r="H109" s="453">
        <f>'WP7 Condensed Sch. Level Costs'!V103</f>
        <v>0</v>
      </c>
    </row>
    <row r="110" spans="1:8">
      <c r="A110" s="49">
        <f t="shared" si="1"/>
        <v>102</v>
      </c>
      <c r="B110" s="38" t="str">
        <f>'WP7 Condensed Sch. Level Costs'!A104</f>
        <v>54E</v>
      </c>
      <c r="C110" s="678" t="str">
        <f>'WP7 Condensed Sch. Level Costs'!C104</f>
        <v>Sodium Vapor</v>
      </c>
      <c r="D110" s="61" t="str">
        <f>'WP7 Condensed Sch. Level Costs'!D104</f>
        <v>SV 250</v>
      </c>
      <c r="E110" s="24" t="str">
        <f>'WP7 Condensed Sch. Level Costs'!I104</f>
        <v>No</v>
      </c>
      <c r="F110" s="24">
        <f>'WP7 Condensed Sch. Level Costs'!J104</f>
        <v>1</v>
      </c>
      <c r="G110" s="453">
        <f>'WP7 Condensed Sch. Level Costs'!Q104</f>
        <v>1.6597234240679404</v>
      </c>
      <c r="H110" s="453">
        <f>'WP7 Condensed Sch. Level Costs'!V104</f>
        <v>0</v>
      </c>
    </row>
    <row r="111" spans="1:8">
      <c r="A111" s="49">
        <f t="shared" si="1"/>
        <v>103</v>
      </c>
      <c r="B111" s="38" t="str">
        <f>'WP7 Condensed Sch. Level Costs'!A105</f>
        <v>54E</v>
      </c>
      <c r="C111" s="678" t="str">
        <f>'WP7 Condensed Sch. Level Costs'!C105</f>
        <v>Sodium Vapor</v>
      </c>
      <c r="D111" s="61" t="str">
        <f>'WP7 Condensed Sch. Level Costs'!D105</f>
        <v>SV 310</v>
      </c>
      <c r="E111" s="24" t="str">
        <f>'WP7 Condensed Sch. Level Costs'!I105</f>
        <v>No</v>
      </c>
      <c r="F111" s="24">
        <f>'WP7 Condensed Sch. Level Costs'!J105</f>
        <v>1</v>
      </c>
      <c r="G111" s="453">
        <f>'WP7 Condensed Sch. Level Costs'!Q105</f>
        <v>1.6597234240679404</v>
      </c>
      <c r="H111" s="453">
        <f>'WP7 Condensed Sch. Level Costs'!V105</f>
        <v>0</v>
      </c>
    </row>
    <row r="112" spans="1:8">
      <c r="A112" s="49">
        <f t="shared" si="1"/>
        <v>104</v>
      </c>
      <c r="B112" s="38" t="str">
        <f>'WP7 Condensed Sch. Level Costs'!A106</f>
        <v>54E</v>
      </c>
      <c r="C112" s="678" t="str">
        <f>'WP7 Condensed Sch. Level Costs'!C106</f>
        <v>Sodium Vapor</v>
      </c>
      <c r="D112" s="61" t="str">
        <f>'WP7 Condensed Sch. Level Costs'!D106</f>
        <v>SV 400</v>
      </c>
      <c r="E112" s="24" t="str">
        <f>'WP7 Condensed Sch. Level Costs'!I106</f>
        <v>No</v>
      </c>
      <c r="F112" s="24">
        <f>'WP7 Condensed Sch. Level Costs'!J106</f>
        <v>1</v>
      </c>
      <c r="G112" s="453">
        <f>'WP7 Condensed Sch. Level Costs'!Q106</f>
        <v>1.6597234240679404</v>
      </c>
      <c r="H112" s="453">
        <f>'WP7 Condensed Sch. Level Costs'!V106</f>
        <v>0</v>
      </c>
    </row>
    <row r="113" spans="1:8">
      <c r="A113" s="49">
        <f t="shared" si="1"/>
        <v>105</v>
      </c>
      <c r="B113" s="38" t="str">
        <f>'WP7 Condensed Sch. Level Costs'!A107</f>
        <v>54E</v>
      </c>
      <c r="C113" s="678" t="str">
        <f>'WP7 Condensed Sch. Level Costs'!C107</f>
        <v>Sodium Vapor</v>
      </c>
      <c r="D113" s="61" t="str">
        <f>'WP7 Condensed Sch. Level Costs'!D107</f>
        <v>SV 1000</v>
      </c>
      <c r="E113" s="24" t="str">
        <f>'WP7 Condensed Sch. Level Costs'!I107</f>
        <v>No</v>
      </c>
      <c r="F113" s="24">
        <f>'WP7 Condensed Sch. Level Costs'!J107</f>
        <v>1</v>
      </c>
      <c r="G113" s="453">
        <f>'WP7 Condensed Sch. Level Costs'!Q107</f>
        <v>1.6597234240679404</v>
      </c>
      <c r="H113" s="453">
        <f>'WP7 Condensed Sch. Level Costs'!V107</f>
        <v>0</v>
      </c>
    </row>
    <row r="114" spans="1:8">
      <c r="A114" s="49">
        <f t="shared" si="1"/>
        <v>106</v>
      </c>
      <c r="B114" s="38"/>
      <c r="C114" s="678"/>
      <c r="D114" s="61"/>
      <c r="E114" s="24"/>
      <c r="F114" s="24"/>
      <c r="G114" s="453"/>
      <c r="H114" s="453"/>
    </row>
    <row r="115" spans="1:8">
      <c r="A115" s="49">
        <f t="shared" si="1"/>
        <v>107</v>
      </c>
      <c r="B115" s="38" t="str">
        <f>'WP7 Condensed Sch. Level Costs'!A109</f>
        <v>54E</v>
      </c>
      <c r="C115" s="678" t="str">
        <f>'WP7 Condensed Sch. Level Costs'!C109</f>
        <v>Light Emitting Diode</v>
      </c>
      <c r="D115" s="61" t="str">
        <f>'WP7 Condensed Sch. Level Costs'!D109</f>
        <v>LED 030.01-060</v>
      </c>
      <c r="E115" s="24" t="str">
        <f>'WP7 Condensed Sch. Level Costs'!I109</f>
        <v>No</v>
      </c>
      <c r="F115" s="24">
        <f>'WP7 Condensed Sch. Level Costs'!J109</f>
        <v>0.2</v>
      </c>
      <c r="G115" s="453">
        <f>'WP7 Condensed Sch. Level Costs'!Q109</f>
        <v>1.6597234240679404</v>
      </c>
      <c r="H115" s="453">
        <f>'WP7 Condensed Sch. Level Costs'!V109</f>
        <v>0</v>
      </c>
    </row>
    <row r="116" spans="1:8">
      <c r="A116" s="49">
        <f t="shared" si="1"/>
        <v>108</v>
      </c>
      <c r="B116" s="38" t="str">
        <f>'WP7 Condensed Sch. Level Costs'!A110</f>
        <v>54E</v>
      </c>
      <c r="C116" s="678" t="str">
        <f>'WP7 Condensed Sch. Level Costs'!C110</f>
        <v>Light Emitting Diode</v>
      </c>
      <c r="D116" s="61" t="str">
        <f>'WP7 Condensed Sch. Level Costs'!D110</f>
        <v>LED 060.01-090</v>
      </c>
      <c r="E116" s="24" t="str">
        <f>'WP7 Condensed Sch. Level Costs'!I110</f>
        <v>No</v>
      </c>
      <c r="F116" s="24">
        <f>'WP7 Condensed Sch. Level Costs'!J110</f>
        <v>0.2</v>
      </c>
      <c r="G116" s="453">
        <f>'WP7 Condensed Sch. Level Costs'!Q110</f>
        <v>1.6597234240679404</v>
      </c>
      <c r="H116" s="453">
        <f>'WP7 Condensed Sch. Level Costs'!V110</f>
        <v>0</v>
      </c>
    </row>
    <row r="117" spans="1:8">
      <c r="A117" s="49">
        <f t="shared" si="1"/>
        <v>109</v>
      </c>
      <c r="B117" s="38" t="str">
        <f>'WP7 Condensed Sch. Level Costs'!A111</f>
        <v>54E</v>
      </c>
      <c r="C117" s="678" t="str">
        <f>'WP7 Condensed Sch. Level Costs'!C111</f>
        <v>Light Emitting Diode</v>
      </c>
      <c r="D117" s="61" t="str">
        <f>'WP7 Condensed Sch. Level Costs'!D111</f>
        <v>LED 090.01-120</v>
      </c>
      <c r="E117" s="24" t="str">
        <f>'WP7 Condensed Sch. Level Costs'!I111</f>
        <v>No</v>
      </c>
      <c r="F117" s="24">
        <f>'WP7 Condensed Sch. Level Costs'!J111</f>
        <v>0.2</v>
      </c>
      <c r="G117" s="453">
        <f>'WP7 Condensed Sch. Level Costs'!Q111</f>
        <v>1.6597234240679404</v>
      </c>
      <c r="H117" s="453">
        <f>'WP7 Condensed Sch. Level Costs'!V111</f>
        <v>0</v>
      </c>
    </row>
    <row r="118" spans="1:8">
      <c r="A118" s="49">
        <f t="shared" si="1"/>
        <v>110</v>
      </c>
      <c r="B118" s="38" t="str">
        <f>'WP7 Condensed Sch. Level Costs'!A112</f>
        <v>54E</v>
      </c>
      <c r="C118" s="678" t="str">
        <f>'WP7 Condensed Sch. Level Costs'!C112</f>
        <v>Light Emitting Diode</v>
      </c>
      <c r="D118" s="61" t="str">
        <f>'WP7 Condensed Sch. Level Costs'!D112</f>
        <v>LED 120.01-150</v>
      </c>
      <c r="E118" s="24" t="str">
        <f>'WP7 Condensed Sch. Level Costs'!I112</f>
        <v>No</v>
      </c>
      <c r="F118" s="24">
        <f>'WP7 Condensed Sch. Level Costs'!J112</f>
        <v>0.2</v>
      </c>
      <c r="G118" s="453">
        <f>'WP7 Condensed Sch. Level Costs'!Q112</f>
        <v>1.6597234240679404</v>
      </c>
      <c r="H118" s="453">
        <f>'WP7 Condensed Sch. Level Costs'!V112</f>
        <v>0</v>
      </c>
    </row>
    <row r="119" spans="1:8">
      <c r="A119" s="49">
        <f t="shared" si="1"/>
        <v>111</v>
      </c>
      <c r="B119" s="38" t="str">
        <f>'WP7 Condensed Sch. Level Costs'!A113</f>
        <v>54E</v>
      </c>
      <c r="C119" s="678" t="str">
        <f>'WP7 Condensed Sch. Level Costs'!C113</f>
        <v>Light Emitting Diode</v>
      </c>
      <c r="D119" s="61" t="str">
        <f>'WP7 Condensed Sch. Level Costs'!D113</f>
        <v>LED 150.01-180</v>
      </c>
      <c r="E119" s="24" t="str">
        <f>'WP7 Condensed Sch. Level Costs'!I113</f>
        <v>No</v>
      </c>
      <c r="F119" s="24">
        <f>'WP7 Condensed Sch. Level Costs'!J113</f>
        <v>0.2</v>
      </c>
      <c r="G119" s="453">
        <f>'WP7 Condensed Sch. Level Costs'!Q113</f>
        <v>1.6597234240679404</v>
      </c>
      <c r="H119" s="453">
        <f>'WP7 Condensed Sch. Level Costs'!V113</f>
        <v>0</v>
      </c>
    </row>
    <row r="120" spans="1:8">
      <c r="A120" s="49">
        <f t="shared" si="1"/>
        <v>112</v>
      </c>
      <c r="B120" s="38" t="str">
        <f>'WP7 Condensed Sch. Level Costs'!A114</f>
        <v>54E</v>
      </c>
      <c r="C120" s="678" t="str">
        <f>'WP7 Condensed Sch. Level Costs'!C114</f>
        <v>Light Emitting Diode</v>
      </c>
      <c r="D120" s="61" t="str">
        <f>'WP7 Condensed Sch. Level Costs'!D114</f>
        <v>LED 180.01-210</v>
      </c>
      <c r="E120" s="24" t="str">
        <f>'WP7 Condensed Sch. Level Costs'!I114</f>
        <v>No</v>
      </c>
      <c r="F120" s="24">
        <f>'WP7 Condensed Sch. Level Costs'!J114</f>
        <v>0.2</v>
      </c>
      <c r="G120" s="453">
        <f>'WP7 Condensed Sch. Level Costs'!Q114</f>
        <v>1.6597234240679404</v>
      </c>
      <c r="H120" s="453">
        <f>'WP7 Condensed Sch. Level Costs'!V114</f>
        <v>0</v>
      </c>
    </row>
    <row r="121" spans="1:8">
      <c r="A121" s="49">
        <f t="shared" si="1"/>
        <v>113</v>
      </c>
      <c r="B121" s="38" t="str">
        <f>'WP7 Condensed Sch. Level Costs'!A115</f>
        <v>54E</v>
      </c>
      <c r="C121" s="678" t="str">
        <f>'WP7 Condensed Sch. Level Costs'!C115</f>
        <v>Light Emitting Diode</v>
      </c>
      <c r="D121" s="61" t="str">
        <f>'WP7 Condensed Sch. Level Costs'!D115</f>
        <v>LED 210.01-240</v>
      </c>
      <c r="E121" s="24" t="str">
        <f>'WP7 Condensed Sch. Level Costs'!I115</f>
        <v>No</v>
      </c>
      <c r="F121" s="24">
        <f>'WP7 Condensed Sch. Level Costs'!J115</f>
        <v>0.2</v>
      </c>
      <c r="G121" s="453">
        <f>'WP7 Condensed Sch. Level Costs'!Q115</f>
        <v>1.6597234240679404</v>
      </c>
      <c r="H121" s="453">
        <f>'WP7 Condensed Sch. Level Costs'!V115</f>
        <v>0</v>
      </c>
    </row>
    <row r="122" spans="1:8">
      <c r="A122" s="49">
        <f t="shared" si="1"/>
        <v>114</v>
      </c>
      <c r="B122" s="38" t="str">
        <f>'WP7 Condensed Sch. Level Costs'!A116</f>
        <v>54E</v>
      </c>
      <c r="C122" s="678" t="str">
        <f>'WP7 Condensed Sch. Level Costs'!C116</f>
        <v>Light Emitting Diode</v>
      </c>
      <c r="D122" s="61" t="str">
        <f>'WP7 Condensed Sch. Level Costs'!D116</f>
        <v>LED 240.01-270</v>
      </c>
      <c r="E122" s="24" t="str">
        <f>'WP7 Condensed Sch. Level Costs'!I116</f>
        <v>No</v>
      </c>
      <c r="F122" s="24">
        <f>'WP7 Condensed Sch. Level Costs'!J116</f>
        <v>0.2</v>
      </c>
      <c r="G122" s="453">
        <f>'WP7 Condensed Sch. Level Costs'!Q116</f>
        <v>1.6597234240679404</v>
      </c>
      <c r="H122" s="453">
        <f>'WP7 Condensed Sch. Level Costs'!V116</f>
        <v>0</v>
      </c>
    </row>
    <row r="123" spans="1:8">
      <c r="A123" s="49">
        <f t="shared" si="1"/>
        <v>115</v>
      </c>
      <c r="B123" s="38" t="str">
        <f>'WP7 Condensed Sch. Level Costs'!A117</f>
        <v>54E</v>
      </c>
      <c r="C123" s="678" t="str">
        <f>'WP7 Condensed Sch. Level Costs'!C117</f>
        <v>Light Emitting Diode</v>
      </c>
      <c r="D123" s="61" t="str">
        <f>'WP7 Condensed Sch. Level Costs'!D117</f>
        <v>LED 270.01-300</v>
      </c>
      <c r="E123" s="24" t="str">
        <f>'WP7 Condensed Sch. Level Costs'!I117</f>
        <v>No</v>
      </c>
      <c r="F123" s="24">
        <f>'WP7 Condensed Sch. Level Costs'!J117</f>
        <v>0.2</v>
      </c>
      <c r="G123" s="453">
        <f>'WP7 Condensed Sch. Level Costs'!Q117</f>
        <v>1.6597234240679404</v>
      </c>
      <c r="H123" s="453">
        <f>'WP7 Condensed Sch. Level Costs'!V117</f>
        <v>0</v>
      </c>
    </row>
    <row r="124" spans="1:8">
      <c r="A124" s="49">
        <f t="shared" si="1"/>
        <v>116</v>
      </c>
      <c r="B124" s="38"/>
      <c r="C124" s="678"/>
      <c r="D124" s="61"/>
      <c r="E124" s="24"/>
      <c r="F124" s="24"/>
      <c r="G124" s="453"/>
      <c r="H124" s="453"/>
    </row>
    <row r="125" spans="1:8">
      <c r="A125" s="49">
        <f t="shared" si="1"/>
        <v>117</v>
      </c>
      <c r="B125" s="38" t="str">
        <f>'WP7 Condensed Sch. Level Costs'!A118</f>
        <v>Sch 55 &amp; 56</v>
      </c>
      <c r="C125" s="678"/>
      <c r="D125" s="61"/>
      <c r="E125" s="24"/>
      <c r="F125" s="24"/>
      <c r="G125" s="453"/>
      <c r="H125" s="453"/>
    </row>
    <row r="126" spans="1:8">
      <c r="A126" s="49">
        <f t="shared" si="1"/>
        <v>118</v>
      </c>
      <c r="B126" s="38" t="str">
        <f>'WP7 Condensed Sch. Level Costs'!A119</f>
        <v>55E &amp; 56E</v>
      </c>
      <c r="C126" s="678" t="str">
        <f>'WP7 Condensed Sch. Level Costs'!C119</f>
        <v>Sodium Vapor</v>
      </c>
      <c r="D126" s="61" t="str">
        <f>'WP7 Condensed Sch. Level Costs'!D119</f>
        <v>SV 070</v>
      </c>
      <c r="E126" s="24" t="str">
        <f>'WP7 Condensed Sch. Level Costs'!I119</f>
        <v>Yes</v>
      </c>
      <c r="F126" s="24">
        <f>'WP7 Condensed Sch. Level Costs'!J119</f>
        <v>1</v>
      </c>
      <c r="G126" s="453">
        <f>'WP7 Condensed Sch. Level Costs'!Q119</f>
        <v>1.6597234240679404</v>
      </c>
      <c r="H126" s="453">
        <f>'WP7 Condensed Sch. Level Costs'!V119</f>
        <v>1.6597234240679404</v>
      </c>
    </row>
    <row r="127" spans="1:8">
      <c r="A127" s="49">
        <f t="shared" si="1"/>
        <v>119</v>
      </c>
      <c r="B127" s="38" t="str">
        <f>'WP7 Condensed Sch. Level Costs'!A120</f>
        <v>55E &amp; 56E</v>
      </c>
      <c r="C127" s="678" t="str">
        <f>'WP7 Condensed Sch. Level Costs'!C120</f>
        <v>Sodium Vapor</v>
      </c>
      <c r="D127" s="61" t="str">
        <f>'WP7 Condensed Sch. Level Costs'!D120</f>
        <v>SV 100</v>
      </c>
      <c r="E127" s="24" t="str">
        <f>'WP7 Condensed Sch. Level Costs'!I120</f>
        <v>Yes</v>
      </c>
      <c r="F127" s="24">
        <f>'WP7 Condensed Sch. Level Costs'!J120</f>
        <v>1</v>
      </c>
      <c r="G127" s="453">
        <f>'WP7 Condensed Sch. Level Costs'!Q120</f>
        <v>1.6597234240679404</v>
      </c>
      <c r="H127" s="453">
        <f>'WP7 Condensed Sch. Level Costs'!V120</f>
        <v>1.6597234240679404</v>
      </c>
    </row>
    <row r="128" spans="1:8">
      <c r="A128" s="49">
        <f t="shared" si="1"/>
        <v>120</v>
      </c>
      <c r="B128" s="38" t="str">
        <f>'WP7 Condensed Sch. Level Costs'!A121</f>
        <v>55E &amp; 56E</v>
      </c>
      <c r="C128" s="678" t="str">
        <f>'WP7 Condensed Sch. Level Costs'!C121</f>
        <v>Sodium Vapor</v>
      </c>
      <c r="D128" s="61" t="str">
        <f>'WP7 Condensed Sch. Level Costs'!D121</f>
        <v>SV 150</v>
      </c>
      <c r="E128" s="24" t="str">
        <f>'WP7 Condensed Sch. Level Costs'!I121</f>
        <v>Yes</v>
      </c>
      <c r="F128" s="24">
        <f>'WP7 Condensed Sch. Level Costs'!J121</f>
        <v>1</v>
      </c>
      <c r="G128" s="453">
        <f>'WP7 Condensed Sch. Level Costs'!Q121</f>
        <v>1.6597234240679404</v>
      </c>
      <c r="H128" s="453">
        <f>'WP7 Condensed Sch. Level Costs'!V121</f>
        <v>1.6597234240679404</v>
      </c>
    </row>
    <row r="129" spans="1:8">
      <c r="A129" s="49">
        <f t="shared" si="1"/>
        <v>121</v>
      </c>
      <c r="B129" s="38" t="str">
        <f>'WP7 Condensed Sch. Level Costs'!A122</f>
        <v>55E &amp; 56E</v>
      </c>
      <c r="C129" s="678" t="str">
        <f>'WP7 Condensed Sch. Level Costs'!C122</f>
        <v>Sodium Vapor</v>
      </c>
      <c r="D129" s="61" t="str">
        <f>'WP7 Condensed Sch. Level Costs'!D122</f>
        <v>SV 200</v>
      </c>
      <c r="E129" s="24" t="str">
        <f>'WP7 Condensed Sch. Level Costs'!I122</f>
        <v>Yes</v>
      </c>
      <c r="F129" s="24">
        <f>'WP7 Condensed Sch. Level Costs'!J122</f>
        <v>1</v>
      </c>
      <c r="G129" s="453">
        <f>'WP7 Condensed Sch. Level Costs'!Q122</f>
        <v>1.6597234240679404</v>
      </c>
      <c r="H129" s="453">
        <f>'WP7 Condensed Sch. Level Costs'!V122</f>
        <v>1.6597234240679404</v>
      </c>
    </row>
    <row r="130" spans="1:8">
      <c r="A130" s="49">
        <f t="shared" si="1"/>
        <v>122</v>
      </c>
      <c r="B130" s="38" t="str">
        <f>'WP7 Condensed Sch. Level Costs'!A123</f>
        <v>55E &amp; 56E</v>
      </c>
      <c r="C130" s="678" t="str">
        <f>'WP7 Condensed Sch. Level Costs'!C123</f>
        <v>Sodium Vapor</v>
      </c>
      <c r="D130" s="61" t="str">
        <f>'WP7 Condensed Sch. Level Costs'!D123</f>
        <v>SV 250</v>
      </c>
      <c r="E130" s="24" t="str">
        <f>'WP7 Condensed Sch. Level Costs'!I123</f>
        <v>Yes</v>
      </c>
      <c r="F130" s="24">
        <f>'WP7 Condensed Sch. Level Costs'!J123</f>
        <v>1</v>
      </c>
      <c r="G130" s="453">
        <f>'WP7 Condensed Sch. Level Costs'!Q123</f>
        <v>1.6597234240679404</v>
      </c>
      <c r="H130" s="453">
        <f>'WP7 Condensed Sch. Level Costs'!V123</f>
        <v>1.6597234240679404</v>
      </c>
    </row>
    <row r="131" spans="1:8">
      <c r="A131" s="49">
        <f t="shared" si="1"/>
        <v>123</v>
      </c>
      <c r="B131" s="38" t="str">
        <f>'WP7 Condensed Sch. Level Costs'!A124</f>
        <v>55E &amp; 56E</v>
      </c>
      <c r="C131" s="678" t="str">
        <f>'WP7 Condensed Sch. Level Costs'!C124</f>
        <v>Sodium Vapor</v>
      </c>
      <c r="D131" s="61" t="str">
        <f>'WP7 Condensed Sch. Level Costs'!D124</f>
        <v>SV 400</v>
      </c>
      <c r="E131" s="24" t="str">
        <f>'WP7 Condensed Sch. Level Costs'!I124</f>
        <v>Yes</v>
      </c>
      <c r="F131" s="24">
        <f>'WP7 Condensed Sch. Level Costs'!J124</f>
        <v>1</v>
      </c>
      <c r="G131" s="453">
        <f>'WP7 Condensed Sch. Level Costs'!Q124</f>
        <v>1.6597234240679404</v>
      </c>
      <c r="H131" s="453">
        <f>'WP7 Condensed Sch. Level Costs'!V124</f>
        <v>1.6597234240679404</v>
      </c>
    </row>
    <row r="132" spans="1:8">
      <c r="A132" s="49">
        <f t="shared" si="1"/>
        <v>124</v>
      </c>
      <c r="B132" s="38"/>
      <c r="C132" s="678"/>
      <c r="D132" s="61"/>
      <c r="E132" s="24"/>
      <c r="F132" s="24"/>
      <c r="G132" s="453"/>
      <c r="H132" s="453"/>
    </row>
    <row r="133" spans="1:8">
      <c r="A133" s="49">
        <f t="shared" si="1"/>
        <v>125</v>
      </c>
      <c r="B133" s="38" t="str">
        <f>'WP7 Condensed Sch. Level Costs'!A126</f>
        <v>55E &amp; 56E</v>
      </c>
      <c r="C133" s="678" t="str">
        <f>'WP7 Condensed Sch. Level Costs'!C126</f>
        <v>Metal Halide</v>
      </c>
      <c r="D133" s="61" t="str">
        <f>'WP7 Condensed Sch. Level Costs'!D126</f>
        <v>MH 250</v>
      </c>
      <c r="E133" s="24" t="str">
        <f>'WP7 Condensed Sch. Level Costs'!I126</f>
        <v>Yes</v>
      </c>
      <c r="F133" s="24">
        <f>'WP7 Condensed Sch. Level Costs'!J126</f>
        <v>2</v>
      </c>
      <c r="G133" s="453">
        <f>'WP7 Condensed Sch. Level Costs'!Q126</f>
        <v>1.6597234240679404</v>
      </c>
      <c r="H133" s="453">
        <f>'WP7 Condensed Sch. Level Costs'!V126</f>
        <v>3.3194468481358808</v>
      </c>
    </row>
    <row r="134" spans="1:8">
      <c r="A134" s="49">
        <f t="shared" si="1"/>
        <v>126</v>
      </c>
      <c r="B134" s="38"/>
      <c r="C134" s="678"/>
      <c r="D134" s="61"/>
      <c r="E134" s="24"/>
      <c r="F134" s="24"/>
      <c r="G134" s="453"/>
      <c r="H134" s="453"/>
    </row>
    <row r="135" spans="1:8">
      <c r="A135" s="49">
        <f t="shared" si="1"/>
        <v>127</v>
      </c>
      <c r="B135" s="38" t="str">
        <f>'WP7 Condensed Sch. Level Costs'!A128</f>
        <v>55E &amp; 56E</v>
      </c>
      <c r="C135" s="678" t="str">
        <f>'WP7 Condensed Sch. Level Costs'!C128</f>
        <v>Light Emitting Diode</v>
      </c>
      <c r="D135" s="61" t="str">
        <f>'WP7 Condensed Sch. Level Costs'!D128</f>
        <v>LED 030.01-060</v>
      </c>
      <c r="E135" s="24" t="str">
        <f>'WP7 Condensed Sch. Level Costs'!I128</f>
        <v>Yes</v>
      </c>
      <c r="F135" s="24">
        <f>'WP7 Condensed Sch. Level Costs'!J128</f>
        <v>0.2</v>
      </c>
      <c r="G135" s="453">
        <f>'WP7 Condensed Sch. Level Costs'!Q128</f>
        <v>1.6597234240679404</v>
      </c>
      <c r="H135" s="453">
        <f>'WP7 Condensed Sch. Level Costs'!V128</f>
        <v>0.33194468481358808</v>
      </c>
    </row>
    <row r="136" spans="1:8">
      <c r="A136" s="49">
        <f t="shared" si="1"/>
        <v>128</v>
      </c>
      <c r="B136" s="38" t="str">
        <f>'WP7 Condensed Sch. Level Costs'!A129</f>
        <v>55E &amp; 56E</v>
      </c>
      <c r="C136" s="678" t="str">
        <f>'WP7 Condensed Sch. Level Costs'!C129</f>
        <v>Light Emitting Diode</v>
      </c>
      <c r="D136" s="61" t="str">
        <f>'WP7 Condensed Sch. Level Costs'!D129</f>
        <v>LED 060.01-090</v>
      </c>
      <c r="E136" s="24" t="str">
        <f>'WP7 Condensed Sch. Level Costs'!I129</f>
        <v>Yes</v>
      </c>
      <c r="F136" s="24">
        <f>'WP7 Condensed Sch. Level Costs'!J129</f>
        <v>0.2</v>
      </c>
      <c r="G136" s="453">
        <f>'WP7 Condensed Sch. Level Costs'!Q129</f>
        <v>1.6597234240679404</v>
      </c>
      <c r="H136" s="453">
        <f>'WP7 Condensed Sch. Level Costs'!V129</f>
        <v>0.33194468481358808</v>
      </c>
    </row>
    <row r="137" spans="1:8">
      <c r="A137" s="49">
        <f t="shared" si="1"/>
        <v>129</v>
      </c>
      <c r="B137" s="38" t="str">
        <f>'WP7 Condensed Sch. Level Costs'!A130</f>
        <v>55E &amp; 56E</v>
      </c>
      <c r="C137" s="678" t="str">
        <f>'WP7 Condensed Sch. Level Costs'!C130</f>
        <v>Light Emitting Diode</v>
      </c>
      <c r="D137" s="61" t="str">
        <f>'WP7 Condensed Sch. Level Costs'!D130</f>
        <v>LED 090.01-120</v>
      </c>
      <c r="E137" s="24" t="str">
        <f>'WP7 Condensed Sch. Level Costs'!I130</f>
        <v>Yes</v>
      </c>
      <c r="F137" s="24">
        <f>'WP7 Condensed Sch. Level Costs'!J130</f>
        <v>0.2</v>
      </c>
      <c r="G137" s="453">
        <f>'WP7 Condensed Sch. Level Costs'!Q130</f>
        <v>1.6597234240679404</v>
      </c>
      <c r="H137" s="453">
        <f>'WP7 Condensed Sch. Level Costs'!V130</f>
        <v>0.33194468481358808</v>
      </c>
    </row>
    <row r="138" spans="1:8">
      <c r="A138" s="49">
        <f t="shared" si="1"/>
        <v>130</v>
      </c>
      <c r="B138" s="38" t="str">
        <f>'WP7 Condensed Sch. Level Costs'!A131</f>
        <v>55E &amp; 56E</v>
      </c>
      <c r="C138" s="678" t="str">
        <f>'WP7 Condensed Sch. Level Costs'!C131</f>
        <v>Light Emitting Diode</v>
      </c>
      <c r="D138" s="61" t="str">
        <f>'WP7 Condensed Sch. Level Costs'!D131</f>
        <v>LED 120.01-150</v>
      </c>
      <c r="E138" s="24" t="str">
        <f>'WP7 Condensed Sch. Level Costs'!I131</f>
        <v>Yes</v>
      </c>
      <c r="F138" s="24">
        <f>'WP7 Condensed Sch. Level Costs'!J131</f>
        <v>0.2</v>
      </c>
      <c r="G138" s="453">
        <f>'WP7 Condensed Sch. Level Costs'!Q131</f>
        <v>1.6597234240679404</v>
      </c>
      <c r="H138" s="453">
        <f>'WP7 Condensed Sch. Level Costs'!V131</f>
        <v>0.33194468481358808</v>
      </c>
    </row>
    <row r="139" spans="1:8">
      <c r="A139" s="49">
        <f t="shared" si="1"/>
        <v>131</v>
      </c>
      <c r="B139" s="38" t="str">
        <f>'WP7 Condensed Sch. Level Costs'!A132</f>
        <v>55E &amp; 56E</v>
      </c>
      <c r="C139" s="678" t="str">
        <f>'WP7 Condensed Sch. Level Costs'!C132</f>
        <v>Light Emitting Diode</v>
      </c>
      <c r="D139" s="61" t="str">
        <f>'WP7 Condensed Sch. Level Costs'!D132</f>
        <v>LED 150.01-180</v>
      </c>
      <c r="E139" s="24" t="str">
        <f>'WP7 Condensed Sch. Level Costs'!I132</f>
        <v>Yes</v>
      </c>
      <c r="F139" s="24">
        <f>'WP7 Condensed Sch. Level Costs'!J132</f>
        <v>0.2</v>
      </c>
      <c r="G139" s="453">
        <f>'WP7 Condensed Sch. Level Costs'!Q132</f>
        <v>1.6597234240679404</v>
      </c>
      <c r="H139" s="453">
        <f>'WP7 Condensed Sch. Level Costs'!V132</f>
        <v>0.33194468481358808</v>
      </c>
    </row>
    <row r="140" spans="1:8">
      <c r="A140" s="49">
        <f t="shared" si="1"/>
        <v>132</v>
      </c>
      <c r="B140" s="38" t="str">
        <f>'WP7 Condensed Sch. Level Costs'!A133</f>
        <v>55E &amp; 56E</v>
      </c>
      <c r="C140" s="678" t="str">
        <f>'WP7 Condensed Sch. Level Costs'!C133</f>
        <v>Light Emitting Diode</v>
      </c>
      <c r="D140" s="61" t="str">
        <f>'WP7 Condensed Sch. Level Costs'!D133</f>
        <v>LED 180.01-210</v>
      </c>
      <c r="E140" s="24" t="str">
        <f>'WP7 Condensed Sch. Level Costs'!I133</f>
        <v>Yes</v>
      </c>
      <c r="F140" s="24">
        <f>'WP7 Condensed Sch. Level Costs'!J133</f>
        <v>0.2</v>
      </c>
      <c r="G140" s="453">
        <f>'WP7 Condensed Sch. Level Costs'!Q133</f>
        <v>1.6597234240679404</v>
      </c>
      <c r="H140" s="453">
        <f>'WP7 Condensed Sch. Level Costs'!V133</f>
        <v>0.33194468481358808</v>
      </c>
    </row>
    <row r="141" spans="1:8">
      <c r="A141" s="49">
        <f t="shared" si="1"/>
        <v>133</v>
      </c>
      <c r="B141" s="38" t="str">
        <f>'WP7 Condensed Sch. Level Costs'!A134</f>
        <v>55E &amp; 56E</v>
      </c>
      <c r="C141" s="678" t="str">
        <f>'WP7 Condensed Sch. Level Costs'!C134</f>
        <v>Light Emitting Diode</v>
      </c>
      <c r="D141" s="61" t="str">
        <f>'WP7 Condensed Sch. Level Costs'!D134</f>
        <v>LED 210.01-240</v>
      </c>
      <c r="E141" s="24" t="str">
        <f>'WP7 Condensed Sch. Level Costs'!I134</f>
        <v>Yes</v>
      </c>
      <c r="F141" s="24">
        <f>'WP7 Condensed Sch. Level Costs'!J134</f>
        <v>0.2</v>
      </c>
      <c r="G141" s="453">
        <f>'WP7 Condensed Sch. Level Costs'!Q134</f>
        <v>1.6597234240679404</v>
      </c>
      <c r="H141" s="453">
        <f>'WP7 Condensed Sch. Level Costs'!V134</f>
        <v>0.33194468481358808</v>
      </c>
    </row>
    <row r="142" spans="1:8">
      <c r="A142" s="49">
        <f t="shared" ref="A142:A190" si="2">A141+1</f>
        <v>134</v>
      </c>
      <c r="B142" s="38" t="str">
        <f>'WP7 Condensed Sch. Level Costs'!A135</f>
        <v>55E &amp; 56E</v>
      </c>
      <c r="C142" s="678" t="str">
        <f>'WP7 Condensed Sch. Level Costs'!C135</f>
        <v>Light Emitting Diode</v>
      </c>
      <c r="D142" s="61" t="str">
        <f>'WP7 Condensed Sch. Level Costs'!D135</f>
        <v>LED 240.01-270</v>
      </c>
      <c r="E142" s="24" t="str">
        <f>'WP7 Condensed Sch. Level Costs'!I135</f>
        <v>Yes</v>
      </c>
      <c r="F142" s="24">
        <f>'WP7 Condensed Sch. Level Costs'!J135</f>
        <v>0.2</v>
      </c>
      <c r="G142" s="453">
        <f>'WP7 Condensed Sch. Level Costs'!Q135</f>
        <v>1.6597234240679404</v>
      </c>
      <c r="H142" s="453">
        <f>'WP7 Condensed Sch. Level Costs'!V135</f>
        <v>0.33194468481358808</v>
      </c>
    </row>
    <row r="143" spans="1:8">
      <c r="A143" s="49">
        <f t="shared" si="2"/>
        <v>135</v>
      </c>
      <c r="B143" s="38" t="str">
        <f>'WP7 Condensed Sch. Level Costs'!A136</f>
        <v>55E &amp; 56E</v>
      </c>
      <c r="C143" s="678" t="str">
        <f>'WP7 Condensed Sch. Level Costs'!C136</f>
        <v>Light Emitting Diode</v>
      </c>
      <c r="D143" s="61" t="str">
        <f>'WP7 Condensed Sch. Level Costs'!D136</f>
        <v>LED 270.01-300</v>
      </c>
      <c r="E143" s="24" t="str">
        <f>'WP7 Condensed Sch. Level Costs'!I136</f>
        <v>Yes</v>
      </c>
      <c r="F143" s="24">
        <f>'WP7 Condensed Sch. Level Costs'!J136</f>
        <v>0.2</v>
      </c>
      <c r="G143" s="453">
        <f>'WP7 Condensed Sch. Level Costs'!Q136</f>
        <v>1.6597234240679404</v>
      </c>
      <c r="H143" s="453">
        <f>'WP7 Condensed Sch. Level Costs'!V136</f>
        <v>0.33194468481358808</v>
      </c>
    </row>
    <row r="144" spans="1:8">
      <c r="A144" s="49">
        <f t="shared" si="2"/>
        <v>136</v>
      </c>
      <c r="B144" s="38"/>
      <c r="C144" s="678"/>
      <c r="D144" s="61"/>
      <c r="E144" s="24"/>
      <c r="F144" s="24"/>
      <c r="G144" s="453"/>
      <c r="H144" s="453"/>
    </row>
    <row r="145" spans="1:8">
      <c r="A145" s="49">
        <f t="shared" si="2"/>
        <v>137</v>
      </c>
      <c r="B145" s="38" t="str">
        <f>'WP7 Condensed Sch. Level Costs'!A137</f>
        <v>Sch 58 &amp; 59</v>
      </c>
      <c r="C145" s="678"/>
      <c r="D145" s="61"/>
      <c r="E145" s="24"/>
      <c r="F145" s="24"/>
      <c r="G145" s="453"/>
      <c r="H145" s="453"/>
    </row>
    <row r="146" spans="1:8">
      <c r="A146" s="49">
        <f t="shared" si="2"/>
        <v>138</v>
      </c>
      <c r="B146" s="38" t="str">
        <f>'WP7 Condensed Sch. Level Costs'!A138</f>
        <v>58E &amp; 59E</v>
      </c>
      <c r="C146" s="678" t="str">
        <f>'WP7 Condensed Sch. Level Costs'!C138</f>
        <v>Sodium Vapor</v>
      </c>
      <c r="D146" s="61" t="str">
        <f>'WP7 Condensed Sch. Level Costs'!D138</f>
        <v>DS 070</v>
      </c>
      <c r="E146" s="24" t="str">
        <f>'WP7 Condensed Sch. Level Costs'!I138</f>
        <v>Yes</v>
      </c>
      <c r="F146" s="24">
        <f>'WP7 Condensed Sch. Level Costs'!J138</f>
        <v>1</v>
      </c>
      <c r="G146" s="453">
        <f>'WP7 Condensed Sch. Level Costs'!Q138</f>
        <v>1.6597234240679404</v>
      </c>
      <c r="H146" s="453">
        <f>'WP7 Condensed Sch. Level Costs'!V138</f>
        <v>1.6597234240679404</v>
      </c>
    </row>
    <row r="147" spans="1:8">
      <c r="A147" s="49">
        <f t="shared" si="2"/>
        <v>139</v>
      </c>
      <c r="B147" s="38" t="str">
        <f>'WP7 Condensed Sch. Level Costs'!A139</f>
        <v>58E &amp; 59E</v>
      </c>
      <c r="C147" s="678" t="str">
        <f>'WP7 Condensed Sch. Level Costs'!C139</f>
        <v>Sodium Vapor</v>
      </c>
      <c r="D147" s="61" t="str">
        <f>'WP7 Condensed Sch. Level Costs'!D139</f>
        <v>DS 100</v>
      </c>
      <c r="E147" s="24" t="str">
        <f>'WP7 Condensed Sch. Level Costs'!I139</f>
        <v>Yes</v>
      </c>
      <c r="F147" s="24">
        <f>'WP7 Condensed Sch. Level Costs'!J139</f>
        <v>1</v>
      </c>
      <c r="G147" s="453">
        <f>'WP7 Condensed Sch. Level Costs'!Q139</f>
        <v>1.6597234240679404</v>
      </c>
      <c r="H147" s="453">
        <f>'WP7 Condensed Sch. Level Costs'!V139</f>
        <v>1.6597234240679404</v>
      </c>
    </row>
    <row r="148" spans="1:8">
      <c r="A148" s="49">
        <f t="shared" si="2"/>
        <v>140</v>
      </c>
      <c r="B148" s="38" t="str">
        <f>'WP7 Condensed Sch. Level Costs'!A140</f>
        <v>58E &amp; 59E</v>
      </c>
      <c r="C148" s="678" t="str">
        <f>'WP7 Condensed Sch. Level Costs'!C140</f>
        <v>Sodium Vapor</v>
      </c>
      <c r="D148" s="61" t="str">
        <f>'WP7 Condensed Sch. Level Costs'!D140</f>
        <v>DS 150</v>
      </c>
      <c r="E148" s="24" t="str">
        <f>'WP7 Condensed Sch. Level Costs'!I140</f>
        <v>Yes</v>
      </c>
      <c r="F148" s="24">
        <f>'WP7 Condensed Sch. Level Costs'!J140</f>
        <v>1</v>
      </c>
      <c r="G148" s="453">
        <f>'WP7 Condensed Sch. Level Costs'!Q140</f>
        <v>1.6597234240679404</v>
      </c>
      <c r="H148" s="453">
        <f>'WP7 Condensed Sch. Level Costs'!V140</f>
        <v>1.6597234240679404</v>
      </c>
    </row>
    <row r="149" spans="1:8">
      <c r="A149" s="49">
        <f t="shared" si="2"/>
        <v>141</v>
      </c>
      <c r="B149" s="38" t="str">
        <f>'WP7 Condensed Sch. Level Costs'!A141</f>
        <v>58E &amp; 59E</v>
      </c>
      <c r="C149" s="678" t="str">
        <f>'WP7 Condensed Sch. Level Costs'!C141</f>
        <v>Sodium Vapor</v>
      </c>
      <c r="D149" s="61" t="str">
        <f>'WP7 Condensed Sch. Level Costs'!D141</f>
        <v>DS 200</v>
      </c>
      <c r="E149" s="24" t="str">
        <f>'WP7 Condensed Sch. Level Costs'!I141</f>
        <v>Yes</v>
      </c>
      <c r="F149" s="24">
        <f>'WP7 Condensed Sch. Level Costs'!J141</f>
        <v>1</v>
      </c>
      <c r="G149" s="453">
        <f>'WP7 Condensed Sch. Level Costs'!Q141</f>
        <v>1.6597234240679404</v>
      </c>
      <c r="H149" s="453">
        <f>'WP7 Condensed Sch. Level Costs'!V141</f>
        <v>1.6597234240679404</v>
      </c>
    </row>
    <row r="150" spans="1:8">
      <c r="A150" s="49">
        <f t="shared" si="2"/>
        <v>142</v>
      </c>
      <c r="B150" s="38" t="str">
        <f>'WP7 Condensed Sch. Level Costs'!A142</f>
        <v>58E &amp; 59E</v>
      </c>
      <c r="C150" s="678" t="str">
        <f>'WP7 Condensed Sch. Level Costs'!C142</f>
        <v>Sodium Vapor</v>
      </c>
      <c r="D150" s="61" t="str">
        <f>'WP7 Condensed Sch. Level Costs'!D142</f>
        <v>DS 250</v>
      </c>
      <c r="E150" s="24" t="str">
        <f>'WP7 Condensed Sch. Level Costs'!I142</f>
        <v>Yes</v>
      </c>
      <c r="F150" s="24">
        <f>'WP7 Condensed Sch. Level Costs'!J142</f>
        <v>1</v>
      </c>
      <c r="G150" s="453">
        <f>'WP7 Condensed Sch. Level Costs'!Q142</f>
        <v>1.6597234240679404</v>
      </c>
      <c r="H150" s="453">
        <f>'WP7 Condensed Sch. Level Costs'!V142</f>
        <v>1.6597234240679404</v>
      </c>
    </row>
    <row r="151" spans="1:8">
      <c r="A151" s="49">
        <f t="shared" si="2"/>
        <v>143</v>
      </c>
      <c r="B151" s="38" t="str">
        <f>'WP7 Condensed Sch. Level Costs'!A143</f>
        <v>58E &amp; 59E</v>
      </c>
      <c r="C151" s="678" t="str">
        <f>'WP7 Condensed Sch. Level Costs'!C143</f>
        <v>Sodium Vapor</v>
      </c>
      <c r="D151" s="61" t="str">
        <f>'WP7 Condensed Sch. Level Costs'!D143</f>
        <v>DS 400</v>
      </c>
      <c r="E151" s="24" t="str">
        <f>'WP7 Condensed Sch. Level Costs'!I143</f>
        <v>Yes</v>
      </c>
      <c r="F151" s="24">
        <f>'WP7 Condensed Sch. Level Costs'!J143</f>
        <v>1</v>
      </c>
      <c r="G151" s="453">
        <f>'WP7 Condensed Sch. Level Costs'!Q143</f>
        <v>1.6597234240679404</v>
      </c>
      <c r="H151" s="453">
        <f>'WP7 Condensed Sch. Level Costs'!V143</f>
        <v>1.6597234240679404</v>
      </c>
    </row>
    <row r="152" spans="1:8">
      <c r="A152" s="49">
        <f t="shared" si="2"/>
        <v>144</v>
      </c>
      <c r="B152" s="38"/>
      <c r="C152" s="678"/>
      <c r="D152" s="61"/>
      <c r="E152" s="24"/>
      <c r="F152" s="24"/>
      <c r="G152" s="453"/>
      <c r="H152" s="453"/>
    </row>
    <row r="153" spans="1:8">
      <c r="A153" s="49">
        <f t="shared" si="2"/>
        <v>145</v>
      </c>
      <c r="B153" s="38" t="str">
        <f>'WP7 Condensed Sch. Level Costs'!A145</f>
        <v>58E &amp; 59E</v>
      </c>
      <c r="C153" s="678" t="str">
        <f>'WP7 Condensed Sch. Level Costs'!C145</f>
        <v>Sodium Vapor</v>
      </c>
      <c r="D153" s="61" t="str">
        <f>'WP7 Condensed Sch. Level Costs'!D145</f>
        <v>HS 100</v>
      </c>
      <c r="E153" s="24" t="str">
        <f>'WP7 Condensed Sch. Level Costs'!I145</f>
        <v>Yes</v>
      </c>
      <c r="F153" s="24">
        <f>'WP7 Condensed Sch. Level Costs'!J145</f>
        <v>1</v>
      </c>
      <c r="G153" s="453">
        <f>'WP7 Condensed Sch. Level Costs'!Q145</f>
        <v>1.6597234240679404</v>
      </c>
      <c r="H153" s="453">
        <f>'WP7 Condensed Sch. Level Costs'!V145</f>
        <v>1.6597234240679404</v>
      </c>
    </row>
    <row r="154" spans="1:8">
      <c r="A154" s="49">
        <f t="shared" si="2"/>
        <v>146</v>
      </c>
      <c r="B154" s="38" t="str">
        <f>'WP7 Condensed Sch. Level Costs'!A146</f>
        <v>58E &amp; 59E</v>
      </c>
      <c r="C154" s="678" t="str">
        <f>'WP7 Condensed Sch. Level Costs'!C146</f>
        <v>Sodium Vapor</v>
      </c>
      <c r="D154" s="61" t="str">
        <f>'WP7 Condensed Sch. Level Costs'!D146</f>
        <v>HS 150</v>
      </c>
      <c r="E154" s="24" t="str">
        <f>'WP7 Condensed Sch. Level Costs'!I146</f>
        <v>Yes</v>
      </c>
      <c r="F154" s="24">
        <f>'WP7 Condensed Sch. Level Costs'!J146</f>
        <v>1</v>
      </c>
      <c r="G154" s="453">
        <f>'WP7 Condensed Sch. Level Costs'!Q146</f>
        <v>1.6597234240679404</v>
      </c>
      <c r="H154" s="453">
        <f>'WP7 Condensed Sch. Level Costs'!V146</f>
        <v>1.6597234240679404</v>
      </c>
    </row>
    <row r="155" spans="1:8">
      <c r="A155" s="49">
        <f t="shared" si="2"/>
        <v>147</v>
      </c>
      <c r="B155" s="38" t="str">
        <f>'WP7 Condensed Sch. Level Costs'!A147</f>
        <v>58E &amp; 59E</v>
      </c>
      <c r="C155" s="678" t="str">
        <f>'WP7 Condensed Sch. Level Costs'!C147</f>
        <v>Sodium Vapor</v>
      </c>
      <c r="D155" s="61" t="str">
        <f>'WP7 Condensed Sch. Level Costs'!D147</f>
        <v>HS 200</v>
      </c>
      <c r="E155" s="24" t="str">
        <f>'WP7 Condensed Sch. Level Costs'!I147</f>
        <v>Yes</v>
      </c>
      <c r="F155" s="24">
        <f>'WP7 Condensed Sch. Level Costs'!J147</f>
        <v>1</v>
      </c>
      <c r="G155" s="453">
        <f>'WP7 Condensed Sch. Level Costs'!Q147</f>
        <v>1.6597234240679404</v>
      </c>
      <c r="H155" s="453">
        <f>'WP7 Condensed Sch. Level Costs'!V147</f>
        <v>1.6597234240679404</v>
      </c>
    </row>
    <row r="156" spans="1:8">
      <c r="A156" s="49">
        <f t="shared" si="2"/>
        <v>148</v>
      </c>
      <c r="B156" s="38" t="str">
        <f>'WP7 Condensed Sch. Level Costs'!A148</f>
        <v>58E &amp; 59E</v>
      </c>
      <c r="C156" s="678" t="str">
        <f>'WP7 Condensed Sch. Level Costs'!C148</f>
        <v>Sodium Vapor</v>
      </c>
      <c r="D156" s="61" t="str">
        <f>'WP7 Condensed Sch. Level Costs'!D148</f>
        <v>HS 250</v>
      </c>
      <c r="E156" s="24" t="str">
        <f>'WP7 Condensed Sch. Level Costs'!I148</f>
        <v>Yes</v>
      </c>
      <c r="F156" s="24">
        <f>'WP7 Condensed Sch. Level Costs'!J148</f>
        <v>1</v>
      </c>
      <c r="G156" s="453">
        <f>'WP7 Condensed Sch. Level Costs'!Q148</f>
        <v>1.6597234240679404</v>
      </c>
      <c r="H156" s="453">
        <f>'WP7 Condensed Sch. Level Costs'!V148</f>
        <v>1.6597234240679404</v>
      </c>
    </row>
    <row r="157" spans="1:8">
      <c r="A157" s="49">
        <f t="shared" si="2"/>
        <v>149</v>
      </c>
      <c r="B157" s="38" t="str">
        <f>'WP7 Condensed Sch. Level Costs'!A149</f>
        <v>58E &amp; 59E</v>
      </c>
      <c r="C157" s="678" t="str">
        <f>'WP7 Condensed Sch. Level Costs'!C149</f>
        <v>Sodium Vapor</v>
      </c>
      <c r="D157" s="61" t="str">
        <f>'WP7 Condensed Sch. Level Costs'!D149</f>
        <v>HS 400</v>
      </c>
      <c r="E157" s="24" t="str">
        <f>'WP7 Condensed Sch. Level Costs'!I149</f>
        <v>Yes</v>
      </c>
      <c r="F157" s="24">
        <f>'WP7 Condensed Sch. Level Costs'!J149</f>
        <v>1</v>
      </c>
      <c r="G157" s="453">
        <f>'WP7 Condensed Sch. Level Costs'!Q149</f>
        <v>1.6597234240679404</v>
      </c>
      <c r="H157" s="453">
        <f>'WP7 Condensed Sch. Level Costs'!V149</f>
        <v>1.6597234240679404</v>
      </c>
    </row>
    <row r="158" spans="1:8">
      <c r="A158" s="49">
        <f t="shared" si="2"/>
        <v>150</v>
      </c>
      <c r="B158" s="38"/>
      <c r="C158" s="678"/>
      <c r="D158" s="61"/>
      <c r="E158" s="24"/>
      <c r="F158" s="24"/>
      <c r="G158" s="453"/>
      <c r="H158" s="453"/>
    </row>
    <row r="159" spans="1:8">
      <c r="A159" s="49">
        <f t="shared" si="2"/>
        <v>151</v>
      </c>
      <c r="B159" s="38" t="str">
        <f>'WP7 Condensed Sch. Level Costs'!A151</f>
        <v>58E &amp; 59E</v>
      </c>
      <c r="C159" s="678" t="str">
        <f>'WP7 Condensed Sch. Level Costs'!C151</f>
        <v>Metal Halide</v>
      </c>
      <c r="D159" s="61" t="str">
        <f>'WP7 Condensed Sch. Level Costs'!D151</f>
        <v>DM 175</v>
      </c>
      <c r="E159" s="24" t="str">
        <f>'WP7 Condensed Sch. Level Costs'!I151</f>
        <v>Yes</v>
      </c>
      <c r="F159" s="24">
        <f>'WP7 Condensed Sch. Level Costs'!J151</f>
        <v>2</v>
      </c>
      <c r="G159" s="453">
        <f>'WP7 Condensed Sch. Level Costs'!Q151</f>
        <v>1.6597234240679404</v>
      </c>
      <c r="H159" s="453">
        <f>'WP7 Condensed Sch. Level Costs'!V151</f>
        <v>3.3194468481358808</v>
      </c>
    </row>
    <row r="160" spans="1:8">
      <c r="A160" s="49">
        <f t="shared" si="2"/>
        <v>152</v>
      </c>
      <c r="B160" s="38" t="str">
        <f>'WP7 Condensed Sch. Level Costs'!A152</f>
        <v>58E &amp; 59E</v>
      </c>
      <c r="C160" s="678" t="str">
        <f>'WP7 Condensed Sch. Level Costs'!C152</f>
        <v>Metal Halide</v>
      </c>
      <c r="D160" s="61" t="str">
        <f>'WP7 Condensed Sch. Level Costs'!D152</f>
        <v>DM 250</v>
      </c>
      <c r="E160" s="24" t="str">
        <f>'WP7 Condensed Sch. Level Costs'!I152</f>
        <v>Yes</v>
      </c>
      <c r="F160" s="24">
        <f>'WP7 Condensed Sch. Level Costs'!J152</f>
        <v>2</v>
      </c>
      <c r="G160" s="453">
        <f>'WP7 Condensed Sch. Level Costs'!Q152</f>
        <v>1.6597234240679404</v>
      </c>
      <c r="H160" s="453">
        <f>'WP7 Condensed Sch. Level Costs'!V152</f>
        <v>3.3194468481358808</v>
      </c>
    </row>
    <row r="161" spans="1:8">
      <c r="A161" s="49">
        <f t="shared" si="2"/>
        <v>153</v>
      </c>
      <c r="B161" s="38" t="str">
        <f>'WP7 Condensed Sch. Level Costs'!A153</f>
        <v>58E &amp; 59E</v>
      </c>
      <c r="C161" s="678" t="str">
        <f>'WP7 Condensed Sch. Level Costs'!C153</f>
        <v>Metal Halide</v>
      </c>
      <c r="D161" s="61" t="str">
        <f>'WP7 Condensed Sch. Level Costs'!D153</f>
        <v>DM 400</v>
      </c>
      <c r="E161" s="24" t="str">
        <f>'WP7 Condensed Sch. Level Costs'!I153</f>
        <v>Yes</v>
      </c>
      <c r="F161" s="24">
        <f>'WP7 Condensed Sch. Level Costs'!J153</f>
        <v>2</v>
      </c>
      <c r="G161" s="453">
        <f>'WP7 Condensed Sch. Level Costs'!Q153</f>
        <v>1.6597234240679404</v>
      </c>
      <c r="H161" s="453">
        <f>'WP7 Condensed Sch. Level Costs'!V153</f>
        <v>3.3194468481358808</v>
      </c>
    </row>
    <row r="162" spans="1:8">
      <c r="A162" s="49">
        <f t="shared" si="2"/>
        <v>154</v>
      </c>
      <c r="B162" s="38" t="str">
        <f>'WP7 Condensed Sch. Level Costs'!A154</f>
        <v>58E &amp; 59E</v>
      </c>
      <c r="C162" s="678" t="str">
        <f>'WP7 Condensed Sch. Level Costs'!C154</f>
        <v>Metal Halide</v>
      </c>
      <c r="D162" s="61" t="str">
        <f>'WP7 Condensed Sch. Level Costs'!D154</f>
        <v>DM 1000</v>
      </c>
      <c r="E162" s="24" t="str">
        <f>'WP7 Condensed Sch. Level Costs'!I154</f>
        <v>Yes</v>
      </c>
      <c r="F162" s="24">
        <f>'WP7 Condensed Sch. Level Costs'!J154</f>
        <v>2</v>
      </c>
      <c r="G162" s="453">
        <f>'WP7 Condensed Sch. Level Costs'!Q154</f>
        <v>1.6597234240679404</v>
      </c>
      <c r="H162" s="453">
        <f>'WP7 Condensed Sch. Level Costs'!V154</f>
        <v>3.3194468481358808</v>
      </c>
    </row>
    <row r="163" spans="1:8">
      <c r="A163" s="49">
        <f t="shared" si="2"/>
        <v>155</v>
      </c>
      <c r="B163" s="38"/>
      <c r="C163" s="678"/>
      <c r="D163" s="61"/>
      <c r="E163" s="24"/>
      <c r="F163" s="24"/>
      <c r="G163" s="453"/>
      <c r="H163" s="453"/>
    </row>
    <row r="164" spans="1:8">
      <c r="A164" s="49">
        <f t="shared" si="2"/>
        <v>156</v>
      </c>
      <c r="B164" s="38" t="str">
        <f>'WP7 Condensed Sch. Level Costs'!A156</f>
        <v>58E &amp; 59E</v>
      </c>
      <c r="C164" s="678" t="str">
        <f>'WP7 Condensed Sch. Level Costs'!C156</f>
        <v>Metal Halide</v>
      </c>
      <c r="D164" s="61" t="str">
        <f>'WP7 Condensed Sch. Level Costs'!D156</f>
        <v>HM 250</v>
      </c>
      <c r="E164" s="24" t="str">
        <f>'WP7 Condensed Sch. Level Costs'!I156</f>
        <v>Yes</v>
      </c>
      <c r="F164" s="24">
        <f>'WP7 Condensed Sch. Level Costs'!J156</f>
        <v>2</v>
      </c>
      <c r="G164" s="453">
        <f>'WP7 Condensed Sch. Level Costs'!Q156</f>
        <v>1.6597234240679404</v>
      </c>
      <c r="H164" s="453">
        <f>'WP7 Condensed Sch. Level Costs'!V156</f>
        <v>3.3194468481358808</v>
      </c>
    </row>
    <row r="165" spans="1:8">
      <c r="A165" s="49">
        <f t="shared" si="2"/>
        <v>157</v>
      </c>
      <c r="B165" s="38" t="str">
        <f>'WP7 Condensed Sch. Level Costs'!A157</f>
        <v>58E &amp; 59E</v>
      </c>
      <c r="C165" s="678" t="str">
        <f>'WP7 Condensed Sch. Level Costs'!C157</f>
        <v>Metal Halide</v>
      </c>
      <c r="D165" s="61" t="str">
        <f>'WP7 Condensed Sch. Level Costs'!D157</f>
        <v>HM 400</v>
      </c>
      <c r="E165" s="24" t="str">
        <f>'WP7 Condensed Sch. Level Costs'!I157</f>
        <v>Yes</v>
      </c>
      <c r="F165" s="24">
        <f>'WP7 Condensed Sch. Level Costs'!J157</f>
        <v>2</v>
      </c>
      <c r="G165" s="453">
        <f>'WP7 Condensed Sch. Level Costs'!Q157</f>
        <v>1.6597234240679404</v>
      </c>
      <c r="H165" s="453">
        <f>'WP7 Condensed Sch. Level Costs'!V157</f>
        <v>3.3194468481358808</v>
      </c>
    </row>
    <row r="166" spans="1:8">
      <c r="A166" s="49">
        <f t="shared" si="2"/>
        <v>158</v>
      </c>
      <c r="B166" s="38"/>
      <c r="C166" s="678"/>
      <c r="D166" s="61"/>
      <c r="E166" s="24"/>
      <c r="F166" s="24"/>
      <c r="G166" s="453"/>
      <c r="H166" s="453"/>
    </row>
    <row r="167" spans="1:8">
      <c r="A167" s="49">
        <f t="shared" si="2"/>
        <v>159</v>
      </c>
      <c r="B167" s="38" t="str">
        <f>'WP7 Condensed Sch. Level Costs'!A159</f>
        <v>58E &amp; 59E</v>
      </c>
      <c r="C167" s="678" t="str">
        <f>'WP7 Condensed Sch. Level Costs'!C159</f>
        <v>Light Emitting Diode</v>
      </c>
      <c r="D167" s="61" t="str">
        <f>'WP7 Condensed Sch. Level Costs'!D159</f>
        <v>LED 030.01-060</v>
      </c>
      <c r="E167" s="24" t="str">
        <f>'WP7 Condensed Sch. Level Costs'!I159</f>
        <v>Yes</v>
      </c>
      <c r="F167" s="24">
        <f>'WP7 Condensed Sch. Level Costs'!J159</f>
        <v>0.2</v>
      </c>
      <c r="G167" s="453">
        <f>'WP7 Condensed Sch. Level Costs'!Q159</f>
        <v>1.6597234240679404</v>
      </c>
      <c r="H167" s="453">
        <f>'WP7 Condensed Sch. Level Costs'!V159</f>
        <v>0.33194468481358808</v>
      </c>
    </row>
    <row r="168" spans="1:8">
      <c r="A168" s="49">
        <f t="shared" si="2"/>
        <v>160</v>
      </c>
      <c r="B168" s="38" t="str">
        <f>'WP7 Condensed Sch. Level Costs'!A160</f>
        <v>58E &amp; 59E</v>
      </c>
      <c r="C168" s="678" t="str">
        <f>'WP7 Condensed Sch. Level Costs'!C160</f>
        <v>Light Emitting Diode</v>
      </c>
      <c r="D168" s="61" t="str">
        <f>'WP7 Condensed Sch. Level Costs'!D160</f>
        <v>LED 060.01-090</v>
      </c>
      <c r="E168" s="24" t="str">
        <f>'WP7 Condensed Sch. Level Costs'!I160</f>
        <v>Yes</v>
      </c>
      <c r="F168" s="24">
        <f>'WP7 Condensed Sch. Level Costs'!J160</f>
        <v>0.2</v>
      </c>
      <c r="G168" s="453">
        <f>'WP7 Condensed Sch. Level Costs'!Q160</f>
        <v>1.6597234240679404</v>
      </c>
      <c r="H168" s="453">
        <f>'WP7 Condensed Sch. Level Costs'!V160</f>
        <v>0.33194468481358808</v>
      </c>
    </row>
    <row r="169" spans="1:8">
      <c r="A169" s="49">
        <f t="shared" si="2"/>
        <v>161</v>
      </c>
      <c r="B169" s="38" t="str">
        <f>'WP7 Condensed Sch. Level Costs'!A161</f>
        <v>58E &amp; 59E</v>
      </c>
      <c r="C169" s="678" t="str">
        <f>'WP7 Condensed Sch. Level Costs'!C161</f>
        <v>Light Emitting Diode</v>
      </c>
      <c r="D169" s="61" t="str">
        <f>'WP7 Condensed Sch. Level Costs'!D161</f>
        <v>LED 090.01-120</v>
      </c>
      <c r="E169" s="24" t="str">
        <f>'WP7 Condensed Sch. Level Costs'!I161</f>
        <v>Yes</v>
      </c>
      <c r="F169" s="24">
        <f>'WP7 Condensed Sch. Level Costs'!J161</f>
        <v>0.2</v>
      </c>
      <c r="G169" s="453">
        <f>'WP7 Condensed Sch. Level Costs'!Q161</f>
        <v>1.6597234240679404</v>
      </c>
      <c r="H169" s="453">
        <f>'WP7 Condensed Sch. Level Costs'!V161</f>
        <v>0.33194468481358808</v>
      </c>
    </row>
    <row r="170" spans="1:8">
      <c r="A170" s="49">
        <f t="shared" si="2"/>
        <v>162</v>
      </c>
      <c r="B170" s="38" t="str">
        <f>'WP7 Condensed Sch. Level Costs'!A162</f>
        <v>58E &amp; 59E</v>
      </c>
      <c r="C170" s="678" t="str">
        <f>'WP7 Condensed Sch. Level Costs'!C162</f>
        <v>Light Emitting Diode</v>
      </c>
      <c r="D170" s="61" t="str">
        <f>'WP7 Condensed Sch. Level Costs'!D162</f>
        <v>LED 120.01-150</v>
      </c>
      <c r="E170" s="24" t="str">
        <f>'WP7 Condensed Sch. Level Costs'!I162</f>
        <v>Yes</v>
      </c>
      <c r="F170" s="24">
        <f>'WP7 Condensed Sch. Level Costs'!J162</f>
        <v>0.2</v>
      </c>
      <c r="G170" s="453">
        <f>'WP7 Condensed Sch. Level Costs'!Q162</f>
        <v>1.6597234240679404</v>
      </c>
      <c r="H170" s="453">
        <f>'WP7 Condensed Sch. Level Costs'!V162</f>
        <v>0.33194468481358808</v>
      </c>
    </row>
    <row r="171" spans="1:8">
      <c r="A171" s="49">
        <f t="shared" si="2"/>
        <v>163</v>
      </c>
      <c r="B171" s="38" t="str">
        <f>'WP7 Condensed Sch. Level Costs'!A163</f>
        <v>58E &amp; 59E</v>
      </c>
      <c r="C171" s="678" t="str">
        <f>'WP7 Condensed Sch. Level Costs'!C163</f>
        <v>Light Emitting Diode</v>
      </c>
      <c r="D171" s="61" t="str">
        <f>'WP7 Condensed Sch. Level Costs'!D163</f>
        <v>LED 150.01-180</v>
      </c>
      <c r="E171" s="24" t="str">
        <f>'WP7 Condensed Sch. Level Costs'!I163</f>
        <v>Yes</v>
      </c>
      <c r="F171" s="24">
        <f>'WP7 Condensed Sch. Level Costs'!J163</f>
        <v>0.2</v>
      </c>
      <c r="G171" s="453">
        <f>'WP7 Condensed Sch. Level Costs'!Q163</f>
        <v>1.6597234240679404</v>
      </c>
      <c r="H171" s="453">
        <f>'WP7 Condensed Sch. Level Costs'!V163</f>
        <v>0.33194468481358808</v>
      </c>
    </row>
    <row r="172" spans="1:8">
      <c r="A172" s="49">
        <f t="shared" si="2"/>
        <v>164</v>
      </c>
      <c r="B172" s="38" t="str">
        <f>'WP7 Condensed Sch. Level Costs'!A164</f>
        <v>58E &amp; 59E</v>
      </c>
      <c r="C172" s="678" t="str">
        <f>'WP7 Condensed Sch. Level Costs'!C164</f>
        <v>Light Emitting Diode</v>
      </c>
      <c r="D172" s="61" t="str">
        <f>'WP7 Condensed Sch. Level Costs'!D164</f>
        <v>LED 180.01-210</v>
      </c>
      <c r="E172" s="24" t="str">
        <f>'WP7 Condensed Sch. Level Costs'!I164</f>
        <v>Yes</v>
      </c>
      <c r="F172" s="24">
        <f>'WP7 Condensed Sch. Level Costs'!J164</f>
        <v>0.2</v>
      </c>
      <c r="G172" s="453">
        <f>'WP7 Condensed Sch. Level Costs'!Q164</f>
        <v>1.6597234240679404</v>
      </c>
      <c r="H172" s="453">
        <f>'WP7 Condensed Sch. Level Costs'!V164</f>
        <v>0.33194468481358808</v>
      </c>
    </row>
    <row r="173" spans="1:8">
      <c r="A173" s="49">
        <f t="shared" si="2"/>
        <v>165</v>
      </c>
      <c r="B173" s="38" t="str">
        <f>'WP7 Condensed Sch. Level Costs'!A165</f>
        <v>58E &amp; 59E</v>
      </c>
      <c r="C173" s="678" t="str">
        <f>'WP7 Condensed Sch. Level Costs'!C165</f>
        <v>Light Emitting Diode</v>
      </c>
      <c r="D173" s="61" t="str">
        <f>'WP7 Condensed Sch. Level Costs'!D165</f>
        <v>LED 210.01-240</v>
      </c>
      <c r="E173" s="24" t="str">
        <f>'WP7 Condensed Sch. Level Costs'!I165</f>
        <v>Yes</v>
      </c>
      <c r="F173" s="24">
        <f>'WP7 Condensed Sch. Level Costs'!J165</f>
        <v>0.2</v>
      </c>
      <c r="G173" s="453">
        <f>'WP7 Condensed Sch. Level Costs'!Q165</f>
        <v>1.6597234240679404</v>
      </c>
      <c r="H173" s="453">
        <f>'WP7 Condensed Sch. Level Costs'!V165</f>
        <v>0.33194468481358808</v>
      </c>
    </row>
    <row r="174" spans="1:8">
      <c r="A174" s="49">
        <f t="shared" si="2"/>
        <v>166</v>
      </c>
      <c r="B174" s="38" t="str">
        <f>'WP7 Condensed Sch. Level Costs'!A166</f>
        <v>58E &amp; 59E</v>
      </c>
      <c r="C174" s="678" t="str">
        <f>'WP7 Condensed Sch. Level Costs'!C166</f>
        <v>Light Emitting Diode</v>
      </c>
      <c r="D174" s="61" t="str">
        <f>'WP7 Condensed Sch. Level Costs'!D166</f>
        <v>LED 240.01-270</v>
      </c>
      <c r="E174" s="24" t="str">
        <f>'WP7 Condensed Sch. Level Costs'!I166</f>
        <v>Yes</v>
      </c>
      <c r="F174" s="24">
        <f>'WP7 Condensed Sch. Level Costs'!J166</f>
        <v>0.2</v>
      </c>
      <c r="G174" s="453">
        <f>'WP7 Condensed Sch. Level Costs'!Q166</f>
        <v>1.6597234240679404</v>
      </c>
      <c r="H174" s="453">
        <f>'WP7 Condensed Sch. Level Costs'!V166</f>
        <v>0.33194468481358808</v>
      </c>
    </row>
    <row r="175" spans="1:8">
      <c r="A175" s="49">
        <f t="shared" si="2"/>
        <v>167</v>
      </c>
      <c r="B175" s="38" t="str">
        <f>'WP7 Condensed Sch. Level Costs'!A167</f>
        <v>58E &amp; 59E</v>
      </c>
      <c r="C175" s="678" t="str">
        <f>'WP7 Condensed Sch. Level Costs'!C167</f>
        <v>Light Emitting Diode</v>
      </c>
      <c r="D175" s="61" t="str">
        <f>'WP7 Condensed Sch. Level Costs'!D167</f>
        <v>LED 270.01-300</v>
      </c>
      <c r="E175" s="24" t="str">
        <f>'WP7 Condensed Sch. Level Costs'!I167</f>
        <v>Yes</v>
      </c>
      <c r="F175" s="24">
        <f>'WP7 Condensed Sch. Level Costs'!J167</f>
        <v>0.2</v>
      </c>
      <c r="G175" s="453">
        <f>'WP7 Condensed Sch. Level Costs'!Q167</f>
        <v>1.6597234240679404</v>
      </c>
      <c r="H175" s="453">
        <f>'WP7 Condensed Sch. Level Costs'!V167</f>
        <v>0.33194468481358808</v>
      </c>
    </row>
    <row r="176" spans="1:8">
      <c r="A176" s="49">
        <f t="shared" si="2"/>
        <v>168</v>
      </c>
      <c r="B176" s="38" t="str">
        <f>'WP7 Condensed Sch. Level Costs'!A168</f>
        <v>58E &amp; 59E</v>
      </c>
      <c r="C176" s="678" t="str">
        <f>'WP7 Condensed Sch. Level Costs'!C168</f>
        <v>Light Emitting Diode</v>
      </c>
      <c r="D176" s="61" t="str">
        <f>'WP7 Condensed Sch. Level Costs'!D168</f>
        <v>LED 300.01-400</v>
      </c>
      <c r="E176" s="24" t="str">
        <f>'WP7 Condensed Sch. Level Costs'!I168</f>
        <v>Yes</v>
      </c>
      <c r="F176" s="24">
        <f>'WP7 Condensed Sch. Level Costs'!J168</f>
        <v>0.2</v>
      </c>
      <c r="G176" s="453">
        <f>'WP7 Condensed Sch. Level Costs'!Q168</f>
        <v>1.6597234240679404</v>
      </c>
      <c r="H176" s="453">
        <f>'WP7 Condensed Sch. Level Costs'!V168</f>
        <v>0.33194468481358808</v>
      </c>
    </row>
    <row r="177" spans="1:8">
      <c r="A177" s="49">
        <f t="shared" si="2"/>
        <v>169</v>
      </c>
      <c r="B177" s="38" t="str">
        <f>'WP7 Condensed Sch. Level Costs'!A169</f>
        <v>58E &amp; 59E</v>
      </c>
      <c r="C177" s="678" t="str">
        <f>'WP7 Condensed Sch. Level Costs'!C169</f>
        <v>Light Emitting Diode</v>
      </c>
      <c r="D177" s="61" t="str">
        <f>'WP7 Condensed Sch. Level Costs'!D169</f>
        <v>LED 400.01-500</v>
      </c>
      <c r="E177" s="24" t="str">
        <f>'WP7 Condensed Sch. Level Costs'!I169</f>
        <v>Yes</v>
      </c>
      <c r="F177" s="24">
        <f>'WP7 Condensed Sch. Level Costs'!J169</f>
        <v>0.2</v>
      </c>
      <c r="G177" s="453">
        <f>'WP7 Condensed Sch. Level Costs'!Q169</f>
        <v>1.6597234240679404</v>
      </c>
      <c r="H177" s="453">
        <f>'WP7 Condensed Sch. Level Costs'!V169</f>
        <v>0.33194468481358808</v>
      </c>
    </row>
    <row r="178" spans="1:8">
      <c r="A178" s="49">
        <f t="shared" si="2"/>
        <v>170</v>
      </c>
      <c r="B178" s="38" t="str">
        <f>'WP7 Condensed Sch. Level Costs'!A170</f>
        <v>58E &amp; 59E</v>
      </c>
      <c r="C178" s="678" t="str">
        <f>'WP7 Condensed Sch. Level Costs'!C170</f>
        <v>Light Emitting Diode</v>
      </c>
      <c r="D178" s="61" t="str">
        <f>'WP7 Condensed Sch. Level Costs'!D170</f>
        <v>LED 500.01-600</v>
      </c>
      <c r="E178" s="24" t="str">
        <f>'WP7 Condensed Sch. Level Costs'!I170</f>
        <v>Yes</v>
      </c>
      <c r="F178" s="24">
        <f>'WP7 Condensed Sch. Level Costs'!J170</f>
        <v>0.2</v>
      </c>
      <c r="G178" s="453">
        <f>'WP7 Condensed Sch. Level Costs'!Q170</f>
        <v>1.6597234240679404</v>
      </c>
      <c r="H178" s="453">
        <f>'WP7 Condensed Sch. Level Costs'!V170</f>
        <v>0.33194468481358808</v>
      </c>
    </row>
    <row r="179" spans="1:8">
      <c r="A179" s="49">
        <f t="shared" si="2"/>
        <v>171</v>
      </c>
      <c r="B179" s="38" t="str">
        <f>'WP7 Condensed Sch. Level Costs'!A171</f>
        <v>58E &amp; 59E</v>
      </c>
      <c r="C179" s="678" t="str">
        <f>'WP7 Condensed Sch. Level Costs'!C171</f>
        <v>Light Emitting Diode</v>
      </c>
      <c r="D179" s="61" t="str">
        <f>'WP7 Condensed Sch. Level Costs'!D171</f>
        <v>LED 600.01-700</v>
      </c>
      <c r="E179" s="24" t="str">
        <f>'WP7 Condensed Sch. Level Costs'!I171</f>
        <v>Yes</v>
      </c>
      <c r="F179" s="24">
        <f>'WP7 Condensed Sch. Level Costs'!J171</f>
        <v>0.2</v>
      </c>
      <c r="G179" s="453">
        <f>'WP7 Condensed Sch. Level Costs'!Q171</f>
        <v>1.6597234240679404</v>
      </c>
      <c r="H179" s="453">
        <f>'WP7 Condensed Sch. Level Costs'!V171</f>
        <v>0.33194468481358808</v>
      </c>
    </row>
    <row r="180" spans="1:8">
      <c r="A180" s="49">
        <f t="shared" si="2"/>
        <v>172</v>
      </c>
      <c r="B180" s="38" t="str">
        <f>'WP7 Condensed Sch. Level Costs'!A172</f>
        <v>58E &amp; 59E</v>
      </c>
      <c r="C180" s="678" t="str">
        <f>'WP7 Condensed Sch. Level Costs'!C172</f>
        <v>Light Emitting Diode</v>
      </c>
      <c r="D180" s="61" t="str">
        <f>'WP7 Condensed Sch. Level Costs'!D172</f>
        <v>LED 700.01-800</v>
      </c>
      <c r="E180" s="24" t="str">
        <f>'WP7 Condensed Sch. Level Costs'!I172</f>
        <v>Yes</v>
      </c>
      <c r="F180" s="24">
        <f>'WP7 Condensed Sch. Level Costs'!J172</f>
        <v>0.2</v>
      </c>
      <c r="G180" s="453">
        <f>'WP7 Condensed Sch. Level Costs'!Q172</f>
        <v>1.6597234240679404</v>
      </c>
      <c r="H180" s="453">
        <f>'WP7 Condensed Sch. Level Costs'!V172</f>
        <v>0.33194468481358808</v>
      </c>
    </row>
    <row r="181" spans="1:8">
      <c r="A181" s="49">
        <f t="shared" si="2"/>
        <v>173</v>
      </c>
      <c r="B181" s="38" t="str">
        <f>'WP7 Condensed Sch. Level Costs'!A173</f>
        <v>58E &amp; 59E</v>
      </c>
      <c r="C181" s="678" t="str">
        <f>'WP7 Condensed Sch. Level Costs'!C173</f>
        <v>Light Emitting Diode</v>
      </c>
      <c r="D181" s="61" t="str">
        <f>'WP7 Condensed Sch. Level Costs'!D173</f>
        <v>LED 800.01-900</v>
      </c>
      <c r="E181" s="24" t="str">
        <f>'WP7 Condensed Sch. Level Costs'!I173</f>
        <v>Yes</v>
      </c>
      <c r="F181" s="24">
        <f>'WP7 Condensed Sch. Level Costs'!J173</f>
        <v>0.2</v>
      </c>
      <c r="G181" s="453">
        <f>'WP7 Condensed Sch. Level Costs'!Q173</f>
        <v>1.6597234240679404</v>
      </c>
      <c r="H181" s="453">
        <f>'WP7 Condensed Sch. Level Costs'!V173</f>
        <v>0.33194468481358808</v>
      </c>
    </row>
    <row r="182" spans="1:8">
      <c r="A182" s="49">
        <f t="shared" si="2"/>
        <v>174</v>
      </c>
      <c r="B182" s="38"/>
      <c r="C182" s="678"/>
      <c r="D182" s="61"/>
      <c r="E182" s="24"/>
      <c r="F182" s="24"/>
      <c r="G182" s="453"/>
      <c r="H182" s="453"/>
    </row>
    <row r="183" spans="1:8">
      <c r="A183" s="49">
        <f t="shared" si="2"/>
        <v>175</v>
      </c>
      <c r="B183" s="38" t="str">
        <f>'WP7 Condensed Sch. Level Costs'!A174</f>
        <v>Sch 57</v>
      </c>
      <c r="C183" s="678"/>
      <c r="D183" s="61"/>
      <c r="E183" s="24"/>
      <c r="F183" s="24"/>
      <c r="G183" s="453"/>
      <c r="H183" s="453"/>
    </row>
    <row r="184" spans="1:8">
      <c r="A184" s="49">
        <f t="shared" si="2"/>
        <v>176</v>
      </c>
      <c r="B184" s="38" t="str">
        <f>'WP7 Condensed Sch. Level Costs'!A175</f>
        <v>57E</v>
      </c>
      <c r="C184" s="678" t="str">
        <f>'WP7 Condensed Sch. Level Costs'!C175</f>
        <v>Per W charge</v>
      </c>
      <c r="D184" s="680">
        <f>'WP7 Condensed Sch. Level Costs'!E175</f>
        <v>1090639.8333333333</v>
      </c>
      <c r="E184" s="24" t="str">
        <f>'WP7 Condensed Sch. Level Costs'!I175</f>
        <v>No</v>
      </c>
      <c r="F184" s="24">
        <f>'WP7 Condensed Sch. Level Costs'!J175</f>
        <v>0</v>
      </c>
      <c r="G184" s="453">
        <f>'WP7 Condensed Sch. Level Costs'!Q175</f>
        <v>1.6597234240679404</v>
      </c>
      <c r="H184" s="453">
        <f>'WP7 Condensed Sch. Level Costs'!V175</f>
        <v>0</v>
      </c>
    </row>
    <row r="185" spans="1:8">
      <c r="A185" s="49">
        <f t="shared" si="2"/>
        <v>177</v>
      </c>
      <c r="B185" s="38"/>
      <c r="C185" s="678"/>
      <c r="D185" s="61"/>
      <c r="E185" s="24"/>
      <c r="F185" s="24"/>
      <c r="G185" s="453"/>
      <c r="H185" s="453"/>
    </row>
    <row r="186" spans="1:8">
      <c r="A186" s="49">
        <f t="shared" si="2"/>
        <v>178</v>
      </c>
      <c r="B186" s="38" t="str">
        <f>'WP7 Condensed Sch. Level Costs'!A176</f>
        <v>Pole Rental Rates</v>
      </c>
      <c r="C186" s="678"/>
      <c r="D186" s="61"/>
      <c r="E186" s="24"/>
      <c r="F186" s="24"/>
      <c r="G186" s="453"/>
      <c r="H186" s="453"/>
    </row>
    <row r="187" spans="1:8">
      <c r="A187" s="49">
        <f t="shared" si="2"/>
        <v>179</v>
      </c>
      <c r="B187" s="38" t="str">
        <f>'WP7 Condensed Sch. Level Costs'!A177</f>
        <v>55 &amp; 56</v>
      </c>
      <c r="C187" s="678" t="str">
        <f>'WP7 Condensed Sch. Level Costs'!C177</f>
        <v>Pole</v>
      </c>
      <c r="D187" s="61" t="str">
        <f>'WP7 Condensed Sch. Level Costs'!D177</f>
        <v>Old</v>
      </c>
      <c r="E187" s="24" t="str">
        <f>'WP7 Condensed Sch. Level Costs'!I177</f>
        <v>Yes</v>
      </c>
      <c r="F187" s="24">
        <f>'WP7 Condensed Sch. Level Costs'!J177</f>
        <v>1</v>
      </c>
      <c r="G187" s="453">
        <f>'WP7 Condensed Sch. Level Costs'!Q177</f>
        <v>1.6597234240679404</v>
      </c>
      <c r="H187" s="453">
        <f>'WP7 Condensed Sch. Level Costs'!V177</f>
        <v>1.6597234240679404</v>
      </c>
    </row>
    <row r="188" spans="1:8">
      <c r="A188" s="49">
        <f t="shared" si="2"/>
        <v>180</v>
      </c>
      <c r="B188" s="38" t="str">
        <f>'WP7 Condensed Sch. Level Costs'!A178</f>
        <v>56 &amp; 56</v>
      </c>
      <c r="C188" s="678" t="str">
        <f>'WP7 Condensed Sch. Level Costs'!C178</f>
        <v>Pole</v>
      </c>
      <c r="D188" s="61" t="str">
        <f>'WP7 Condensed Sch. Level Costs'!D178</f>
        <v>New</v>
      </c>
      <c r="E188" s="24" t="str">
        <f>'WP7 Condensed Sch. Level Costs'!I178</f>
        <v>Yes</v>
      </c>
      <c r="F188" s="24">
        <f>'WP7 Condensed Sch. Level Costs'!J178</f>
        <v>1</v>
      </c>
      <c r="G188" s="453">
        <f>'WP7 Condensed Sch. Level Costs'!Q178</f>
        <v>1.6597234240679404</v>
      </c>
      <c r="H188" s="453">
        <f>'WP7 Condensed Sch. Level Costs'!V178</f>
        <v>1.6597234240679404</v>
      </c>
    </row>
    <row r="189" spans="1:8">
      <c r="A189" s="49">
        <f t="shared" si="2"/>
        <v>181</v>
      </c>
      <c r="B189" s="38"/>
      <c r="C189" s="678"/>
      <c r="D189" s="61"/>
      <c r="E189" s="24"/>
      <c r="F189" s="24"/>
      <c r="G189" s="453"/>
      <c r="H189" s="453"/>
    </row>
    <row r="190" spans="1:8">
      <c r="A190" s="49">
        <f t="shared" si="2"/>
        <v>182</v>
      </c>
      <c r="B190" s="38" t="str">
        <f>'WP7 Condensed Sch. Level Costs'!A180</f>
        <v>59 &amp; 59</v>
      </c>
      <c r="C190" s="678" t="str">
        <f>'WP7 Condensed Sch. Level Costs'!C180</f>
        <v>Pole</v>
      </c>
      <c r="D190" s="61" t="str">
        <f>'WP7 Condensed Sch. Level Costs'!D180</f>
        <v>New</v>
      </c>
      <c r="E190" s="24" t="str">
        <f>'WP7 Condensed Sch. Level Costs'!I180</f>
        <v>Yes</v>
      </c>
      <c r="F190" s="24">
        <f>'WP7 Condensed Sch. Level Costs'!J180</f>
        <v>1</v>
      </c>
      <c r="G190" s="453">
        <f>'WP7 Condensed Sch. Level Costs'!Q180</f>
        <v>1.6597234240679404</v>
      </c>
      <c r="H190" s="453">
        <f>'WP7 Condensed Sch. Level Costs'!V180</f>
        <v>1.6597234240679404</v>
      </c>
    </row>
    <row r="191" spans="1:8">
      <c r="B191" s="38"/>
      <c r="C191" s="678"/>
      <c r="D191" s="61"/>
      <c r="E191" s="24"/>
      <c r="F191" s="24"/>
      <c r="G191" s="453"/>
      <c r="H191" s="453"/>
    </row>
    <row r="192" spans="1:8">
      <c r="B192" s="38"/>
      <c r="C192" s="678"/>
      <c r="D192" s="61"/>
      <c r="E192" s="24"/>
      <c r="F192" s="24"/>
      <c r="G192" s="453"/>
      <c r="H192" s="453"/>
    </row>
    <row r="193" spans="2:8">
      <c r="B193" s="38"/>
      <c r="C193" s="678"/>
      <c r="D193" s="61"/>
      <c r="E193" s="24"/>
      <c r="F193" s="24"/>
      <c r="G193" s="453"/>
      <c r="H193" s="453"/>
    </row>
    <row r="194" spans="2:8">
      <c r="B194" s="38"/>
      <c r="C194" s="678"/>
      <c r="D194" s="61"/>
      <c r="E194" s="24"/>
      <c r="F194" s="24"/>
      <c r="G194" s="453"/>
      <c r="H194" s="453"/>
    </row>
    <row r="195" spans="2:8">
      <c r="B195" s="38"/>
      <c r="C195" s="678"/>
      <c r="D195" s="61"/>
      <c r="E195" s="24"/>
      <c r="F195" s="24"/>
      <c r="G195" s="453"/>
      <c r="H195" s="453"/>
    </row>
    <row r="196" spans="2:8">
      <c r="B196" s="38"/>
      <c r="C196" s="678"/>
      <c r="D196" s="61"/>
      <c r="E196" s="24"/>
      <c r="F196" s="24"/>
      <c r="G196" s="453"/>
      <c r="H196" s="453"/>
    </row>
    <row r="197" spans="2:8">
      <c r="B197" s="38"/>
      <c r="C197" s="678"/>
      <c r="D197" s="61"/>
      <c r="E197" s="24"/>
      <c r="F197" s="24"/>
      <c r="G197" s="453"/>
      <c r="H197" s="453"/>
    </row>
    <row r="199" spans="2:8">
      <c r="B199" s="31"/>
    </row>
    <row r="201" spans="2:8">
      <c r="B201" s="31"/>
    </row>
    <row r="202" spans="2:8">
      <c r="B202" s="31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CE5AFB78-02D1-4F7A-8C0E-9180D3CE23BC}"/>
</file>

<file path=customXml/itemProps3.xml><?xml version="1.0" encoding="utf-8"?>
<ds:datastoreItem xmlns:ds="http://schemas.openxmlformats.org/officeDocument/2006/customXml" ds:itemID="{7A11A4B2-58B1-42B0-9796-54660C2AF94F}"/>
</file>

<file path=customXml/itemProps4.xml><?xml version="1.0" encoding="utf-8"?>
<ds:datastoreItem xmlns:ds="http://schemas.openxmlformats.org/officeDocument/2006/customXml" ds:itemID="{3E0996A7-11A3-4D3B-A94B-C8BFEE5AC9F2}"/>
</file>

<file path=customXml/itemProps5.xml><?xml version="1.0" encoding="utf-8"?>
<ds:datastoreItem xmlns:ds="http://schemas.openxmlformats.org/officeDocument/2006/customXml" ds:itemID="{2B0A8F9A-D4BE-481E-81AB-A521CA5B0A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Puget Sound Energy</cp:lastModifiedBy>
  <cp:lastPrinted>2019-06-06T23:23:58Z</cp:lastPrinted>
  <dcterms:created xsi:type="dcterms:W3CDTF">2012-01-26T18:53:34Z</dcterms:created>
  <dcterms:modified xsi:type="dcterms:W3CDTF">2020-02-28T21:24:26Z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