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15" yWindow="390" windowWidth="8535" windowHeight="7320" tabRatio="918"/>
  </bookViews>
  <sheets>
    <sheet name="Lead G" sheetId="1" r:id="rId1"/>
    <sheet name="SOG 12ME 6-2018" sheetId="64" r:id="rId2"/>
    <sheet name="ZO12 Gas Rev Share 12ME 6-2018" sheetId="66" r:id="rId3"/>
    <sheet name="Sch 132 Rent MerCr 12ME 6-2018" sheetId="65" r:id="rId4"/>
  </sheets>
  <externalReferences>
    <externalReference r:id="rId5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C32" i="1" l="1"/>
  <c r="C29" i="1"/>
  <c r="C28" i="1"/>
  <c r="C37" i="1" l="1"/>
  <c r="E24" i="1" l="1"/>
  <c r="D19" i="1"/>
  <c r="D21" i="1" l="1"/>
  <c r="P17" i="65"/>
  <c r="P16" i="65"/>
  <c r="P15" i="65"/>
  <c r="P14" i="65"/>
  <c r="P13" i="65"/>
  <c r="P12" i="65"/>
  <c r="P11" i="65"/>
  <c r="P10" i="65"/>
  <c r="P9" i="65"/>
  <c r="P8" i="65"/>
  <c r="P7" i="65"/>
  <c r="P6" i="65"/>
  <c r="D13" i="1"/>
  <c r="E66" i="64" l="1"/>
  <c r="E58" i="64"/>
  <c r="E52" i="64"/>
  <c r="E60" i="64" s="1"/>
  <c r="E68" i="64" s="1"/>
  <c r="E28" i="64"/>
  <c r="E20" i="64"/>
  <c r="E14" i="64"/>
  <c r="E22" i="64" s="1"/>
  <c r="E30" i="64" l="1"/>
  <c r="E35" i="64" l="1"/>
  <c r="E15" i="1" l="1"/>
  <c r="A14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E26" i="1" l="1"/>
  <c r="A13" i="1"/>
  <c r="D29" i="1" l="1"/>
  <c r="D28" i="1" l="1"/>
  <c r="E30" i="1" s="1"/>
  <c r="D32" i="1" l="1"/>
  <c r="E34" i="1" s="1"/>
  <c r="E36" i="1" s="1"/>
  <c r="E37" i="1" s="1"/>
  <c r="E38" i="1" s="1"/>
</calcChain>
</file>

<file path=xl/sharedStrings.xml><?xml version="1.0" encoding="utf-8"?>
<sst xmlns="http://schemas.openxmlformats.org/spreadsheetml/2006/main" count="168" uniqueCount="100">
  <si>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</si>
  <si>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</si>
  <si>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</si>
  <si>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</si>
  <si>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</si>
  <si>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</si>
  <si>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</si>
  <si>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</si>
  <si>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</si>
  <si>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</si>
  <si>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</si>
  <si>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</si>
  <si>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</si>
  <si>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</si>
  <si>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</si>
  <si>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PUGET SOUND ENERGY-GAS</t>
  </si>
  <si>
    <t>TOTAL INCREASE (DECREASE) SALES TO CUSTOMERS</t>
  </si>
  <si>
    <t>TOTAL INCREASE (DECREASE) REVENUES</t>
  </si>
  <si>
    <t>OTHER OPERATING REVENUES:</t>
  </si>
  <si>
    <t>TOTAL INCREASE (DECREASE) OPERATING REVENUES</t>
  </si>
  <si>
    <t>REMOVE RENTALS ASSOC WITH SCH 132</t>
  </si>
  <si>
    <t>REMOVE EARNINGS SHARING ACCRUALS</t>
  </si>
  <si>
    <t>Act. Costs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</si>
  <si>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</si>
  <si>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</si>
  <si>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</si>
  <si>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</si>
  <si>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</si>
  <si>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</si>
  <si>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</si>
  <si>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</si>
  <si>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</si>
  <si>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</si>
  <si>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</si>
  <si>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</si>
  <si>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</si>
  <si>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</si>
  <si>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</si>
  <si>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</si>
  <si>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</si>
  <si>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</si>
  <si>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>SCH. 149 (Pipeline Replacement) in above</t>
  </si>
  <si>
    <t>SCH. 142 (Decup in BillEngy) in above</t>
  </si>
  <si>
    <t>SCH. 141 (Expedt in BillEngy) in above</t>
  </si>
  <si>
    <t>SCH. 140 (Prop Tax in BillEngy) in above</t>
  </si>
  <si>
    <t>SCH. 132 (Merger Rate Credit) in above</t>
  </si>
  <si>
    <t>Low Income Surcharge included in above</t>
  </si>
  <si>
    <t>SCH. 120 (Cons. Tracker Rev) in above</t>
  </si>
  <si>
    <t>SCH. 81 (Utility Tax &amp; FranFee) in above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</si>
  <si>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</si>
  <si>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</si>
  <si>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</si>
  <si>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</si>
  <si>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</si>
  <si>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</si>
  <si>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</si>
  <si>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</si>
  <si>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</si>
  <si>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</si>
  <si>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</si>
  <si>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</si>
  <si>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</si>
  <si>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REMOVE MERGER RATE CREDIT SCH 132</t>
  </si>
  <si>
    <t>Fiscal year/period</t>
  </si>
  <si>
    <t>Division</t>
  </si>
  <si>
    <t>Rate Category</t>
  </si>
  <si>
    <t>SCH_071G : Natural Gas Water Heater Rental Service</t>
  </si>
  <si>
    <t>SCH_072G : Natural Gas Large Vol H2O Heater Rental</t>
  </si>
  <si>
    <t>SCH_074G : Natural Gas Conv. Burner Rental Service</t>
  </si>
  <si>
    <t>49500101  9900 - Gas ROR Accrual-Residential</t>
  </si>
  <si>
    <t>49500113  9900 - Gas ROR Refund-Commercial</t>
  </si>
  <si>
    <t>49500114  9900 - Gas ROR Refund-Industrial</t>
  </si>
  <si>
    <t>49500142  9900 - Gas ROR Refund-Residential</t>
  </si>
  <si>
    <t>49500115  9900 - Gas ROR Accrual-Commercial</t>
  </si>
  <si>
    <t>49500116  9900 - Gas ROR Accrual-Industrial</t>
  </si>
  <si>
    <t>Key Figures</t>
  </si>
  <si>
    <t>Sub-Transaction</t>
  </si>
  <si>
    <t>007/2017</t>
  </si>
  <si>
    <t>008/2017</t>
  </si>
  <si>
    <t>009/2017</t>
  </si>
  <si>
    <t>010/2017</t>
  </si>
  <si>
    <t>011/2017</t>
  </si>
  <si>
    <t>012/2017</t>
  </si>
  <si>
    <t>Overall Result</t>
  </si>
  <si>
    <t>Merger Credit</t>
  </si>
  <si>
    <t>Result</t>
  </si>
  <si>
    <t>20 : Gas</t>
  </si>
  <si>
    <t>Total</t>
  </si>
  <si>
    <t>003/2018</t>
  </si>
  <si>
    <t>002/2018</t>
  </si>
  <si>
    <t>001/2018</t>
  </si>
  <si>
    <t>Total Billed Amount Incl Tax</t>
  </si>
  <si>
    <t>Orders</t>
  </si>
  <si>
    <t>TWELVE MONTHS ENDED JUNE 30, 2018</t>
  </si>
  <si>
    <t>004/2018</t>
  </si>
  <si>
    <t>005/2018</t>
  </si>
  <si>
    <t>006/2018</t>
  </si>
  <si>
    <t xml:space="preserve">  ZO12                      Orders: Actual 12 Month Ended 6-2018</t>
  </si>
  <si>
    <t>FOR THE TWELVE MONTHS ENDED JUNE 30, 2018</t>
  </si>
  <si>
    <t>Back-ground Filter: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</si>
</sst>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_);\(#,##0\);_(#,##0_);_(@_)"/>
    <numFmt numFmtId="169" formatCode="&quot;$ &quot;#,##0.00;&quot;$ -&quot;#,##0.00"/>
    <numFmt numFmtId="170" formatCode="_-* #,##0.00\ _D_M_-;\-* #,##0.00\ _D_M_-;_-* &quot;-&quot;??\ _D_M_-;_-@_-"/>
    <numFmt numFmtId="171" formatCode="_-* #,##0.00\ &quot;DM&quot;_-;\-* #,##0.00\ &quot;DM&quot;_-;_-* &quot;-&quot;??\ &quot;DM&quot;_-;_-@_-"/>
    <numFmt numFmtId="172" formatCode="00000"/>
    <numFmt numFmtId="173" formatCode="0.00_)"/>
    <numFmt numFmtId="174" formatCode="###,000"/>
    <numFmt numFmtId="175" formatCode="0.0%"/>
    <numFmt numFmtId="176" formatCode="_(* #,##0_);_(* \(#,##0\);_(* &quot;-&quot;??_);_(@_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 style="medium">
        <color rgb="FFECECEC"/>
      </bottom>
      <diagonal/>
    </border>
  </borders>
  <cellStyleXfs count="153">
    <xf numFmtId="0" fontId="0" fillId="0" borderId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3" applyNumberFormat="0" applyAlignment="0" applyProtection="0"/>
    <xf numFmtId="0" fontId="26" fillId="7" borderId="14" applyNumberFormat="0" applyAlignment="0" applyProtection="0"/>
    <xf numFmtId="0" fontId="27" fillId="7" borderId="13" applyNumberFormat="0" applyAlignment="0" applyProtection="0"/>
    <xf numFmtId="0" fontId="28" fillId="0" borderId="15" applyNumberFormat="0" applyFill="0" applyAlignment="0" applyProtection="0"/>
    <xf numFmtId="0" fontId="29" fillId="8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3" fillId="3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9" borderId="17" applyNumberFormat="0" applyFont="0" applyAlignment="0" applyProtection="0"/>
    <xf numFmtId="0" fontId="34" fillId="0" borderId="0"/>
    <xf numFmtId="0" fontId="6" fillId="0" borderId="0"/>
    <xf numFmtId="39" fontId="35" fillId="0" borderId="0"/>
    <xf numFmtId="17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43" borderId="0" applyNumberFormat="0" applyBorder="0" applyAlignment="0" applyProtection="0"/>
    <xf numFmtId="0" fontId="36" fillId="38" borderId="0" applyNumberFormat="0" applyBorder="0" applyAlignment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172" fontId="6" fillId="0" borderId="0"/>
    <xf numFmtId="38" fontId="11" fillId="48" borderId="0" applyNumberFormat="0" applyBorder="0" applyAlignment="0" applyProtection="0"/>
    <xf numFmtId="10" fontId="11" fillId="49" borderId="1" applyNumberFormat="0" applyBorder="0" applyAlignment="0" applyProtection="0"/>
    <xf numFmtId="173" fontId="39" fillId="0" borderId="0"/>
    <xf numFmtId="10" fontId="6" fillId="0" borderId="0" applyFont="0" applyFill="0" applyBorder="0" applyAlignment="0" applyProtection="0"/>
    <xf numFmtId="4" fontId="40" fillId="50" borderId="19" applyNumberFormat="0" applyProtection="0">
      <alignment vertical="center"/>
    </xf>
    <xf numFmtId="4" fontId="41" fillId="50" borderId="19" applyNumberFormat="0" applyProtection="0">
      <alignment vertical="center"/>
    </xf>
    <xf numFmtId="4" fontId="40" fillId="50" borderId="19" applyNumberFormat="0" applyProtection="0">
      <alignment horizontal="left" vertical="center" indent="1"/>
    </xf>
    <xf numFmtId="0" fontId="40" fillId="50" borderId="19" applyNumberFormat="0" applyProtection="0">
      <alignment horizontal="left" vertical="top" indent="1"/>
    </xf>
    <xf numFmtId="4" fontId="40" fillId="51" borderId="0" applyNumberFormat="0" applyProtection="0">
      <alignment horizontal="left" vertical="center" indent="1"/>
    </xf>
    <xf numFmtId="4" fontId="42" fillId="52" borderId="19" applyNumberFormat="0" applyProtection="0">
      <alignment horizontal="right" vertical="center"/>
    </xf>
    <xf numFmtId="4" fontId="42" fillId="53" borderId="19" applyNumberFormat="0" applyProtection="0">
      <alignment horizontal="right" vertical="center"/>
    </xf>
    <xf numFmtId="4" fontId="42" fillId="54" borderId="19" applyNumberFormat="0" applyProtection="0">
      <alignment horizontal="right" vertical="center"/>
    </xf>
    <xf numFmtId="4" fontId="42" fillId="55" borderId="19" applyNumberFormat="0" applyProtection="0">
      <alignment horizontal="right" vertical="center"/>
    </xf>
    <xf numFmtId="4" fontId="42" fillId="56" borderId="19" applyNumberFormat="0" applyProtection="0">
      <alignment horizontal="right" vertical="center"/>
    </xf>
    <xf numFmtId="4" fontId="42" fillId="57" borderId="19" applyNumberFormat="0" applyProtection="0">
      <alignment horizontal="right" vertical="center"/>
    </xf>
    <xf numFmtId="4" fontId="42" fillId="58" borderId="19" applyNumberFormat="0" applyProtection="0">
      <alignment horizontal="right" vertical="center"/>
    </xf>
    <xf numFmtId="4" fontId="42" fillId="59" borderId="19" applyNumberFormat="0" applyProtection="0">
      <alignment horizontal="right" vertical="center"/>
    </xf>
    <xf numFmtId="4" fontId="42" fillId="60" borderId="19" applyNumberFormat="0" applyProtection="0">
      <alignment horizontal="right" vertical="center"/>
    </xf>
    <xf numFmtId="4" fontId="40" fillId="61" borderId="20" applyNumberFormat="0" applyProtection="0">
      <alignment horizontal="left" vertical="center" indent="1"/>
    </xf>
    <xf numFmtId="4" fontId="42" fillId="62" borderId="0" applyNumberFormat="0" applyProtection="0">
      <alignment horizontal="left" vertical="center" indent="1"/>
    </xf>
    <xf numFmtId="4" fontId="43" fillId="63" borderId="0" applyNumberFormat="0" applyProtection="0">
      <alignment horizontal="left" vertical="center" indent="1"/>
    </xf>
    <xf numFmtId="4" fontId="42" fillId="51" borderId="19" applyNumberFormat="0" applyProtection="0">
      <alignment horizontal="right" vertical="center"/>
    </xf>
    <xf numFmtId="4" fontId="42" fillId="62" borderId="0" applyNumberFormat="0" applyProtection="0">
      <alignment horizontal="left" vertical="center" indent="1"/>
    </xf>
    <xf numFmtId="4" fontId="42" fillId="51" borderId="0" applyNumberFormat="0" applyProtection="0">
      <alignment horizontal="left" vertical="center" indent="1"/>
    </xf>
    <xf numFmtId="0" fontId="6" fillId="63" borderId="19" applyNumberFormat="0" applyProtection="0">
      <alignment horizontal="left" vertical="center" indent="1"/>
    </xf>
    <xf numFmtId="0" fontId="6" fillId="63" borderId="19" applyNumberFormat="0" applyProtection="0">
      <alignment horizontal="left" vertical="top" indent="1"/>
    </xf>
    <xf numFmtId="0" fontId="6" fillId="51" borderId="19" applyNumberFormat="0" applyProtection="0">
      <alignment horizontal="left" vertical="center" indent="1"/>
    </xf>
    <xf numFmtId="0" fontId="6" fillId="51" borderId="19" applyNumberFormat="0" applyProtection="0">
      <alignment horizontal="left" vertical="top" indent="1"/>
    </xf>
    <xf numFmtId="0" fontId="6" fillId="64" borderId="19" applyNumberFormat="0" applyProtection="0">
      <alignment horizontal="left" vertical="center" indent="1"/>
    </xf>
    <xf numFmtId="0" fontId="6" fillId="64" borderId="19" applyNumberFormat="0" applyProtection="0">
      <alignment horizontal="left" vertical="top" indent="1"/>
    </xf>
    <xf numFmtId="0" fontId="6" fillId="62" borderId="19" applyNumberFormat="0" applyProtection="0">
      <alignment horizontal="left" vertical="center" indent="1"/>
    </xf>
    <xf numFmtId="0" fontId="6" fillId="62" borderId="19" applyNumberFormat="0" applyProtection="0">
      <alignment horizontal="left" vertical="top" indent="1"/>
    </xf>
    <xf numFmtId="0" fontId="6" fillId="65" borderId="1" applyNumberFormat="0">
      <protection locked="0"/>
    </xf>
    <xf numFmtId="0" fontId="44" fillId="63" borderId="21" applyBorder="0"/>
    <xf numFmtId="4" fontId="42" fillId="66" borderId="19" applyNumberFormat="0" applyProtection="0">
      <alignment vertical="center"/>
    </xf>
    <xf numFmtId="4" fontId="45" fillId="66" borderId="19" applyNumberFormat="0" applyProtection="0">
      <alignment vertical="center"/>
    </xf>
    <xf numFmtId="4" fontId="42" fillId="66" borderId="19" applyNumberFormat="0" applyProtection="0">
      <alignment horizontal="left" vertical="center" indent="1"/>
    </xf>
    <xf numFmtId="0" fontId="42" fillId="66" borderId="19" applyNumberFormat="0" applyProtection="0">
      <alignment horizontal="left" vertical="top" indent="1"/>
    </xf>
    <xf numFmtId="4" fontId="42" fillId="62" borderId="19" applyNumberFormat="0" applyProtection="0">
      <alignment horizontal="right" vertical="center"/>
    </xf>
    <xf numFmtId="4" fontId="45" fillId="62" borderId="19" applyNumberFormat="0" applyProtection="0">
      <alignment horizontal="right" vertical="center"/>
    </xf>
    <xf numFmtId="4" fontId="42" fillId="51" borderId="19" applyNumberFormat="0" applyProtection="0">
      <alignment horizontal="left" vertical="center" indent="1"/>
    </xf>
    <xf numFmtId="0" fontId="42" fillId="51" borderId="19" applyNumberFormat="0" applyProtection="0">
      <alignment horizontal="left" vertical="top" indent="1"/>
    </xf>
    <xf numFmtId="4" fontId="46" fillId="67" borderId="0" applyNumberFormat="0" applyProtection="0">
      <alignment horizontal="left" vertical="center" indent="1"/>
    </xf>
    <xf numFmtId="0" fontId="11" fillId="68" borderId="1"/>
    <xf numFmtId="4" fontId="47" fillId="62" borderId="19" applyNumberFormat="0" applyProtection="0">
      <alignment horizontal="right" vertical="center"/>
    </xf>
    <xf numFmtId="0" fontId="48" fillId="0" borderId="22" applyNumberFormat="0" applyFont="0" applyFill="0" applyAlignment="0" applyProtection="0"/>
    <xf numFmtId="174" fontId="49" fillId="0" borderId="23" applyNumberFormat="0" applyProtection="0">
      <alignment horizontal="right" vertical="center"/>
    </xf>
    <xf numFmtId="174" fontId="50" fillId="0" borderId="24" applyNumberFormat="0" applyProtection="0">
      <alignment horizontal="right" vertical="center"/>
    </xf>
    <xf numFmtId="0" fontId="50" fillId="69" borderId="22" applyNumberFormat="0" applyAlignment="0" applyProtection="0">
      <alignment horizontal="left" vertical="center" indent="1"/>
    </xf>
    <xf numFmtId="0" fontId="51" fillId="70" borderId="24" applyNumberFormat="0" applyAlignment="0" applyProtection="0">
      <alignment horizontal="left" vertical="center" indent="1"/>
    </xf>
    <xf numFmtId="0" fontId="51" fillId="70" borderId="24" applyNumberFormat="0" applyAlignment="0" applyProtection="0">
      <alignment horizontal="left" vertical="center" indent="1"/>
    </xf>
    <xf numFmtId="0" fontId="52" fillId="0" borderId="25" applyNumberFormat="0" applyFill="0" applyBorder="0" applyAlignment="0" applyProtection="0"/>
    <xf numFmtId="0" fontId="53" fillId="0" borderId="25" applyBorder="0" applyAlignment="0" applyProtection="0"/>
    <xf numFmtId="174" fontId="54" fillId="71" borderId="26" applyNumberFormat="0" applyBorder="0" applyAlignment="0" applyProtection="0">
      <alignment horizontal="right" vertical="center" indent="1"/>
    </xf>
    <xf numFmtId="174" fontId="55" fillId="72" borderId="26" applyNumberFormat="0" applyBorder="0" applyAlignment="0" applyProtection="0">
      <alignment horizontal="right" vertical="center" indent="1"/>
    </xf>
    <xf numFmtId="174" fontId="55" fillId="73" borderId="26" applyNumberFormat="0" applyBorder="0" applyAlignment="0" applyProtection="0">
      <alignment horizontal="right" vertical="center" indent="1"/>
    </xf>
    <xf numFmtId="174" fontId="56" fillId="74" borderId="26" applyNumberFormat="0" applyBorder="0" applyAlignment="0" applyProtection="0">
      <alignment horizontal="right" vertical="center" indent="1"/>
    </xf>
    <xf numFmtId="174" fontId="56" fillId="75" borderId="26" applyNumberFormat="0" applyBorder="0" applyAlignment="0" applyProtection="0">
      <alignment horizontal="right" vertical="center" indent="1"/>
    </xf>
    <xf numFmtId="174" fontId="56" fillId="76" borderId="26" applyNumberFormat="0" applyBorder="0" applyAlignment="0" applyProtection="0">
      <alignment horizontal="right" vertical="center" indent="1"/>
    </xf>
    <xf numFmtId="174" fontId="57" fillId="77" borderId="26" applyNumberFormat="0" applyBorder="0" applyAlignment="0" applyProtection="0">
      <alignment horizontal="right" vertical="center" indent="1"/>
    </xf>
    <xf numFmtId="174" fontId="57" fillId="78" borderId="26" applyNumberFormat="0" applyBorder="0" applyAlignment="0" applyProtection="0">
      <alignment horizontal="right" vertical="center" indent="1"/>
    </xf>
    <xf numFmtId="174" fontId="57" fillId="79" borderId="26" applyNumberFormat="0" applyBorder="0" applyAlignment="0" applyProtection="0">
      <alignment horizontal="right" vertical="center" indent="1"/>
    </xf>
    <xf numFmtId="0" fontId="51" fillId="80" borderId="22" applyNumberFormat="0" applyAlignment="0" applyProtection="0">
      <alignment horizontal="left" vertical="center" indent="1"/>
    </xf>
    <xf numFmtId="0" fontId="51" fillId="81" borderId="22" applyNumberFormat="0" applyAlignment="0" applyProtection="0">
      <alignment horizontal="left" vertical="center" indent="1"/>
    </xf>
    <xf numFmtId="0" fontId="51" fillId="82" borderId="22" applyNumberFormat="0" applyAlignment="0" applyProtection="0">
      <alignment horizontal="left" vertical="center" indent="1"/>
    </xf>
    <xf numFmtId="0" fontId="51" fillId="83" borderId="22" applyNumberFormat="0" applyAlignment="0" applyProtection="0">
      <alignment horizontal="left" vertical="center" indent="1"/>
    </xf>
    <xf numFmtId="0" fontId="51" fillId="84" borderId="24" applyNumberFormat="0" applyAlignment="0" applyProtection="0">
      <alignment horizontal="left" vertical="center" indent="1"/>
    </xf>
    <xf numFmtId="174" fontId="49" fillId="83" borderId="23" applyNumberFormat="0" applyBorder="0" applyProtection="0">
      <alignment horizontal="right" vertical="center"/>
    </xf>
    <xf numFmtId="174" fontId="50" fillId="83" borderId="24" applyNumberFormat="0" applyBorder="0" applyProtection="0">
      <alignment horizontal="right" vertical="center"/>
    </xf>
    <xf numFmtId="174" fontId="49" fillId="85" borderId="22" applyNumberFormat="0" applyAlignment="0" applyProtection="0">
      <alignment horizontal="left" vertical="center" indent="1"/>
    </xf>
    <xf numFmtId="0" fontId="50" fillId="69" borderId="24" applyNumberFormat="0" applyAlignment="0" applyProtection="0">
      <alignment horizontal="left" vertical="center" indent="1"/>
    </xf>
    <xf numFmtId="0" fontId="51" fillId="84" borderId="24" applyNumberFormat="0" applyAlignment="0" applyProtection="0">
      <alignment horizontal="left" vertical="center" indent="1"/>
    </xf>
    <xf numFmtId="174" fontId="50" fillId="84" borderId="24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4" fillId="0" borderId="0"/>
    <xf numFmtId="0" fontId="3" fillId="0" borderId="0"/>
    <xf numFmtId="0" fontId="34" fillId="0" borderId="0"/>
    <xf numFmtId="0" fontId="2" fillId="0" borderId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8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41" fontId="8" fillId="0" borderId="0" xfId="0" applyNumberFormat="1" applyFont="1" applyFill="1" applyAlignment="1"/>
    <xf numFmtId="37" fontId="8" fillId="0" borderId="0" xfId="0" applyNumberFormat="1" applyFont="1" applyFill="1" applyAlignment="1"/>
    <xf numFmtId="37" fontId="8" fillId="0" borderId="0" xfId="0" applyNumberFormat="1" applyFont="1" applyFill="1" applyBorder="1" applyAlignment="1"/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7" fillId="0" borderId="0" xfId="0" applyFont="1" applyFill="1"/>
    <xf numFmtId="14" fontId="7" fillId="0" borderId="0" xfId="0" applyNumberFormat="1" applyFont="1" applyFill="1"/>
    <xf numFmtId="15" fontId="9" fillId="0" borderId="0" xfId="0" applyNumberFormat="1" applyFont="1" applyFill="1"/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8" fillId="0" borderId="0" xfId="0" applyNumberFormat="1" applyFont="1" applyFill="1" applyAlignment="1"/>
    <xf numFmtId="165" fontId="8" fillId="0" borderId="0" xfId="0" applyNumberFormat="1" applyFont="1" applyFill="1" applyAlignment="1">
      <alignment horizontal="left" wrapText="1" indent="1"/>
    </xf>
    <xf numFmtId="42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 vertical="center"/>
    </xf>
    <xf numFmtId="4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/>
    <xf numFmtId="164" fontId="8" fillId="0" borderId="0" xfId="0" applyNumberFormat="1" applyFont="1" applyFill="1" applyBorder="1" applyAlignment="1"/>
    <xf numFmtId="41" fontId="8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/>
    <xf numFmtId="0" fontId="14" fillId="0" borderId="0" xfId="0" applyFont="1" applyFill="1" applyAlignment="1"/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42" fontId="8" fillId="0" borderId="0" xfId="0" applyNumberFormat="1" applyFont="1" applyFill="1" applyBorder="1" applyAlignment="1"/>
    <xf numFmtId="167" fontId="8" fillId="0" borderId="0" xfId="0" applyNumberFormat="1" applyFont="1" applyFill="1" applyAlignment="1"/>
    <xf numFmtId="37" fontId="8" fillId="0" borderId="2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indent="1"/>
    </xf>
    <xf numFmtId="0" fontId="15" fillId="0" borderId="0" xfId="45" applyFont="1" applyProtection="1"/>
    <xf numFmtId="168" fontId="15" fillId="0" borderId="5" xfId="47" applyNumberFormat="1" applyFont="1" applyBorder="1" applyAlignment="1" applyProtection="1"/>
    <xf numFmtId="168" fontId="15" fillId="0" borderId="0" xfId="47" applyNumberFormat="1" applyFont="1" applyAlignment="1" applyProtection="1"/>
    <xf numFmtId="168" fontId="15" fillId="0" borderId="3" xfId="47" applyNumberFormat="1" applyFont="1" applyBorder="1" applyAlignment="1" applyProtection="1"/>
    <xf numFmtId="168" fontId="15" fillId="0" borderId="0" xfId="47" applyNumberFormat="1" applyFont="1" applyBorder="1" applyAlignment="1" applyProtection="1"/>
    <xf numFmtId="0" fontId="16" fillId="0" borderId="0" xfId="45" applyFont="1" applyProtection="1"/>
    <xf numFmtId="170" fontId="15" fillId="0" borderId="0" xfId="47" applyFont="1" applyAlignment="1" applyProtection="1"/>
    <xf numFmtId="0" fontId="12" fillId="0" borderId="0" xfId="45" applyFont="1" applyProtection="1"/>
    <xf numFmtId="43" fontId="15" fillId="0" borderId="0" xfId="47" applyNumberFormat="1" applyFont="1" applyAlignment="1" applyProtection="1">
      <alignment horizontal="right"/>
    </xf>
    <xf numFmtId="164" fontId="15" fillId="0" borderId="0" xfId="47" applyNumberFormat="1" applyFont="1" applyAlignment="1" applyProtection="1">
      <alignment horizontal="right"/>
    </xf>
    <xf numFmtId="44" fontId="15" fillId="0" borderId="0" xfId="47" applyNumberFormat="1" applyFont="1" applyAlignment="1" applyProtection="1">
      <alignment horizontal="right"/>
    </xf>
    <xf numFmtId="44" fontId="15" fillId="0" borderId="5" xfId="47" applyNumberFormat="1" applyFont="1" applyBorder="1" applyAlignment="1" applyProtection="1">
      <alignment horizontal="right"/>
    </xf>
    <xf numFmtId="43" fontId="15" fillId="0" borderId="3" xfId="47" applyNumberFormat="1" applyFont="1" applyBorder="1" applyAlignment="1" applyProtection="1">
      <alignment horizontal="right"/>
    </xf>
    <xf numFmtId="0" fontId="6" fillId="0" borderId="0" xfId="45" applyFont="1" applyProtection="1"/>
    <xf numFmtId="0" fontId="6" fillId="0" borderId="0" xfId="45" applyFont="1" applyAlignment="1" applyProtection="1">
      <alignment horizontal="center"/>
    </xf>
    <xf numFmtId="0" fontId="13" fillId="0" borderId="0" xfId="45" applyFont="1" applyProtection="1"/>
    <xf numFmtId="0" fontId="17" fillId="0" borderId="0" xfId="148" applyFont="1" applyAlignment="1">
      <alignment horizontal="left" vertical="top"/>
    </xf>
    <xf numFmtId="0" fontId="34" fillId="0" borderId="0" xfId="148"/>
    <xf numFmtId="0" fontId="34" fillId="2" borderId="0" xfId="148" applyFill="1" applyAlignment="1">
      <alignment horizontal="left" vertical="top"/>
    </xf>
    <xf numFmtId="169" fontId="34" fillId="2" borderId="6" xfId="148" applyNumberFormat="1" applyFill="1" applyBorder="1" applyAlignment="1">
      <alignment horizontal="right" vertical="top"/>
    </xf>
    <xf numFmtId="0" fontId="34" fillId="0" borderId="0" xfId="148" applyAlignment="1">
      <alignment horizontal="left" vertical="top"/>
    </xf>
    <xf numFmtId="169" fontId="34" fillId="0" borderId="6" xfId="148" applyNumberFormat="1" applyBorder="1" applyAlignment="1">
      <alignment horizontal="right" vertical="top"/>
    </xf>
    <xf numFmtId="0" fontId="34" fillId="2" borderId="6" xfId="148" applyFill="1" applyBorder="1" applyAlignment="1">
      <alignment horizontal="left" vertical="top"/>
    </xf>
    <xf numFmtId="169" fontId="17" fillId="0" borderId="9" xfId="148" applyNumberFormat="1" applyFont="1" applyFill="1" applyBorder="1" applyAlignment="1">
      <alignment horizontal="right" vertical="top"/>
    </xf>
    <xf numFmtId="0" fontId="17" fillId="0" borderId="8" xfId="148" applyFont="1" applyFill="1" applyBorder="1" applyAlignment="1">
      <alignment horizontal="left" vertical="top"/>
    </xf>
    <xf numFmtId="0" fontId="34" fillId="0" borderId="6" xfId="148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/>
    <xf numFmtId="164" fontId="8" fillId="0" borderId="0" xfId="151" applyNumberFormat="1" applyFont="1" applyFill="1" applyBorder="1" applyAlignment="1"/>
    <xf numFmtId="176" fontId="8" fillId="0" borderId="0" xfId="150" applyNumberFormat="1" applyFont="1" applyFill="1" applyBorder="1" applyAlignment="1"/>
    <xf numFmtId="0" fontId="6" fillId="0" borderId="3" xfId="45" applyFont="1" applyBorder="1" applyAlignment="1" applyProtection="1">
      <alignment horizontal="center"/>
    </xf>
    <xf numFmtId="0" fontId="34" fillId="0" borderId="7" xfId="148" applyBorder="1" applyAlignment="1">
      <alignment horizontal="left" vertical="top"/>
    </xf>
    <xf numFmtId="0" fontId="34" fillId="0" borderId="6" xfId="148" applyBorder="1" applyAlignment="1">
      <alignment horizontal="center" vertical="top"/>
    </xf>
    <xf numFmtId="0" fontId="1" fillId="0" borderId="0" xfId="152"/>
    <xf numFmtId="0" fontId="32" fillId="0" borderId="0" xfId="152" applyFont="1"/>
    <xf numFmtId="43" fontId="1" fillId="0" borderId="0" xfId="152" applyNumberFormat="1"/>
    <xf numFmtId="43" fontId="32" fillId="0" borderId="0" xfId="152" applyNumberFormat="1" applyFont="1"/>
    <xf numFmtId="0" fontId="17" fillId="0" borderId="0" xfId="148" applyFont="1" applyAlignment="1">
      <alignment horizontal="left" vertical="top" wrapText="1"/>
    </xf>
    <xf numFmtId="0" fontId="34" fillId="0" borderId="0" xfId="148" applyAlignment="1">
      <alignment wrapText="1"/>
    </xf>
    <xf numFmtId="0" fontId="34" fillId="0" borderId="7" xfId="148" applyBorder="1" applyAlignment="1">
      <alignment horizontal="left" vertical="top" wrapText="1"/>
    </xf>
    <xf numFmtId="175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0" fontId="13" fillId="0" borderId="0" xfId="45" applyFont="1" applyAlignment="1" applyProtection="1">
      <alignment horizontal="center"/>
    </xf>
    <xf numFmtId="0" fontId="12" fillId="0" borderId="0" xfId="45" applyFont="1" applyAlignment="1" applyProtection="1">
      <alignment horizontal="center"/>
    </xf>
    <xf numFmtId="0" fontId="6" fillId="0" borderId="0" xfId="0" applyFont="1" applyFill="1" applyAlignment="1">
      <alignment horizontal="center" wrapText="1"/>
    </xf>
    <xf numFmtId="39" fontId="6" fillId="0" borderId="0" xfId="46" applyNumberFormat="1" applyFont="1" applyFill="1" applyAlignment="1" applyProtection="1">
      <alignment wrapText="1"/>
    </xf>
    <xf numFmtId="0" fontId="6" fillId="0" borderId="0" xfId="45" applyAlignment="1">
      <alignment wrapText="1"/>
    </xf>
    <xf numFmtId="0" fontId="34" fillId="0" borderId="6" xfId="148" applyBorder="1" applyAlignment="1">
      <alignment horizontal="left" vertical="top"/>
    </xf>
    <xf numFmtId="0" fontId="34" fillId="0" borderId="7" xfId="148" applyBorder="1" applyAlignment="1">
      <alignment horizontal="left" vertical="top"/>
    </xf>
    <xf numFmtId="0" fontId="34" fillId="0" borderId="9" xfId="148" applyBorder="1" applyAlignment="1">
      <alignment horizontal="left" vertical="top" wrapText="1"/>
    </xf>
    <xf numFmtId="0" fontId="34" fillId="0" borderId="6" xfId="148" applyBorder="1" applyAlignment="1">
      <alignment horizontal="left" vertical="top" wrapText="1"/>
    </xf>
    <xf numFmtId="0" fontId="34" fillId="0" borderId="27" xfId="148" applyBorder="1" applyAlignment="1">
      <alignment horizontal="left" vertical="top" wrapText="1"/>
    </xf>
  </cellXfs>
  <cellStyles count="15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40%" xfId="51"/>
    <cellStyle name="Accent1 - 60%" xfId="52"/>
    <cellStyle name="Accent2" xfId="21" builtinId="33" customBuiltin="1"/>
    <cellStyle name="Accent2 - 20%" xfId="53"/>
    <cellStyle name="Accent2 - 40%" xfId="54"/>
    <cellStyle name="Accent2 - 60%" xfId="55"/>
    <cellStyle name="Accent3" xfId="25" builtinId="37" customBuiltin="1"/>
    <cellStyle name="Accent3 - 20%" xfId="56"/>
    <cellStyle name="Accent3 - 40%" xfId="57"/>
    <cellStyle name="Accent3 - 60%" xfId="58"/>
    <cellStyle name="Accent4" xfId="29" builtinId="41" customBuiltin="1"/>
    <cellStyle name="Accent4 - 20%" xfId="59"/>
    <cellStyle name="Accent4 - 40%" xfId="60"/>
    <cellStyle name="Accent4 - 60%" xfId="61"/>
    <cellStyle name="Accent5" xfId="33" builtinId="45" customBuiltin="1"/>
    <cellStyle name="Accent5 - 20%" xfId="62"/>
    <cellStyle name="Accent5 - 40%" xfId="63"/>
    <cellStyle name="Accent5 - 60%" xfId="64"/>
    <cellStyle name="Accent6" xfId="37" builtinId="49" customBuiltin="1"/>
    <cellStyle name="Accent6 - 20%" xfId="65"/>
    <cellStyle name="Accent6 - 40%" xfId="66"/>
    <cellStyle name="Accent6 - 60%" xfId="67"/>
    <cellStyle name="Bad" xfId="7" builtinId="27" customBuiltin="1"/>
    <cellStyle name="Calculation" xfId="11" builtinId="22" customBuiltin="1"/>
    <cellStyle name="Check Cell" xfId="13" builtinId="23" customBuiltin="1"/>
    <cellStyle name="Comma" xfId="150" builtinId="3"/>
    <cellStyle name="Comma 2" xfId="42"/>
    <cellStyle name="Comma 3" xfId="47"/>
    <cellStyle name="Currency" xfId="151" builtinId="4"/>
    <cellStyle name="Currency 2" xfId="49"/>
    <cellStyle name="Emphasis 1" xfId="68"/>
    <cellStyle name="Emphasis 2" xfId="69"/>
    <cellStyle name="Emphasis 3" xfId="70"/>
    <cellStyle name="Entered" xfId="71"/>
    <cellStyle name="Explanatory Text" xfId="15" builtinId="53" customBuiltin="1"/>
    <cellStyle name="Good" xfId="6" builtinId="26" customBuiltin="1"/>
    <cellStyle name="Grey" xfId="7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[yellow]" xfId="73"/>
    <cellStyle name="Linked Cell" xfId="12" builtinId="24" customBuiltin="1"/>
    <cellStyle name="Neutral" xfId="8" builtinId="28" customBuiltin="1"/>
    <cellStyle name="Normal" xfId="0" builtinId="0"/>
    <cellStyle name="Normal - Style1" xfId="74"/>
    <cellStyle name="Normal 2" xfId="41"/>
    <cellStyle name="Normal 2 2" xfId="148"/>
    <cellStyle name="Normal 3" xfId="44"/>
    <cellStyle name="Normal 4" xfId="45"/>
    <cellStyle name="Normal 5" xfId="146"/>
    <cellStyle name="Normal 6" xfId="147"/>
    <cellStyle name="Normal 7" xfId="149"/>
    <cellStyle name="Normal 8" xfId="152"/>
    <cellStyle name="Normal_Monthly" xfId="46"/>
    <cellStyle name="Note 2" xfId="43"/>
    <cellStyle name="Output" xfId="10" builtinId="21" customBuiltin="1"/>
    <cellStyle name="Percent [2]" xfId="75"/>
    <cellStyle name="Percent 2" xfId="48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headerItem" xfId="94"/>
    <cellStyle name="SAPBEXheaderText" xfId="95"/>
    <cellStyle name="SAPBEXHLevel0" xfId="96"/>
    <cellStyle name="SAPBEXHLevel0X" xfId="97"/>
    <cellStyle name="SAPBEXHLevel1" xfId="98"/>
    <cellStyle name="SAPBEXHLevel1X" xfId="99"/>
    <cellStyle name="SAPBEXHLevel2" xfId="100"/>
    <cellStyle name="SAPBEXHLevel2X" xfId="101"/>
    <cellStyle name="SAPBEXHLevel3" xfId="102"/>
    <cellStyle name="SAPBEXHLevel3X" xfId="103"/>
    <cellStyle name="SAPBEXinputData" xfId="104"/>
    <cellStyle name="SAPBEXItemHeader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>
        <row r="13">
          <cell r="E13">
            <v>5.2789999999999998E-3</v>
          </cell>
        </row>
        <row r="14">
          <cell r="E14">
            <v>2E-3</v>
          </cell>
        </row>
        <row r="15">
          <cell r="E15">
            <v>3.8316999999999997E-2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5"/>
  <sheetViews>
    <sheetView tabSelected="1" workbookViewId="0"/>
  </sheetViews>
  <sheetFormatPr defaultRowHeight="12.75" x14ac:dyDescent="0.2"/>
  <cols>
    <col min="1" max="1" width="5.42578125" bestFit="1" customWidth="1"/>
    <col min="2" max="2" width="56.28515625" customWidth="1"/>
    <col min="3" max="3" width="9.85546875" customWidth="1"/>
    <col min="4" max="4" width="13.7109375" bestFit="1" customWidth="1"/>
    <col min="5" max="5" width="13.7109375" customWidth="1"/>
    <col min="6" max="6" width="2.28515625" style="16" customWidth="1"/>
    <col min="7" max="7" width="11.28515625" customWidth="1"/>
    <col min="8" max="8" width="13.7109375" bestFit="1" customWidth="1"/>
    <col min="9" max="9" width="9.7109375" bestFit="1" customWidth="1"/>
  </cols>
  <sheetData>
    <row r="1" spans="1:5" x14ac:dyDescent="0.2">
      <c r="A1" s="17"/>
      <c r="B1" s="15"/>
      <c r="C1" s="15"/>
      <c r="D1" s="18"/>
    </row>
    <row r="2" spans="1:5" x14ac:dyDescent="0.2">
      <c r="A2" s="15"/>
      <c r="B2" s="15"/>
      <c r="C2" s="15"/>
    </row>
    <row r="3" spans="1:5" x14ac:dyDescent="0.2">
      <c r="A3" s="14"/>
      <c r="B3" s="19"/>
      <c r="C3" s="20"/>
      <c r="D3" s="14"/>
    </row>
    <row r="4" spans="1:5" x14ac:dyDescent="0.2">
      <c r="A4" s="21" t="s">
        <v>15</v>
      </c>
      <c r="B4" s="22"/>
      <c r="C4" s="22"/>
      <c r="D4" s="22"/>
      <c r="E4" s="23"/>
    </row>
    <row r="5" spans="1:5" x14ac:dyDescent="0.2">
      <c r="A5" s="21" t="s">
        <v>12</v>
      </c>
      <c r="B5" s="22"/>
      <c r="C5" s="21"/>
      <c r="D5" s="22"/>
      <c r="E5" s="28"/>
    </row>
    <row r="6" spans="1:5" x14ac:dyDescent="0.2">
      <c r="A6" s="22" t="s">
        <v>98</v>
      </c>
      <c r="B6" s="22"/>
      <c r="C6" s="21"/>
      <c r="D6" s="22"/>
      <c r="E6" s="28"/>
    </row>
    <row r="7" spans="1:5" x14ac:dyDescent="0.2">
      <c r="A7" s="21" t="s">
        <v>11</v>
      </c>
      <c r="B7" s="22"/>
      <c r="C7" s="21"/>
      <c r="D7" s="21"/>
      <c r="E7" s="28"/>
    </row>
    <row r="8" spans="1:5" x14ac:dyDescent="0.2">
      <c r="A8" s="2"/>
      <c r="B8" s="2"/>
      <c r="C8" s="2"/>
      <c r="D8" s="2"/>
      <c r="E8" s="2"/>
    </row>
    <row r="9" spans="1:5" x14ac:dyDescent="0.2">
      <c r="A9" s="3" t="s">
        <v>0</v>
      </c>
      <c r="B9" s="4"/>
      <c r="C9" s="4"/>
      <c r="D9" s="4"/>
      <c r="E9" s="4"/>
    </row>
    <row r="10" spans="1:5" x14ac:dyDescent="0.2">
      <c r="A10" s="5" t="s">
        <v>1</v>
      </c>
      <c r="B10" s="6" t="s">
        <v>2</v>
      </c>
      <c r="C10" s="6"/>
      <c r="D10" s="7" t="s">
        <v>3</v>
      </c>
      <c r="E10" s="7"/>
    </row>
    <row r="12" spans="1:5" x14ac:dyDescent="0.2">
      <c r="A12" s="30">
        <v>1</v>
      </c>
      <c r="B12" s="1" t="s">
        <v>10</v>
      </c>
      <c r="C12" s="1"/>
      <c r="D12" s="1"/>
      <c r="E12" s="1"/>
    </row>
    <row r="13" spans="1:5" x14ac:dyDescent="0.2">
      <c r="A13" s="30">
        <f>+A12+1</f>
        <v>2</v>
      </c>
      <c r="B13" s="50" t="s">
        <v>62</v>
      </c>
      <c r="C13" s="31"/>
      <c r="D13" s="79">
        <f>-'SOG 12ME 6-2018'!E40</f>
        <v>3052383.61</v>
      </c>
    </row>
    <row r="14" spans="1:5" x14ac:dyDescent="0.2">
      <c r="A14" s="30">
        <f t="shared" ref="A14:A38" si="0">+A13+1</f>
        <v>3</v>
      </c>
      <c r="B14" s="77"/>
      <c r="C14" s="78"/>
      <c r="D14" s="29"/>
      <c r="E14" s="78"/>
    </row>
    <row r="15" spans="1:5" x14ac:dyDescent="0.2">
      <c r="A15" s="30">
        <f t="shared" si="0"/>
        <v>4</v>
      </c>
      <c r="B15" s="1" t="s">
        <v>16</v>
      </c>
      <c r="C15" s="1"/>
      <c r="D15" s="35"/>
      <c r="E15" s="32">
        <f>SUM(D13:D14)</f>
        <v>3052383.61</v>
      </c>
    </row>
    <row r="16" spans="1:5" x14ac:dyDescent="0.2">
      <c r="A16" s="30">
        <f t="shared" si="0"/>
        <v>5</v>
      </c>
      <c r="B16" s="1"/>
      <c r="C16" s="1"/>
      <c r="D16" s="35"/>
      <c r="E16" s="32"/>
    </row>
    <row r="17" spans="1:5" x14ac:dyDescent="0.2">
      <c r="A17" s="30">
        <f t="shared" si="0"/>
        <v>6</v>
      </c>
      <c r="B17" s="27" t="s">
        <v>18</v>
      </c>
      <c r="C17" s="1"/>
      <c r="D17" s="35"/>
      <c r="E17" s="32"/>
    </row>
    <row r="18" spans="1:5" x14ac:dyDescent="0.2">
      <c r="A18" s="30">
        <f t="shared" si="0"/>
        <v>7</v>
      </c>
      <c r="B18" s="25"/>
      <c r="C18" s="1"/>
      <c r="D18" s="26"/>
      <c r="E18" s="32"/>
    </row>
    <row r="19" spans="1:5" x14ac:dyDescent="0.2">
      <c r="A19" s="30">
        <f t="shared" si="0"/>
        <v>8</v>
      </c>
      <c r="B19" s="25" t="s">
        <v>20</v>
      </c>
      <c r="C19" s="36"/>
      <c r="D19" s="43">
        <f>-'Sch 132 Rent MerCr 12ME 6-2018'!P6</f>
        <v>49900.240000000005</v>
      </c>
      <c r="E19" s="32"/>
    </row>
    <row r="20" spans="1:5" x14ac:dyDescent="0.2">
      <c r="A20" s="30">
        <f t="shared" si="0"/>
        <v>9</v>
      </c>
      <c r="B20" s="34"/>
      <c r="C20" s="1"/>
      <c r="D20" s="43"/>
      <c r="E20" s="32"/>
    </row>
    <row r="21" spans="1:5" x14ac:dyDescent="0.2">
      <c r="A21" s="30">
        <f t="shared" si="0"/>
        <v>10</v>
      </c>
      <c r="B21" s="34" t="s">
        <v>21</v>
      </c>
      <c r="C21" s="1"/>
      <c r="D21" s="43">
        <f>'ZO12 Gas Rev Share 12ME 6-2018'!B13</f>
        <v>-3462870.82</v>
      </c>
      <c r="E21" s="32"/>
    </row>
    <row r="22" spans="1:5" x14ac:dyDescent="0.2">
      <c r="A22" s="30">
        <f t="shared" si="0"/>
        <v>11</v>
      </c>
      <c r="B22" s="34"/>
      <c r="C22" s="1"/>
      <c r="D22" s="33"/>
      <c r="E22" s="32"/>
    </row>
    <row r="23" spans="1:5" x14ac:dyDescent="0.2">
      <c r="A23" s="30">
        <f t="shared" si="0"/>
        <v>12</v>
      </c>
      <c r="B23" s="34"/>
      <c r="C23" s="1"/>
      <c r="D23" s="35"/>
      <c r="E23" s="32"/>
    </row>
    <row r="24" spans="1:5" x14ac:dyDescent="0.2">
      <c r="A24" s="30">
        <f t="shared" si="0"/>
        <v>13</v>
      </c>
      <c r="B24" s="24" t="s">
        <v>19</v>
      </c>
      <c r="C24" s="1"/>
      <c r="D24" s="35"/>
      <c r="E24" s="80">
        <f>SUM(D19:D23)</f>
        <v>-3412970.5799999996</v>
      </c>
    </row>
    <row r="25" spans="1:5" x14ac:dyDescent="0.2">
      <c r="A25" s="30">
        <f t="shared" si="0"/>
        <v>14</v>
      </c>
      <c r="B25" s="1"/>
      <c r="C25" s="1"/>
      <c r="D25" s="37"/>
      <c r="E25" s="38"/>
    </row>
    <row r="26" spans="1:5" x14ac:dyDescent="0.2">
      <c r="A26" s="30">
        <f t="shared" si="0"/>
        <v>15</v>
      </c>
      <c r="B26" s="1" t="s">
        <v>17</v>
      </c>
      <c r="C26" s="37"/>
      <c r="D26" s="39"/>
      <c r="E26" s="33">
        <f>SUM(E12:E25)</f>
        <v>-360586.96999999974</v>
      </c>
    </row>
    <row r="27" spans="1:5" x14ac:dyDescent="0.2">
      <c r="A27" s="30">
        <f t="shared" si="0"/>
        <v>16</v>
      </c>
      <c r="B27" s="1"/>
      <c r="C27" s="37"/>
      <c r="D27" s="39"/>
      <c r="E27" s="33"/>
    </row>
    <row r="28" spans="1:5" x14ac:dyDescent="0.2">
      <c r="A28" s="30">
        <f t="shared" si="0"/>
        <v>17</v>
      </c>
      <c r="B28" s="9" t="s">
        <v>4</v>
      </c>
      <c r="C28" s="92">
        <f>'[1]G ERF Conv Factr'!$E$13</f>
        <v>5.2789999999999998E-3</v>
      </c>
      <c r="D28" s="29">
        <f>+E26*C28</f>
        <v>-1903.5386146299986</v>
      </c>
      <c r="E28" s="11"/>
    </row>
    <row r="29" spans="1:5" x14ac:dyDescent="0.2">
      <c r="A29" s="30">
        <f t="shared" si="0"/>
        <v>18</v>
      </c>
      <c r="B29" s="9" t="s">
        <v>5</v>
      </c>
      <c r="C29" s="92">
        <f>'[1]G ERF Conv Factr'!$E$14</f>
        <v>2E-3</v>
      </c>
      <c r="D29" s="29">
        <f>+E26*C29</f>
        <v>-721.17393999999945</v>
      </c>
      <c r="E29" s="11"/>
    </row>
    <row r="30" spans="1:5" x14ac:dyDescent="0.2">
      <c r="A30" s="30">
        <f t="shared" si="0"/>
        <v>19</v>
      </c>
      <c r="B30" s="10" t="s">
        <v>14</v>
      </c>
      <c r="C30" s="40"/>
      <c r="D30" s="41"/>
      <c r="E30" s="33">
        <f>SUM(D28:D29)</f>
        <v>-2624.7125546299981</v>
      </c>
    </row>
    <row r="31" spans="1:5" x14ac:dyDescent="0.2">
      <c r="A31" s="30">
        <f t="shared" si="0"/>
        <v>20</v>
      </c>
      <c r="B31" s="9"/>
      <c r="C31" s="40"/>
      <c r="D31" s="13"/>
      <c r="E31" s="11"/>
    </row>
    <row r="32" spans="1:5" x14ac:dyDescent="0.2">
      <c r="A32" s="30">
        <f t="shared" si="0"/>
        <v>21</v>
      </c>
      <c r="B32" s="9" t="s">
        <v>6</v>
      </c>
      <c r="C32" s="92">
        <f>'[1]G ERF Conv Factr'!$E$15</f>
        <v>3.8316999999999997E-2</v>
      </c>
      <c r="D32" s="39">
        <f>+E26*C32</f>
        <v>-13816.610929489989</v>
      </c>
      <c r="E32" s="11"/>
    </row>
    <row r="33" spans="1:5" x14ac:dyDescent="0.2">
      <c r="A33" s="30">
        <f t="shared" si="0"/>
        <v>22</v>
      </c>
      <c r="B33" s="10"/>
      <c r="C33" s="40"/>
      <c r="D33" s="42"/>
      <c r="E33" s="11"/>
    </row>
    <row r="34" spans="1:5" x14ac:dyDescent="0.2">
      <c r="A34" s="30">
        <f t="shared" si="0"/>
        <v>23</v>
      </c>
      <c r="B34" s="10" t="s">
        <v>7</v>
      </c>
      <c r="C34" s="1"/>
      <c r="D34" s="13"/>
      <c r="E34" s="43">
        <f>SUM(D32:D33)</f>
        <v>-13816.610929489989</v>
      </c>
    </row>
    <row r="35" spans="1:5" x14ac:dyDescent="0.2">
      <c r="A35" s="30">
        <f t="shared" si="0"/>
        <v>24</v>
      </c>
      <c r="B35" s="9"/>
      <c r="C35" s="1"/>
      <c r="D35" s="1"/>
      <c r="E35" s="42"/>
    </row>
    <row r="36" spans="1:5" x14ac:dyDescent="0.2">
      <c r="A36" s="30">
        <f t="shared" si="0"/>
        <v>25</v>
      </c>
      <c r="B36" s="9" t="s">
        <v>13</v>
      </c>
      <c r="C36" s="1"/>
      <c r="D36" s="12"/>
      <c r="E36" s="43">
        <f>E26-E30-E34</f>
        <v>-344145.64651587972</v>
      </c>
    </row>
    <row r="37" spans="1:5" x14ac:dyDescent="0.2">
      <c r="A37" s="30">
        <f t="shared" si="0"/>
        <v>26</v>
      </c>
      <c r="B37" s="9" t="s">
        <v>8</v>
      </c>
      <c r="C37" s="91">
        <f>(0.35*6/12)+(0.21*6/12)</f>
        <v>0.27999999999999997</v>
      </c>
      <c r="D37" s="12"/>
      <c r="E37" s="33">
        <f>ROUND(E36*C37,0)</f>
        <v>-96361</v>
      </c>
    </row>
    <row r="38" spans="1:5" ht="13.5" thickBot="1" x14ac:dyDescent="0.25">
      <c r="A38" s="30">
        <f t="shared" si="0"/>
        <v>27</v>
      </c>
      <c r="B38" s="9" t="s">
        <v>9</v>
      </c>
      <c r="C38" s="1"/>
      <c r="D38" s="12"/>
      <c r="E38" s="44">
        <f>E36-E37</f>
        <v>-247784.64651587972</v>
      </c>
    </row>
    <row r="39" spans="1:5" ht="13.5" thickTop="1" x14ac:dyDescent="0.2">
      <c r="A39" s="30"/>
      <c r="B39" s="45"/>
      <c r="C39" s="46"/>
      <c r="D39" s="39"/>
      <c r="E39" s="47"/>
    </row>
    <row r="40" spans="1:5" x14ac:dyDescent="0.2">
      <c r="A40" s="30"/>
      <c r="B40" s="95"/>
      <c r="C40" s="95"/>
      <c r="D40" s="95"/>
      <c r="E40" s="48"/>
    </row>
    <row r="41" spans="1:5" x14ac:dyDescent="0.2">
      <c r="A41" s="30"/>
      <c r="B41" s="35"/>
      <c r="C41" s="49"/>
      <c r="D41" s="49"/>
      <c r="E41" s="49"/>
    </row>
    <row r="42" spans="1:5" x14ac:dyDescent="0.2">
      <c r="A42" s="30"/>
      <c r="B42" s="35"/>
      <c r="C42" s="49"/>
      <c r="D42" s="49"/>
      <c r="E42" s="49"/>
    </row>
    <row r="43" spans="1:5" x14ac:dyDescent="0.2">
      <c r="A43" s="30"/>
      <c r="B43" s="35"/>
      <c r="C43" s="35"/>
      <c r="D43" s="35"/>
      <c r="E43" s="35"/>
    </row>
    <row r="44" spans="1:5" x14ac:dyDescent="0.2">
      <c r="A44" s="30"/>
      <c r="B44" s="35"/>
      <c r="C44" s="49"/>
      <c r="D44" s="49"/>
      <c r="E44" s="49"/>
    </row>
    <row r="45" spans="1:5" x14ac:dyDescent="0.2">
      <c r="A45" s="8"/>
    </row>
    <row r="46" spans="1:5" x14ac:dyDescent="0.2">
      <c r="A46" s="8"/>
    </row>
    <row r="47" spans="1:5" x14ac:dyDescent="0.2">
      <c r="A47" s="8"/>
    </row>
    <row r="48" spans="1:5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</sheetData>
  <mergeCells count="1">
    <mergeCell ref="B40:D40"/>
  </mergeCells>
  <phoneticPr fontId="11" type="noConversion"/>
  <pageMargins left="0.75" right="0.75" top="1" bottom="1" header="0.5" footer="0.5"/>
  <pageSetup scale="92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9" activePane="bottomRight" state="frozen"/>
      <selection activeCell="C32" sqref="C32"/>
      <selection pane="topRight" activeCell="C32" sqref="C32"/>
      <selection pane="bottomLeft" activeCell="C32" sqref="C32"/>
      <selection pane="bottomRight" activeCell="E10" sqref="E10:E12"/>
    </sheetView>
  </sheetViews>
  <sheetFormatPr defaultColWidth="9.140625" defaultRowHeight="12" x14ac:dyDescent="0.2"/>
  <cols>
    <col min="1" max="2" width="1.7109375" style="51" customWidth="1"/>
    <col min="3" max="3" width="9.140625" style="51"/>
    <col min="4" max="4" width="23.85546875" style="51" customWidth="1"/>
    <col min="5" max="5" width="16.7109375" style="51" customWidth="1"/>
    <col min="6" max="16384" width="9.140625" style="51"/>
  </cols>
  <sheetData>
    <row r="1" spans="1:5" s="66" customFormat="1" ht="15" x14ac:dyDescent="0.25">
      <c r="E1" s="93" t="s">
        <v>61</v>
      </c>
    </row>
    <row r="2" spans="1:5" s="66" customFormat="1" ht="15" x14ac:dyDescent="0.25">
      <c r="E2" s="93" t="s">
        <v>60</v>
      </c>
    </row>
    <row r="3" spans="1:5" s="66" customFormat="1" ht="15" x14ac:dyDescent="0.25">
      <c r="E3" s="93" t="s">
        <v>93</v>
      </c>
    </row>
    <row r="4" spans="1:5" s="58" customFormat="1" ht="12.75" x14ac:dyDescent="0.2">
      <c r="E4" s="94" t="s">
        <v>59</v>
      </c>
    </row>
    <row r="5" spans="1:5" x14ac:dyDescent="0.2">
      <c r="A5" s="51" t="s">
        <v>23</v>
      </c>
    </row>
    <row r="6" spans="1:5" s="64" customFormat="1" ht="12.75" x14ac:dyDescent="0.2">
      <c r="A6" s="64" t="s">
        <v>23</v>
      </c>
    </row>
    <row r="7" spans="1:5" s="64" customFormat="1" ht="12.75" x14ac:dyDescent="0.2">
      <c r="E7" s="65" t="s">
        <v>58</v>
      </c>
    </row>
    <row r="8" spans="1:5" s="64" customFormat="1" ht="12.75" x14ac:dyDescent="0.2">
      <c r="A8" s="58" t="s">
        <v>57</v>
      </c>
      <c r="E8" s="81">
        <v>2018</v>
      </c>
    </row>
    <row r="9" spans="1:5" x14ac:dyDescent="0.2">
      <c r="B9" s="56" t="s">
        <v>56</v>
      </c>
    </row>
    <row r="10" spans="1:5" x14ac:dyDescent="0.2">
      <c r="C10" s="51" t="s">
        <v>38</v>
      </c>
      <c r="E10" s="61">
        <v>636367008.83000004</v>
      </c>
    </row>
    <row r="11" spans="1:5" x14ac:dyDescent="0.2">
      <c r="C11" s="51" t="s">
        <v>37</v>
      </c>
      <c r="E11" s="59">
        <v>236108336.19999999</v>
      </c>
    </row>
    <row r="12" spans="1:5" x14ac:dyDescent="0.2">
      <c r="C12" s="51" t="s">
        <v>36</v>
      </c>
      <c r="E12" s="63">
        <v>18403145.390000001</v>
      </c>
    </row>
    <row r="13" spans="1:5" ht="6.95" customHeight="1" x14ac:dyDescent="0.2">
      <c r="E13" s="59"/>
    </row>
    <row r="14" spans="1:5" x14ac:dyDescent="0.2">
      <c r="C14" s="51" t="s">
        <v>35</v>
      </c>
      <c r="E14" s="59">
        <f>SUM(E10:E12)</f>
        <v>890878490.41999996</v>
      </c>
    </row>
    <row r="15" spans="1:5" ht="6.95" customHeight="1" x14ac:dyDescent="0.2">
      <c r="E15" s="59"/>
    </row>
    <row r="16" spans="1:5" x14ac:dyDescent="0.2">
      <c r="B16" s="56" t="s">
        <v>55</v>
      </c>
      <c r="E16" s="59"/>
    </row>
    <row r="17" spans="2:5" x14ac:dyDescent="0.2">
      <c r="C17" s="51" t="s">
        <v>33</v>
      </c>
      <c r="E17" s="59">
        <v>21732396.899999999</v>
      </c>
    </row>
    <row r="18" spans="2:5" x14ac:dyDescent="0.2">
      <c r="C18" s="51" t="s">
        <v>32</v>
      </c>
      <c r="E18" s="63">
        <v>1006977.27</v>
      </c>
    </row>
    <row r="19" spans="2:5" ht="6.95" customHeight="1" x14ac:dyDescent="0.2">
      <c r="E19" s="59"/>
    </row>
    <row r="20" spans="2:5" x14ac:dyDescent="0.2">
      <c r="C20" s="51" t="s">
        <v>31</v>
      </c>
      <c r="E20" s="63">
        <f>SUM(E17:E18)</f>
        <v>22739374.169999998</v>
      </c>
    </row>
    <row r="21" spans="2:5" ht="6.95" customHeight="1" x14ac:dyDescent="0.2">
      <c r="E21" s="59"/>
    </row>
    <row r="22" spans="2:5" x14ac:dyDescent="0.2">
      <c r="C22" s="51" t="s">
        <v>54</v>
      </c>
      <c r="E22" s="59">
        <f>E14+E20</f>
        <v>913617864.58999991</v>
      </c>
    </row>
    <row r="23" spans="2:5" ht="6.95" customHeight="1" x14ac:dyDescent="0.2">
      <c r="E23" s="59"/>
    </row>
    <row r="24" spans="2:5" x14ac:dyDescent="0.2">
      <c r="B24" s="56" t="s">
        <v>53</v>
      </c>
      <c r="E24" s="59"/>
    </row>
    <row r="25" spans="2:5" x14ac:dyDescent="0.2">
      <c r="C25" s="51" t="s">
        <v>28</v>
      </c>
      <c r="E25" s="59">
        <v>7278203.3200000003</v>
      </c>
    </row>
    <row r="26" spans="2:5" x14ac:dyDescent="0.2">
      <c r="C26" s="51" t="s">
        <v>27</v>
      </c>
      <c r="E26" s="63">
        <v>13920354.58</v>
      </c>
    </row>
    <row r="27" spans="2:5" ht="6.95" customHeight="1" x14ac:dyDescent="0.2">
      <c r="E27" s="59"/>
    </row>
    <row r="28" spans="2:5" x14ac:dyDescent="0.2">
      <c r="C28" s="51" t="s">
        <v>26</v>
      </c>
      <c r="E28" s="63">
        <f>SUM(E25:E26)</f>
        <v>21198557.899999999</v>
      </c>
    </row>
    <row r="29" spans="2:5" ht="6.95" customHeight="1" x14ac:dyDescent="0.2">
      <c r="E29" s="59"/>
    </row>
    <row r="30" spans="2:5" x14ac:dyDescent="0.2">
      <c r="C30" s="51" t="s">
        <v>52</v>
      </c>
      <c r="E30" s="59">
        <f>E22+E28</f>
        <v>934816422.48999989</v>
      </c>
    </row>
    <row r="31" spans="2:5" ht="6.95" customHeight="1" x14ac:dyDescent="0.2">
      <c r="E31" s="59"/>
    </row>
    <row r="32" spans="2:5" x14ac:dyDescent="0.2">
      <c r="B32" s="51" t="s">
        <v>51</v>
      </c>
      <c r="E32" s="59">
        <v>-28696081.120000001</v>
      </c>
    </row>
    <row r="33" spans="1:5" x14ac:dyDescent="0.2">
      <c r="B33" s="51" t="s">
        <v>50</v>
      </c>
      <c r="E33" s="63">
        <v>1950196.5</v>
      </c>
    </row>
    <row r="34" spans="1:5" ht="6.95" customHeight="1" x14ac:dyDescent="0.2">
      <c r="E34" s="59"/>
    </row>
    <row r="35" spans="1:5" ht="12.75" thickBot="1" x14ac:dyDescent="0.25">
      <c r="C35" s="51" t="s">
        <v>49</v>
      </c>
      <c r="E35" s="62">
        <f>SUM(E30:E33)</f>
        <v>908070537.86999989</v>
      </c>
    </row>
    <row r="36" spans="1:5" ht="12.75" thickTop="1" x14ac:dyDescent="0.2">
      <c r="E36" s="60"/>
    </row>
    <row r="37" spans="1:5" x14ac:dyDescent="0.2">
      <c r="C37" s="51" t="s">
        <v>48</v>
      </c>
      <c r="E37" s="61">
        <v>43783291.039999999</v>
      </c>
    </row>
    <row r="38" spans="1:5" x14ac:dyDescent="0.2">
      <c r="C38" s="51" t="s">
        <v>47</v>
      </c>
      <c r="E38" s="59">
        <v>15642844.85</v>
      </c>
    </row>
    <row r="39" spans="1:5" x14ac:dyDescent="0.2">
      <c r="C39" s="51" t="s">
        <v>46</v>
      </c>
      <c r="E39" s="59">
        <v>5596668.21</v>
      </c>
    </row>
    <row r="40" spans="1:5" x14ac:dyDescent="0.2">
      <c r="C40" s="51" t="s">
        <v>45</v>
      </c>
      <c r="E40" s="59">
        <v>-3052383.61</v>
      </c>
    </row>
    <row r="41" spans="1:5" x14ac:dyDescent="0.2">
      <c r="C41" s="51" t="s">
        <v>44</v>
      </c>
      <c r="E41" s="59">
        <v>24265501.059999999</v>
      </c>
    </row>
    <row r="42" spans="1:5" x14ac:dyDescent="0.2">
      <c r="C42" s="51" t="s">
        <v>43</v>
      </c>
      <c r="E42" s="59">
        <v>-578410.18999999994</v>
      </c>
    </row>
    <row r="43" spans="1:5" x14ac:dyDescent="0.2">
      <c r="C43" s="51" t="s">
        <v>42</v>
      </c>
      <c r="E43" s="59">
        <v>21994474.760000002</v>
      </c>
    </row>
    <row r="44" spans="1:5" x14ac:dyDescent="0.2">
      <c r="C44" s="51" t="s">
        <v>41</v>
      </c>
      <c r="E44" s="59">
        <v>9312790.8900000006</v>
      </c>
    </row>
    <row r="45" spans="1:5" x14ac:dyDescent="0.2">
      <c r="E45" s="57"/>
    </row>
    <row r="46" spans="1:5" ht="12.75" x14ac:dyDescent="0.2">
      <c r="A46" s="58" t="s">
        <v>40</v>
      </c>
      <c r="E46" s="57"/>
    </row>
    <row r="47" spans="1:5" x14ac:dyDescent="0.2">
      <c r="B47" s="56" t="s">
        <v>39</v>
      </c>
      <c r="E47" s="57"/>
    </row>
    <row r="48" spans="1:5" x14ac:dyDescent="0.2">
      <c r="C48" s="51" t="s">
        <v>38</v>
      </c>
      <c r="E48" s="55">
        <v>587107504</v>
      </c>
    </row>
    <row r="49" spans="2:5" x14ac:dyDescent="0.2">
      <c r="C49" s="51" t="s">
        <v>37</v>
      </c>
      <c r="E49" s="55">
        <v>268394116</v>
      </c>
    </row>
    <row r="50" spans="2:5" x14ac:dyDescent="0.2">
      <c r="C50" s="51" t="s">
        <v>36</v>
      </c>
      <c r="E50" s="54">
        <v>23964870</v>
      </c>
    </row>
    <row r="51" spans="2:5" ht="6.95" customHeight="1" x14ac:dyDescent="0.2">
      <c r="E51" s="53"/>
    </row>
    <row r="52" spans="2:5" x14ac:dyDescent="0.2">
      <c r="C52" s="51" t="s">
        <v>35</v>
      </c>
      <c r="E52" s="53">
        <f>SUM(E48:E50)</f>
        <v>879466490</v>
      </c>
    </row>
    <row r="53" spans="2:5" ht="6.95" customHeight="1" x14ac:dyDescent="0.2">
      <c r="E53" s="53"/>
    </row>
    <row r="54" spans="2:5" x14ac:dyDescent="0.2">
      <c r="B54" s="56" t="s">
        <v>34</v>
      </c>
      <c r="E54" s="53"/>
    </row>
    <row r="55" spans="2:5" x14ac:dyDescent="0.2">
      <c r="C55" s="51" t="s">
        <v>33</v>
      </c>
      <c r="E55" s="55">
        <v>45695978</v>
      </c>
    </row>
    <row r="56" spans="2:5" x14ac:dyDescent="0.2">
      <c r="C56" s="51" t="s">
        <v>32</v>
      </c>
      <c r="E56" s="54">
        <v>1946802</v>
      </c>
    </row>
    <row r="57" spans="2:5" ht="6.95" customHeight="1" x14ac:dyDescent="0.2">
      <c r="E57" s="53"/>
    </row>
    <row r="58" spans="2:5" x14ac:dyDescent="0.2">
      <c r="C58" s="51" t="s">
        <v>31</v>
      </c>
      <c r="E58" s="54">
        <f>SUM(E55:E56)</f>
        <v>47642780</v>
      </c>
    </row>
    <row r="59" spans="2:5" ht="6.95" customHeight="1" x14ac:dyDescent="0.2">
      <c r="E59" s="53"/>
    </row>
    <row r="60" spans="2:5" x14ac:dyDescent="0.2">
      <c r="C60" s="51" t="s">
        <v>30</v>
      </c>
      <c r="E60" s="53">
        <f>E52+E58</f>
        <v>927109270</v>
      </c>
    </row>
    <row r="61" spans="2:5" ht="6.95" customHeight="1" x14ac:dyDescent="0.2">
      <c r="E61" s="53"/>
    </row>
    <row r="62" spans="2:5" x14ac:dyDescent="0.2">
      <c r="B62" s="56" t="s">
        <v>29</v>
      </c>
      <c r="E62" s="53"/>
    </row>
    <row r="63" spans="2:5" x14ac:dyDescent="0.2">
      <c r="C63" s="51" t="s">
        <v>28</v>
      </c>
      <c r="E63" s="55">
        <v>53721867</v>
      </c>
    </row>
    <row r="64" spans="2:5" x14ac:dyDescent="0.2">
      <c r="C64" s="51" t="s">
        <v>27</v>
      </c>
      <c r="E64" s="54">
        <v>182832247</v>
      </c>
    </row>
    <row r="65" spans="1:5" ht="6.95" customHeight="1" x14ac:dyDescent="0.2">
      <c r="E65" s="53"/>
    </row>
    <row r="66" spans="1:5" x14ac:dyDescent="0.2">
      <c r="C66" s="51" t="s">
        <v>26</v>
      </c>
      <c r="E66" s="54">
        <f>SUM(E63:E64)</f>
        <v>236554114</v>
      </c>
    </row>
    <row r="67" spans="1:5" ht="6.95" customHeight="1" x14ac:dyDescent="0.2">
      <c r="E67" s="53"/>
    </row>
    <row r="68" spans="1:5" ht="12.75" thickBot="1" x14ac:dyDescent="0.25">
      <c r="C68" s="51" t="s">
        <v>25</v>
      </c>
      <c r="E68" s="52">
        <f>E60+E66</f>
        <v>1163663384</v>
      </c>
    </row>
    <row r="69" spans="1:5" ht="12.75" thickTop="1" x14ac:dyDescent="0.2"/>
    <row r="70" spans="1:5" ht="12.75" x14ac:dyDescent="0.2">
      <c r="A70" s="51" t="s">
        <v>23</v>
      </c>
      <c r="C70" s="96" t="s">
        <v>24</v>
      </c>
      <c r="D70" s="97"/>
      <c r="E70" s="97"/>
    </row>
    <row r="71" spans="1:5" x14ac:dyDescent="0.2">
      <c r="A71" s="51" t="s">
        <v>23</v>
      </c>
    </row>
    <row r="72" spans="1:5" x14ac:dyDescent="0.2">
      <c r="A72" s="51" t="s">
        <v>23</v>
      </c>
    </row>
    <row r="73" spans="1:5" x14ac:dyDescent="0.2">
      <c r="A73" s="51" t="s">
        <v>23</v>
      </c>
    </row>
    <row r="74" spans="1:5" x14ac:dyDescent="0.2">
      <c r="A74" s="51" t="s">
        <v>23</v>
      </c>
    </row>
    <row r="75" spans="1:5" x14ac:dyDescent="0.2">
      <c r="A75" s="51" t="s">
        <v>23</v>
      </c>
    </row>
    <row r="76" spans="1:5" x14ac:dyDescent="0.2">
      <c r="A76" s="51" t="s">
        <v>23</v>
      </c>
    </row>
    <row r="77" spans="1:5" x14ac:dyDescent="0.2">
      <c r="A77" s="51" t="s">
        <v>23</v>
      </c>
    </row>
    <row r="78" spans="1:5" x14ac:dyDescent="0.2">
      <c r="A78" s="51" t="s">
        <v>23</v>
      </c>
    </row>
    <row r="79" spans="1:5" x14ac:dyDescent="0.2">
      <c r="A79" s="51" t="s">
        <v>23</v>
      </c>
    </row>
    <row r="80" spans="1:5" x14ac:dyDescent="0.2">
      <c r="A80" s="51" t="s">
        <v>23</v>
      </c>
    </row>
    <row r="81" spans="1:1" x14ac:dyDescent="0.2">
      <c r="A81" s="51" t="s">
        <v>23</v>
      </c>
    </row>
    <row r="82" spans="1:1" x14ac:dyDescent="0.2">
      <c r="A82" s="51" t="s">
        <v>23</v>
      </c>
    </row>
    <row r="83" spans="1:1" x14ac:dyDescent="0.2">
      <c r="A83" s="51" t="s">
        <v>23</v>
      </c>
    </row>
    <row r="84" spans="1:1" x14ac:dyDescent="0.2">
      <c r="A84" s="51" t="s">
        <v>23</v>
      </c>
    </row>
  </sheetData>
  <mergeCells count="1">
    <mergeCell ref="C70:E70"/>
  </mergeCells>
  <printOptions horizontalCentered="1"/>
  <pageMargins left="0.25" right="0.25" top="0.25" bottom="0.39" header="0" footer="0"/>
  <pageSetup scale="66" orientation="landscape" r:id="rId1"/>
  <headerFooter alignWithMargins="0">
    <oddFooter>&amp;C6c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28" sqref="D28"/>
    </sheetView>
  </sheetViews>
  <sheetFormatPr defaultColWidth="8.85546875" defaultRowHeight="15" x14ac:dyDescent="0.25"/>
  <cols>
    <col min="1" max="1" width="43.7109375" style="84" customWidth="1"/>
    <col min="2" max="2" width="14.7109375" style="84" customWidth="1"/>
    <col min="3" max="16384" width="8.85546875" style="84"/>
  </cols>
  <sheetData>
    <row r="1" spans="1:2" x14ac:dyDescent="0.25">
      <c r="A1" s="84" t="s">
        <v>97</v>
      </c>
    </row>
    <row r="6" spans="1:2" x14ac:dyDescent="0.25">
      <c r="A6" s="85" t="s">
        <v>92</v>
      </c>
      <c r="B6" s="85" t="s">
        <v>22</v>
      </c>
    </row>
    <row r="7" spans="1:2" x14ac:dyDescent="0.25">
      <c r="A7" s="84" t="s">
        <v>70</v>
      </c>
      <c r="B7" s="86">
        <v>-789806.8</v>
      </c>
    </row>
    <row r="8" spans="1:2" x14ac:dyDescent="0.25">
      <c r="A8" s="84" t="s">
        <v>71</v>
      </c>
      <c r="B8" s="86">
        <v>-70416.210000000006</v>
      </c>
    </row>
    <row r="9" spans="1:2" x14ac:dyDescent="0.25">
      <c r="A9" s="84" t="s">
        <v>72</v>
      </c>
      <c r="B9" s="86">
        <v>-1464596.12</v>
      </c>
    </row>
    <row r="10" spans="1:2" x14ac:dyDescent="0.25">
      <c r="A10" s="84" t="s">
        <v>69</v>
      </c>
      <c r="B10" s="86">
        <v>-1315231.4099999999</v>
      </c>
    </row>
    <row r="11" spans="1:2" x14ac:dyDescent="0.25">
      <c r="A11" s="84" t="s">
        <v>73</v>
      </c>
      <c r="B11" s="86">
        <v>104756.88</v>
      </c>
    </row>
    <row r="12" spans="1:2" x14ac:dyDescent="0.25">
      <c r="A12" s="84" t="s">
        <v>74</v>
      </c>
      <c r="B12" s="86">
        <v>72422.84</v>
      </c>
    </row>
    <row r="13" spans="1:2" x14ac:dyDescent="0.25">
      <c r="A13" s="85" t="s">
        <v>87</v>
      </c>
      <c r="B13" s="87">
        <v>-3462870.82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D38" sqref="D38"/>
    </sheetView>
  </sheetViews>
  <sheetFormatPr defaultColWidth="13.28515625" defaultRowHeight="15" x14ac:dyDescent="0.25"/>
  <cols>
    <col min="1" max="1" width="7.28515625" style="68" customWidth="1"/>
    <col min="2" max="2" width="14.7109375" style="68" customWidth="1"/>
    <col min="3" max="3" width="14.5703125" style="68" customWidth="1"/>
    <col min="4" max="4" width="11.42578125" style="68" customWidth="1"/>
    <col min="5" max="5" width="11.5703125" style="68" customWidth="1"/>
    <col min="6" max="6" width="12.28515625" style="68" customWidth="1"/>
    <col min="7" max="8" width="11.7109375" style="68" customWidth="1"/>
    <col min="9" max="9" width="12.5703125" style="68" customWidth="1"/>
    <col min="10" max="10" width="11" style="68" customWidth="1"/>
    <col min="11" max="11" width="11.85546875" style="68" customWidth="1"/>
    <col min="12" max="12" width="10.7109375" style="68" customWidth="1"/>
    <col min="13" max="15" width="12.140625" style="68" customWidth="1"/>
    <col min="16" max="16" width="12.7109375" style="68" customWidth="1"/>
    <col min="17" max="16384" width="13.28515625" style="68"/>
  </cols>
  <sheetData>
    <row r="1" spans="1:16" s="89" customFormat="1" ht="49.9" customHeight="1" x14ac:dyDescent="0.25">
      <c r="A1" s="88" t="s">
        <v>99</v>
      </c>
      <c r="B1" s="88" t="s">
        <v>23</v>
      </c>
    </row>
    <row r="3" spans="1:16" x14ac:dyDescent="0.25">
      <c r="D3" s="67" t="s">
        <v>75</v>
      </c>
      <c r="E3" s="67" t="s">
        <v>63</v>
      </c>
    </row>
    <row r="4" spans="1:16" x14ac:dyDescent="0.25">
      <c r="D4" s="98" t="s">
        <v>91</v>
      </c>
      <c r="E4" s="98" t="s">
        <v>91</v>
      </c>
      <c r="F4" s="98" t="s">
        <v>91</v>
      </c>
      <c r="G4" s="98" t="s">
        <v>91</v>
      </c>
      <c r="H4" s="98" t="s">
        <v>91</v>
      </c>
      <c r="I4" s="98" t="s">
        <v>91</v>
      </c>
      <c r="J4" s="98" t="s">
        <v>91</v>
      </c>
      <c r="K4" s="98" t="s">
        <v>91</v>
      </c>
      <c r="L4" s="98" t="s">
        <v>91</v>
      </c>
      <c r="M4" s="98" t="s">
        <v>91</v>
      </c>
      <c r="N4" s="98" t="s">
        <v>91</v>
      </c>
      <c r="O4" s="98" t="s">
        <v>91</v>
      </c>
    </row>
    <row r="5" spans="1:16" ht="15.75" thickBot="1" x14ac:dyDescent="0.3">
      <c r="A5" s="67" t="s">
        <v>64</v>
      </c>
      <c r="B5" s="67" t="s">
        <v>65</v>
      </c>
      <c r="C5" s="67" t="s">
        <v>76</v>
      </c>
      <c r="D5" s="83" t="s">
        <v>77</v>
      </c>
      <c r="E5" s="83" t="s">
        <v>78</v>
      </c>
      <c r="F5" s="83" t="s">
        <v>79</v>
      </c>
      <c r="G5" s="83" t="s">
        <v>80</v>
      </c>
      <c r="H5" s="83" t="s">
        <v>81</v>
      </c>
      <c r="I5" s="83" t="s">
        <v>82</v>
      </c>
      <c r="J5" s="83" t="s">
        <v>90</v>
      </c>
      <c r="K5" s="83" t="s">
        <v>89</v>
      </c>
      <c r="L5" s="83" t="s">
        <v>88</v>
      </c>
      <c r="M5" s="83" t="s">
        <v>94</v>
      </c>
      <c r="N5" s="83" t="s">
        <v>95</v>
      </c>
      <c r="O5" s="83" t="s">
        <v>96</v>
      </c>
      <c r="P5" s="76" t="s">
        <v>87</v>
      </c>
    </row>
    <row r="6" spans="1:16" ht="30" customHeight="1" thickBot="1" x14ac:dyDescent="0.3">
      <c r="A6" s="90" t="s">
        <v>83</v>
      </c>
      <c r="B6" s="82" t="s">
        <v>85</v>
      </c>
      <c r="C6" s="75" t="s">
        <v>85</v>
      </c>
      <c r="D6" s="74">
        <v>-4303.92</v>
      </c>
      <c r="E6" s="74">
        <v>-4238.24</v>
      </c>
      <c r="F6" s="74">
        <v>-4204.05</v>
      </c>
      <c r="G6" s="74">
        <v>-4208.2299999999996</v>
      </c>
      <c r="H6" s="74">
        <v>-4173.2700000000004</v>
      </c>
      <c r="I6" s="74">
        <v>-4157.26</v>
      </c>
      <c r="J6" s="74">
        <v>-4143.6000000000004</v>
      </c>
      <c r="K6" s="74">
        <v>-4151.3</v>
      </c>
      <c r="L6" s="74">
        <v>-4102.9399999999996</v>
      </c>
      <c r="M6" s="74">
        <v>-4091.84</v>
      </c>
      <c r="N6" s="74">
        <v>-4077</v>
      </c>
      <c r="O6" s="74">
        <v>-4048.59</v>
      </c>
      <c r="P6" s="74">
        <f>SUM(D6:O6)</f>
        <v>-49900.240000000005</v>
      </c>
    </row>
    <row r="7" spans="1:16" ht="15.75" thickBot="1" x14ac:dyDescent="0.3">
      <c r="A7" s="99" t="s">
        <v>86</v>
      </c>
      <c r="B7" s="100" t="s">
        <v>66</v>
      </c>
      <c r="C7" s="69" t="s">
        <v>84</v>
      </c>
      <c r="D7" s="70">
        <v>-3530.94</v>
      </c>
      <c r="E7" s="70">
        <v>-3484.55</v>
      </c>
      <c r="F7" s="70">
        <v>-3455.94</v>
      </c>
      <c r="G7" s="70">
        <v>-3450.33</v>
      </c>
      <c r="H7" s="70">
        <v>-3431</v>
      </c>
      <c r="I7" s="70">
        <v>-3416.95</v>
      </c>
      <c r="J7" s="70">
        <v>-3406.86</v>
      </c>
      <c r="K7" s="70">
        <v>-3411.84</v>
      </c>
      <c r="L7" s="70">
        <v>-3369.59</v>
      </c>
      <c r="M7" s="70">
        <v>-3364.84</v>
      </c>
      <c r="N7" s="70">
        <v>-3348.46</v>
      </c>
      <c r="O7" s="70">
        <v>-3330.5</v>
      </c>
      <c r="P7" s="70">
        <f t="shared" ref="P7:P17" si="0">SUM(D7:O7)</f>
        <v>-41001.800000000003</v>
      </c>
    </row>
    <row r="8" spans="1:16" ht="15.75" thickBot="1" x14ac:dyDescent="0.3">
      <c r="A8" s="99" t="s">
        <v>86</v>
      </c>
      <c r="B8" s="101" t="s">
        <v>66</v>
      </c>
      <c r="C8" s="71" t="s">
        <v>84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f t="shared" si="0"/>
        <v>0</v>
      </c>
    </row>
    <row r="9" spans="1:16" ht="15.75" thickBot="1" x14ac:dyDescent="0.3">
      <c r="A9" s="99" t="s">
        <v>86</v>
      </c>
      <c r="B9" s="101" t="s">
        <v>66</v>
      </c>
      <c r="C9" s="69" t="s">
        <v>84</v>
      </c>
      <c r="D9" s="70">
        <v>-18.920000000000002</v>
      </c>
      <c r="E9" s="70">
        <v>-16.41</v>
      </c>
      <c r="F9" s="70">
        <v>-19.38</v>
      </c>
      <c r="G9" s="70">
        <v>-18.63</v>
      </c>
      <c r="H9" s="70">
        <v>-14.65</v>
      </c>
      <c r="I9" s="70">
        <v>-15.19</v>
      </c>
      <c r="J9" s="70">
        <v>-16.34</v>
      </c>
      <c r="K9" s="70">
        <v>-14.3</v>
      </c>
      <c r="L9" s="70">
        <v>-18.53</v>
      </c>
      <c r="M9" s="70">
        <v>-14.06</v>
      </c>
      <c r="N9" s="70">
        <v>-17.399999999999999</v>
      </c>
      <c r="O9" s="70">
        <v>-20.13</v>
      </c>
      <c r="P9" s="70">
        <f t="shared" si="0"/>
        <v>-203.94</v>
      </c>
    </row>
    <row r="10" spans="1:16" ht="15.75" thickBot="1" x14ac:dyDescent="0.3">
      <c r="A10" s="99" t="s">
        <v>86</v>
      </c>
      <c r="B10" s="102" t="s">
        <v>66</v>
      </c>
      <c r="C10" s="71" t="s">
        <v>84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f t="shared" si="0"/>
        <v>0</v>
      </c>
    </row>
    <row r="11" spans="1:16" ht="15.75" thickBot="1" x14ac:dyDescent="0.3">
      <c r="A11" s="99" t="s">
        <v>86</v>
      </c>
      <c r="B11" s="100" t="s">
        <v>67</v>
      </c>
      <c r="C11" s="69" t="s">
        <v>84</v>
      </c>
      <c r="D11" s="70">
        <v>-349.5</v>
      </c>
      <c r="E11" s="70">
        <v>-345.56</v>
      </c>
      <c r="F11" s="70">
        <v>-340.97</v>
      </c>
      <c r="G11" s="70">
        <v>-352.91</v>
      </c>
      <c r="H11" s="70">
        <v>-343.38</v>
      </c>
      <c r="I11" s="70">
        <v>-343.22</v>
      </c>
      <c r="J11" s="70">
        <v>-339.51</v>
      </c>
      <c r="K11" s="70">
        <v>-342.88</v>
      </c>
      <c r="L11" s="70">
        <v>-338.71</v>
      </c>
      <c r="M11" s="70">
        <v>-337.54</v>
      </c>
      <c r="N11" s="70">
        <v>-337.32</v>
      </c>
      <c r="O11" s="70">
        <v>-329.07</v>
      </c>
      <c r="P11" s="70">
        <f t="shared" si="0"/>
        <v>-4100.5700000000006</v>
      </c>
    </row>
    <row r="12" spans="1:16" ht="15.75" thickBot="1" x14ac:dyDescent="0.3">
      <c r="A12" s="99" t="s">
        <v>86</v>
      </c>
      <c r="B12" s="101" t="s">
        <v>67</v>
      </c>
      <c r="C12" s="71" t="s">
        <v>84</v>
      </c>
      <c r="D12" s="72">
        <v>-1.43</v>
      </c>
      <c r="E12" s="72">
        <v>-2.44</v>
      </c>
      <c r="F12" s="72">
        <v>-1.06</v>
      </c>
      <c r="G12" s="72">
        <v>-0.92</v>
      </c>
      <c r="H12" s="72">
        <v>-1.36</v>
      </c>
      <c r="I12" s="72">
        <v>-0.94</v>
      </c>
      <c r="J12" s="72">
        <v>-1.1499999999999999</v>
      </c>
      <c r="K12" s="72">
        <v>-1.77</v>
      </c>
      <c r="L12" s="72">
        <v>-1.74</v>
      </c>
      <c r="M12" s="72">
        <v>-1.26</v>
      </c>
      <c r="N12" s="72">
        <v>-0.97</v>
      </c>
      <c r="O12" s="72">
        <v>-1.06</v>
      </c>
      <c r="P12" s="72">
        <f t="shared" si="0"/>
        <v>-16.100000000000001</v>
      </c>
    </row>
    <row r="13" spans="1:16" ht="15.75" thickBot="1" x14ac:dyDescent="0.3">
      <c r="A13" s="99" t="s">
        <v>86</v>
      </c>
      <c r="B13" s="102" t="s">
        <v>67</v>
      </c>
      <c r="C13" s="69" t="s">
        <v>84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3"/>
      <c r="K13" s="73"/>
      <c r="L13" s="70">
        <v>0</v>
      </c>
      <c r="M13" s="70">
        <v>0</v>
      </c>
      <c r="N13" s="73"/>
      <c r="O13" s="70">
        <v>0</v>
      </c>
      <c r="P13" s="70">
        <f t="shared" si="0"/>
        <v>0</v>
      </c>
    </row>
    <row r="14" spans="1:16" ht="15.75" thickBot="1" x14ac:dyDescent="0.3">
      <c r="A14" s="99" t="s">
        <v>86</v>
      </c>
      <c r="B14" s="100" t="s">
        <v>68</v>
      </c>
      <c r="C14" s="71" t="s">
        <v>84</v>
      </c>
      <c r="D14" s="72">
        <v>-400.5</v>
      </c>
      <c r="E14" s="72">
        <v>-386.41</v>
      </c>
      <c r="F14" s="72">
        <v>-384.3</v>
      </c>
      <c r="G14" s="72">
        <v>-383.27</v>
      </c>
      <c r="H14" s="72">
        <v>-381.58</v>
      </c>
      <c r="I14" s="72">
        <v>-378.74</v>
      </c>
      <c r="J14" s="72">
        <v>-377.4</v>
      </c>
      <c r="K14" s="72">
        <v>-378.09</v>
      </c>
      <c r="L14" s="72">
        <v>-372.65</v>
      </c>
      <c r="M14" s="72">
        <v>-371.99</v>
      </c>
      <c r="N14" s="72">
        <v>-370.44</v>
      </c>
      <c r="O14" s="72">
        <v>-364.78</v>
      </c>
      <c r="P14" s="72">
        <f t="shared" si="0"/>
        <v>-4550.1499999999996</v>
      </c>
    </row>
    <row r="15" spans="1:16" ht="15.75" thickBot="1" x14ac:dyDescent="0.3">
      <c r="A15" s="99" t="s">
        <v>86</v>
      </c>
      <c r="B15" s="101" t="s">
        <v>68</v>
      </c>
      <c r="C15" s="69" t="s">
        <v>84</v>
      </c>
      <c r="D15" s="70">
        <v>0</v>
      </c>
      <c r="E15" s="73"/>
      <c r="F15" s="70">
        <v>0</v>
      </c>
      <c r="G15" s="73"/>
      <c r="H15" s="73"/>
      <c r="I15" s="73"/>
      <c r="J15" s="73"/>
      <c r="K15" s="73"/>
      <c r="L15" s="73"/>
      <c r="M15" s="73"/>
      <c r="N15" s="73"/>
      <c r="O15" s="73"/>
      <c r="P15" s="73">
        <f t="shared" si="0"/>
        <v>0</v>
      </c>
    </row>
    <row r="16" spans="1:16" ht="15.75" thickBot="1" x14ac:dyDescent="0.3">
      <c r="A16" s="99" t="s">
        <v>86</v>
      </c>
      <c r="B16" s="101" t="s">
        <v>68</v>
      </c>
      <c r="C16" s="71" t="s">
        <v>84</v>
      </c>
      <c r="D16" s="72">
        <v>-2.63</v>
      </c>
      <c r="E16" s="72">
        <v>-2.87</v>
      </c>
      <c r="F16" s="72">
        <v>-2.4</v>
      </c>
      <c r="G16" s="72">
        <v>-2.17</v>
      </c>
      <c r="H16" s="72">
        <v>-1.3</v>
      </c>
      <c r="I16" s="72">
        <v>-2.2200000000000002</v>
      </c>
      <c r="J16" s="72">
        <v>-2.34</v>
      </c>
      <c r="K16" s="72">
        <v>-2.42</v>
      </c>
      <c r="L16" s="72">
        <v>-1.72</v>
      </c>
      <c r="M16" s="72">
        <v>-2.15</v>
      </c>
      <c r="N16" s="72">
        <v>-2.41</v>
      </c>
      <c r="O16" s="72">
        <v>-3.05</v>
      </c>
      <c r="P16" s="72">
        <f t="shared" si="0"/>
        <v>-27.68</v>
      </c>
    </row>
    <row r="17" spans="1:16" x14ac:dyDescent="0.25">
      <c r="A17" s="99" t="s">
        <v>86</v>
      </c>
      <c r="B17" s="101" t="s">
        <v>68</v>
      </c>
      <c r="C17" s="69" t="s">
        <v>84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3"/>
      <c r="N17" s="70">
        <v>0</v>
      </c>
      <c r="O17" s="70">
        <v>0</v>
      </c>
      <c r="P17" s="70">
        <f t="shared" si="0"/>
        <v>0</v>
      </c>
    </row>
  </sheetData>
  <mergeCells count="5">
    <mergeCell ref="D4:O4"/>
    <mergeCell ref="A7:A17"/>
    <mergeCell ref="B7:B10"/>
    <mergeCell ref="B11:B13"/>
    <mergeCell ref="B14:B17"/>
  </mergeCells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9094F8-C11C-4021-A61D-E951E52A940B}"/>
</file>

<file path=customXml/itemProps2.xml><?xml version="1.0" encoding="utf-8"?>
<ds:datastoreItem xmlns:ds="http://schemas.openxmlformats.org/officeDocument/2006/customXml" ds:itemID="{BDA2052A-4239-488D-9669-3B3F7FDDFAFF}"/>
</file>

<file path=customXml/itemProps3.xml><?xml version="1.0" encoding="utf-8"?>
<ds:datastoreItem xmlns:ds="http://schemas.openxmlformats.org/officeDocument/2006/customXml" ds:itemID="{3462D2CC-D356-43A9-87C3-2AC272F8F66D}"/>
</file>

<file path=customXml/itemProps4.xml><?xml version="1.0" encoding="utf-8"?>
<ds:datastoreItem xmlns:ds="http://schemas.openxmlformats.org/officeDocument/2006/customXml" ds:itemID="{27370FF0-2BFA-47BA-B369-1E4DD729C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SOG 12ME 6-2018</vt:lpstr>
      <vt:lpstr>ZO12 Gas Rev Share 12ME 6-2018</vt:lpstr>
      <vt:lpstr>Sch 132 Rent MerCr 12ME 6-2018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2018-10-08T18:11:12Z</cp:lastPrinted>
  <dcterms:created xsi:type="dcterms:W3CDTF">2004-03-11T21:28:41Z</dcterms:created>
  <dcterms:modified xsi:type="dcterms:W3CDTF">2018-11-05T22:46:49Z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