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8800" windowHeight="11700"/>
  </bookViews>
  <sheets>
    <sheet name="Exh SEF-27" sheetId="1" r:id="rId1"/>
    <sheet name="2018 CBR E" sheetId="3" r:id="rId2"/>
    <sheet name="2018 CBR G" sheetId="4" r:id="rId3"/>
    <sheet name="2017 CBR E" sheetId="5" r:id="rId4"/>
    <sheet name="2017 CBR G" sheetId="6" r:id="rId5"/>
    <sheet name="2019-06  Qtrly Rpt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six6" localSheetId="3" hidden="1">{#N/A,#N/A,FALSE,"CRPT";#N/A,#N/A,FALSE,"TREND";#N/A,#N/A,FALSE,"%Curve"}</definedName>
    <definedName name="_____________________six6" localSheetId="4" hidden="1">{#N/A,#N/A,FALSE,"CRPT";#N/A,#N/A,FALSE,"TREND";#N/A,#N/A,FALSE,"%Curve"}</definedName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3" hidden="1">{#N/A,#N/A,FALSE,"CRPT";#N/A,#N/A,FALSE,"TREND";#N/A,#N/A,FALSE,"%Curve"}</definedName>
    <definedName name="____________________six6" localSheetId="4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3" hidden="1">{#N/A,#N/A,FALSE,"schA"}</definedName>
    <definedName name="____________________www1" localSheetId="4" hidden="1">{#N/A,#N/A,FALSE,"schA"}</definedName>
    <definedName name="____________________www1" localSheetId="2" hidden="1">{#N/A,#N/A,FALSE,"schA"}</definedName>
    <definedName name="____________________www1" hidden="1">{#N/A,#N/A,FALSE,"schA"}</definedName>
    <definedName name="__________________six6" localSheetId="3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localSheetId="4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localSheetId="4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localSheetId="4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localSheetId="4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localSheetId="4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localSheetId="4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localSheetId="4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localSheetId="4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localSheetId="4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localSheetId="4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localSheetId="4" hidden="1">{#N/A,#N/A,FALSE,"schA"}</definedName>
    <definedName name="________www1" localSheetId="2" hidden="1">{#N/A,#N/A,FALSE,"schA"}</definedName>
    <definedName name="________www1" hidden="1">{#N/A,#N/A,FALSE,"schA"}</definedName>
    <definedName name="_______ex1" localSheetId="3" hidden="1">{#N/A,#N/A,FALSE,"Summ";#N/A,#N/A,FALSE,"General"}</definedName>
    <definedName name="_______ex1" localSheetId="4" hidden="1">{#N/A,#N/A,FALSE,"Summ";#N/A,#N/A,FALSE,"General"}</definedName>
    <definedName name="_______ex1" localSheetId="2" hidden="1">{#N/A,#N/A,FALSE,"Summ";#N/A,#N/A,FALSE,"General"}</definedName>
    <definedName name="_______ex1" hidden="1">{#N/A,#N/A,FALSE,"Summ";#N/A,#N/A,FALSE,"General"}</definedName>
    <definedName name="_______new1" localSheetId="3" hidden="1">{#N/A,#N/A,FALSE,"Summ";#N/A,#N/A,FALSE,"General"}</definedName>
    <definedName name="_______new1" localSheetId="4" hidden="1">{#N/A,#N/A,FALSE,"Summ";#N/A,#N/A,FALSE,"General"}</definedName>
    <definedName name="_______new1" localSheetId="2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localSheetId="4" hidden="1">{#N/A,#N/A,FALSE,"schA"}</definedName>
    <definedName name="_______www1" localSheetId="2" hidden="1">{#N/A,#N/A,FALSE,"schA"}</definedName>
    <definedName name="_______www1" hidden="1">{#N/A,#N/A,FALSE,"schA"}</definedName>
    <definedName name="______ex1" localSheetId="3" hidden="1">{#N/A,#N/A,FALSE,"Summ";#N/A,#N/A,FALSE,"General"}</definedName>
    <definedName name="______ex1" localSheetId="4" hidden="1">{#N/A,#N/A,FALSE,"Summ";#N/A,#N/A,FALSE,"General"}</definedName>
    <definedName name="______ex1" localSheetId="2" hidden="1">{#N/A,#N/A,FALSE,"Summ";#N/A,#N/A,FALSE,"General"}</definedName>
    <definedName name="______ex1" hidden="1">{#N/A,#N/A,FALSE,"Summ";#N/A,#N/A,FALSE,"General"}</definedName>
    <definedName name="______new1" localSheetId="3" hidden="1">{#N/A,#N/A,FALSE,"Summ";#N/A,#N/A,FALSE,"General"}</definedName>
    <definedName name="______new1" localSheetId="4" hidden="1">{#N/A,#N/A,FALSE,"Summ";#N/A,#N/A,FALSE,"General"}</definedName>
    <definedName name="______new1" localSheetId="2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localSheetId="4" hidden="1">{#N/A,#N/A,FALSE,"schA"}</definedName>
    <definedName name="______www1" localSheetId="2" hidden="1">{#N/A,#N/A,FALSE,"schA"}</definedName>
    <definedName name="______www1" hidden="1">{#N/A,#N/A,FALSE,"schA"}</definedName>
    <definedName name="_____ex1" localSheetId="3" hidden="1">{#N/A,#N/A,FALSE,"Summ";#N/A,#N/A,FALSE,"General"}</definedName>
    <definedName name="_____ex1" localSheetId="4" hidden="1">{#N/A,#N/A,FALSE,"Summ";#N/A,#N/A,FALSE,"General"}</definedName>
    <definedName name="_____ex1" localSheetId="2" hidden="1">{#N/A,#N/A,FALSE,"Summ";#N/A,#N/A,FALSE,"General"}</definedName>
    <definedName name="_____ex1" hidden="1">{#N/A,#N/A,FALSE,"Summ";#N/A,#N/A,FALSE,"General"}</definedName>
    <definedName name="_____new1" localSheetId="3" hidden="1">{#N/A,#N/A,FALSE,"Summ";#N/A,#N/A,FALSE,"General"}</definedName>
    <definedName name="_____new1" localSheetId="4" hidden="1">{#N/A,#N/A,FALSE,"Summ";#N/A,#N/A,FALSE,"General"}</definedName>
    <definedName name="_____new1" localSheetId="2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localSheetId="4" hidden="1">{#N/A,#N/A,FALSE,"schA"}</definedName>
    <definedName name="_____www1" localSheetId="2" hidden="1">{#N/A,#N/A,FALSE,"schA"}</definedName>
    <definedName name="_____www1" hidden="1">{#N/A,#N/A,FALSE,"schA"}</definedName>
    <definedName name="____ex1" localSheetId="3" hidden="1">{#N/A,#N/A,FALSE,"Summ";#N/A,#N/A,FALSE,"General"}</definedName>
    <definedName name="____ex1" localSheetId="4" hidden="1">{#N/A,#N/A,FALSE,"Summ";#N/A,#N/A,FALSE,"General"}</definedName>
    <definedName name="____ex1" localSheetId="2" hidden="1">{#N/A,#N/A,FALSE,"Summ";#N/A,#N/A,FALSE,"General"}</definedName>
    <definedName name="____ex1" hidden="1">{#N/A,#N/A,FALSE,"Summ";#N/A,#N/A,FALSE,"General"}</definedName>
    <definedName name="____new1" localSheetId="3" hidden="1">{#N/A,#N/A,FALSE,"Summ";#N/A,#N/A,FALSE,"General"}</definedName>
    <definedName name="____new1" localSheetId="4" hidden="1">{#N/A,#N/A,FALSE,"Summ";#N/A,#N/A,FALSE,"General"}</definedName>
    <definedName name="____new1" localSheetId="2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localSheetId="4" hidden="1">{#N/A,#N/A,FALSE,"schA"}</definedName>
    <definedName name="____www1" localSheetId="2" hidden="1">{#N/A,#N/A,FALSE,"schA"}</definedName>
    <definedName name="____www1" hidden="1">{#N/A,#N/A,FALSE,"schA"}</definedName>
    <definedName name="___ex1" localSheetId="3" hidden="1">{#N/A,#N/A,FALSE,"Summ";#N/A,#N/A,FALSE,"General"}</definedName>
    <definedName name="___ex1" localSheetId="4" hidden="1">{#N/A,#N/A,FALSE,"Summ";#N/A,#N/A,FALSE,"General"}</definedName>
    <definedName name="___ex1" localSheetId="2" hidden="1">{#N/A,#N/A,FALSE,"Summ";#N/A,#N/A,FALSE,"General"}</definedName>
    <definedName name="___ex1" hidden="1">{#N/A,#N/A,FALSE,"Summ";#N/A,#N/A,FALSE,"General"}</definedName>
    <definedName name="___new1" localSheetId="3" hidden="1">{#N/A,#N/A,FALSE,"Summ";#N/A,#N/A,FALSE,"General"}</definedName>
    <definedName name="___new1" localSheetId="4" hidden="1">{#N/A,#N/A,FALSE,"Summ";#N/A,#N/A,FALSE,"General"}</definedName>
    <definedName name="___new1" localSheetId="2" hidden="1">{#N/A,#N/A,FALSE,"Summ";#N/A,#N/A,FALSE,"General"}</definedName>
    <definedName name="___new1" hidden="1">{#N/A,#N/A,FALSE,"Summ";#N/A,#N/A,FALSE,"General"}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localSheetId="4" hidden="1">{#N/A,#N/A,FALSE,"schA"}</definedName>
    <definedName name="___www1" localSheetId="2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localSheetId="3" hidden="1">#REF!</definedName>
    <definedName name="__123Graph_D" localSheetId="4" hidden="1">#REF!</definedName>
    <definedName name="__123Graph_D" localSheetId="2" hidden="1">#REF!</definedName>
    <definedName name="__123Graph_D" hidden="1">#REF!</definedName>
    <definedName name="__123Graph_ECURRENT" localSheetId="2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3" hidden="1">{#N/A,#N/A,FALSE,"Summ";#N/A,#N/A,FALSE,"General"}</definedName>
    <definedName name="__ex1" localSheetId="4" hidden="1">{#N/A,#N/A,FALSE,"Summ";#N/A,#N/A,FALSE,"General"}</definedName>
    <definedName name="__ex1" localSheetId="2" hidden="1">{#N/A,#N/A,FALSE,"Summ";#N/A,#N/A,FALSE,"General"}</definedName>
    <definedName name="__ex1" hidden="1">{#N/A,#N/A,FALSE,"Summ";#N/A,#N/A,FALSE,"General"}</definedName>
    <definedName name="__new1" localSheetId="3" hidden="1">{#N/A,#N/A,FALSE,"Summ";#N/A,#N/A,FALSE,"General"}</definedName>
    <definedName name="__new1" localSheetId="4" hidden="1">{#N/A,#N/A,FALSE,"Summ";#N/A,#N/A,FALSE,"General"}</definedName>
    <definedName name="__new1" localSheetId="2" hidden="1">{#N/A,#N/A,FALSE,"Summ";#N/A,#N/A,FALSE,"General"}</definedName>
    <definedName name="__new1" hidden="1">{#N/A,#N/A,FALSE,"Summ";#N/A,#N/A,FALSE,"General"}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4" hidden="1">{#N/A,#N/A,FALSE,"schA"}</definedName>
    <definedName name="__www1" localSheetId="2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2" hidden="1">[3]Quant!#REF!</definedName>
    <definedName name="_2__123Graph_ABUDG6_Dtons_inv" hidden="1">[3]Quant!#REF!</definedName>
    <definedName name="_3__123Graph_ABUDG6_Dtons_inv" localSheetId="4" hidden="1">[4]Quant!#REF!</definedName>
    <definedName name="_3__123Graph_ABUDG6_Dtons_inv" localSheetId="2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4" hidden="1">'[5]Area D 2011'!#REF!</definedName>
    <definedName name="_4__123Graph_ABUDG6_Dtons_inv" localSheetId="2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2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2" hidden="1">'[5]Area D 2011'!#REF!</definedName>
    <definedName name="_7__123Graph_CBUDG6_D_ESCRPR" hidden="1">'[5]Area D 2011'!#REF!</definedName>
    <definedName name="_7__123Graph_DBUDG6_D_ESCRPR" localSheetId="2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2" hidden="1">'[5]Area D 2011'!#REF!</definedName>
    <definedName name="_8__123Graph_DBUDG6_D_ESCRPR" hidden="1">'[5]Area D 2011'!#REF!</definedName>
    <definedName name="_8__123Graph_XBUDG6_Dtons_inv" hidden="1">[1]Quant!$D$5:$O$5</definedName>
    <definedName name="_ex1" localSheetId="3" hidden="1">{#N/A,#N/A,FALSE,"Summ";#N/A,#N/A,FALSE,"General"}</definedName>
    <definedName name="_ex1" localSheetId="4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2" hidden="1">#REF!</definedName>
    <definedName name="_Key2" hidden="1">#REF!</definedName>
    <definedName name="_new1" localSheetId="3" hidden="1">{#N/A,#N/A,FALSE,"Summ";#N/A,#N/A,FALSE,"General"}</definedName>
    <definedName name="_new1" localSheetId="4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arse_In" localSheetId="3" hidden="1">#REF!</definedName>
    <definedName name="_Parse_In" localSheetId="4" hidden="1">#REF!</definedName>
    <definedName name="_Parse_In" localSheetId="2" hidden="1">#REF!</definedName>
    <definedName name="_Parse_In" hidden="1">#REF!</definedName>
    <definedName name="_Regression_Int" hidden="1">1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localSheetId="4" hidden="1">#REF!</definedName>
    <definedName name="_Sort" localSheetId="2" hidden="1">#REF!</definedName>
    <definedName name="_Sort" hidden="1">#REF!</definedName>
    <definedName name="_www1" localSheetId="3" hidden="1">{#N/A,#N/A,FALSE,"schA"}</definedName>
    <definedName name="_www1" localSheetId="4" hidden="1">{#N/A,#N/A,FALSE,"schA"}</definedName>
    <definedName name="_www1" localSheetId="2" hidden="1">{#N/A,#N/A,FALSE,"schA"}</definedName>
    <definedName name="_www1" hidden="1">{#N/A,#N/A,FALSE,"schA"}</definedName>
    <definedName name="a" localSheetId="3" hidden="1">{#N/A,#N/A,FALSE,"Coversheet";#N/A,#N/A,FALSE,"QA"}</definedName>
    <definedName name="a" localSheetId="4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3" hidden="1">{#N/A,#N/A,FALSE,"Coversheet";#N/A,#N/A,FALSE,"QA"}</definedName>
    <definedName name="AAAAAAAAAAAAAA" localSheetId="4" hidden="1">{#N/A,#N/A,FALSE,"Coversheet";#N/A,#N/A,FALSE,"QA"}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3" hidden="1">#REF!</definedName>
    <definedName name="BEm" localSheetId="4" hidden="1">#REF!</definedName>
    <definedName name="BEm" localSheetId="2" hidden="1">#REF!</definedName>
    <definedName name="BEm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3" hidden="1">#REF!</definedName>
    <definedName name="BEx3LANPY1HT49TAH98H4B9RC1D4" localSheetId="4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3" hidden="1">#REF!</definedName>
    <definedName name="BEx3UNISOEXF3OFHT2BUA6P9RBIJ" localSheetId="4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3" hidden="1">#REF!</definedName>
    <definedName name="BEx9EL27NGDBCTVPW97K42QANS5K" localSheetId="4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3" hidden="1">#REF!</definedName>
    <definedName name="BExBCKKJFFT2RP50WNPKBT7X8PJ3" localSheetId="4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3" hidden="1">#REF!</definedName>
    <definedName name="BExENU8ISP26W97JG63CN1XT9KB4" localSheetId="4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3" hidden="1">#REF!</definedName>
    <definedName name="BExEUOAHB0OT3BACAHNZ3B905C0P" localSheetId="4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3" hidden="1">#REF!</definedName>
    <definedName name="BExIPVL5VEVK9Q7AYB7EC2VZWBEZ" localSheetId="4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3" hidden="1">#REF!</definedName>
    <definedName name="BExKGQ3T3TWGZUSNVWJE1XWXHGRQ" localSheetId="4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3" hidden="1">#REF!</definedName>
    <definedName name="BExKPIL5ZWOXQAENH3VP3ZHA2N7N" localSheetId="4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3" hidden="1">#REF!</definedName>
    <definedName name="BExMC7PESEESXVMDCGGIP5LPMUGY" localSheetId="4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3" hidden="1">#REF!</definedName>
    <definedName name="BExMKPEDT6IOYLLC3KJKRZOETC3Y" localSheetId="4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3" hidden="1">#REF!</definedName>
    <definedName name="BExQG9A8OZ31BDN5QEGQGWG59A43" localSheetId="4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3" hidden="1">#REF!</definedName>
    <definedName name="BExQL4GJ3LZJL6JDEHT7UDXW90TV" localSheetId="4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3" hidden="1">#REF!</definedName>
    <definedName name="BExUAPR6Y32097JKJCTGC4C6EGE9" localSheetId="4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3" hidden="1">#REF!</definedName>
    <definedName name="BExW1VNZHNB5P9V6232N0DQCE0WE" localSheetId="4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3" hidden="1">#REF!</definedName>
    <definedName name="BExXO4QVV7YZ6L5A7WZEMIA5AZOV" localSheetId="4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3" hidden="1">#REF!</definedName>
    <definedName name="BExZSYRA4NR7K6RLC3I81QSG5SQR" localSheetId="4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BL" localSheetId="3" hidden="1">{#N/A,#N/A,FALSE,"Cover Sheet";"Use of Equipment",#N/A,FALSE,"Area C";"Equipment Hours",#N/A,FALSE,"All";"Summary",#N/A,FALSE,"All"}</definedName>
    <definedName name="BL" localSheetId="4" hidden="1">{#N/A,#N/A,FALSE,"Cover Sheet";"Use of Equipment",#N/A,FALSE,"Area C";"Equipment Hours",#N/A,FALSE,"All";"Summary",#N/A,FALSE,"All"}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3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3" hidden="1">#REF!</definedName>
    <definedName name="Bum" localSheetId="4" hidden="1">#REF!</definedName>
    <definedName name="Bum" localSheetId="2" hidden="1">#REF!</definedName>
    <definedName name="Bum" hidden="1">#REF!</definedName>
    <definedName name="CBWorkbookPriority" hidden="1">-2060790043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" localSheetId="3" hidden="1">{#N/A,#N/A,FALSE,"CESTSUM";#N/A,#N/A,FALSE,"est sum A";#N/A,#N/A,FALSE,"est detail A"}</definedName>
    <definedName name="df" localSheetId="4" hidden="1">{#N/A,#N/A,FALSE,"CESTSUM";#N/A,#N/A,FALSE,"est sum A";#N/A,#N/A,FALSE,"est detail A"}</definedName>
    <definedName name="df" localSheetId="2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3" hidden="1">{#N/A,#N/A,FALSE,"Coversheet";#N/A,#N/A,FALSE,"QA"}</definedName>
    <definedName name="error" localSheetId="4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localSheetId="4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localSheetId="4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gary" localSheetId="3" hidden="1">{#N/A,#N/A,FALSE,"Cover Sheet";"Use of Equipment",#N/A,FALSE,"Area C";"Equipment Hours",#N/A,FALSE,"All";"Summary",#N/A,FALSE,"All"}</definedName>
    <definedName name="gary" localSheetId="4" hidden="1">{#N/A,#N/A,FALSE,"Cover Sheet";"Use of Equipment",#N/A,FALSE,"Area C";"Equipment Hours",#N/A,FALSE,"All";"Summary",#N/A,FALSE,"All"}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3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localSheetId="4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NOYT" localSheetId="3" hidden="1">{#N/A,#N/A,FALSE,"Cover Sheet";"Use of Equipment",#N/A,FALSE,"Area C";"Equipment Hours",#N/A,FALSE,"All";"Summary",#N/A,FALSE,"All"}</definedName>
    <definedName name="NOYT" localSheetId="4" hidden="1">{#N/A,#N/A,FALSE,"Cover Sheet";"Use of Equipment",#N/A,FALSE,"Area C";"Equipment Hours",#N/A,FALSE,"All";"Summary",#N/A,FALSE,"All"}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3" hidden="1">{#N/A,#N/A,FALSE,"Coversheet";#N/A,#N/A,FALSE,"QA"}</definedName>
    <definedName name="q" localSheetId="4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localSheetId="4" hidden="1">{#N/A,#N/A,FALSE,"schA"}</definedName>
    <definedName name="qqq" localSheetId="2" hidden="1">{#N/A,#N/A,FALSE,"schA"}</definedName>
    <definedName name="qqq" hidden="1">{#N/A,#N/A,FALSE,"schA"}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3" hidden="1">{#N/A,#N/A,FALSE,"Summ";#N/A,#N/A,FALSE,"General"}</definedName>
    <definedName name="sdlfhsdlhfkl" localSheetId="4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3" hidden="1">{#N/A,#N/A,FALSE,"Cover Sheet";"Use of Equipment",#N/A,FALSE,"Area C";"Equipment Hours",#N/A,FALSE,"All";"Summary",#N/A,FALSE,"All"}</definedName>
    <definedName name="sue" localSheetId="4" hidden="1">{#N/A,#N/A,FALSE,"Cover Sheet";"Use of Equipment",#N/A,FALSE,"Area C";"Equipment Hours",#N/A,FALSE,"All";"Summary",#N/A,FALSE,"All"}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3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localSheetId="4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3" hidden="1">#REF!</definedName>
    <definedName name="Transfer" localSheetId="4" hidden="1">#REF!</definedName>
    <definedName name="Transfer" localSheetId="2" hidden="1">#REF!</definedName>
    <definedName name="Transfer" hidden="1">#REF!</definedName>
    <definedName name="Transfers" localSheetId="3" hidden="1">#REF!</definedName>
    <definedName name="Transfers" localSheetId="4" hidden="1">#REF!</definedName>
    <definedName name="Transfers" localSheetId="2" hidden="1">#REF!</definedName>
    <definedName name="Transfers" hidden="1">#REF!</definedName>
    <definedName name="u" localSheetId="3" hidden="1">{#N/A,#N/A,FALSE,"Summ";#N/A,#N/A,FALSE,"General"}</definedName>
    <definedName name="u" localSheetId="4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localSheetId="4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3" hidden="1">{#N/A,#N/A,FALSE,"Schedule F";#N/A,#N/A,FALSE,"Schedule G"}</definedName>
    <definedName name="w" localSheetId="4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3" hidden="1">{#N/A,#N/A,FALSE,"Cost Adjustment "}</definedName>
    <definedName name="wrn.Cost._.Adjustment." localSheetId="4" hidden="1">{#N/A,#N/A,FALSE,"Cost Adjustment "}</definedName>
    <definedName name="wrn.Cost._.Adjustment." localSheetId="2" hidden="1">{#N/A,#N/A,FALSE,"Cost Adjustment "}</definedName>
    <definedName name="wrn.Cost._.Adjustment." hidden="1">{#N/A,#N/A,FALSE,"Cost Adjustment 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3" hidden="1">{#N/A,#N/A,TRUE,"Depreciation Summary";#N/A,#N/A,TRUE,"18, 21 &amp; 22 Depreciation";#N/A,#N/A,TRUE,"11 &amp; 12 Depreciation"}</definedName>
    <definedName name="wrn.Depreciation." localSheetId="4" hidden="1">{#N/A,#N/A,TRUE,"Depreciation Summary";#N/A,#N/A,TRUE,"18, 21 &amp; 22 Depreciation";#N/A,#N/A,TRUE,"11 &amp; 12 Depreciation"}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3" hidden="1">{#N/A,#N/A,FALSE,"schA"}</definedName>
    <definedName name="wrn.ECR." localSheetId="4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4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4" hidden="1">{#N/A,#N/A,FALSE,"schA"}</definedName>
    <definedName name="www" localSheetId="2" hidden="1">{#N/A,#N/A,FALSE,"schA"}</definedName>
    <definedName name="www" hidden="1">{#N/A,#N/A,FALSE,"schA"}</definedName>
    <definedName name="x" localSheetId="3" hidden="1">{#N/A,#N/A,FALSE,"Coversheet";#N/A,#N/A,FALSE,"QA"}</definedName>
    <definedName name="x" localSheetId="4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localSheetId="4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localSheetId="4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9" i="8"/>
  <c r="D10" i="8"/>
  <c r="D11" i="8"/>
  <c r="D12" i="8"/>
  <c r="D13" i="8" s="1"/>
  <c r="D41" i="8" s="1"/>
  <c r="B13" i="8"/>
  <c r="C13" i="8"/>
  <c r="D18" i="8"/>
  <c r="D22" i="8" s="1"/>
  <c r="D39" i="8" s="1"/>
  <c r="D19" i="8"/>
  <c r="D20" i="8"/>
  <c r="D21" i="8"/>
  <c r="B22" i="8"/>
  <c r="B39" i="8" s="1"/>
  <c r="B41" i="8" s="1"/>
  <c r="C22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C39" i="8"/>
  <c r="C41" i="8" s="1"/>
  <c r="A43" i="8"/>
  <c r="E41" i="1" l="1"/>
  <c r="D41" i="1"/>
  <c r="C44" i="1"/>
  <c r="E7" i="6"/>
  <c r="E8" i="6"/>
  <c r="E10" i="6" s="1"/>
  <c r="C10" i="6"/>
  <c r="C15" i="6"/>
  <c r="D15" i="6"/>
  <c r="E15" i="6"/>
  <c r="E16" i="6"/>
  <c r="E17" i="6" s="1"/>
  <c r="C17" i="6"/>
  <c r="C23" i="6" s="1"/>
  <c r="D17" i="6"/>
  <c r="C19" i="6"/>
  <c r="D19" i="6"/>
  <c r="E20" i="6"/>
  <c r="C21" i="6"/>
  <c r="D21" i="6"/>
  <c r="D10" i="6" l="1"/>
  <c r="E19" i="6"/>
  <c r="E21" i="6" s="1"/>
  <c r="E23" i="6" s="1"/>
  <c r="D23" i="6" s="1"/>
  <c r="E7" i="5" l="1"/>
  <c r="E8" i="5"/>
  <c r="C10" i="5"/>
  <c r="C15" i="5"/>
  <c r="D15" i="5"/>
  <c r="E15" i="5"/>
  <c r="E16" i="5"/>
  <c r="E17" i="5" s="1"/>
  <c r="C17" i="5"/>
  <c r="C23" i="5" s="1"/>
  <c r="D17" i="5"/>
  <c r="C19" i="5"/>
  <c r="D19" i="5"/>
  <c r="E19" i="5"/>
  <c r="E20" i="5"/>
  <c r="E21" i="5" s="1"/>
  <c r="C21" i="5"/>
  <c r="D21" i="5"/>
  <c r="E10" i="5" l="1"/>
  <c r="D10" i="5" s="1"/>
  <c r="E23" i="5"/>
  <c r="D23" i="5" s="1"/>
  <c r="D44" i="1" l="1"/>
  <c r="E7" i="4"/>
  <c r="E8" i="4"/>
  <c r="E10" i="4" s="1"/>
  <c r="C10" i="4"/>
  <c r="C15" i="4"/>
  <c r="D15" i="4"/>
  <c r="E15" i="4"/>
  <c r="E16" i="4"/>
  <c r="E17" i="4" s="1"/>
  <c r="C17" i="4"/>
  <c r="C23" i="4" s="1"/>
  <c r="D17" i="4"/>
  <c r="C19" i="4"/>
  <c r="D19" i="4"/>
  <c r="E19" i="4"/>
  <c r="E20" i="4"/>
  <c r="E21" i="4" s="1"/>
  <c r="C21" i="4"/>
  <c r="D21" i="4"/>
  <c r="E7" i="3"/>
  <c r="E8" i="3"/>
  <c r="E10" i="3" s="1"/>
  <c r="D10" i="3" s="1"/>
  <c r="C10" i="3"/>
  <c r="C15" i="3"/>
  <c r="D15" i="3"/>
  <c r="E15" i="3"/>
  <c r="E16" i="3"/>
  <c r="C17" i="3"/>
  <c r="D17" i="3"/>
  <c r="E17" i="3"/>
  <c r="C19" i="3"/>
  <c r="D19" i="3"/>
  <c r="E19" i="3"/>
  <c r="E20" i="3"/>
  <c r="E21" i="3" s="1"/>
  <c r="C21" i="3"/>
  <c r="D21" i="3"/>
  <c r="C23" i="3"/>
  <c r="D10" i="4" l="1"/>
  <c r="E23" i="4"/>
  <c r="D23" i="4" s="1"/>
  <c r="E23" i="3"/>
  <c r="D23" i="3" s="1"/>
  <c r="D3" i="1" l="1"/>
  <c r="C18" i="1" l="1"/>
  <c r="C41" i="1" s="1"/>
  <c r="D37" i="1" l="1"/>
  <c r="E37" i="1"/>
  <c r="C37" i="1"/>
  <c r="E22" i="1"/>
  <c r="E12" i="1"/>
  <c r="E38" i="1" l="1"/>
  <c r="E40" i="1"/>
  <c r="E42" i="1" s="1"/>
  <c r="E45" i="1" s="1"/>
  <c r="C38" i="1"/>
  <c r="C40" i="1"/>
  <c r="C42" i="1" s="1"/>
  <c r="C45" i="1" s="1"/>
  <c r="D38" i="1"/>
  <c r="D40" i="1"/>
  <c r="D42" i="1" s="1"/>
  <c r="D45" i="1" s="1"/>
  <c r="D32" i="1"/>
  <c r="D22" i="1"/>
  <c r="D12" i="1"/>
  <c r="C22" i="1" l="1"/>
  <c r="C12" i="1"/>
  <c r="C32" i="1"/>
  <c r="E32" i="1" l="1"/>
</calcChain>
</file>

<file path=xl/sharedStrings.xml><?xml version="1.0" encoding="utf-8"?>
<sst xmlns="http://schemas.openxmlformats.org/spreadsheetml/2006/main" count="192" uniqueCount="95">
  <si>
    <t>Common IT Software Placed In-service</t>
  </si>
  <si>
    <t>3 Year Life</t>
  </si>
  <si>
    <t>5 Year Life</t>
  </si>
  <si>
    <t>8 Year Life</t>
  </si>
  <si>
    <t>10 Year Life</t>
  </si>
  <si>
    <t>Total</t>
  </si>
  <si>
    <t>Common IT Hardware Placed In-Service</t>
  </si>
  <si>
    <t>Electric IT Software Placed In-service</t>
  </si>
  <si>
    <t>Electric IT Hardware Placed In-Service</t>
  </si>
  <si>
    <t>Gas IT Software Placed In-service</t>
  </si>
  <si>
    <t>Gas IT Hardware Placed In-Service</t>
  </si>
  <si>
    <t>IT Budget</t>
  </si>
  <si>
    <t>7 Year Life</t>
  </si>
  <si>
    <t>4 Year Life</t>
  </si>
  <si>
    <t>5 Year Life or Less</t>
  </si>
  <si>
    <t>Percent of IT Budget</t>
  </si>
  <si>
    <t>Annual Depreciation</t>
  </si>
  <si>
    <t>Revenue Requirement</t>
  </si>
  <si>
    <t>Ratebase</t>
  </si>
  <si>
    <t>Annual Impact on Return</t>
  </si>
  <si>
    <t>Exhibit SEF-27</t>
  </si>
  <si>
    <t>j=f/i</t>
  </si>
  <si>
    <t>Restated Return on Actual Equity</t>
  </si>
  <si>
    <t>i=g*h</t>
  </si>
  <si>
    <t>Equity Rate Base</t>
  </si>
  <si>
    <t>h</t>
  </si>
  <si>
    <t>Actual Equity Percent</t>
  </si>
  <si>
    <t>g=b</t>
  </si>
  <si>
    <t>Restated Rate Base</t>
  </si>
  <si>
    <t>f=d-e</t>
  </si>
  <si>
    <t>Restated NOI less Restated Interest Exp</t>
  </si>
  <si>
    <t>e</t>
  </si>
  <si>
    <t>Restated Interest Expense</t>
  </si>
  <si>
    <t>d=a</t>
  </si>
  <si>
    <t>Restated Net Operating Income</t>
  </si>
  <si>
    <t>c=a/b</t>
  </si>
  <si>
    <t>Normalized Overall Rate of Return</t>
  </si>
  <si>
    <t>b</t>
  </si>
  <si>
    <t>a</t>
  </si>
  <si>
    <t>Sharing</t>
  </si>
  <si>
    <t>of Operations</t>
  </si>
  <si>
    <t>After Earnings</t>
  </si>
  <si>
    <t xml:space="preserve">Earnings </t>
  </si>
  <si>
    <t>Adjusted Results</t>
  </si>
  <si>
    <t>FOR THE TWELVE MONTHS ENDED DECEMBER 31, 2018</t>
  </si>
  <si>
    <t>Electric Commission Basis Report Cover Letter</t>
  </si>
  <si>
    <t>Gas Commission Basis Report Cover Letter</t>
  </si>
  <si>
    <t>FOR THE TWELVE MONTHS ENDED DECEMBER 31, 2017</t>
  </si>
  <si>
    <t>December 31, 2017</t>
  </si>
  <si>
    <t>Return on Investment at Staff's proposed 7.33%</t>
  </si>
  <si>
    <t>Gas</t>
  </si>
  <si>
    <t>Electric</t>
  </si>
  <si>
    <t>From UE-190675 / UG-190676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</si>
  <si>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</si>
  <si>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</si>
  <si>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</si>
  <si>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</si>
  <si>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</si>
  <si>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</si>
  <si>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</si>
  <si>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</si>
  <si>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</si>
  <si>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</si>
  <si>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</si>
  <si>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</si>
  <si>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</si>
  <si>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</si>
  <si>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</si>
  <si>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</si>
  <si>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</si>
  <si>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</si>
  <si>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</si>
  <si>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</si>
  <si>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</si>
  <si>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</si>
  <si>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</si>
  <si>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</si>
  <si>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</si>
  <si>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</si>
  <si>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</si>
  <si>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</si>
  <si>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</si>
  <si>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</si>
  <si>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</si>
  <si>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</si>
  <si>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</si>
  <si>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</si>
  <si>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(July through December 2018 spread is based on allocation factors developed for the 12 ME 12/31/2017)</t>
  </si>
  <si>
    <t>(January through June 2019 spread is based on allocation factors developed for the 12 ME 12/31/2018)</t>
  </si>
  <si>
    <t>FOR THE 12 MONTHS ENDED JUNE 30, 2019</t>
  </si>
  <si>
    <t>PERIODIC ALLOCATED RESULTS OF OPERATIONS</t>
  </si>
  <si>
    <t>PUGET SOUND ENERGY</t>
  </si>
  <si>
    <t>Tab: "Allocated"</t>
  </si>
  <si>
    <t>File: "190675-PSE-Income-Statement-12ME-06-2019-(08-14-2019).xlsx"</t>
  </si>
  <si>
    <t>YTD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</si>
</sst>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000"/>
    <numFmt numFmtId="168" formatCode="0.00000%"/>
    <numFmt numFmtId="169" formatCode="[$-409]mmmm\ d\,\ yyyy;@"/>
    <numFmt numFmtId="170" formatCode="__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1"/>
      <name val="univers (E1)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7" fontId="4" fillId="0" borderId="0">
      <alignment horizontal="left" wrapText="1"/>
    </xf>
    <xf numFmtId="167" fontId="5" fillId="0" borderId="0">
      <alignment horizontal="left" wrapText="1"/>
    </xf>
    <xf numFmtId="9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4" applyFill="1"/>
    <xf numFmtId="0" fontId="5" fillId="0" borderId="0" xfId="6" applyNumberFormat="1" applyFill="1" applyAlignment="1"/>
    <xf numFmtId="10" fontId="7" fillId="0" borderId="0" xfId="7" applyNumberFormat="1" applyFont="1" applyFill="1"/>
    <xf numFmtId="164" fontId="4" fillId="0" borderId="0" xfId="8" applyNumberFormat="1" applyFill="1"/>
    <xf numFmtId="10" fontId="4" fillId="0" borderId="0" xfId="7" applyNumberFormat="1" applyFont="1" applyFill="1"/>
    <xf numFmtId="164" fontId="4" fillId="0" borderId="0" xfId="4" applyNumberFormat="1" applyFill="1"/>
    <xf numFmtId="9" fontId="4" fillId="0" borderId="0" xfId="7" applyFont="1" applyFill="1"/>
    <xf numFmtId="168" fontId="8" fillId="0" borderId="0" xfId="7" applyNumberFormat="1" applyFont="1" applyFill="1"/>
    <xf numFmtId="0" fontId="4" fillId="0" borderId="0" xfId="4" applyFill="1" applyAlignment="1">
      <alignment horizontal="center"/>
    </xf>
    <xf numFmtId="0" fontId="4" fillId="0" borderId="0" xfId="6" applyNumberFormat="1" applyFont="1" applyFill="1" applyAlignment="1"/>
    <xf numFmtId="10" fontId="7" fillId="0" borderId="0" xfId="6" applyNumberFormat="1" applyFont="1" applyFill="1" applyAlignment="1"/>
    <xf numFmtId="164" fontId="4" fillId="0" borderId="0" xfId="6" applyNumberFormat="1" applyFont="1" applyFill="1" applyAlignment="1"/>
    <xf numFmtId="10" fontId="4" fillId="0" borderId="0" xfId="6" applyNumberFormat="1" applyFont="1" applyFill="1" applyAlignment="1"/>
    <xf numFmtId="168" fontId="8" fillId="0" borderId="0" xfId="6" applyNumberFormat="1" applyFont="1" applyFill="1" applyAlignment="1"/>
    <xf numFmtId="9" fontId="4" fillId="0" borderId="0" xfId="6" applyNumberFormat="1" applyFont="1" applyFill="1" applyAlignment="1"/>
    <xf numFmtId="168" fontId="7" fillId="0" borderId="0" xfId="7" applyNumberFormat="1" applyFont="1" applyFill="1"/>
    <xf numFmtId="0" fontId="11" fillId="0" borderId="0" xfId="10" applyFont="1" applyFill="1" applyAlignment="1">
      <alignment horizontal="right"/>
    </xf>
    <xf numFmtId="37" fontId="1" fillId="0" borderId="4" xfId="0" applyNumberFormat="1" applyFont="1" applyFill="1" applyBorder="1"/>
    <xf numFmtId="42" fontId="4" fillId="0" borderId="1" xfId="0" applyNumberFormat="1" applyFont="1" applyFill="1" applyBorder="1"/>
    <xf numFmtId="0" fontId="7" fillId="0" borderId="5" xfId="0" quotePrefix="1" applyNumberFormat="1" applyFont="1" applyFill="1" applyBorder="1" applyAlignment="1">
      <alignment horizontal="left" vertical="center"/>
    </xf>
    <xf numFmtId="37" fontId="4" fillId="0" borderId="6" xfId="0" applyNumberFormat="1" applyFont="1" applyFill="1" applyBorder="1"/>
    <xf numFmtId="42" fontId="4" fillId="0" borderId="0" xfId="0" applyNumberFormat="1" applyFont="1" applyFill="1" applyBorder="1"/>
    <xf numFmtId="170" fontId="7" fillId="0" borderId="7" xfId="0" quotePrefix="1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/>
    <xf numFmtId="164" fontId="4" fillId="0" borderId="0" xfId="0" applyNumberFormat="1" applyFont="1" applyFill="1" applyBorder="1"/>
    <xf numFmtId="170" fontId="4" fillId="0" borderId="7" xfId="0" applyNumberFormat="1" applyFont="1" applyFill="1" applyBorder="1"/>
    <xf numFmtId="166" fontId="4" fillId="0" borderId="6" xfId="0" applyNumberFormat="1" applyFont="1" applyFill="1" applyBorder="1"/>
    <xf numFmtId="164" fontId="4" fillId="0" borderId="0" xfId="0" applyNumberFormat="1" applyFont="1" applyFill="1"/>
    <xf numFmtId="166" fontId="4" fillId="0" borderId="4" xfId="0" applyNumberFormat="1" applyFont="1" applyFill="1" applyBorder="1"/>
    <xf numFmtId="166" fontId="4" fillId="0" borderId="1" xfId="0" applyNumberFormat="1" applyFont="1" applyFill="1" applyBorder="1"/>
    <xf numFmtId="166" fontId="4" fillId="0" borderId="5" xfId="0" applyNumberFormat="1" applyFont="1" applyFill="1" applyBorder="1"/>
    <xf numFmtId="166" fontId="4" fillId="0" borderId="0" xfId="0" applyNumberFormat="1" applyFont="1" applyFill="1"/>
    <xf numFmtId="37" fontId="4" fillId="0" borderId="0" xfId="0" applyNumberFormat="1" applyFont="1" applyFill="1" applyBorder="1"/>
    <xf numFmtId="170" fontId="4" fillId="0" borderId="7" xfId="0" quotePrefix="1" applyNumberFormat="1" applyFont="1" applyFill="1" applyBorder="1" applyAlignment="1">
      <alignment horizontal="left"/>
    </xf>
    <xf numFmtId="37" fontId="4" fillId="0" borderId="4" xfId="0" applyNumberFormat="1" applyFont="1" applyFill="1" applyBorder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0" fillId="0" borderId="0" xfId="0" applyFont="1" applyFill="1" applyAlignment="1">
      <alignment horizontal="centerContinuous" vertical="center"/>
    </xf>
    <xf numFmtId="0" fontId="0" fillId="0" borderId="3" xfId="0" applyFill="1" applyBorder="1"/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0" fontId="13" fillId="0" borderId="7" xfId="0" applyNumberFormat="1" applyFont="1" applyFill="1" applyBorder="1"/>
    <xf numFmtId="164" fontId="12" fillId="0" borderId="0" xfId="0" applyNumberFormat="1" applyFont="1" applyFill="1" applyBorder="1"/>
    <xf numFmtId="164" fontId="12" fillId="0" borderId="6" xfId="0" applyNumberFormat="1" applyFont="1" applyFill="1" applyBorder="1"/>
    <xf numFmtId="0" fontId="3" fillId="0" borderId="0" xfId="0" applyFont="1" applyFill="1" applyAlignment="1">
      <alignment horizontal="right"/>
    </xf>
    <xf numFmtId="0" fontId="7" fillId="0" borderId="0" xfId="4" applyFont="1" applyFill="1"/>
    <xf numFmtId="0" fontId="4" fillId="0" borderId="0" xfId="4" applyFill="1" applyBorder="1"/>
    <xf numFmtId="0" fontId="7" fillId="0" borderId="2" xfId="4" applyFont="1" applyFill="1" applyBorder="1" applyAlignment="1">
      <alignment horizontal="right"/>
    </xf>
    <xf numFmtId="0" fontId="7" fillId="0" borderId="0" xfId="4" quotePrefix="1" applyFont="1" applyFill="1"/>
    <xf numFmtId="0" fontId="8" fillId="0" borderId="0" xfId="4" applyFont="1" applyFill="1"/>
    <xf numFmtId="169" fontId="7" fillId="0" borderId="0" xfId="4" applyNumberFormat="1" applyFont="1" applyFill="1" applyAlignment="1">
      <alignment horizontal="center"/>
    </xf>
    <xf numFmtId="0" fontId="7" fillId="0" borderId="1" xfId="4" applyFont="1" applyFill="1" applyBorder="1" applyAlignment="1">
      <alignment horizontal="center"/>
    </xf>
    <xf numFmtId="10" fontId="4" fillId="0" borderId="0" xfId="4" applyNumberFormat="1" applyFill="1"/>
    <xf numFmtId="0" fontId="7" fillId="0" borderId="3" xfId="9" applyFont="1" applyFill="1" applyBorder="1" applyAlignment="1">
      <alignment horizontal="right"/>
    </xf>
    <xf numFmtId="0" fontId="9" fillId="0" borderId="0" xfId="4" applyFont="1" applyFill="1"/>
    <xf numFmtId="9" fontId="8" fillId="0" borderId="0" xfId="7" applyFont="1" applyFill="1"/>
    <xf numFmtId="167" fontId="4" fillId="0" borderId="0" xfId="5" applyFill="1">
      <alignment horizontal="left" wrapText="1"/>
    </xf>
    <xf numFmtId="0" fontId="7" fillId="0" borderId="0" xfId="6" applyNumberFormat="1" applyFont="1" applyFill="1" applyAlignment="1"/>
    <xf numFmtId="0" fontId="4" fillId="0" borderId="0" xfId="6" applyNumberFormat="1" applyFont="1" applyFill="1" applyBorder="1" applyAlignment="1"/>
    <xf numFmtId="0" fontId="7" fillId="0" borderId="2" xfId="6" applyNumberFormat="1" applyFont="1" applyFill="1" applyBorder="1" applyAlignment="1">
      <alignment horizontal="right"/>
    </xf>
    <xf numFmtId="0" fontId="7" fillId="0" borderId="0" xfId="6" applyNumberFormat="1" applyFont="1" applyFill="1" applyAlignment="1">
      <alignment horizontal="left"/>
    </xf>
    <xf numFmtId="0" fontId="8" fillId="0" borderId="0" xfId="6" applyNumberFormat="1" applyFont="1" applyFill="1" applyAlignment="1"/>
    <xf numFmtId="169" fontId="7" fillId="0" borderId="0" xfId="6" applyNumberFormat="1" applyFont="1" applyFill="1" applyAlignment="1">
      <alignment horizontal="center"/>
    </xf>
    <xf numFmtId="0" fontId="4" fillId="0" borderId="0" xfId="6" applyNumberFormat="1" applyFont="1" applyFill="1" applyAlignment="1">
      <alignment horizontal="center"/>
    </xf>
    <xf numFmtId="0" fontId="7" fillId="0" borderId="1" xfId="6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41" fontId="0" fillId="0" borderId="0" xfId="1" applyNumberFormat="1" applyFont="1" applyFill="1"/>
    <xf numFmtId="166" fontId="0" fillId="0" borderId="0" xfId="2" applyNumberFormat="1" applyFont="1" applyFill="1"/>
    <xf numFmtId="41" fontId="0" fillId="0" borderId="1" xfId="1" applyNumberFormat="1" applyFont="1" applyFill="1" applyBorder="1"/>
    <xf numFmtId="41" fontId="0" fillId="0" borderId="0" xfId="0" applyNumberFormat="1" applyFill="1"/>
    <xf numFmtId="164" fontId="2" fillId="0" borderId="0" xfId="0" applyNumberFormat="1" applyFont="1" applyFill="1"/>
    <xf numFmtId="165" fontId="2" fillId="0" borderId="0" xfId="3" applyNumberFormat="1" applyFont="1" applyFill="1"/>
    <xf numFmtId="165" fontId="0" fillId="0" borderId="0" xfId="3" applyNumberFormat="1" applyFont="1" applyFill="1"/>
    <xf numFmtId="164" fontId="0" fillId="0" borderId="0" xfId="0" applyNumberFormat="1" applyFill="1"/>
    <xf numFmtId="10" fontId="2" fillId="0" borderId="0" xfId="3" applyNumberFormat="1" applyFont="1" applyFill="1"/>
    <xf numFmtId="44" fontId="0" fillId="0" borderId="0" xfId="0" applyNumberFormat="1" applyFill="1"/>
  </cellXfs>
  <cellStyles count="12">
    <cellStyle name="_4.06E Pass Throughs_04 07E Wild Horse Wind Expansion (C) (2)_Final Order Electric EXHIBIT A-1 3" xfId="5"/>
    <cellStyle name="Comma" xfId="2" builtinId="3"/>
    <cellStyle name="Comma 2" xfId="11"/>
    <cellStyle name="Currency" xfId="1" builtinId="4"/>
    <cellStyle name="Currency_ROR and ROE for 2007 CBR cover letters" xfId="8"/>
    <cellStyle name="Normal" xfId="0" builtinId="0"/>
    <cellStyle name="Normal 2" xfId="6"/>
    <cellStyle name="Normal 3" xfId="10"/>
    <cellStyle name="Normal_Book2" xfId="9"/>
    <cellStyle name="Normal_ROR and ROE for 2007 CBR cover letters" xfId="4"/>
    <cellStyle name="Percent" xfId="3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3</xdr:col>
      <xdr:colOff>788843</xdr:colOff>
      <xdr:row>30</xdr:row>
      <xdr:rowOff>12556</xdr:rowOff>
    </xdr:to>
    <xdr:sp macro="" textlink="">
      <xdr:nvSpPr>
        <xdr:cNvPr id="2" name="TextBox 1"/>
        <xdr:cNvSpPr txBox="1"/>
      </xdr:nvSpPr>
      <xdr:spPr>
        <a:xfrm>
          <a:off x="1219200" y="3467100"/>
          <a:ext cx="1220643" cy="54595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APRIL 30, 2018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B35" sqref="B35"/>
    </sheetView>
  </sheetViews>
  <sheetFormatPr defaultColWidth="9.109375" defaultRowHeight="14.4"/>
  <cols>
    <col min="1" max="1" width="4.109375" style="40" bestFit="1" customWidth="1"/>
    <col min="2" max="2" width="43.88671875" style="40" bestFit="1" customWidth="1"/>
    <col min="3" max="3" width="15.5546875" style="40" bestFit="1" customWidth="1"/>
    <col min="4" max="5" width="15.33203125" style="40" bestFit="1" customWidth="1"/>
    <col min="6" max="6" width="15.5546875" style="40" bestFit="1" customWidth="1"/>
    <col min="7" max="7" width="14.33203125" style="40" bestFit="1" customWidth="1"/>
    <col min="8" max="16384" width="9.109375" style="40"/>
  </cols>
  <sheetData>
    <row r="1" spans="1:7">
      <c r="A1" s="70" t="s">
        <v>20</v>
      </c>
      <c r="E1" s="36"/>
    </row>
    <row r="2" spans="1:7">
      <c r="C2" s="37">
        <v>2017</v>
      </c>
      <c r="D2" s="37">
        <v>2018</v>
      </c>
      <c r="E2" s="37" t="s">
        <v>94</v>
      </c>
    </row>
    <row r="3" spans="1:7">
      <c r="A3" s="71">
        <v>1</v>
      </c>
      <c r="B3" s="40" t="s">
        <v>11</v>
      </c>
      <c r="C3" s="72">
        <v>220000000</v>
      </c>
      <c r="D3" s="72">
        <f>154300000+47000000</f>
        <v>201300000</v>
      </c>
      <c r="E3" s="72">
        <v>70137740.941822991</v>
      </c>
      <c r="F3" s="72"/>
    </row>
    <row r="4" spans="1:7">
      <c r="A4" s="71">
        <v>2</v>
      </c>
      <c r="C4" s="72"/>
      <c r="D4" s="72"/>
      <c r="E4" s="72"/>
      <c r="F4" s="72"/>
    </row>
    <row r="5" spans="1:7">
      <c r="A5" s="71">
        <v>3</v>
      </c>
      <c r="B5" s="70" t="s">
        <v>0</v>
      </c>
      <c r="C5" s="72"/>
      <c r="D5" s="72"/>
      <c r="E5" s="72"/>
      <c r="F5" s="72"/>
    </row>
    <row r="6" spans="1:7">
      <c r="A6" s="71">
        <v>4</v>
      </c>
      <c r="B6" s="71" t="s">
        <v>1</v>
      </c>
      <c r="C6" s="73">
        <v>56540366.359999999</v>
      </c>
      <c r="D6" s="73">
        <v>82344767.719999999</v>
      </c>
      <c r="E6" s="73">
        <v>24905041.190000001</v>
      </c>
      <c r="F6" s="72"/>
      <c r="G6" s="74"/>
    </row>
    <row r="7" spans="1:7">
      <c r="A7" s="71">
        <v>5</v>
      </c>
      <c r="B7" s="71" t="s">
        <v>13</v>
      </c>
      <c r="C7" s="73">
        <v>0</v>
      </c>
      <c r="D7" s="73">
        <v>0</v>
      </c>
      <c r="E7" s="73">
        <v>634984.31999999995</v>
      </c>
      <c r="F7" s="72"/>
      <c r="G7" s="74"/>
    </row>
    <row r="8" spans="1:7">
      <c r="A8" s="71">
        <v>6</v>
      </c>
      <c r="B8" s="71" t="s">
        <v>2</v>
      </c>
      <c r="C8" s="73">
        <v>21574393.719999999</v>
      </c>
      <c r="D8" s="73">
        <v>2008429.24</v>
      </c>
      <c r="E8" s="73">
        <v>6101206.2599999998</v>
      </c>
      <c r="F8" s="72"/>
      <c r="G8" s="74"/>
    </row>
    <row r="9" spans="1:7">
      <c r="A9" s="71">
        <v>7</v>
      </c>
      <c r="B9" s="71" t="s">
        <v>12</v>
      </c>
      <c r="C9" s="73">
        <v>0</v>
      </c>
      <c r="D9" s="73">
        <v>69384429.689999998</v>
      </c>
      <c r="E9" s="73">
        <v>-467075.03</v>
      </c>
      <c r="F9" s="72"/>
    </row>
    <row r="10" spans="1:7">
      <c r="A10" s="71">
        <v>8</v>
      </c>
      <c r="B10" s="71" t="s">
        <v>3</v>
      </c>
      <c r="C10" s="73">
        <v>1619237.63</v>
      </c>
      <c r="D10" s="73">
        <v>0</v>
      </c>
      <c r="E10" s="73">
        <v>0</v>
      </c>
      <c r="F10" s="72"/>
    </row>
    <row r="11" spans="1:7">
      <c r="A11" s="71">
        <v>9</v>
      </c>
      <c r="B11" s="71" t="s">
        <v>4</v>
      </c>
      <c r="C11" s="75">
        <v>38103162.289999999</v>
      </c>
      <c r="D11" s="75">
        <v>76344427.019999996</v>
      </c>
      <c r="E11" s="75">
        <v>24399508.579999998</v>
      </c>
      <c r="F11" s="72"/>
    </row>
    <row r="12" spans="1:7">
      <c r="A12" s="71">
        <v>10</v>
      </c>
      <c r="B12" s="40" t="s">
        <v>5</v>
      </c>
      <c r="C12" s="73">
        <f>SUM(C6:C11)</f>
        <v>117837160</v>
      </c>
      <c r="D12" s="73">
        <f>SUM(D6:D11)</f>
        <v>230082053.66999996</v>
      </c>
      <c r="E12" s="73">
        <f>SUM(E6:E11)</f>
        <v>55573665.32</v>
      </c>
      <c r="F12" s="72"/>
    </row>
    <row r="13" spans="1:7">
      <c r="A13" s="71">
        <v>11</v>
      </c>
      <c r="C13" s="73"/>
      <c r="D13" s="73"/>
      <c r="E13" s="73"/>
      <c r="F13" s="72"/>
    </row>
    <row r="14" spans="1:7">
      <c r="A14" s="71">
        <v>12</v>
      </c>
      <c r="B14" s="70" t="s">
        <v>6</v>
      </c>
      <c r="C14" s="73"/>
      <c r="D14" s="73"/>
      <c r="E14" s="73"/>
      <c r="F14" s="72"/>
    </row>
    <row r="15" spans="1:7">
      <c r="A15" s="71">
        <v>13</v>
      </c>
      <c r="B15" s="40" t="s">
        <v>2</v>
      </c>
      <c r="C15" s="73">
        <v>45724091.759999998</v>
      </c>
      <c r="D15" s="73">
        <v>27356034.09</v>
      </c>
      <c r="E15" s="73">
        <v>332686.09999999998</v>
      </c>
      <c r="F15" s="72"/>
    </row>
    <row r="16" spans="1:7">
      <c r="A16" s="71">
        <v>14</v>
      </c>
      <c r="C16" s="73"/>
      <c r="D16" s="73"/>
      <c r="E16" s="73"/>
      <c r="F16" s="72"/>
    </row>
    <row r="17" spans="1:7">
      <c r="A17" s="71">
        <v>15</v>
      </c>
      <c r="B17" s="70" t="s">
        <v>7</v>
      </c>
      <c r="C17" s="73"/>
      <c r="D17" s="73"/>
      <c r="E17" s="73"/>
      <c r="F17" s="72"/>
    </row>
    <row r="18" spans="1:7">
      <c r="A18" s="71">
        <v>16</v>
      </c>
      <c r="B18" s="71" t="s">
        <v>1</v>
      </c>
      <c r="C18" s="73">
        <f>3103265.12+392132</f>
        <v>3495397.12</v>
      </c>
      <c r="D18" s="73">
        <v>1387597.54</v>
      </c>
      <c r="E18" s="73">
        <v>9379462.5399999991</v>
      </c>
      <c r="G18" s="74"/>
    </row>
    <row r="19" spans="1:7">
      <c r="A19" s="71">
        <v>17</v>
      </c>
      <c r="B19" s="71" t="s">
        <v>2</v>
      </c>
      <c r="C19" s="73">
        <v>89994.75</v>
      </c>
      <c r="D19" s="73">
        <v>-462996.06</v>
      </c>
      <c r="E19" s="73">
        <v>0</v>
      </c>
      <c r="G19" s="74"/>
    </row>
    <row r="20" spans="1:7">
      <c r="A20" s="71">
        <v>18</v>
      </c>
      <c r="B20" s="71" t="s">
        <v>3</v>
      </c>
      <c r="C20" s="73">
        <v>0</v>
      </c>
      <c r="D20" s="73">
        <v>0</v>
      </c>
      <c r="E20" s="73">
        <v>0</v>
      </c>
      <c r="G20" s="74"/>
    </row>
    <row r="21" spans="1:7">
      <c r="A21" s="71">
        <v>19</v>
      </c>
      <c r="B21" s="71" t="s">
        <v>4</v>
      </c>
      <c r="C21" s="75">
        <v>0</v>
      </c>
      <c r="D21" s="75">
        <v>0</v>
      </c>
      <c r="E21" s="75">
        <v>0</v>
      </c>
    </row>
    <row r="22" spans="1:7">
      <c r="A22" s="71">
        <v>20</v>
      </c>
      <c r="B22" s="40" t="s">
        <v>5</v>
      </c>
      <c r="C22" s="73">
        <f>SUM(C18:C21)</f>
        <v>3585391.87</v>
      </c>
      <c r="D22" s="73">
        <f>SUM(D18:D21)</f>
        <v>924601.48</v>
      </c>
      <c r="E22" s="73">
        <f>SUM(E18:E21)</f>
        <v>9379462.5399999991</v>
      </c>
    </row>
    <row r="23" spans="1:7">
      <c r="A23" s="71">
        <v>21</v>
      </c>
      <c r="C23" s="73"/>
      <c r="D23" s="73"/>
      <c r="E23" s="73"/>
    </row>
    <row r="24" spans="1:7">
      <c r="A24" s="71">
        <v>22</v>
      </c>
      <c r="B24" s="70" t="s">
        <v>8</v>
      </c>
      <c r="C24" s="73"/>
      <c r="D24" s="73"/>
      <c r="E24" s="73"/>
    </row>
    <row r="25" spans="1:7">
      <c r="A25" s="71">
        <v>23</v>
      </c>
      <c r="B25" s="40" t="s">
        <v>2</v>
      </c>
      <c r="C25" s="73">
        <v>5558029.8200000003</v>
      </c>
      <c r="D25" s="73">
        <v>6399282.7800000003</v>
      </c>
      <c r="E25" s="73">
        <v>2025871.91</v>
      </c>
    </row>
    <row r="26" spans="1:7">
      <c r="A26" s="71">
        <v>24</v>
      </c>
      <c r="C26" s="76"/>
      <c r="D26" s="76"/>
      <c r="E26" s="76"/>
    </row>
    <row r="27" spans="1:7">
      <c r="A27" s="71">
        <v>25</v>
      </c>
      <c r="B27" s="70" t="s">
        <v>9</v>
      </c>
      <c r="C27" s="73"/>
      <c r="D27" s="73"/>
      <c r="E27" s="73"/>
    </row>
    <row r="28" spans="1:7">
      <c r="A28" s="71">
        <v>26</v>
      </c>
      <c r="B28" s="71" t="s">
        <v>1</v>
      </c>
      <c r="C28" s="73">
        <v>5912076.9299999997</v>
      </c>
      <c r="D28" s="73">
        <v>915628.12</v>
      </c>
      <c r="E28" s="73">
        <v>39240.78</v>
      </c>
    </row>
    <row r="29" spans="1:7">
      <c r="A29" s="71">
        <v>27</v>
      </c>
      <c r="B29" s="71" t="s">
        <v>2</v>
      </c>
      <c r="C29" s="73">
        <v>4972481.59</v>
      </c>
      <c r="D29" s="73">
        <v>73645.91</v>
      </c>
      <c r="E29" s="73"/>
    </row>
    <row r="30" spans="1:7">
      <c r="A30" s="71">
        <v>28</v>
      </c>
      <c r="B30" s="71" t="s">
        <v>3</v>
      </c>
      <c r="C30" s="73">
        <v>0</v>
      </c>
      <c r="D30" s="73">
        <v>0</v>
      </c>
      <c r="E30" s="73"/>
    </row>
    <row r="31" spans="1:7">
      <c r="A31" s="71">
        <v>29</v>
      </c>
      <c r="B31" s="71" t="s">
        <v>4</v>
      </c>
      <c r="C31" s="75">
        <v>6486125.46</v>
      </c>
      <c r="D31" s="75">
        <v>0</v>
      </c>
      <c r="E31" s="75"/>
    </row>
    <row r="32" spans="1:7">
      <c r="A32" s="71">
        <v>30</v>
      </c>
      <c r="B32" s="40" t="s">
        <v>5</v>
      </c>
      <c r="C32" s="73">
        <f>SUM(C28:C31)</f>
        <v>17370683.98</v>
      </c>
      <c r="D32" s="73">
        <f>SUM(D28:D31)</f>
        <v>989274.03</v>
      </c>
      <c r="E32" s="73">
        <f t="shared" ref="E32" si="0">SUM(E28:E31)</f>
        <v>39240.78</v>
      </c>
    </row>
    <row r="33" spans="1:5">
      <c r="A33" s="71">
        <v>31</v>
      </c>
      <c r="C33" s="73"/>
      <c r="D33" s="73"/>
      <c r="E33" s="73"/>
    </row>
    <row r="34" spans="1:5">
      <c r="A34" s="71">
        <v>32</v>
      </c>
      <c r="B34" s="70" t="s">
        <v>10</v>
      </c>
      <c r="C34" s="73"/>
      <c r="D34" s="73"/>
      <c r="E34" s="73"/>
    </row>
    <row r="35" spans="1:5">
      <c r="A35" s="71">
        <v>33</v>
      </c>
      <c r="B35" s="40" t="s">
        <v>2</v>
      </c>
      <c r="C35" s="73">
        <v>708229.46</v>
      </c>
      <c r="D35" s="73">
        <v>83992.351999999999</v>
      </c>
      <c r="E35" s="73">
        <v>80924.69</v>
      </c>
    </row>
    <row r="36" spans="1:5">
      <c r="A36" s="71">
        <v>34</v>
      </c>
    </row>
    <row r="37" spans="1:5">
      <c r="A37" s="71">
        <v>35</v>
      </c>
      <c r="B37" s="70" t="s">
        <v>14</v>
      </c>
      <c r="C37" s="77">
        <f>+C35+C29+C28+C25+C18+C15+C8+C7+C6</f>
        <v>144485066.75999999</v>
      </c>
      <c r="D37" s="77">
        <f>+D35+D29+D28+D25+D18+D15+D8+D7+D6</f>
        <v>120569377.752</v>
      </c>
      <c r="E37" s="77">
        <f>+E35+E29+E28+E25+E18+E15+E8+E7+E6</f>
        <v>43499417.789999999</v>
      </c>
    </row>
    <row r="38" spans="1:5">
      <c r="A38" s="71">
        <v>36</v>
      </c>
      <c r="B38" s="70" t="s">
        <v>15</v>
      </c>
      <c r="C38" s="78">
        <f>+C37/C3</f>
        <v>0.65675030345454544</v>
      </c>
      <c r="D38" s="78">
        <f>+D37/D3</f>
        <v>0.59895368977645302</v>
      </c>
      <c r="E38" s="78">
        <f>+E37/E3</f>
        <v>0.62019986965478935</v>
      </c>
    </row>
    <row r="39" spans="1:5">
      <c r="A39" s="71">
        <v>37</v>
      </c>
      <c r="C39" s="79"/>
      <c r="D39" s="79"/>
      <c r="E39" s="79"/>
    </row>
    <row r="40" spans="1:5">
      <c r="A40" s="71">
        <v>38</v>
      </c>
      <c r="B40" s="40" t="s">
        <v>49</v>
      </c>
      <c r="C40" s="72">
        <f>+C37*0.0733</f>
        <v>10590755.393508</v>
      </c>
      <c r="D40" s="72">
        <f t="shared" ref="D40:E40" si="1">+D37*0.0733</f>
        <v>8837735.3892216012</v>
      </c>
      <c r="E40" s="72">
        <f t="shared" si="1"/>
        <v>3188507.3240070003</v>
      </c>
    </row>
    <row r="41" spans="1:5">
      <c r="A41" s="71">
        <v>39</v>
      </c>
      <c r="B41" s="40" t="s">
        <v>16</v>
      </c>
      <c r="C41" s="75">
        <f>SUMIF($B$6:$B$35,"3 Year Life",$C$6:$C$35)/3+SUMIF($B$6:$B$35,"4 Year Life",$C$6:$C$35)/4+SUMIF($B$6:$B$35,"5 Year Life",$C$6:$C$35)/5</f>
        <v>37708057.689999998</v>
      </c>
      <c r="D41" s="75">
        <f>SUMIF($B$6:$B$35,"3 Year Life",$D$6:$D$35)/3+SUMIF($B$6:$B$35,"4 Year Life",$D$6:$D$35)/4+SUMIF($B$6:$B$35,"5 Year Life",$D$6:$D$35)/5</f>
        <v>35307675.455733337</v>
      </c>
      <c r="E41" s="75">
        <f>SUMIF($B$6:$B$35,"3 Year Life",$E$6:$E$35)/3+SUMIF($B$6:$B$35,"4 Year Life",$E$6:$E$35)/4+SUMIF($B$6:$B$35,"5 Year Life",$E$6:$E$35)/5</f>
        <v>13308132.042000001</v>
      </c>
    </row>
    <row r="42" spans="1:5">
      <c r="A42" s="71">
        <v>40</v>
      </c>
      <c r="B42" s="40" t="s">
        <v>17</v>
      </c>
      <c r="C42" s="72">
        <f>+C40+C41</f>
        <v>48298813.083508</v>
      </c>
      <c r="D42" s="72">
        <f t="shared" ref="D42:E42" si="2">+D40+D41</f>
        <v>44145410.844954938</v>
      </c>
      <c r="E42" s="72">
        <f t="shared" si="2"/>
        <v>16496639.366007002</v>
      </c>
    </row>
    <row r="43" spans="1:5">
      <c r="A43" s="71">
        <v>41</v>
      </c>
      <c r="C43" s="72"/>
      <c r="D43" s="72"/>
      <c r="E43" s="72"/>
    </row>
    <row r="44" spans="1:5">
      <c r="A44" s="71">
        <v>42</v>
      </c>
      <c r="B44" s="40" t="s">
        <v>18</v>
      </c>
      <c r="C44" s="80">
        <f>'2017 CBR E'!C19+'2017 CBR G'!C19</f>
        <v>6941160694.4185333</v>
      </c>
      <c r="D44" s="80">
        <f>'2018 CBR E'!C8+'2018 CBR G'!C8</f>
        <v>7158344111.641161</v>
      </c>
      <c r="E44" s="72">
        <f>SUM('2019-06  Qtrly Rpt'!B43:C43)</f>
        <v>7356988278.7037992</v>
      </c>
    </row>
    <row r="45" spans="1:5">
      <c r="A45" s="71">
        <v>43</v>
      </c>
      <c r="B45" s="70" t="s">
        <v>19</v>
      </c>
      <c r="C45" s="81">
        <f>-C42/C44</f>
        <v>-6.9583193949602157E-3</v>
      </c>
      <c r="D45" s="81">
        <f>-D42/D44</f>
        <v>-6.1669864086533726E-3</v>
      </c>
      <c r="E45" s="81">
        <f>-E42*2/E44</f>
        <v>-4.4846175475798051E-3</v>
      </c>
    </row>
    <row r="46" spans="1:5">
      <c r="A46" s="71"/>
      <c r="C46" s="79"/>
      <c r="D46" s="80"/>
      <c r="E46" s="79"/>
    </row>
    <row r="47" spans="1:5">
      <c r="A47" s="71"/>
    </row>
    <row r="48" spans="1:5">
      <c r="A48" s="71"/>
    </row>
    <row r="49" spans="1:5">
      <c r="A49" s="71"/>
    </row>
    <row r="60" spans="1:5">
      <c r="C60" s="82"/>
      <c r="D60" s="82"/>
      <c r="E60" s="82"/>
    </row>
  </sheetData>
  <printOptions horizontalCentered="1"/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sqref="A1:XFD1048576"/>
    </sheetView>
  </sheetViews>
  <sheetFormatPr defaultColWidth="8.6640625" defaultRowHeight="13.2"/>
  <cols>
    <col min="1" max="1" width="35.109375" style="1" customWidth="1"/>
    <col min="2" max="2" width="5.44140625" style="1" customWidth="1"/>
    <col min="3" max="3" width="17.44140625" style="1" bestFit="1" customWidth="1"/>
    <col min="4" max="4" width="14.44140625" style="1" bestFit="1" customWidth="1"/>
    <col min="5" max="5" width="15.5546875" style="1" customWidth="1"/>
    <col min="6" max="7" width="8.6640625" style="1"/>
    <col min="8" max="8" width="16" style="1" bestFit="1" customWidth="1"/>
    <col min="9" max="9" width="8.6640625" style="1"/>
    <col min="10" max="10" width="16" style="1" bestFit="1" customWidth="1"/>
    <col min="11" max="16384" width="8.6640625" style="1"/>
  </cols>
  <sheetData>
    <row r="1" spans="1:12" ht="13.8" thickBot="1">
      <c r="A1" s="50" t="s">
        <v>45</v>
      </c>
      <c r="D1" s="51"/>
      <c r="E1" s="52">
        <v>1.01</v>
      </c>
    </row>
    <row r="2" spans="1:12">
      <c r="A2" s="53" t="s">
        <v>44</v>
      </c>
    </row>
    <row r="3" spans="1:12" ht="15.6">
      <c r="A3" s="59"/>
    </row>
    <row r="4" spans="1:12">
      <c r="C4" s="55" t="s">
        <v>43</v>
      </c>
      <c r="D4" s="55" t="s">
        <v>42</v>
      </c>
      <c r="E4" s="55" t="s">
        <v>41</v>
      </c>
    </row>
    <row r="5" spans="1:12">
      <c r="C5" s="56" t="s">
        <v>40</v>
      </c>
      <c r="D5" s="56" t="s">
        <v>39</v>
      </c>
      <c r="E5" s="56" t="s">
        <v>39</v>
      </c>
      <c r="G5" s="9"/>
    </row>
    <row r="6" spans="1:12">
      <c r="H6" s="2"/>
      <c r="I6" s="2"/>
      <c r="J6" s="2"/>
      <c r="K6" s="2"/>
      <c r="L6" s="2"/>
    </row>
    <row r="7" spans="1:12">
      <c r="A7" s="1" t="s">
        <v>34</v>
      </c>
      <c r="B7" s="1" t="s">
        <v>38</v>
      </c>
      <c r="C7" s="4">
        <v>370894367.17905235</v>
      </c>
      <c r="D7" s="4">
        <v>0</v>
      </c>
      <c r="E7" s="4">
        <f>SUM(C7:D7)</f>
        <v>370894367.17905235</v>
      </c>
      <c r="H7" s="2"/>
      <c r="I7" s="2"/>
      <c r="J7" s="2"/>
      <c r="K7" s="2"/>
      <c r="L7" s="2"/>
    </row>
    <row r="8" spans="1:12">
      <c r="A8" s="1" t="s">
        <v>28</v>
      </c>
      <c r="B8" s="1" t="s">
        <v>37</v>
      </c>
      <c r="C8" s="4">
        <v>5207091968.3941822</v>
      </c>
      <c r="D8" s="4">
        <v>0</v>
      </c>
      <c r="E8" s="4">
        <f>C8+D8</f>
        <v>5207091968.3941822</v>
      </c>
      <c r="H8" s="2"/>
      <c r="I8" s="2"/>
      <c r="J8" s="2"/>
      <c r="K8" s="2"/>
      <c r="L8" s="2"/>
    </row>
    <row r="9" spans="1:12">
      <c r="B9" s="4"/>
      <c r="C9" s="4"/>
      <c r="D9" s="4"/>
      <c r="E9" s="4"/>
      <c r="G9" s="4"/>
      <c r="H9" s="2"/>
      <c r="I9" s="2"/>
      <c r="J9" s="2"/>
      <c r="K9" s="2"/>
      <c r="L9" s="2"/>
    </row>
    <row r="10" spans="1:12">
      <c r="A10" s="50" t="s">
        <v>36</v>
      </c>
      <c r="B10" s="5" t="s">
        <v>35</v>
      </c>
      <c r="C10" s="3">
        <f>ROUND(+C7/C8,4)</f>
        <v>7.1199999999999999E-2</v>
      </c>
      <c r="D10" s="3">
        <f>E10-C10</f>
        <v>0</v>
      </c>
      <c r="E10" s="3">
        <f>ROUND(+E7/E8,4)</f>
        <v>7.1199999999999999E-2</v>
      </c>
      <c r="G10" s="5"/>
      <c r="H10" s="2"/>
      <c r="I10" s="2"/>
      <c r="J10" s="2"/>
      <c r="K10" s="2"/>
      <c r="L10" s="2"/>
    </row>
    <row r="11" spans="1:12">
      <c r="B11" s="60"/>
      <c r="C11" s="8"/>
      <c r="D11" s="8"/>
      <c r="E11" s="8"/>
      <c r="G11" s="7"/>
      <c r="H11" s="2"/>
      <c r="I11" s="2"/>
      <c r="J11" s="2"/>
      <c r="K11" s="2"/>
      <c r="L11" s="2"/>
    </row>
    <row r="12" spans="1:12">
      <c r="H12" s="2"/>
      <c r="I12" s="2"/>
      <c r="J12" s="2"/>
      <c r="K12" s="2"/>
      <c r="L12" s="2"/>
    </row>
    <row r="13" spans="1:12">
      <c r="H13" s="2"/>
      <c r="I13" s="2"/>
      <c r="J13" s="2"/>
      <c r="K13" s="2"/>
      <c r="L13" s="2"/>
    </row>
    <row r="14" spans="1:12">
      <c r="H14" s="2"/>
      <c r="I14" s="2"/>
      <c r="J14" s="2"/>
      <c r="K14" s="2"/>
      <c r="L14" s="2"/>
    </row>
    <row r="15" spans="1:12">
      <c r="A15" s="1" t="s">
        <v>34</v>
      </c>
      <c r="B15" s="1" t="s">
        <v>33</v>
      </c>
      <c r="C15" s="6">
        <f>+C7</f>
        <v>370894367.17905235</v>
      </c>
      <c r="D15" s="6">
        <f>+D7</f>
        <v>0</v>
      </c>
      <c r="E15" s="6">
        <f>+E7</f>
        <v>370894367.17905235</v>
      </c>
      <c r="H15" s="2"/>
      <c r="I15" s="2"/>
      <c r="J15" s="2"/>
      <c r="K15" s="2"/>
      <c r="L15" s="2"/>
    </row>
    <row r="16" spans="1:12">
      <c r="A16" s="1" t="s">
        <v>32</v>
      </c>
      <c r="B16" s="1" t="s">
        <v>31</v>
      </c>
      <c r="C16" s="4">
        <v>153088503.87078896</v>
      </c>
      <c r="D16" s="4"/>
      <c r="E16" s="4">
        <f>C16+D16</f>
        <v>153088503.87078896</v>
      </c>
      <c r="H16" s="2"/>
      <c r="I16" s="2"/>
      <c r="J16" s="2"/>
      <c r="K16" s="2"/>
      <c r="L16" s="2"/>
    </row>
    <row r="17" spans="1:12">
      <c r="A17" s="1" t="s">
        <v>30</v>
      </c>
      <c r="B17" s="1" t="s">
        <v>29</v>
      </c>
      <c r="C17" s="6">
        <f>+C15-C16</f>
        <v>217805863.30826339</v>
      </c>
      <c r="D17" s="6">
        <f>+D15-D16</f>
        <v>0</v>
      </c>
      <c r="E17" s="6">
        <f>+E15-E16</f>
        <v>217805863.30826339</v>
      </c>
      <c r="H17" s="2"/>
      <c r="I17" s="2"/>
      <c r="J17" s="2"/>
      <c r="K17" s="2"/>
      <c r="L17" s="2"/>
    </row>
    <row r="18" spans="1:12">
      <c r="H18" s="2"/>
      <c r="I18" s="2"/>
      <c r="J18" s="2"/>
      <c r="K18" s="2"/>
      <c r="L18" s="2"/>
    </row>
    <row r="19" spans="1:12">
      <c r="A19" s="1" t="s">
        <v>28</v>
      </c>
      <c r="B19" s="1" t="s">
        <v>27</v>
      </c>
      <c r="C19" s="6">
        <f>+C8</f>
        <v>5207091968.3941822</v>
      </c>
      <c r="D19" s="6">
        <f>+D8</f>
        <v>0</v>
      </c>
      <c r="E19" s="6">
        <f>+E8</f>
        <v>5207091968.3941822</v>
      </c>
      <c r="H19" s="2"/>
      <c r="I19" s="2"/>
      <c r="J19" s="2"/>
      <c r="K19" s="2"/>
      <c r="L19" s="2"/>
    </row>
    <row r="20" spans="1:12">
      <c r="A20" s="1" t="s">
        <v>26</v>
      </c>
      <c r="B20" s="1" t="s">
        <v>25</v>
      </c>
      <c r="C20" s="5">
        <v>0.49</v>
      </c>
      <c r="D20" s="5"/>
      <c r="E20" s="5">
        <f>C20+D20</f>
        <v>0.49</v>
      </c>
      <c r="H20" s="2"/>
      <c r="I20" s="2"/>
      <c r="J20" s="2"/>
      <c r="K20" s="2"/>
      <c r="L20" s="2"/>
    </row>
    <row r="21" spans="1:12">
      <c r="A21" s="1" t="s">
        <v>24</v>
      </c>
      <c r="B21" s="1" t="s">
        <v>23</v>
      </c>
      <c r="C21" s="4">
        <f>+C19*C20</f>
        <v>2551475064.5131493</v>
      </c>
      <c r="D21" s="4">
        <f>+D19*D20</f>
        <v>0</v>
      </c>
      <c r="E21" s="4">
        <f>+E19*E20</f>
        <v>2551475064.5131493</v>
      </c>
      <c r="H21" s="2"/>
      <c r="I21" s="2"/>
      <c r="J21" s="2"/>
      <c r="K21" s="2"/>
      <c r="L21" s="2"/>
    </row>
    <row r="22" spans="1:12">
      <c r="C22" s="4"/>
      <c r="D22" s="4"/>
      <c r="E22" s="4"/>
      <c r="H22" s="2"/>
      <c r="I22" s="2"/>
      <c r="J22" s="2"/>
      <c r="K22" s="2"/>
      <c r="L22" s="2"/>
    </row>
    <row r="23" spans="1:12">
      <c r="A23" s="50" t="s">
        <v>22</v>
      </c>
      <c r="B23" s="1" t="s">
        <v>21</v>
      </c>
      <c r="C23" s="3">
        <f>+ROUND(C17/C21,4)</f>
        <v>8.5400000000000004E-2</v>
      </c>
      <c r="D23" s="3">
        <f>E23-C23</f>
        <v>0</v>
      </c>
      <c r="E23" s="3">
        <f>+ROUND(E17/E21,4)</f>
        <v>8.5400000000000004E-2</v>
      </c>
      <c r="H23" s="2"/>
      <c r="I23" s="2"/>
      <c r="J23" s="2"/>
      <c r="K23" s="2"/>
      <c r="L23" s="2"/>
    </row>
    <row r="24" spans="1:12">
      <c r="H24" s="2"/>
      <c r="I24" s="2"/>
      <c r="J24" s="2"/>
      <c r="K24" s="2"/>
      <c r="L24" s="2"/>
    </row>
    <row r="25" spans="1:12">
      <c r="H25" s="2"/>
      <c r="I25" s="2"/>
      <c r="J25" s="2"/>
      <c r="K25" s="2"/>
      <c r="L25" s="2"/>
    </row>
    <row r="26" spans="1:12">
      <c r="J26" s="2"/>
      <c r="K26" s="2"/>
      <c r="L26" s="2"/>
    </row>
    <row r="27" spans="1:12">
      <c r="J27" s="2"/>
      <c r="K27" s="2"/>
      <c r="L27" s="2"/>
    </row>
    <row r="28" spans="1:12">
      <c r="J28" s="2"/>
      <c r="K28" s="2"/>
      <c r="L28" s="2"/>
    </row>
    <row r="29" spans="1:12">
      <c r="J29" s="2"/>
      <c r="K29" s="2"/>
      <c r="L29" s="2"/>
    </row>
    <row r="46" spans="4:4">
      <c r="D46" s="61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ColWidth="8.6640625" defaultRowHeight="13.2"/>
  <cols>
    <col min="1" max="1" width="35.109375" style="10" bestFit="1" customWidth="1"/>
    <col min="2" max="2" width="5.44140625" style="10" customWidth="1"/>
    <col min="3" max="3" width="16.109375" style="10" customWidth="1"/>
    <col min="4" max="4" width="12.5546875" style="10" bestFit="1" customWidth="1"/>
    <col min="5" max="5" width="16.33203125" style="10" customWidth="1"/>
    <col min="6" max="6" width="5.44140625" style="10" bestFit="1" customWidth="1"/>
    <col min="7" max="7" width="8.6640625" style="10"/>
    <col min="8" max="8" width="16" style="10" bestFit="1" customWidth="1"/>
    <col min="9" max="9" width="8.6640625" style="10"/>
    <col min="10" max="10" width="13.109375" style="10" bestFit="1" customWidth="1"/>
    <col min="11" max="16384" width="8.6640625" style="10"/>
  </cols>
  <sheetData>
    <row r="1" spans="1:8" ht="13.8" thickBot="1">
      <c r="A1" s="62" t="s">
        <v>46</v>
      </c>
      <c r="D1" s="63"/>
      <c r="E1" s="64">
        <v>1.01</v>
      </c>
    </row>
    <row r="2" spans="1:8">
      <c r="A2" s="65" t="s">
        <v>44</v>
      </c>
    </row>
    <row r="3" spans="1:8">
      <c r="A3" s="66"/>
    </row>
    <row r="4" spans="1:8">
      <c r="C4" s="67" t="s">
        <v>43</v>
      </c>
      <c r="D4" s="67" t="s">
        <v>42</v>
      </c>
      <c r="E4" s="67" t="s">
        <v>41</v>
      </c>
    </row>
    <row r="5" spans="1:8">
      <c r="B5" s="68"/>
      <c r="C5" s="69" t="s">
        <v>40</v>
      </c>
      <c r="D5" s="69" t="s">
        <v>39</v>
      </c>
      <c r="E5" s="69" t="s">
        <v>39</v>
      </c>
      <c r="F5" s="68"/>
    </row>
    <row r="7" spans="1:8">
      <c r="A7" s="10" t="s">
        <v>34</v>
      </c>
      <c r="B7" s="10" t="s">
        <v>38</v>
      </c>
      <c r="C7" s="12">
        <v>109978251.53037441</v>
      </c>
      <c r="D7" s="12">
        <v>0</v>
      </c>
      <c r="E7" s="12">
        <f>SUM(C7:D7)</f>
        <v>109978251.53037441</v>
      </c>
    </row>
    <row r="8" spans="1:8">
      <c r="A8" s="10" t="s">
        <v>28</v>
      </c>
      <c r="B8" s="10" t="s">
        <v>37</v>
      </c>
      <c r="C8" s="12">
        <v>1951252143.2469792</v>
      </c>
      <c r="D8" s="12">
        <v>0</v>
      </c>
      <c r="E8" s="12">
        <f>C8+D8</f>
        <v>1951252143.2469792</v>
      </c>
    </row>
    <row r="9" spans="1:8">
      <c r="B9" s="12"/>
      <c r="C9" s="12"/>
      <c r="D9" s="12"/>
      <c r="E9" s="12"/>
    </row>
    <row r="10" spans="1:8">
      <c r="A10" s="62" t="s">
        <v>36</v>
      </c>
      <c r="B10" s="13" t="s">
        <v>35</v>
      </c>
      <c r="C10" s="11">
        <f>+C7/C8</f>
        <v>5.6362911329012153E-2</v>
      </c>
      <c r="D10" s="11">
        <f>E10-C10</f>
        <v>3.708867098784624E-5</v>
      </c>
      <c r="E10" s="11">
        <f>ROUND(+E7/E8,4)</f>
        <v>5.6399999999999999E-2</v>
      </c>
      <c r="H10" s="11"/>
    </row>
    <row r="11" spans="1:8">
      <c r="B11" s="15"/>
      <c r="C11" s="15"/>
      <c r="D11" s="14"/>
      <c r="E11" s="14"/>
      <c r="H11" s="13"/>
    </row>
    <row r="12" spans="1:8">
      <c r="H12" s="12"/>
    </row>
    <row r="13" spans="1:8">
      <c r="H13" s="12"/>
    </row>
    <row r="14" spans="1:8">
      <c r="H14" s="12"/>
    </row>
    <row r="15" spans="1:8">
      <c r="A15" s="10" t="s">
        <v>34</v>
      </c>
      <c r="B15" s="10" t="s">
        <v>33</v>
      </c>
      <c r="C15" s="12">
        <f>+C7</f>
        <v>109978251.53037441</v>
      </c>
      <c r="D15" s="12">
        <f>+D7</f>
        <v>0</v>
      </c>
      <c r="E15" s="12">
        <f>+E7</f>
        <v>109978251.53037441</v>
      </c>
    </row>
    <row r="16" spans="1:8">
      <c r="A16" s="10" t="s">
        <v>32</v>
      </c>
      <c r="B16" s="10" t="s">
        <v>31</v>
      </c>
      <c r="C16" s="12">
        <v>57366813.011461191</v>
      </c>
      <c r="D16" s="12"/>
      <c r="E16" s="12">
        <f>C16+D16</f>
        <v>57366813.011461191</v>
      </c>
    </row>
    <row r="17" spans="1:10">
      <c r="A17" s="10" t="s">
        <v>30</v>
      </c>
      <c r="B17" s="10" t="s">
        <v>29</v>
      </c>
      <c r="C17" s="12">
        <f>+C15-C16</f>
        <v>52611438.518913217</v>
      </c>
      <c r="D17" s="12">
        <f>+D15-D16</f>
        <v>0</v>
      </c>
      <c r="E17" s="12">
        <f>+E15-E16</f>
        <v>52611438.518913217</v>
      </c>
      <c r="H17" s="2"/>
      <c r="I17" s="2"/>
      <c r="J17" s="2"/>
    </row>
    <row r="18" spans="1:10">
      <c r="H18" s="2"/>
      <c r="I18" s="2"/>
      <c r="J18" s="2"/>
    </row>
    <row r="19" spans="1:10">
      <c r="A19" s="10" t="s">
        <v>28</v>
      </c>
      <c r="B19" s="10" t="s">
        <v>27</v>
      </c>
      <c r="C19" s="12">
        <f>+C8</f>
        <v>1951252143.2469792</v>
      </c>
      <c r="D19" s="12">
        <f>+D8</f>
        <v>0</v>
      </c>
      <c r="E19" s="12">
        <f>+E8</f>
        <v>1951252143.2469792</v>
      </c>
      <c r="H19" s="2"/>
      <c r="I19" s="2"/>
      <c r="J19" s="2"/>
    </row>
    <row r="20" spans="1:10">
      <c r="A20" s="10" t="s">
        <v>26</v>
      </c>
      <c r="B20" s="10" t="s">
        <v>25</v>
      </c>
      <c r="C20" s="13">
        <v>0.49</v>
      </c>
      <c r="D20" s="13"/>
      <c r="E20" s="13">
        <f>C20+D20</f>
        <v>0.49</v>
      </c>
      <c r="H20" s="2"/>
      <c r="I20" s="2"/>
      <c r="J20" s="2"/>
    </row>
    <row r="21" spans="1:10">
      <c r="A21" s="10" t="s">
        <v>24</v>
      </c>
      <c r="B21" s="10" t="s">
        <v>23</v>
      </c>
      <c r="C21" s="12">
        <f>+C19*C20</f>
        <v>956113550.19101977</v>
      </c>
      <c r="D21" s="12">
        <f>+D19*D20</f>
        <v>0</v>
      </c>
      <c r="E21" s="12">
        <f>+E19*E20</f>
        <v>956113550.19101977</v>
      </c>
      <c r="H21" s="2"/>
      <c r="I21" s="2"/>
      <c r="J21" s="2"/>
    </row>
    <row r="22" spans="1:10">
      <c r="C22" s="12"/>
      <c r="D22" s="12"/>
      <c r="E22" s="12"/>
      <c r="H22" s="2"/>
      <c r="I22" s="2"/>
      <c r="J22" s="2"/>
    </row>
    <row r="23" spans="1:10">
      <c r="A23" s="62" t="s">
        <v>22</v>
      </c>
      <c r="B23" s="10" t="s">
        <v>21</v>
      </c>
      <c r="C23" s="11">
        <f>+C17/C21</f>
        <v>5.5026349651045206E-2</v>
      </c>
      <c r="D23" s="11">
        <f>E23-C23</f>
        <v>-2.6349651045205758E-5</v>
      </c>
      <c r="E23" s="11">
        <f>+ROUND(E17/E21,4)</f>
        <v>5.5E-2</v>
      </c>
      <c r="H23" s="2"/>
      <c r="I23" s="2"/>
      <c r="J23" s="2"/>
    </row>
    <row r="24" spans="1:10">
      <c r="H24" s="2"/>
      <c r="I24" s="2"/>
      <c r="J24" s="2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sqref="A1:XFD1048576"/>
    </sheetView>
  </sheetViews>
  <sheetFormatPr defaultColWidth="8.6640625" defaultRowHeight="13.2"/>
  <cols>
    <col min="1" max="1" width="35.109375" style="1" customWidth="1"/>
    <col min="2" max="2" width="5.44140625" style="1" customWidth="1"/>
    <col min="3" max="3" width="17.44140625" style="1" bestFit="1" customWidth="1"/>
    <col min="4" max="4" width="14.44140625" style="1" bestFit="1" customWidth="1"/>
    <col min="5" max="5" width="15.5546875" style="1" customWidth="1"/>
    <col min="6" max="7" width="8.6640625" style="1"/>
    <col min="8" max="8" width="14.44140625" style="1" bestFit="1" customWidth="1"/>
    <col min="9" max="9" width="8.6640625" style="1"/>
    <col min="10" max="10" width="9.109375" style="1" bestFit="1" customWidth="1"/>
    <col min="11" max="16384" width="8.6640625" style="1"/>
  </cols>
  <sheetData>
    <row r="1" spans="1:12">
      <c r="A1" s="50" t="s">
        <v>45</v>
      </c>
      <c r="D1" s="51"/>
      <c r="E1" s="58">
        <v>1.01</v>
      </c>
    </row>
    <row r="2" spans="1:12">
      <c r="A2" s="53" t="s">
        <v>47</v>
      </c>
    </row>
    <row r="3" spans="1:12" ht="15.6">
      <c r="A3" s="59"/>
    </row>
    <row r="4" spans="1:12">
      <c r="C4" s="55" t="s">
        <v>43</v>
      </c>
      <c r="D4" s="55" t="s">
        <v>42</v>
      </c>
      <c r="E4" s="55" t="s">
        <v>41</v>
      </c>
    </row>
    <row r="5" spans="1:12">
      <c r="C5" s="56" t="s">
        <v>40</v>
      </c>
      <c r="D5" s="56" t="s">
        <v>39</v>
      </c>
      <c r="E5" s="56" t="s">
        <v>39</v>
      </c>
      <c r="G5" s="9"/>
    </row>
    <row r="6" spans="1:12">
      <c r="J6" s="2"/>
      <c r="K6" s="2"/>
      <c r="L6" s="2"/>
    </row>
    <row r="7" spans="1:12">
      <c r="A7" s="1" t="s">
        <v>34</v>
      </c>
      <c r="B7" s="1" t="s">
        <v>38</v>
      </c>
      <c r="C7" s="4">
        <v>416700002.68113971</v>
      </c>
      <c r="D7" s="4">
        <v>-6160029</v>
      </c>
      <c r="E7" s="4">
        <f>SUM(C7:D7)</f>
        <v>410539973.68113971</v>
      </c>
      <c r="H7" s="4"/>
      <c r="J7" s="2"/>
      <c r="K7" s="2"/>
      <c r="L7" s="2"/>
    </row>
    <row r="8" spans="1:12">
      <c r="A8" s="1" t="s">
        <v>28</v>
      </c>
      <c r="B8" s="1" t="s">
        <v>37</v>
      </c>
      <c r="C8" s="4">
        <v>5138309705.4063549</v>
      </c>
      <c r="D8" s="4">
        <v>0</v>
      </c>
      <c r="E8" s="4">
        <f>C8+D8</f>
        <v>5138309705.4063549</v>
      </c>
      <c r="H8" s="4"/>
      <c r="J8" s="2"/>
      <c r="K8" s="2"/>
      <c r="L8" s="2"/>
    </row>
    <row r="9" spans="1:12">
      <c r="B9" s="4"/>
      <c r="C9" s="4"/>
      <c r="D9" s="4"/>
      <c r="E9" s="4"/>
      <c r="G9" s="4"/>
      <c r="H9" s="4"/>
      <c r="J9" s="2"/>
      <c r="K9" s="2"/>
      <c r="L9" s="2"/>
    </row>
    <row r="10" spans="1:12">
      <c r="A10" s="50" t="s">
        <v>36</v>
      </c>
      <c r="B10" s="5" t="s">
        <v>35</v>
      </c>
      <c r="C10" s="3">
        <f>ROUND(+C7/C8,4)</f>
        <v>8.1100000000000005E-2</v>
      </c>
      <c r="D10" s="3">
        <f>E10-C10</f>
        <v>-1.2000000000000066E-3</v>
      </c>
      <c r="E10" s="3">
        <f>ROUND(+E7/E8,4)</f>
        <v>7.9899999999999999E-2</v>
      </c>
      <c r="G10" s="5"/>
      <c r="H10" s="16"/>
      <c r="J10" s="2"/>
      <c r="K10" s="2"/>
      <c r="L10" s="2"/>
    </row>
    <row r="11" spans="1:12">
      <c r="B11" s="60"/>
      <c r="C11" s="8"/>
      <c r="D11" s="8"/>
      <c r="E11" s="8"/>
      <c r="G11" s="7"/>
      <c r="H11" s="7"/>
      <c r="J11" s="2"/>
      <c r="K11" s="2"/>
      <c r="L11" s="2"/>
    </row>
    <row r="12" spans="1:12">
      <c r="J12" s="2"/>
      <c r="K12" s="2"/>
      <c r="L12" s="2"/>
    </row>
    <row r="13" spans="1:12">
      <c r="J13" s="2"/>
      <c r="K13" s="2"/>
      <c r="L13" s="2"/>
    </row>
    <row r="14" spans="1:12">
      <c r="J14" s="2"/>
      <c r="K14" s="2"/>
      <c r="L14" s="2"/>
    </row>
    <row r="15" spans="1:12">
      <c r="A15" s="1" t="s">
        <v>34</v>
      </c>
      <c r="B15" s="1" t="s">
        <v>33</v>
      </c>
      <c r="C15" s="6">
        <f>+C7</f>
        <v>416700002.68113971</v>
      </c>
      <c r="D15" s="6">
        <f>+D7</f>
        <v>-6160029</v>
      </c>
      <c r="E15" s="6">
        <f>+E7</f>
        <v>410539973.68113971</v>
      </c>
      <c r="H15" s="6"/>
      <c r="J15" s="2"/>
      <c r="K15" s="2"/>
      <c r="L15" s="2"/>
    </row>
    <row r="16" spans="1:12">
      <c r="A16" s="1" t="s">
        <v>32</v>
      </c>
      <c r="B16" s="1" t="s">
        <v>31</v>
      </c>
      <c r="C16" s="4">
        <v>153121629.22110936</v>
      </c>
      <c r="D16" s="4"/>
      <c r="E16" s="4">
        <f>C16+D16</f>
        <v>153121629.22110936</v>
      </c>
      <c r="H16" s="4"/>
      <c r="J16" s="2"/>
      <c r="K16" s="2"/>
      <c r="L16" s="2"/>
    </row>
    <row r="17" spans="1:12">
      <c r="A17" s="1" t="s">
        <v>30</v>
      </c>
      <c r="B17" s="1" t="s">
        <v>29</v>
      </c>
      <c r="C17" s="6">
        <f>+C15-C16</f>
        <v>263578373.46003035</v>
      </c>
      <c r="D17" s="6">
        <f>+D15-D16</f>
        <v>-6160029</v>
      </c>
      <c r="E17" s="6">
        <f>+E15-E16</f>
        <v>257418344.46003035</v>
      </c>
      <c r="H17" s="6"/>
      <c r="J17" s="2"/>
      <c r="K17" s="2"/>
      <c r="L17" s="2"/>
    </row>
    <row r="18" spans="1:12">
      <c r="J18" s="2"/>
      <c r="K18" s="2"/>
      <c r="L18" s="2"/>
    </row>
    <row r="19" spans="1:12">
      <c r="A19" s="1" t="s">
        <v>28</v>
      </c>
      <c r="B19" s="1" t="s">
        <v>27</v>
      </c>
      <c r="C19" s="6">
        <f>+C8</f>
        <v>5138309705.4063549</v>
      </c>
      <c r="D19" s="6">
        <f>+D8</f>
        <v>0</v>
      </c>
      <c r="E19" s="6">
        <f>+E8</f>
        <v>5138309705.4063549</v>
      </c>
      <c r="H19" s="6"/>
      <c r="J19" s="2"/>
      <c r="K19" s="2"/>
      <c r="L19" s="2"/>
    </row>
    <row r="20" spans="1:12">
      <c r="A20" s="1" t="s">
        <v>26</v>
      </c>
      <c r="B20" s="1" t="s">
        <v>25</v>
      </c>
      <c r="C20" s="5">
        <v>0.49780000000000002</v>
      </c>
      <c r="D20" s="5"/>
      <c r="E20" s="5">
        <f>C20+D20</f>
        <v>0.49780000000000002</v>
      </c>
      <c r="H20" s="5"/>
      <c r="J20" s="2"/>
      <c r="K20" s="2"/>
      <c r="L20" s="2"/>
    </row>
    <row r="21" spans="1:12">
      <c r="A21" s="1" t="s">
        <v>24</v>
      </c>
      <c r="B21" s="1" t="s">
        <v>23</v>
      </c>
      <c r="C21" s="4">
        <f>+C19*C20</f>
        <v>2557850571.3512836</v>
      </c>
      <c r="D21" s="4">
        <f>+D19*D20</f>
        <v>0</v>
      </c>
      <c r="E21" s="4">
        <f>+E19*E20</f>
        <v>2557850571.3512836</v>
      </c>
      <c r="H21" s="4"/>
      <c r="J21" s="2"/>
      <c r="K21" s="2"/>
      <c r="L21" s="2"/>
    </row>
    <row r="22" spans="1:12">
      <c r="C22" s="4"/>
      <c r="D22" s="4"/>
      <c r="E22" s="4"/>
      <c r="H22" s="4"/>
      <c r="J22" s="2"/>
      <c r="K22" s="2"/>
      <c r="L22" s="2"/>
    </row>
    <row r="23" spans="1:12">
      <c r="A23" s="50" t="s">
        <v>22</v>
      </c>
      <c r="B23" s="1" t="s">
        <v>21</v>
      </c>
      <c r="C23" s="3">
        <f>+ROUND(C17/C21,4)</f>
        <v>0.10299999999999999</v>
      </c>
      <c r="D23" s="3">
        <f>E23-C23</f>
        <v>-2.3999999999999994E-3</v>
      </c>
      <c r="E23" s="3">
        <f>+ROUND(E17/E21,4)</f>
        <v>0.10059999999999999</v>
      </c>
      <c r="H23" s="3"/>
      <c r="J23" s="2"/>
      <c r="K23" s="2"/>
      <c r="L23" s="2"/>
    </row>
    <row r="24" spans="1:12">
      <c r="J24" s="2"/>
      <c r="K24" s="2"/>
      <c r="L24" s="2"/>
    </row>
    <row r="25" spans="1:12">
      <c r="J25" s="2"/>
      <c r="K25" s="2"/>
      <c r="L25" s="2"/>
    </row>
    <row r="26" spans="1:12">
      <c r="J26" s="2"/>
      <c r="K26" s="2"/>
      <c r="L26" s="2"/>
    </row>
    <row r="27" spans="1:12">
      <c r="J27" s="2"/>
      <c r="K27" s="2"/>
      <c r="L27" s="2"/>
    </row>
    <row r="28" spans="1:12">
      <c r="J28" s="2"/>
      <c r="K28" s="2"/>
      <c r="L28" s="2"/>
    </row>
    <row r="29" spans="1:12">
      <c r="J29" s="2"/>
      <c r="K29" s="2"/>
      <c r="L29" s="2"/>
    </row>
    <row r="46" spans="4:4">
      <c r="D46" s="61"/>
    </row>
  </sheetData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ColWidth="8.6640625" defaultRowHeight="13.2"/>
  <cols>
    <col min="1" max="1" width="35.109375" style="1" bestFit="1" customWidth="1"/>
    <col min="2" max="2" width="5.44140625" style="1" customWidth="1"/>
    <col min="3" max="3" width="16.109375" style="1" customWidth="1"/>
    <col min="4" max="4" width="12.5546875" style="1" bestFit="1" customWidth="1"/>
    <col min="5" max="5" width="16.33203125" style="1" customWidth="1"/>
    <col min="6" max="6" width="5.44140625" style="1" bestFit="1" customWidth="1"/>
    <col min="7" max="7" width="8.6640625" style="1"/>
    <col min="8" max="8" width="16" style="1" bestFit="1" customWidth="1"/>
    <col min="9" max="9" width="8.6640625" style="1"/>
    <col min="10" max="10" width="13.109375" style="1" bestFit="1" customWidth="1"/>
    <col min="11" max="16384" width="8.6640625" style="1"/>
  </cols>
  <sheetData>
    <row r="1" spans="1:8" ht="13.8" thickBot="1">
      <c r="A1" s="50" t="s">
        <v>46</v>
      </c>
      <c r="D1" s="51"/>
      <c r="E1" s="52">
        <v>1.01</v>
      </c>
    </row>
    <row r="2" spans="1:8">
      <c r="A2" s="53" t="s">
        <v>48</v>
      </c>
    </row>
    <row r="3" spans="1:8">
      <c r="A3" s="54"/>
    </row>
    <row r="4" spans="1:8">
      <c r="C4" s="55" t="s">
        <v>43</v>
      </c>
      <c r="D4" s="55" t="s">
        <v>42</v>
      </c>
      <c r="E4" s="55" t="s">
        <v>41</v>
      </c>
    </row>
    <row r="5" spans="1:8">
      <c r="B5" s="9"/>
      <c r="C5" s="56" t="s">
        <v>40</v>
      </c>
      <c r="D5" s="56" t="s">
        <v>39</v>
      </c>
      <c r="E5" s="56" t="s">
        <v>39</v>
      </c>
      <c r="F5" s="9"/>
    </row>
    <row r="7" spans="1:8">
      <c r="A7" s="1" t="s">
        <v>34</v>
      </c>
      <c r="B7" s="1" t="s">
        <v>38</v>
      </c>
      <c r="C7" s="4">
        <v>147134927.03157175</v>
      </c>
      <c r="D7" s="4">
        <v>-3030268</v>
      </c>
      <c r="E7" s="4">
        <f>SUM(C7:D7)</f>
        <v>144104659.03157175</v>
      </c>
    </row>
    <row r="8" spans="1:8">
      <c r="A8" s="1" t="s">
        <v>28</v>
      </c>
      <c r="B8" s="1" t="s">
        <v>37</v>
      </c>
      <c r="C8" s="4">
        <v>1802850989.0121779</v>
      </c>
      <c r="D8" s="4">
        <v>0</v>
      </c>
      <c r="E8" s="4">
        <f>C8+D8</f>
        <v>1802850989.0121779</v>
      </c>
    </row>
    <row r="9" spans="1:8">
      <c r="B9" s="4"/>
      <c r="C9" s="4"/>
      <c r="D9" s="4"/>
      <c r="E9" s="4"/>
    </row>
    <row r="10" spans="1:8">
      <c r="A10" s="50" t="s">
        <v>36</v>
      </c>
      <c r="B10" s="5" t="s">
        <v>35</v>
      </c>
      <c r="C10" s="3">
        <f>+C7/C8</f>
        <v>8.1612361713926357E-2</v>
      </c>
      <c r="D10" s="3">
        <f>E10-C10</f>
        <v>-1.7123617139263581E-3</v>
      </c>
      <c r="E10" s="3">
        <f>ROUND(+E7/E8,4)</f>
        <v>7.9899999999999999E-2</v>
      </c>
      <c r="H10" s="3"/>
    </row>
    <row r="11" spans="1:8">
      <c r="B11" s="7"/>
      <c r="C11" s="7"/>
      <c r="D11" s="8"/>
      <c r="E11" s="8"/>
      <c r="H11" s="57"/>
    </row>
    <row r="12" spans="1:8">
      <c r="H12" s="4"/>
    </row>
    <row r="13" spans="1:8">
      <c r="H13" s="4"/>
    </row>
    <row r="14" spans="1:8">
      <c r="H14" s="4"/>
    </row>
    <row r="15" spans="1:8">
      <c r="A15" s="1" t="s">
        <v>34</v>
      </c>
      <c r="B15" s="1" t="s">
        <v>33</v>
      </c>
      <c r="C15" s="6">
        <f>+C7</f>
        <v>147134927.03157175</v>
      </c>
      <c r="D15" s="6">
        <f>+D7</f>
        <v>-3030268</v>
      </c>
      <c r="E15" s="6">
        <f>+E7</f>
        <v>144104659.03157175</v>
      </c>
    </row>
    <row r="16" spans="1:8">
      <c r="A16" s="1" t="s">
        <v>32</v>
      </c>
      <c r="B16" s="1" t="s">
        <v>31</v>
      </c>
      <c r="C16" s="4">
        <v>53724959.472562894</v>
      </c>
      <c r="D16" s="4"/>
      <c r="E16" s="4">
        <f>C16+D16</f>
        <v>53724959.472562894</v>
      </c>
    </row>
    <row r="17" spans="1:10">
      <c r="A17" s="1" t="s">
        <v>30</v>
      </c>
      <c r="B17" s="1" t="s">
        <v>29</v>
      </c>
      <c r="C17" s="6">
        <f>+C15-C16</f>
        <v>93409967.559008852</v>
      </c>
      <c r="D17" s="6">
        <f>+D15-D16</f>
        <v>-3030268</v>
      </c>
      <c r="E17" s="6">
        <f>+E15-E16</f>
        <v>90379699.559008852</v>
      </c>
      <c r="H17" s="2"/>
      <c r="I17" s="2"/>
      <c r="J17" s="2"/>
    </row>
    <row r="18" spans="1:10">
      <c r="H18" s="2"/>
      <c r="I18" s="2"/>
      <c r="J18" s="2"/>
    </row>
    <row r="19" spans="1:10">
      <c r="A19" s="1" t="s">
        <v>28</v>
      </c>
      <c r="B19" s="1" t="s">
        <v>27</v>
      </c>
      <c r="C19" s="6">
        <f>+C8</f>
        <v>1802850989.0121779</v>
      </c>
      <c r="D19" s="6">
        <f>+D8</f>
        <v>0</v>
      </c>
      <c r="E19" s="6">
        <f>+E8</f>
        <v>1802850989.0121779</v>
      </c>
      <c r="H19" s="2"/>
      <c r="I19" s="2"/>
      <c r="J19" s="2"/>
    </row>
    <row r="20" spans="1:10">
      <c r="A20" s="1" t="s">
        <v>26</v>
      </c>
      <c r="B20" s="1" t="s">
        <v>25</v>
      </c>
      <c r="C20" s="5">
        <v>0.49780000000000002</v>
      </c>
      <c r="D20" s="5"/>
      <c r="E20" s="5">
        <f>C20+D20</f>
        <v>0.49780000000000002</v>
      </c>
      <c r="H20" s="2"/>
      <c r="I20" s="2"/>
      <c r="J20" s="2"/>
    </row>
    <row r="21" spans="1:10">
      <c r="A21" s="1" t="s">
        <v>24</v>
      </c>
      <c r="B21" s="1" t="s">
        <v>23</v>
      </c>
      <c r="C21" s="4">
        <f>+C19*C20</f>
        <v>897459222.33026218</v>
      </c>
      <c r="D21" s="4">
        <f>+D19*D20</f>
        <v>0</v>
      </c>
      <c r="E21" s="4">
        <f>+E19*E20</f>
        <v>897459222.33026218</v>
      </c>
      <c r="H21" s="2"/>
      <c r="I21" s="2"/>
      <c r="J21" s="2"/>
    </row>
    <row r="22" spans="1:10">
      <c r="C22" s="4"/>
      <c r="D22" s="4"/>
      <c r="E22" s="4"/>
      <c r="H22" s="2"/>
      <c r="I22" s="2"/>
      <c r="J22" s="2"/>
    </row>
    <row r="23" spans="1:10">
      <c r="A23" s="50" t="s">
        <v>22</v>
      </c>
      <c r="B23" s="1" t="s">
        <v>21</v>
      </c>
      <c r="C23" s="3">
        <f>+C17/C21</f>
        <v>0.10408268725176048</v>
      </c>
      <c r="D23" s="3">
        <f>E23-C23</f>
        <v>-3.3826872517604828E-3</v>
      </c>
      <c r="E23" s="3">
        <f>+ROUND(E17/E21,4)</f>
        <v>0.1007</v>
      </c>
      <c r="H23" s="2"/>
      <c r="I23" s="2"/>
      <c r="J23" s="2"/>
    </row>
    <row r="24" spans="1:10">
      <c r="H24" s="2"/>
      <c r="I24" s="2"/>
      <c r="J24" s="2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sqref="A1:XFD1048576"/>
    </sheetView>
  </sheetViews>
  <sheetFormatPr defaultColWidth="9.109375" defaultRowHeight="14.4"/>
  <cols>
    <col min="1" max="1" width="58.33203125" style="40" bestFit="1" customWidth="1"/>
    <col min="2" max="2" width="15" style="40" customWidth="1"/>
    <col min="3" max="4" width="15" style="40" bestFit="1" customWidth="1"/>
    <col min="5" max="16384" width="9.109375" style="40"/>
  </cols>
  <sheetData>
    <row r="1" spans="1:4">
      <c r="A1" s="38" t="s">
        <v>91</v>
      </c>
      <c r="B1" s="39"/>
      <c r="C1" s="39"/>
      <c r="D1" s="39"/>
    </row>
    <row r="2" spans="1:4">
      <c r="A2" s="38" t="s">
        <v>90</v>
      </c>
      <c r="B2" s="39"/>
      <c r="C2" s="39"/>
      <c r="D2" s="39"/>
    </row>
    <row r="3" spans="1:4">
      <c r="A3" s="38" t="s">
        <v>89</v>
      </c>
      <c r="B3" s="38"/>
      <c r="C3" s="38"/>
      <c r="D3" s="38"/>
    </row>
    <row r="4" spans="1:4">
      <c r="B4" s="39"/>
      <c r="C4" s="39"/>
      <c r="D4" s="39"/>
    </row>
    <row r="5" spans="1:4">
      <c r="A5" s="41" t="s">
        <v>88</v>
      </c>
      <c r="B5" s="41"/>
      <c r="C5" s="41"/>
      <c r="D5" s="41"/>
    </row>
    <row r="6" spans="1:4">
      <c r="A6" s="41" t="s">
        <v>87</v>
      </c>
      <c r="B6" s="41"/>
      <c r="C6" s="41"/>
      <c r="D6" s="41"/>
    </row>
    <row r="7" spans="1:4">
      <c r="A7" s="42"/>
      <c r="B7" s="43" t="s">
        <v>51</v>
      </c>
      <c r="C7" s="44" t="s">
        <v>50</v>
      </c>
      <c r="D7" s="45" t="s">
        <v>86</v>
      </c>
    </row>
    <row r="8" spans="1:4">
      <c r="A8" s="34" t="s">
        <v>85</v>
      </c>
      <c r="B8" s="33"/>
      <c r="C8" s="33"/>
      <c r="D8" s="21"/>
    </row>
    <row r="9" spans="1:4">
      <c r="A9" s="26" t="s">
        <v>84</v>
      </c>
      <c r="B9" s="28">
        <v>2140873801.8099999</v>
      </c>
      <c r="C9" s="28">
        <v>840724546.17999995</v>
      </c>
      <c r="D9" s="24">
        <f>SUM(B9:C9)</f>
        <v>2981598347.9899998</v>
      </c>
    </row>
    <row r="10" spans="1:4">
      <c r="A10" s="26" t="s">
        <v>83</v>
      </c>
      <c r="B10" s="32">
        <v>344969.89</v>
      </c>
      <c r="C10" s="32">
        <v>0</v>
      </c>
      <c r="D10" s="21">
        <f>SUM(B10:C10)</f>
        <v>344969.89</v>
      </c>
    </row>
    <row r="11" spans="1:4">
      <c r="A11" s="26" t="s">
        <v>82</v>
      </c>
      <c r="B11" s="32">
        <v>194579202.60000002</v>
      </c>
      <c r="C11" s="32">
        <v>0</v>
      </c>
      <c r="D11" s="21">
        <f>SUM(B11:C11)</f>
        <v>194579202.60000002</v>
      </c>
    </row>
    <row r="12" spans="1:4">
      <c r="A12" s="26" t="s">
        <v>81</v>
      </c>
      <c r="B12" s="31">
        <v>243899230.55000001</v>
      </c>
      <c r="C12" s="30">
        <v>-22332120.189999998</v>
      </c>
      <c r="D12" s="35">
        <f>SUM(B12:C12)</f>
        <v>221567110.36000001</v>
      </c>
    </row>
    <row r="13" spans="1:4">
      <c r="A13" s="26" t="s">
        <v>80</v>
      </c>
      <c r="B13" s="25">
        <f>SUM(B9:B12)</f>
        <v>2579697204.8500004</v>
      </c>
      <c r="C13" s="25">
        <f>SUM(C9:C12)</f>
        <v>818392425.99000001</v>
      </c>
      <c r="D13" s="24">
        <f>SUM(D9:D12)</f>
        <v>3398089630.8399997</v>
      </c>
    </row>
    <row r="14" spans="1:4">
      <c r="A14" s="34" t="s">
        <v>79</v>
      </c>
      <c r="B14" s="33"/>
      <c r="C14" s="33"/>
      <c r="D14" s="21"/>
    </row>
    <row r="15" spans="1:4">
      <c r="A15" s="34" t="s">
        <v>78</v>
      </c>
      <c r="B15" s="33"/>
      <c r="C15" s="33"/>
      <c r="D15" s="21"/>
    </row>
    <row r="16" spans="1:4">
      <c r="A16" s="34" t="s">
        <v>77</v>
      </c>
      <c r="B16" s="33"/>
      <c r="C16" s="33"/>
      <c r="D16" s="21"/>
    </row>
    <row r="17" spans="1:4">
      <c r="A17" s="34" t="s">
        <v>76</v>
      </c>
      <c r="B17" s="33"/>
      <c r="C17" s="33"/>
      <c r="D17" s="21"/>
    </row>
    <row r="18" spans="1:4">
      <c r="A18" s="26" t="s">
        <v>75</v>
      </c>
      <c r="B18" s="28">
        <v>246801164.13</v>
      </c>
      <c r="C18" s="28">
        <v>0</v>
      </c>
      <c r="D18" s="24">
        <f>B18+C18</f>
        <v>246801164.13</v>
      </c>
    </row>
    <row r="19" spans="1:4">
      <c r="A19" s="26" t="s">
        <v>74</v>
      </c>
      <c r="B19" s="32">
        <v>718242255.29999995</v>
      </c>
      <c r="C19" s="32">
        <v>255715115.15000001</v>
      </c>
      <c r="D19" s="27">
        <f>B19+C19</f>
        <v>973957370.44999993</v>
      </c>
    </row>
    <row r="20" spans="1:4">
      <c r="A20" s="26" t="s">
        <v>73</v>
      </c>
      <c r="B20" s="32">
        <v>118956960.03</v>
      </c>
      <c r="C20" s="32">
        <v>0</v>
      </c>
      <c r="D20" s="27">
        <f>B20+C20</f>
        <v>118956960.03</v>
      </c>
    </row>
    <row r="21" spans="1:4">
      <c r="A21" s="26" t="s">
        <v>72</v>
      </c>
      <c r="B21" s="31">
        <v>-78553478.760000005</v>
      </c>
      <c r="C21" s="30">
        <v>0</v>
      </c>
      <c r="D21" s="29">
        <f>B21+C21</f>
        <v>-78553478.760000005</v>
      </c>
    </row>
    <row r="22" spans="1:4">
      <c r="A22" s="26" t="s">
        <v>71</v>
      </c>
      <c r="B22" s="25">
        <f>SUM(B18:B21)</f>
        <v>1005446900.7</v>
      </c>
      <c r="C22" s="25">
        <f>SUM(C18:C21)</f>
        <v>255715115.15000001</v>
      </c>
      <c r="D22" s="24">
        <f>SUM(D18:D21)</f>
        <v>1261162015.8499999</v>
      </c>
    </row>
    <row r="23" spans="1:4">
      <c r="A23" s="34" t="s">
        <v>70</v>
      </c>
      <c r="B23" s="33"/>
      <c r="C23" s="33"/>
      <c r="D23" s="21"/>
    </row>
    <row r="24" spans="1:4">
      <c r="A24" s="26" t="s">
        <v>69</v>
      </c>
      <c r="B24" s="28">
        <v>127221626.68999998</v>
      </c>
      <c r="C24" s="28">
        <v>6204805.46</v>
      </c>
      <c r="D24" s="24">
        <f t="shared" ref="D24:D38" si="0">B24+C24</f>
        <v>133426432.14999998</v>
      </c>
    </row>
    <row r="25" spans="1:4">
      <c r="A25" s="26" t="s">
        <v>68</v>
      </c>
      <c r="B25" s="32">
        <v>25114273.729999997</v>
      </c>
      <c r="C25" s="32">
        <v>2110.77</v>
      </c>
      <c r="D25" s="27">
        <f t="shared" si="0"/>
        <v>25116384.499999996</v>
      </c>
    </row>
    <row r="26" spans="1:4">
      <c r="A26" s="26" t="s">
        <v>67</v>
      </c>
      <c r="B26" s="32">
        <v>83118529.25999999</v>
      </c>
      <c r="C26" s="32">
        <v>58792949.700000003</v>
      </c>
      <c r="D26" s="27">
        <f t="shared" si="0"/>
        <v>141911478.95999998</v>
      </c>
    </row>
    <row r="27" spans="1:4">
      <c r="A27" s="26" t="s">
        <v>66</v>
      </c>
      <c r="B27" s="32">
        <v>53029505.489999995</v>
      </c>
      <c r="C27" s="32">
        <v>30012444.93</v>
      </c>
      <c r="D27" s="27">
        <f t="shared" si="0"/>
        <v>83041950.419999987</v>
      </c>
    </row>
    <row r="28" spans="1:4">
      <c r="A28" s="26" t="s">
        <v>65</v>
      </c>
      <c r="B28" s="32">
        <v>22403237.539999995</v>
      </c>
      <c r="C28" s="32">
        <v>6281731.169999999</v>
      </c>
      <c r="D28" s="27">
        <f t="shared" si="0"/>
        <v>28684968.709999993</v>
      </c>
    </row>
    <row r="29" spans="1:4">
      <c r="A29" s="26" t="s">
        <v>64</v>
      </c>
      <c r="B29" s="32">
        <v>89065068.340000004</v>
      </c>
      <c r="C29" s="32">
        <v>15075612.550000001</v>
      </c>
      <c r="D29" s="27">
        <f t="shared" si="0"/>
        <v>104140680.89</v>
      </c>
    </row>
    <row r="30" spans="1:4">
      <c r="A30" s="26" t="s">
        <v>63</v>
      </c>
      <c r="B30" s="32">
        <v>128020549.71999998</v>
      </c>
      <c r="C30" s="32">
        <v>58700311.299999997</v>
      </c>
      <c r="D30" s="27">
        <f t="shared" si="0"/>
        <v>186720861.01999998</v>
      </c>
    </row>
    <row r="31" spans="1:4">
      <c r="A31" s="26" t="s">
        <v>62</v>
      </c>
      <c r="B31" s="32">
        <v>345179683.41000003</v>
      </c>
      <c r="C31" s="32">
        <v>120628674.17</v>
      </c>
      <c r="D31" s="27">
        <f t="shared" si="0"/>
        <v>465808357.58000004</v>
      </c>
    </row>
    <row r="32" spans="1:4">
      <c r="A32" s="26" t="s">
        <v>61</v>
      </c>
      <c r="B32" s="32">
        <v>90058151.939999998</v>
      </c>
      <c r="C32" s="32">
        <v>33655247.189999998</v>
      </c>
      <c r="D32" s="27">
        <f t="shared" si="0"/>
        <v>123713399.13</v>
      </c>
    </row>
    <row r="33" spans="1:4">
      <c r="A33" s="26" t="s">
        <v>60</v>
      </c>
      <c r="B33" s="32">
        <v>33992847.909999996</v>
      </c>
      <c r="C33" s="32">
        <v>0</v>
      </c>
      <c r="D33" s="27">
        <f t="shared" si="0"/>
        <v>33992847.909999996</v>
      </c>
    </row>
    <row r="34" spans="1:4">
      <c r="A34" s="26" t="s">
        <v>59</v>
      </c>
      <c r="B34" s="32">
        <v>-28186644.730000004</v>
      </c>
      <c r="C34" s="32">
        <v>6317178.1799999997</v>
      </c>
      <c r="D34" s="27">
        <f t="shared" si="0"/>
        <v>-21869466.550000004</v>
      </c>
    </row>
    <row r="35" spans="1:4">
      <c r="A35" s="26" t="s">
        <v>58</v>
      </c>
      <c r="B35" s="32">
        <v>-18610018.140000001</v>
      </c>
      <c r="C35" s="32">
        <v>0</v>
      </c>
      <c r="D35" s="27">
        <f t="shared" si="0"/>
        <v>-18610018.140000001</v>
      </c>
    </row>
    <row r="36" spans="1:4">
      <c r="A36" s="26" t="s">
        <v>57</v>
      </c>
      <c r="B36" s="32">
        <v>231516940.55000001</v>
      </c>
      <c r="C36" s="32">
        <v>97055428.689999998</v>
      </c>
      <c r="D36" s="27">
        <f t="shared" si="0"/>
        <v>328572369.24000001</v>
      </c>
    </row>
    <row r="37" spans="1:4">
      <c r="A37" s="26" t="s">
        <v>56</v>
      </c>
      <c r="B37" s="32">
        <v>22893701.940000001</v>
      </c>
      <c r="C37" s="32">
        <v>31651692.57</v>
      </c>
      <c r="D37" s="27">
        <f t="shared" si="0"/>
        <v>54545394.510000005</v>
      </c>
    </row>
    <row r="38" spans="1:4">
      <c r="A38" s="26" t="s">
        <v>55</v>
      </c>
      <c r="B38" s="31">
        <v>32100810.289999992</v>
      </c>
      <c r="C38" s="30">
        <v>-7674772.1300000027</v>
      </c>
      <c r="D38" s="29">
        <f t="shared" si="0"/>
        <v>24426038.159999989</v>
      </c>
    </row>
    <row r="39" spans="1:4">
      <c r="A39" s="34" t="s">
        <v>54</v>
      </c>
      <c r="B39" s="25">
        <f>SUM(B22:B38)</f>
        <v>2242365164.6400003</v>
      </c>
      <c r="C39" s="25">
        <f>SUM(C22:C38)</f>
        <v>712418529.70000005</v>
      </c>
      <c r="D39" s="24">
        <f>SUM(D22:D38)</f>
        <v>2954783694.3400002</v>
      </c>
    </row>
    <row r="40" spans="1:4">
      <c r="A40" s="26"/>
      <c r="B40" s="33"/>
      <c r="C40" s="33"/>
      <c r="D40" s="21"/>
    </row>
    <row r="41" spans="1:4" ht="17.399999999999999">
      <c r="A41" s="46" t="s">
        <v>53</v>
      </c>
      <c r="B41" s="47">
        <f>B13-B39</f>
        <v>337332040.21000004</v>
      </c>
      <c r="C41" s="47">
        <f>C13-C39</f>
        <v>105973896.28999996</v>
      </c>
      <c r="D41" s="48">
        <f>D13-D39</f>
        <v>443305936.49999952</v>
      </c>
    </row>
    <row r="42" spans="1:4">
      <c r="A42" s="23"/>
      <c r="B42" s="22"/>
      <c r="C42" s="22"/>
      <c r="D42" s="21"/>
    </row>
    <row r="43" spans="1:4">
      <c r="A43" s="20" t="str">
        <f>"RATE BASE (AMA "&amp;A3&amp;")"</f>
        <v>RATE BASE (AMA FOR THE 12 MONTHS ENDED JUNE 30, 2019)</v>
      </c>
      <c r="B43" s="19">
        <v>5292629895.8529806</v>
      </c>
      <c r="C43" s="19">
        <v>2064358382.8508186</v>
      </c>
      <c r="D43" s="18"/>
    </row>
    <row r="45" spans="1:4">
      <c r="D45" s="17" t="s">
        <v>52</v>
      </c>
    </row>
    <row r="46" spans="1:4">
      <c r="D46" s="17" t="s">
        <v>93</v>
      </c>
    </row>
    <row r="47" spans="1:4">
      <c r="D47" s="49" t="s">
        <v>92</v>
      </c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3E34A4-D9A6-4575-AE9E-7CE513060300}"/>
</file>

<file path=customXml/itemProps2.xml><?xml version="1.0" encoding="utf-8"?>
<ds:datastoreItem xmlns:ds="http://schemas.openxmlformats.org/officeDocument/2006/customXml" ds:itemID="{92BB4757-F6A3-453E-84BA-3E3BF04016DE}"/>
</file>

<file path=customXml/itemProps3.xml><?xml version="1.0" encoding="utf-8"?>
<ds:datastoreItem xmlns:ds="http://schemas.openxmlformats.org/officeDocument/2006/customXml" ds:itemID="{B582DD52-85CD-45E6-A1A1-F1B5894177E4}"/>
</file>

<file path=customXml/itemProps4.xml><?xml version="1.0" encoding="utf-8"?>
<ds:datastoreItem xmlns:ds="http://schemas.openxmlformats.org/officeDocument/2006/customXml" ds:itemID="{E05F604A-ED2D-4184-8165-9B3486EAA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 SEF-27</vt:lpstr>
      <vt:lpstr>2018 CBR E</vt:lpstr>
      <vt:lpstr>2018 CBR G</vt:lpstr>
      <vt:lpstr>2017 CBR E</vt:lpstr>
      <vt:lpstr>2017 CBR G</vt:lpstr>
      <vt:lpstr>2019-06  Qtrly Rpt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Stranik, Michael - Perkins Coie</dc:creator>
  <cp:lastModifiedBy>Peterson, Pete</cp:lastModifiedBy>
  <cp:lastPrinted>2019-12-23T16:55:40Z</cp:lastPrinted>
  <dcterms:created xsi:type="dcterms:W3CDTF">2019-12-19T19:42:32Z</dcterms:created>
  <dcterms:modified xsi:type="dcterms:W3CDTF">2020-02-28T19:44:43Z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