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480" yWindow="96" windowWidth="15312" windowHeight="24312"/>
  </bookViews>
  <sheets>
    <sheet name="Summary" sheetId="7" r:id="rId1"/>
    <sheet name="FERC Form 1 Reg Assets" sheetId="2" r:id="rId2"/>
    <sheet name="FERC Form 1 Reg Liab" sheetId="6" r:id="rId3"/>
  </sheets>
  <externalReferences>
    <externalReference r:id="rId4"/>
    <externalReference r:id="rId5"/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Jun09">" BS!$AI$7:$AI$1643"</definedName>
    <definedName name="_Apr17" localSheetId="2">#REF!</definedName>
    <definedName name="_Apr17">#REF!</definedName>
    <definedName name="_Apr18" localSheetId="2">#REF!</definedName>
    <definedName name="_Apr18">#REF!</definedName>
    <definedName name="_Aug16" localSheetId="2">#REF!</definedName>
    <definedName name="_Aug16">#REF!</definedName>
    <definedName name="_Aug17" localSheetId="2">#REF!</definedName>
    <definedName name="_Aug17">#REF!</definedName>
    <definedName name="_Dec15" localSheetId="2">#REF!</definedName>
    <definedName name="_Dec15">#REF!</definedName>
    <definedName name="_Dec16" localSheetId="2">#REF!</definedName>
    <definedName name="_Dec16">#REF!</definedName>
    <definedName name="_End" localSheetId="2">#REF!</definedName>
    <definedName name="_End">#REF!</definedName>
    <definedName name="_Feb16" localSheetId="2">#REF!</definedName>
    <definedName name="_Feb16">#REF!</definedName>
    <definedName name="_Feb17" localSheetId="2">#REF!</definedName>
    <definedName name="_Feb17">#REF!</definedName>
    <definedName name="_Feb18" localSheetId="2">#REF!</definedName>
    <definedName name="_Feb18">#REF!</definedName>
    <definedName name="_Fill" localSheetId="2" hidden="1">#REF!</definedName>
    <definedName name="_Fill" hidden="1">#REF!</definedName>
    <definedName name="_Filter" localSheetId="2">#REF!</definedName>
    <definedName name="_Filter">#REF!</definedName>
    <definedName name="_xlnm._FilterDatabase" localSheetId="1" hidden="1">'FERC Form 1 Reg Assets'!$A$1:$E$247</definedName>
    <definedName name="_xlnm._FilterDatabase" localSheetId="2" hidden="1">'FERC Form 1 Reg Liab'!$A$1:$E$92</definedName>
    <definedName name="_Jan16" localSheetId="2">#REF!</definedName>
    <definedName name="_Jan16">#REF!</definedName>
    <definedName name="_Jan17" localSheetId="2">#REF!</definedName>
    <definedName name="_Jan17">#REF!</definedName>
    <definedName name="_Jan18" localSheetId="2">#REF!</definedName>
    <definedName name="_Jan18">#REF!</definedName>
    <definedName name="_July16" localSheetId="2">#REF!</definedName>
    <definedName name="_July16">#REF!</definedName>
    <definedName name="_July17" localSheetId="2">#REF!</definedName>
    <definedName name="_July17">#REF!</definedName>
    <definedName name="_Jun09">" BS!$AI$7:$AI$1643"</definedName>
    <definedName name="_Jun16" localSheetId="2">#REF!</definedName>
    <definedName name="_Jun16">#REF!</definedName>
    <definedName name="_Jun17" localSheetId="2">#REF!</definedName>
    <definedName name="_Jun17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ar16" localSheetId="2">#REF!</definedName>
    <definedName name="_Mar16">#REF!</definedName>
    <definedName name="_Mar17" localSheetId="2">#REF!</definedName>
    <definedName name="_Mar17">#REF!</definedName>
    <definedName name="_Mar18" localSheetId="2">#REF!</definedName>
    <definedName name="_Mar18">#REF!</definedName>
    <definedName name="_May16" localSheetId="2">#REF!</definedName>
    <definedName name="_May16">#REF!</definedName>
    <definedName name="_May17" localSheetId="2">#REF!</definedName>
    <definedName name="_May17">#REF!</definedName>
    <definedName name="_Nov16" localSheetId="2">#REF!</definedName>
    <definedName name="_Nov16">#REF!</definedName>
    <definedName name="_Oct16" localSheetId="2">#REF!</definedName>
    <definedName name="_Oct16">#REF!</definedName>
    <definedName name="_Oct17" localSheetId="2">#REF!</definedName>
    <definedName name="_Oct17">#REF!</definedName>
    <definedName name="_Order1" hidden="1">255</definedName>
    <definedName name="_Order2" hidden="1">255</definedName>
    <definedName name="_Regression_Int">1</definedName>
    <definedName name="_Sept16" localSheetId="2">#REF!</definedName>
    <definedName name="_Sept16">#REF!</definedName>
    <definedName name="_Sept17" localSheetId="2">#REF!</definedName>
    <definedName name="_Sept17">#REF!</definedName>
    <definedName name="_six6" hidden="1">{#N/A,#N/A,FALSE,"CRPT";#N/A,#N/A,FALSE,"TREND";#N/A,#N/A,FALSE,"%Curve"}</definedName>
    <definedName name="_Sort" localSheetId="2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pr17AMA" localSheetId="2">#REF!</definedName>
    <definedName name="Apr17AMA">#REF!</definedName>
    <definedName name="Apr18AMA" localSheetId="2">#REF!</definedName>
    <definedName name="Apr18AMA">#REF!</definedName>
    <definedName name="AS2DocOpenMode" hidden="1">"AS2DocumentEdit"</definedName>
    <definedName name="Aug16AMA" localSheetId="2">#REF!</definedName>
    <definedName name="Aug16AMA">#REF!</definedName>
    <definedName name="Aug17AMA" localSheetId="2">#REF!</definedName>
    <definedName name="Aug17AMA">#REF!</definedName>
    <definedName name="Aurora_Prices">"Monthly Price Summary'!$C$4:$H$63"</definedName>
    <definedName name="b" hidden="1">{#N/A,#N/A,FALSE,"Coversheet";#N/A,#N/A,FALSE,"QA"}</definedName>
    <definedName name="BS_Accounts" localSheetId="2">#REF!</definedName>
    <definedName name="BS_Accounts">#REF!</definedName>
    <definedName name="Button_1">"TradeSummary_Ken_Finicle_List"</definedName>
    <definedName name="CBWorkbookPriority" hidden="1">-2060790043</definedName>
    <definedName name="CombWC_LineItem" localSheetId="2">#REF!</definedName>
    <definedName name="CombWC_LineItem">#REF!</definedName>
    <definedName name="Data" localSheetId="2">#REF!</definedName>
    <definedName name="Data">#REF!</definedName>
    <definedName name="DATA1" localSheetId="1">'FERC Form 1 Reg Assets'!#REF!</definedName>
    <definedName name="DATA1" localSheetId="2">'FERC Form 1 Reg Liab'!#REF!</definedName>
    <definedName name="DATA2" localSheetId="1">'FERC Form 1 Reg Assets'!$A$2:$A$259</definedName>
    <definedName name="DATA2" localSheetId="2">'FERC Form 1 Reg Liab'!$A$2:$A$93</definedName>
    <definedName name="DATA3" localSheetId="1">'FERC Form 1 Reg Assets'!$C$2:$C$259</definedName>
    <definedName name="DATA3" localSheetId="2">'FERC Form 1 Reg Liab'!$C$2:$C$93</definedName>
    <definedName name="DATA4" localSheetId="1">'FERC Form 1 Reg Assets'!#REF!</definedName>
    <definedName name="DATA4" localSheetId="2">'FERC Form 1 Reg Liab'!#REF!</definedName>
    <definedName name="DATA4">'[2]December 2007'!#REF!</definedName>
    <definedName name="DATA5" localSheetId="1">'FERC Form 1 Reg Assets'!$E$2:$E$259</definedName>
    <definedName name="DATA5" localSheetId="2">'FERC Form 1 Reg Liab'!$E$2:$E$93</definedName>
    <definedName name="DATA6" localSheetId="1">'FERC Form 1 Reg Assets'!#REF!</definedName>
    <definedName name="DATA6" localSheetId="2">'FERC Form 1 Reg Liab'!#REF!</definedName>
    <definedName name="DATA7" localSheetId="1">'FERC Form 1 Reg Assets'!#REF!</definedName>
    <definedName name="DATA7" localSheetId="2">'FERC Form 1 Reg Liab'!#REF!</definedName>
    <definedName name="DATA7">'[2]December 2007'!#REF!</definedName>
    <definedName name="Dec16AMA" localSheetId="2">#REF!</definedName>
    <definedName name="Dec16AMA">#REF!</definedName>
    <definedName name="Dec17AMA" localSheetId="2">#REF!</definedName>
    <definedName name="Dec17AMA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RBLine" localSheetId="2">#REF!</definedName>
    <definedName name="ElRBLine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17AMA" localSheetId="2">#REF!</definedName>
    <definedName name="Feb17AMA">#REF!</definedName>
    <definedName name="GasRBLine">'[3]2017 GRC WC Det Format'!$AG$8:$AG$1515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17AMA" localSheetId="2">#REF!</definedName>
    <definedName name="Jan17AMA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y17AMA" localSheetId="2">#REF!</definedName>
    <definedName name="July17AMA">#REF!</definedName>
    <definedName name="Jun17AMA" localSheetId="2">#REF!</definedName>
    <definedName name="Jun17AMA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r17AMA" localSheetId="2">#REF!</definedName>
    <definedName name="Mar17AMA">#REF!</definedName>
    <definedName name="Mar18AMA" localSheetId="2">#REF!</definedName>
    <definedName name="Mar18AMA">#REF!</definedName>
    <definedName name="May_18" localSheetId="2">'[3]2017 GRC WC Det Format'!#REF!</definedName>
    <definedName name="May_18">'[3]2017 GRC WC Det Format'!#REF!</definedName>
    <definedName name="May17AMA" localSheetId="2">#REF!</definedName>
    <definedName name="May17AMA">#REF!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ct17AMA" localSheetId="2">#REF!</definedName>
    <definedName name="Oct17AMA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'FERC Form 1 Reg Assets'!$A$1:$E$259</definedName>
    <definedName name="_xlnm.Print_Area" localSheetId="2">'FERC Form 1 Reg Liab'!$A$1:$E$93</definedName>
    <definedName name="Print_Area_Reset">#N/A</definedName>
    <definedName name="_xlnm.Print_Titles" localSheetId="1">'FERC Form 1 Reg Assets'!$1:$1</definedName>
    <definedName name="_xlnm.Print_Titles" localSheetId="2">'FERC Form 1 Reg Liab'!$1:$1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ept16AMA">[4]BS!$Q$8:$Q$2408</definedName>
    <definedName name="Sept17AMA" localSheetId="2">#REF!</definedName>
    <definedName name="Sept17AMA">#REF!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0" localSheetId="1">'FERC Form 1 Reg Assets'!$A$2:$E$259</definedName>
    <definedName name="TEST0" localSheetId="2">'FERC Form 1 Reg Liab'!$A$2:$E$93</definedName>
    <definedName name="TESTHKEY" localSheetId="1">'FERC Form 1 Reg Assets'!$E$1:$E$1</definedName>
    <definedName name="TESTHKEY" localSheetId="2">'FERC Form 1 Reg Liab'!$E$1:$E$1</definedName>
    <definedName name="TESTKEYS" localSheetId="1">'FERC Form 1 Reg Assets'!$A$2:$C$259</definedName>
    <definedName name="TESTKEYS" localSheetId="2">'FERC Form 1 Reg Liab'!$A$2:$C$93</definedName>
    <definedName name="TESTVKEY" localSheetId="1">'FERC Form 1 Reg Assets'!$A$1:$C$1</definedName>
    <definedName name="TESTVKEY" localSheetId="2">'FERC Form 1 Reg Liab'!$A$1:$C$1</definedName>
    <definedName name="Total_Payment" localSheetId="2">Scheduled_Payment+Extra_Payment</definedName>
    <definedName name="Total_Payment">Scheduled_Payment+Extra_Payment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248" i="2" l="1"/>
  <c r="D30" i="7"/>
  <c r="E91" i="6"/>
  <c r="E92" i="6"/>
  <c r="E66" i="6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1" i="7" s="1"/>
  <c r="A32" i="7" s="1"/>
  <c r="A30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D33" i="7"/>
  <c r="C33" i="7"/>
  <c r="D91" i="6"/>
  <c r="D248" i="2"/>
  <c r="D11" i="7"/>
  <c r="C11" i="7"/>
  <c r="C32" i="7" l="1"/>
  <c r="D32" i="7"/>
  <c r="D38" i="7" l="1"/>
  <c r="C38" i="7"/>
  <c r="D15" i="7"/>
  <c r="D31" i="7"/>
  <c r="C31" i="7"/>
  <c r="D20" i="7"/>
  <c r="C20" i="7"/>
  <c r="E90" i="6" l="1"/>
  <c r="D90" i="6"/>
  <c r="E70" i="6"/>
  <c r="D70" i="6"/>
  <c r="D58" i="6"/>
  <c r="E25" i="6"/>
  <c r="D21" i="7" s="1"/>
  <c r="D25" i="6"/>
  <c r="C21" i="7" s="1"/>
  <c r="E81" i="6"/>
  <c r="D81" i="6"/>
  <c r="C30" i="7" s="1"/>
  <c r="E21" i="6"/>
  <c r="D41" i="7" s="1"/>
  <c r="D21" i="6"/>
  <c r="C41" i="7" s="1"/>
  <c r="E18" i="6"/>
  <c r="D18" i="6"/>
  <c r="E58" i="6"/>
  <c r="E75" i="6"/>
  <c r="D75" i="6"/>
  <c r="E11" i="6"/>
  <c r="D39" i="7" s="1"/>
  <c r="D11" i="6"/>
  <c r="C39" i="7" s="1"/>
  <c r="E7" i="6"/>
  <c r="D7" i="6"/>
  <c r="D92" i="6" l="1"/>
  <c r="E96" i="6"/>
  <c r="D96" i="6"/>
  <c r="E98" i="6"/>
  <c r="E97" i="6"/>
  <c r="D95" i="6"/>
  <c r="E95" i="6"/>
  <c r="D98" i="6"/>
  <c r="D97" i="6"/>
  <c r="C40" i="7"/>
  <c r="C22" i="7"/>
  <c r="C23" i="7" s="1"/>
  <c r="C54" i="7" s="1"/>
  <c r="D40" i="7"/>
  <c r="D22" i="7"/>
  <c r="D23" i="7" s="1"/>
  <c r="E208" i="2"/>
  <c r="D208" i="2"/>
  <c r="E237" i="2"/>
  <c r="D237" i="2"/>
  <c r="E205" i="2"/>
  <c r="D205" i="2"/>
  <c r="E13" i="2"/>
  <c r="D13" i="2"/>
  <c r="E255" i="2" l="1"/>
  <c r="D256" i="2"/>
  <c r="D255" i="2"/>
  <c r="D253" i="2"/>
  <c r="E254" i="2"/>
  <c r="E256" i="2"/>
  <c r="E257" i="2"/>
  <c r="E253" i="2"/>
  <c r="D254" i="2"/>
  <c r="D257" i="2"/>
  <c r="D37" i="7"/>
  <c r="D42" i="7" s="1"/>
  <c r="C37" i="7"/>
  <c r="C42" i="7"/>
  <c r="D54" i="7"/>
  <c r="D100" i="6"/>
  <c r="C50" i="7" s="1"/>
  <c r="E100" i="6"/>
  <c r="D50" i="7" s="1"/>
  <c r="D10" i="7"/>
  <c r="C10" i="7"/>
  <c r="D241" i="2"/>
  <c r="D234" i="2"/>
  <c r="D190" i="2"/>
  <c r="D143" i="2"/>
  <c r="D182" i="2"/>
  <c r="C16" i="7" s="1"/>
  <c r="D147" i="2"/>
  <c r="C12" i="7" s="1"/>
  <c r="E234" i="2"/>
  <c r="E225" i="2"/>
  <c r="D153" i="2"/>
  <c r="D84" i="2"/>
  <c r="D212" i="2"/>
  <c r="E187" i="2"/>
  <c r="D45" i="2"/>
  <c r="E45" i="2"/>
  <c r="D51" i="2"/>
  <c r="E153" i="2"/>
  <c r="D13" i="7" s="1"/>
  <c r="E241" i="2"/>
  <c r="E84" i="2"/>
  <c r="E190" i="2"/>
  <c r="E247" i="2"/>
  <c r="E182" i="2"/>
  <c r="D16" i="7" s="1"/>
  <c r="D10" i="2"/>
  <c r="C9" i="7" s="1"/>
  <c r="E51" i="2"/>
  <c r="D77" i="2"/>
  <c r="E147" i="2"/>
  <c r="D12" i="7" s="1"/>
  <c r="D202" i="2"/>
  <c r="C14" i="7" s="1"/>
  <c r="D230" i="2"/>
  <c r="E212" i="2"/>
  <c r="D187" i="2"/>
  <c r="D136" i="2"/>
  <c r="E136" i="2"/>
  <c r="D225" i="2"/>
  <c r="D220" i="2"/>
  <c r="E10" i="2"/>
  <c r="D9" i="7" s="1"/>
  <c r="D25" i="2"/>
  <c r="E25" i="2"/>
  <c r="E77" i="2"/>
  <c r="E202" i="2"/>
  <c r="D14" i="7" s="1"/>
  <c r="E230" i="2"/>
  <c r="E143" i="2"/>
  <c r="D247" i="2"/>
  <c r="D46" i="2" l="1"/>
  <c r="C15" i="7"/>
  <c r="E249" i="2"/>
  <c r="D29" i="7"/>
  <c r="D34" i="7" s="1"/>
  <c r="D44" i="7" s="1"/>
  <c r="C29" i="7"/>
  <c r="C34" i="7" s="1"/>
  <c r="C44" i="7" s="1"/>
  <c r="C13" i="7"/>
  <c r="C17" i="7" s="1"/>
  <c r="D17" i="7"/>
  <c r="E259" i="2"/>
  <c r="D49" i="7" s="1"/>
  <c r="D259" i="2"/>
  <c r="C49" i="7" s="1"/>
  <c r="E46" i="2"/>
  <c r="E78" i="2"/>
  <c r="D78" i="2"/>
  <c r="D51" i="7" l="1"/>
  <c r="D53" i="7"/>
  <c r="C51" i="7"/>
  <c r="D25" i="7"/>
  <c r="D46" i="7" s="1"/>
  <c r="C25" i="7"/>
  <c r="C46" i="7" s="1"/>
  <c r="E79" i="2"/>
  <c r="D79" i="2"/>
  <c r="D249" i="2" s="1"/>
  <c r="C53" i="7" s="1"/>
</calcChain>
</file>

<file path=xl/sharedStrings.xml><?xml version="1.0" encoding="utf-8"?>
<sst xmlns="http://schemas.openxmlformats.org/spreadsheetml/2006/main" count="693" uniqueCount="370">
  <si>
    <t>Account</t>
  </si>
  <si>
    <t>Regulatory Assets</t>
  </si>
  <si>
    <t/>
  </si>
  <si>
    <t>Purchased Gas Adjustment Receivable</t>
  </si>
  <si>
    <t>Total Purchased Gas Adjustment Rec</t>
  </si>
  <si>
    <t>Power Cost Adjustment Mechanism</t>
  </si>
  <si>
    <t>Total Power Cost Adjustment Mechanism</t>
  </si>
  <si>
    <t>Storm Damage Costs</t>
  </si>
  <si>
    <t>2018 Storm Excess Costs</t>
  </si>
  <si>
    <t>Total Storm Damage Costs</t>
  </si>
  <si>
    <t>Electric Environmental Costs</t>
  </si>
  <si>
    <t>Total 182.3 - Electric</t>
  </si>
  <si>
    <t>Env Rem-City of Olympia v PSE Plum St Station-Reim</t>
  </si>
  <si>
    <t>Env Rem-City of Olympia vs. PSE (Future Cost Est)</t>
  </si>
  <si>
    <t>Env Rem-Whitehorn UST</t>
  </si>
  <si>
    <t>Total 186 Electric</t>
  </si>
  <si>
    <t>Subtotal Electric Environmental Costs</t>
  </si>
  <si>
    <t>Gas Environmental Costs</t>
  </si>
  <si>
    <t>Total 182.3 - Gas</t>
  </si>
  <si>
    <t>Subtotal 186 - Gas</t>
  </si>
  <si>
    <t>Subtotal Gas Environmental Costs</t>
  </si>
  <si>
    <t>Subtotal Environmental Costs - Electric and Gas</t>
  </si>
  <si>
    <t>Contract Initiation</t>
  </si>
  <si>
    <t>Total Contract Initiation</t>
  </si>
  <si>
    <t>Property Tax Tracker</t>
  </si>
  <si>
    <t>Total Property Tax Tracker</t>
  </si>
  <si>
    <t>WUTC AFUDC</t>
  </si>
  <si>
    <t>Total WUTC AFUDC</t>
  </si>
  <si>
    <t>Rate Case Regulatory Assets</t>
  </si>
  <si>
    <t>Total Rate Case Regulatory Assets</t>
  </si>
  <si>
    <t>PGA FSA - 133/157 Liability Reserve</t>
  </si>
  <si>
    <t>Total PGA FSA - 133/157 Liability Reserve</t>
  </si>
  <si>
    <t>Major Maintenance</t>
  </si>
  <si>
    <t>Total Major Maintenance</t>
  </si>
  <si>
    <t xml:space="preserve">Colstrip </t>
  </si>
  <si>
    <t>Total Colstrip Common Property</t>
  </si>
  <si>
    <t>Ferndale Defferal</t>
  </si>
  <si>
    <t>Total Ferndale Deferral</t>
  </si>
  <si>
    <t>Electron Regulatory Assets</t>
  </si>
  <si>
    <t>Total Electron Unrecovered Loss</t>
  </si>
  <si>
    <t>Lower Snake River BPA Transmission</t>
  </si>
  <si>
    <t>Total Lower Snake River BPA Transmission</t>
  </si>
  <si>
    <t>Mint Farm Deferral</t>
  </si>
  <si>
    <t>Total Mint Farm Deferral</t>
  </si>
  <si>
    <t>White River Regulatory Asset</t>
  </si>
  <si>
    <t>Total White River Regulatory Asset</t>
  </si>
  <si>
    <t>Various Other Regulatory Assets</t>
  </si>
  <si>
    <t>Rider &amp; Tracker Conservation Costs</t>
  </si>
  <si>
    <t>Total Gas - Rider &amp; Tracker Conservation Costs</t>
  </si>
  <si>
    <t>Total Electric - Rider &amp; Tracker Conservation Costs</t>
  </si>
  <si>
    <t>Decoupling Undercollections</t>
  </si>
  <si>
    <t>Interest on Elec Schedule 31 Decoupling Rev UndCo</t>
  </si>
  <si>
    <t>Electric Decoupling GAAP Unearned Revenue</t>
  </si>
  <si>
    <t>Total Decoupling Undercollections</t>
  </si>
  <si>
    <t>Miscellaneous</t>
  </si>
  <si>
    <t>Total Miscellaneous Regulatory Assets</t>
  </si>
  <si>
    <t>Deferred Loss on Property Sales</t>
  </si>
  <si>
    <t>Gas Def Property Losses Pending Approval</t>
  </si>
  <si>
    <t>Total Property Loss</t>
  </si>
  <si>
    <t>Unamortized Loss on Reacquired Debt</t>
  </si>
  <si>
    <t>Total Unamortized Loss on Reacquired Debt</t>
  </si>
  <si>
    <t>Subtotal Regulatory Assets</t>
  </si>
  <si>
    <t>Regulatory Liabilities</t>
  </si>
  <si>
    <t>Regulatory  Liability Taxes Reform</t>
  </si>
  <si>
    <t>Total Regulatory Liability Tax Reform</t>
  </si>
  <si>
    <t>Cost of Removal</t>
  </si>
  <si>
    <t>Total Cost of Removal</t>
  </si>
  <si>
    <t>Deferred Gain on Property Sales</t>
  </si>
  <si>
    <t>Total Deferred Gain on Property Sales</t>
  </si>
  <si>
    <t>Various Other Regulatory Liabilities</t>
  </si>
  <si>
    <t>Decoupling Overcollections</t>
  </si>
  <si>
    <t>G Decoup Rev Overcoll - Sch 41, 41T, 86 &amp; 86T</t>
  </si>
  <si>
    <t>IntE FPC Decoup Rev Overcollect-  Sch 12 &amp; 26</t>
  </si>
  <si>
    <t>Total Decoupling Overcollections</t>
  </si>
  <si>
    <t xml:space="preserve">Treasury Grant </t>
  </si>
  <si>
    <t xml:space="preserve">Total Treasury Grant </t>
  </si>
  <si>
    <t>Production Tax Credits</t>
  </si>
  <si>
    <t>Total Production Tax Credits</t>
  </si>
  <si>
    <t>Renewable Energy Credits (REC)</t>
  </si>
  <si>
    <t>Total REC and CO2 Sales</t>
  </si>
  <si>
    <t>Other Regulatory Liabilities</t>
  </si>
  <si>
    <t>Total Other Regulatory Liabilities</t>
  </si>
  <si>
    <t>Subtotal Regulatory Liabilities</t>
  </si>
  <si>
    <t>Total Regulatory Liabilities</t>
  </si>
  <si>
    <t>Total Regulatory Assets</t>
  </si>
  <si>
    <t>WC/RB Treatment</t>
  </si>
  <si>
    <t>W/C</t>
  </si>
  <si>
    <t>ERB</t>
  </si>
  <si>
    <t>Non-Op</t>
  </si>
  <si>
    <t>AIC</t>
  </si>
  <si>
    <t>GRB</t>
  </si>
  <si>
    <t>Accum Depreciation Non-legal Cost of Removal</t>
  </si>
  <si>
    <t>108-TGrant RCW 80.84</t>
  </si>
  <si>
    <t>108TGrant ARC RCW 80.84</t>
  </si>
  <si>
    <t>108TGrant ARO RCW 80.84</t>
  </si>
  <si>
    <t>2017 Storm Excess Costs</t>
  </si>
  <si>
    <t>2017 Storm Amortization Recovery July 2017-4 Yrs</t>
  </si>
  <si>
    <t>Electron Unrecovered Loss</t>
  </si>
  <si>
    <t>Electric Conservation not in RB</t>
  </si>
  <si>
    <t>Electric - Def AFUDC - Regulatory Asset</t>
  </si>
  <si>
    <t>Gas Conservation - Tracker Programs</t>
  </si>
  <si>
    <t>UG950288 DSM Tracker Balance</t>
  </si>
  <si>
    <t>Env Rem Recovery – Gas UG170034</t>
  </si>
  <si>
    <t>Chelan PUD Contract Initiation</t>
  </si>
  <si>
    <t>Env Rem Recovery – Elec UE170033</t>
  </si>
  <si>
    <t>Credit Card Deferral - UE-170033</t>
  </si>
  <si>
    <t>Credit Card Deferral - UG-170034</t>
  </si>
  <si>
    <t>PCA Customer Portion</t>
  </si>
  <si>
    <t>LSR Deposit Def UE-100882</t>
  </si>
  <si>
    <t>LSR Def Carrying Costs UE-100882</t>
  </si>
  <si>
    <t>Env Rem - Swarr Station</t>
  </si>
  <si>
    <t>E Decoup Rev Undercollect - Sch 46 &amp; 49</t>
  </si>
  <si>
    <t>E FPC Decoup Rev Recover - Sch 46 &amp; 49</t>
  </si>
  <si>
    <t>E Decoup Rev Undercollect - Sch 8 &amp; 24</t>
  </si>
  <si>
    <t>E Decoup Rev Undercoll - Sch7A,11,25,29,35&amp;43</t>
  </si>
  <si>
    <t>E Decoup Rev Undercoll - Sch 40</t>
  </si>
  <si>
    <t>E FPC Decoup Rev Undercollect - Sch 7</t>
  </si>
  <si>
    <t>E FPC Decoup Rev Undercollect - Sch 12 &amp; 26</t>
  </si>
  <si>
    <t>E FPC Decoup Rev Undercollect - Sch 40</t>
  </si>
  <si>
    <t>G Decoup Rev Undercoll - Sch 41, 41T, 86 &amp; 86T</t>
  </si>
  <si>
    <t>IntE Decoup Rev Undercollect - Sch 40</t>
  </si>
  <si>
    <t>IntE FPC Decoup Rev Undercollect - Sch 12 &amp; 26</t>
  </si>
  <si>
    <t>IntE FPC Decoup Rev Undercollect - Sch 40</t>
  </si>
  <si>
    <t>E Decoup Rev Recover - Sch 46 &amp; 49</t>
  </si>
  <si>
    <t>IntG Decoup Rev Undercoll - Sch 41, 41T, 86 &amp; 86T</t>
  </si>
  <si>
    <t>E Decoup Rev Recover - Sch 8 &amp; 24</t>
  </si>
  <si>
    <t>E Decoup Rev Recover - Sch 7A, 11, 25, 29, 35 &amp; 43</t>
  </si>
  <si>
    <t>E Decoup Rev Recover - Sch 40</t>
  </si>
  <si>
    <t>E FPC Decoup Rev Recover - Sch 12 &amp; 26</t>
  </si>
  <si>
    <t>E FPC Decoup Rev Recover - Sch 40</t>
  </si>
  <si>
    <t>G Decoup Rev Recover - Sch 31 &amp; 31T</t>
  </si>
  <si>
    <t>G Decoup Rev Recover - Sch 41, 41T, 86 &amp; 86T</t>
  </si>
  <si>
    <t>Ferndale Reg Asset UE-130617</t>
  </si>
  <si>
    <t>Env Rem Costs – Gas UG-170034</t>
  </si>
  <si>
    <t>PCA Customer Portion - Interest</t>
  </si>
  <si>
    <t>PCA Fixed Cost Deferral - UE-161112</t>
  </si>
  <si>
    <t>Env Rem Costs – Elec UE-170033</t>
  </si>
  <si>
    <t>White River Reg Asset UE170033</t>
  </si>
  <si>
    <t>IBNR for Workers Comp</t>
  </si>
  <si>
    <t>SFAS 71 - Snoqualmie License Expenses</t>
  </si>
  <si>
    <t>Operating Leases Obligation</t>
  </si>
  <si>
    <t>SUM CT Generator Major Inspection</t>
  </si>
  <si>
    <t>SUM Steam Turbine Major Inspection</t>
  </si>
  <si>
    <t>Colstrip 1&amp;2 Major Maintenance UE141141</t>
  </si>
  <si>
    <t>ENC Unit#2 Major Inspection 2016-LT</t>
  </si>
  <si>
    <t>Goldendale 2016 Major Inspection - LT</t>
  </si>
  <si>
    <t>WHH Unit 2 Compressor Rebuild</t>
  </si>
  <si>
    <t>Env Rem - Electric Flume (Future Cost Est)</t>
  </si>
  <si>
    <t>Env Rem - Talbot Hill Substation and Switchyard</t>
  </si>
  <si>
    <t>Env Rem - Shuffleton</t>
  </si>
  <si>
    <t>Env Rem – Shuffleton (Fut Cost Est)</t>
  </si>
  <si>
    <t>Env Rem - BHM Central (Fut Cost Est)</t>
  </si>
  <si>
    <t>Env Rem-Quendall Terminal - Remediation</t>
  </si>
  <si>
    <t>Env Rem - Bay Station (Future Cost Est)</t>
  </si>
  <si>
    <t>WUTC-AFUDC</t>
  </si>
  <si>
    <t>Def Property Losses  UE-170033</t>
  </si>
  <si>
    <t>Def Property Losses UG-170034</t>
  </si>
  <si>
    <t>9-5/8% Series 9/15/94 - Unam Loss Reacq Debt</t>
  </si>
  <si>
    <t>$200M VRN - Amort of Debt Retirement</t>
  </si>
  <si>
    <t>7.19% WNG Series B due 8/18/2023</t>
  </si>
  <si>
    <t>Redemption Costs for 9.57% FMB's</t>
  </si>
  <si>
    <t>5.0% PCB Series 2003A Unamort Debt Issue Costs</t>
  </si>
  <si>
    <t>2014 PSE Operating Facility Unamortized Costs</t>
  </si>
  <si>
    <t>5.10% PCB Series 2003B Unamort Debt Issue Costs</t>
  </si>
  <si>
    <t>Current Demand Def - Unrec Purch Gas Costs</t>
  </si>
  <si>
    <t>Curr Commodity Def - Unrec Purch Gas Costs</t>
  </si>
  <si>
    <t>PGA  Amort - Demand</t>
  </si>
  <si>
    <t>LSR U.S. Treasury Grants</t>
  </si>
  <si>
    <t>Misc Def Cr - MNT Equity Offset CarryC - UE-082128</t>
  </si>
  <si>
    <t>Reg Liability Tax Reform – Property Gas</t>
  </si>
  <si>
    <t>Reg Liability Tax Reform – Non Property Gas</t>
  </si>
  <si>
    <t>Summit Purchase Buyout - Electric</t>
  </si>
  <si>
    <t>Summit Purchase Buyout - Gas</t>
  </si>
  <si>
    <t>PTC Customer Deferral of Pre-July 2010</t>
  </si>
  <si>
    <t>REC Proceeds in Rates Sch 137</t>
  </si>
  <si>
    <t>Electric ROR Over Earning-Decoupling</t>
  </si>
  <si>
    <t>E Decoup Rev Overcollect - Sch 8 &amp; 24</t>
  </si>
  <si>
    <t>E FPC Decoup Rev Overcollect - Sch 7</t>
  </si>
  <si>
    <t>E FPC Decoup Rev Overcoll - Sch7A,11,25,29,35&amp;43</t>
  </si>
  <si>
    <t>E FPC Decoup Rev Overcollect - Sch 8 &amp; 24</t>
  </si>
  <si>
    <t>E FPC Decoup Rev Overcollect -  Sch 10 &amp; 31</t>
  </si>
  <si>
    <t>IntE Decoup Rev Overcollect -  Sch 46 &amp; 49</t>
  </si>
  <si>
    <t>G Decoup Rev Overcollect -  Sch 31 &amp; 31T</t>
  </si>
  <si>
    <t>Reg Liability Tax Reform – Non Property Elec</t>
  </si>
  <si>
    <t>IntE Decoup Rev Overcollect - Sch 8 &amp; 24</t>
  </si>
  <si>
    <t>IntE Decoup Rev Overcoll - Sch7A,11,25,29,35&amp;43</t>
  </si>
  <si>
    <t>IntE FPC Decoup Rev Overcollect - Sch 7</t>
  </si>
  <si>
    <t>IntE FPC Decoup Rev Overcoll -Sch7A,11,25,29,35&amp;43</t>
  </si>
  <si>
    <t>IntE FPC Decoup Rev Overcollect - Sch 8 &amp; 24</t>
  </si>
  <si>
    <t>IntE FPC Decoup Rev Overcollect -  Sch 10 &amp; 31</t>
  </si>
  <si>
    <t>Reg Liability Tax Reform – Property Elec</t>
  </si>
  <si>
    <t>IntG Decoup Rev Overcollect -  Sch 31 &amp; 31T</t>
  </si>
  <si>
    <t>E FPC Decoup Rev Return - Sch 7</t>
  </si>
  <si>
    <t>E FPC Decoup Rev Return - Sch 8 &amp; 24</t>
  </si>
  <si>
    <t>E FPC Decoup Rev Return - Sch 10 &amp; 31</t>
  </si>
  <si>
    <t>Def Property Gains UE-170033</t>
  </si>
  <si>
    <t>Def Property Gains UG-170034</t>
  </si>
  <si>
    <t>Interest Curr Comm.- Unrcvd Purch Gas Cost</t>
  </si>
  <si>
    <t>Interest Curr Demand-Unrcvd Purch Gas Cost</t>
  </si>
  <si>
    <t>PGA  Amort - Commodity</t>
  </si>
  <si>
    <t>2012 Storm Amortization - 6 Years</t>
  </si>
  <si>
    <t>2014 Storm Amortization - 4 Years</t>
  </si>
  <si>
    <t>2015 Storm Amortization - 4 Years</t>
  </si>
  <si>
    <t>2016 Storm Amortization - 4 Years</t>
  </si>
  <si>
    <t>Env Rem - Whidbey SVC UST (Future Cost Est)</t>
  </si>
  <si>
    <t>Env Rem-White Rvr/Buckley Ph II Debr Futu Est Cost</t>
  </si>
  <si>
    <t>Env Rem-White Rvr/Buckley Ph I Head Future Est Cos</t>
  </si>
  <si>
    <t>Env Rem-White Rvr/Buckley Ph I Headworks</t>
  </si>
  <si>
    <t>Env Rem-White Rvr/Buckley Ph II Burn Pile/Wood Deb</t>
  </si>
  <si>
    <t>Env Rem -Lower Duwamish Waterway (Future cost Est)</t>
  </si>
  <si>
    <t>Env Rem - Lower Duwamish Waterway</t>
  </si>
  <si>
    <t>Env Rem - Poulsbo SVC UST (Future Cost Est)</t>
  </si>
  <si>
    <t>Env Rem - Lower Baker Power Plant</t>
  </si>
  <si>
    <t>Env Rem - Lower Baker Power Plant (Fut Cost Est)</t>
  </si>
  <si>
    <t>Env Rem-Snoqualmie Hydro Generatn(Future Cost Est)</t>
  </si>
  <si>
    <t>Env Rem - Bellingham S State St MGP (Blvd Park)</t>
  </si>
  <si>
    <t>Env Rem - Bellingham S State St MGP(Futu Cost Est)</t>
  </si>
  <si>
    <t>Env Rem - Electron Flume</t>
  </si>
  <si>
    <t>Env Rem - Talbot Hill Subs &amp; Switchyd-Fut Cost Est</t>
  </si>
  <si>
    <t>Env Rem - Sammamish Substation (Future Cost Est)</t>
  </si>
  <si>
    <t>Env Rem-City of Olympia vs. PSE(Plum St Substation</t>
  </si>
  <si>
    <t>Env Rem-Whitehorn UST (Future Cost Est.)</t>
  </si>
  <si>
    <t>Env Rem-City of Olympia vs. PSE - Reimbursement</t>
  </si>
  <si>
    <t>Env Rem - Downtowner Property</t>
  </si>
  <si>
    <t>Env Rem - Downtowner Property (Future Cost Est)</t>
  </si>
  <si>
    <t>Env Rem - Gas Historical Actual Ins Recoveries</t>
  </si>
  <si>
    <t>Env Rem-Tacoma Tar Pits - Remediation</t>
  </si>
  <si>
    <t>Env Rem-Everett, Washington - Remediation</t>
  </si>
  <si>
    <t>Env Rem-Chehalis, Washington - Remediation</t>
  </si>
  <si>
    <t>Env Rem-Tacoma Gas Co (Upland Source Control) Rem</t>
  </si>
  <si>
    <t>Env Rem-Thea Foss Waterway - Remediation</t>
  </si>
  <si>
    <t>Env Rem - Gas Works Park Remediation-Reimbursement</t>
  </si>
  <si>
    <t>Env Rem - Gas Works Park (Future Cost Est)</t>
  </si>
  <si>
    <t>Env Rem-Post Nov 2012 Gas Works Park - Remediation</t>
  </si>
  <si>
    <t>Env Rem-Bay Station - Remediation</t>
  </si>
  <si>
    <t>Env Rem - Olympia (Columbia Street) MGP</t>
  </si>
  <si>
    <t>Env Rem - Tacoma Gas Company (Future Cost Est)</t>
  </si>
  <si>
    <t>Env Rem - Thea Foss Waterway (Future Cost Est)</t>
  </si>
  <si>
    <t>Env Rem - Everett, Washington (Future Cost Est)</t>
  </si>
  <si>
    <t>Env Rem - Chehalis, Washington (Future Cost Est)</t>
  </si>
  <si>
    <t>Env Rem - Quendall Terminals (Future Cost Est)</t>
  </si>
  <si>
    <t>Env Rem - Tacoma Tar Pits (Future Cost Est)</t>
  </si>
  <si>
    <t>Env Rem-Olympia (Columbia St) MGP(Future Cost Est)</t>
  </si>
  <si>
    <t>Env Rem - Verbeek Autowrecking (Future Cost Est)</t>
  </si>
  <si>
    <t>Env Rem - Swarr Station (Future Cost Est)</t>
  </si>
  <si>
    <t>Env Rem - North Operating Base (Future Cost Est)</t>
  </si>
  <si>
    <t>Property Tax Tracker - Sch 140 Prior year Electric</t>
  </si>
  <si>
    <t>Property Tax Tracker - Sch 140 Prior year Gas</t>
  </si>
  <si>
    <t>Property Tax Tracker-Sch 140 Current Year Electric</t>
  </si>
  <si>
    <t>Property Tax Tracker - Sch 140  Current Year Gas</t>
  </si>
  <si>
    <t>PGA Unrealized Loss</t>
  </si>
  <si>
    <t>Colstrip 3&amp;4 Major Maintenance UE141141</t>
  </si>
  <si>
    <t>En Unit #1 Major Inspection 2015-LT</t>
  </si>
  <si>
    <t>ENC Unit#3 Hot Gas Path Maintenance 2017</t>
  </si>
  <si>
    <t>FERN Steam Turbine Major Inspection 2015-LT</t>
  </si>
  <si>
    <t>Electric - Colstrip Common FERC Adj - Reg Asset</t>
  </si>
  <si>
    <t>Electric - Accum Amort Colstrip Common FERC Adj</t>
  </si>
  <si>
    <t>Electric - Colstrip Def Depr FERC Adj - Reg Asset</t>
  </si>
  <si>
    <t>Equity Resrv on Ferndale Fix Deferl</t>
  </si>
  <si>
    <t>GAAP Equity Rsrv on LSR BPA Trans Dep</t>
  </si>
  <si>
    <t>Mint Farm Deferral UE-090704</t>
  </si>
  <si>
    <t>Cons Costs NIRB - Conservation Rider Amortization</t>
  </si>
  <si>
    <t>Gas Residential Decoupling Revenue Undercollected</t>
  </si>
  <si>
    <t>Elec Non-Residential Decoupling Rev Undercollected</t>
  </si>
  <si>
    <t>Gas Non-Residential Decoupling Rev Undercollected</t>
  </si>
  <si>
    <t>Elec Schedule 31 Decoupling Revenue Undercollected</t>
  </si>
  <si>
    <t>Int on Elec Residential Decoupling Rev Undercollec</t>
  </si>
  <si>
    <t>Int on Gas Residential Decoupling Rev Undercollect</t>
  </si>
  <si>
    <t>Int on Elec Non-Residential Decup Rev Undercollect</t>
  </si>
  <si>
    <t>Int on Gas Non-Residential Decoup Rev Undercollect</t>
  </si>
  <si>
    <t>Elec Schedule 26 Decoupling Revenue Undercollected</t>
  </si>
  <si>
    <t>Sch 142 Gas Non-Residential to Recover fm Customer</t>
  </si>
  <si>
    <t>Sch 142 Elec Residential to Recover from Customers</t>
  </si>
  <si>
    <t>Sch 142 Gas Residential to Recover from Customers</t>
  </si>
  <si>
    <t>Sch 142 Elec Non-Residential to Recover fm Customr</t>
  </si>
  <si>
    <t>E FPC Decoup Rev Undercollect - Sch 46 &amp; 49</t>
  </si>
  <si>
    <t>IntE FPC Decoup Rev Undercollect - Sch 46 &amp; 49</t>
  </si>
  <si>
    <t>E FPC Decoup Rev Undercollect - Sch 8 &amp; 24</t>
  </si>
  <si>
    <t>E FPC Decoup Rev Undercollect - Sch 10 &amp; 31</t>
  </si>
  <si>
    <t>IntE Decoup Rev Undercollect - Sch 8 &amp; 24</t>
  </si>
  <si>
    <t>IntE Decoup Rev Undercoll Sch7A,11,25,29,35&amp;43</t>
  </si>
  <si>
    <t>IntE FPC Decoup Rev Undercollect - Sch 7</t>
  </si>
  <si>
    <t>IntE FPC Decoup Undercoll - Sch7A,11,25,29,35&amp;43</t>
  </si>
  <si>
    <t>IntE FPC Decoup Rev Undercollect - Sch 8 &amp; 24</t>
  </si>
  <si>
    <t>IntE Decoup Rev Undercollect -  Sch 46 &amp; 49</t>
  </si>
  <si>
    <t>IntG Decoup Rev Undercollect - Sch 31 &amp; 31T</t>
  </si>
  <si>
    <t>E FPC Decoup Rev Recover - Sch7A,11,25,29,35&amp;43</t>
  </si>
  <si>
    <t>Elec Residential Decoupling Revenue Undercollected</t>
  </si>
  <si>
    <t>Interest on Elec Schedule 26 Decoupling Rev UndCo</t>
  </si>
  <si>
    <t>Colstrip 1&amp;2 WECo Coal Reserve Payment UE-111048</t>
  </si>
  <si>
    <t>SFAS 71 - Baker Lake License Expense</t>
  </si>
  <si>
    <t>Electric Def Property Losses Pending Approval</t>
  </si>
  <si>
    <t>8.231% Trust Preferred Notes - Amort of Debt Retir</t>
  </si>
  <si>
    <t>Loss on Extinguishment on Jr. Subordntd Notes Tend</t>
  </si>
  <si>
    <t>9.14% Med Term Notes Due 06/15/18- Unam Loss Reacq</t>
  </si>
  <si>
    <t>7.05% PCB Series 1991A-Unamort Loss on Reacq Debt</t>
  </si>
  <si>
    <t>7.25% PCB Series 1991B-Unamort Loss on Reacq Debt</t>
  </si>
  <si>
    <t>6.8% PCB Series 1992-Unamort Loss on Reacq Debt</t>
  </si>
  <si>
    <t>5.875% PCB Series 1993-Unamort Loss on Reacq Debt</t>
  </si>
  <si>
    <t>8.4%WING MTN SERIES A DUE 1/13/2022 (rdeemd 3/03)</t>
  </si>
  <si>
    <t>8.39%WNG MTN SERIES A DUE 1/13/2022 (rdeemd 3/03)</t>
  </si>
  <si>
    <t>8.25% WNG MTN SERIES A DUE 8/12/22, rdeemd 5/29/03</t>
  </si>
  <si>
    <t>8.40% Cap Trst - Unam Loss Reacq Debt</t>
  </si>
  <si>
    <t>BLOCKED-2009 PSE Operating Facility Unamort Costs</t>
  </si>
  <si>
    <t>BLOCKED-2009 PSE Hedging Facility Unamort Costs</t>
  </si>
  <si>
    <t>BLOCKED-2009 PSE CapEx Facility Unamortized Costs</t>
  </si>
  <si>
    <t>2014 PSE Hedging Facility Unamort Costs-62% Elect</t>
  </si>
  <si>
    <t>2014 PSE Hedging Facility Unamort Costs-38% Gas</t>
  </si>
  <si>
    <t>Call Prem &amp; Exp for redemp $150MM 5.197%Sr 5/2045</t>
  </si>
  <si>
    <t>Call Prem &amp; Exp for redemp $250MM 6.75% Sr 5/2045</t>
  </si>
  <si>
    <t>$350M Hedging Facility 2013 Unamort Costs</t>
  </si>
  <si>
    <t>$650M Liquidity Credit Facility 2013 Unamort Costs</t>
  </si>
  <si>
    <t>Electric Def Property Gains Pending Approval</t>
  </si>
  <si>
    <t>Gas ROR Over Earning-Decoupling</t>
  </si>
  <si>
    <t>Sch 142 Electric Schedule 26 to Return to Customer</t>
  </si>
  <si>
    <t>Sch 142 Elec Schedule 31 to Return to Cust</t>
  </si>
  <si>
    <t>Interest on Elec Schedule 31 Decoupling Rev</t>
  </si>
  <si>
    <t>Interest on Elec Schedule 26 Decoupling Rev</t>
  </si>
  <si>
    <t>Electric Residential Decoupling Revenue Overcollec</t>
  </si>
  <si>
    <t>Int on Elec Residential Decoupling Rev Overcollect</t>
  </si>
  <si>
    <t>Sch 142 Electric Residential to Return to Customer</t>
  </si>
  <si>
    <t>E Decoup Rev Overcoll - Sch 7A, 11, 25, 29, 35 &amp;43</t>
  </si>
  <si>
    <t>E FPC Decoup Rev Overcollect-  Sch 12 &amp; 26</t>
  </si>
  <si>
    <t>Wild Horse U.S. Treasury Grant</t>
  </si>
  <si>
    <t>Deferred REC Revenue Post Nov 2009</t>
  </si>
  <si>
    <t>Interest on REC Proceeds in Rates</t>
  </si>
  <si>
    <t>Interest on REC Proceeds NOT in Rates</t>
  </si>
  <si>
    <t>Accumulated Provision for Rate Refunds - Electric</t>
  </si>
  <si>
    <t>Accumulated Provision for Rate Refunds - Gas</t>
  </si>
  <si>
    <t>Lower Snake River Transm Interest Due Customers</t>
  </si>
  <si>
    <t>Unamort Gain from Disp Allow - Col 1&amp;2</t>
  </si>
  <si>
    <t>Unamort Gain from Disp Allow - Col3&amp;4</t>
  </si>
  <si>
    <t>Int on Wild Horse Treasury Grant in Sch 95A</t>
  </si>
  <si>
    <t>Int on LSR Treasury Grant in Sch 95A</t>
  </si>
  <si>
    <t>Deferral of T-Grant Amort-Snoq</t>
  </si>
  <si>
    <t>Deferral of T-Grant Amort-Baker</t>
  </si>
  <si>
    <t>Exh. SEF-26</t>
  </si>
  <si>
    <t>Regulatory Assets and Liabilities</t>
  </si>
  <si>
    <t>Description</t>
  </si>
  <si>
    <t>Included for Rate Making:</t>
  </si>
  <si>
    <t>Environmental Remediation</t>
  </si>
  <si>
    <t>Regulatory Assets Previously Approved</t>
  </si>
  <si>
    <t>Regulatory Assets:</t>
  </si>
  <si>
    <t>Regulatory Liabilities:</t>
  </si>
  <si>
    <t>Hydro Treasury Grants</t>
  </si>
  <si>
    <t>Accumulated Provision for Rate Refund (TCJA)</t>
  </si>
  <si>
    <t>Net</t>
  </si>
  <si>
    <t>Excluded From Rate Making:</t>
  </si>
  <si>
    <t>GAAP Equity Reserves on RCW 80.80.060 Deferrals</t>
  </si>
  <si>
    <t>Trackers and Riders on which No Interest is Earned or Paid</t>
  </si>
  <si>
    <t>Amounts included in Average Invested Capital</t>
  </si>
  <si>
    <t>Environmental Remediation Future Cost Estimates that are Fully Offset by 228.4 accounts</t>
  </si>
  <si>
    <t>License Requirement Future Cost Estimate that are Fully Offset by 228.4 Accounts</t>
  </si>
  <si>
    <t>Operating Lease Obligations</t>
  </si>
  <si>
    <t>Check Regulatory Assets</t>
  </si>
  <si>
    <t>Check Regulatory Liabilities</t>
  </si>
  <si>
    <t>GAAP Only Accounts for which Fully Offsetting Accounts are Classified Elsewhere:</t>
  </si>
  <si>
    <t>Excess Deferred Income Taxes - included in 108 for rate making</t>
  </si>
  <si>
    <t>Unmonetized PTCs</t>
  </si>
  <si>
    <t>Subtotal</t>
  </si>
  <si>
    <t>Total Not Used for Rate Making</t>
  </si>
  <si>
    <t>Total Regulatory Assets and Liabilities per FERC Form 1 Pages 123.9 and 123.10</t>
  </si>
  <si>
    <t>Recap</t>
  </si>
  <si>
    <t>Total Regulatory Assets per FERC Form 1 Page 123.9</t>
  </si>
  <si>
    <t>Non-Legal Cost of Removal Shown as a Reg Liab for GAAP, but in Accum Dep for rate making</t>
  </si>
  <si>
    <t>included in Reg Asset</t>
  </si>
  <si>
    <t>included in reg liabs</t>
  </si>
  <si>
    <t>Total Regulatory Liabilities per FERC Form 1 Page 123.10</t>
  </si>
  <si>
    <r>
      <t xml:space="preserve">Trackers and Riders included in Regulatory Assets on which Interest </t>
    </r>
    <r>
      <rPr>
        <i/>
        <u/>
        <sz val="10"/>
        <color theme="1"/>
        <rFont val="Arial"/>
        <family val="2"/>
      </rPr>
      <t>is</t>
    </r>
    <r>
      <rPr>
        <sz val="10"/>
        <color theme="1"/>
        <rFont val="Arial"/>
        <family val="2"/>
      </rPr>
      <t xml:space="preserve"> Earned or Paid</t>
    </r>
  </si>
  <si>
    <r>
      <t xml:space="preserve">Trackers and Riders included in Regulatory Liabilities on which Interest </t>
    </r>
    <r>
      <rPr>
        <i/>
        <u/>
        <sz val="10"/>
        <color theme="1"/>
        <rFont val="Arial"/>
        <family val="2"/>
      </rPr>
      <t>is</t>
    </r>
    <r>
      <rPr>
        <sz val="10"/>
        <color theme="1"/>
        <rFont val="Arial"/>
        <family val="2"/>
      </rPr>
      <t xml:space="preserve"> Earned or Paid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</si>
</sst>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sz val="11"/>
      <color indexed="63"/>
      <name val="Calibri"/>
      <family val="2"/>
    </font>
    <font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Arial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06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4" applyNumberFormat="0" applyAlignment="0" applyProtection="0"/>
    <xf numFmtId="0" fontId="13" fillId="6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4" borderId="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7" applyNumberFormat="0" applyFont="0" applyAlignment="0" applyProtection="0"/>
    <xf numFmtId="0" fontId="20" fillId="7" borderId="7" applyNumberFormat="0" applyFont="0" applyAlignment="0" applyProtection="0"/>
    <xf numFmtId="0" fontId="20" fillId="7" borderId="7" applyNumberFormat="0" applyFont="0" applyAlignment="0" applyProtection="0"/>
    <xf numFmtId="0" fontId="20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2" fillId="7" borderId="7" applyNumberFormat="0" applyFont="0" applyAlignment="0" applyProtection="0"/>
    <xf numFmtId="0" fontId="11" fillId="5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9" fillId="0" borderId="0" xfId="3" applyNumberFormat="1" applyFont="1" applyFill="1" applyAlignment="1">
      <alignment horizontal="left" vertical="center"/>
    </xf>
    <xf numFmtId="1" fontId="22" fillId="0" borderId="9" xfId="2" applyNumberFormat="1" applyFont="1" applyFill="1" applyBorder="1" applyAlignment="1">
      <alignment horizontal="left" vertical="center"/>
    </xf>
    <xf numFmtId="0" fontId="22" fillId="0" borderId="0" xfId="2" applyFont="1" applyFill="1"/>
    <xf numFmtId="0" fontId="23" fillId="0" borderId="0" xfId="2" applyNumberFormat="1" applyFont="1" applyFill="1" applyBorder="1" applyAlignment="1">
      <alignment vertical="center" wrapText="1"/>
    </xf>
    <xf numFmtId="164" fontId="22" fillId="0" borderId="9" xfId="1" applyNumberFormat="1" applyFont="1" applyFill="1" applyBorder="1" applyAlignment="1">
      <alignment horizontal="center"/>
    </xf>
    <xf numFmtId="0" fontId="22" fillId="0" borderId="0" xfId="2" applyFont="1" applyFill="1" applyBorder="1"/>
    <xf numFmtId="0" fontId="19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vertical="center" wrapText="1"/>
    </xf>
    <xf numFmtId="43" fontId="19" fillId="0" borderId="0" xfId="1" applyFont="1" applyFill="1" applyBorder="1" applyAlignment="1"/>
    <xf numFmtId="0" fontId="19" fillId="0" borderId="0" xfId="2" applyFont="1" applyFill="1" applyBorder="1"/>
    <xf numFmtId="0" fontId="19" fillId="0" borderId="0" xfId="2" applyNumberFormat="1" applyFont="1" applyFill="1" applyBorder="1" applyAlignment="1">
      <alignment vertical="center" wrapText="1"/>
    </xf>
    <xf numFmtId="0" fontId="22" fillId="0" borderId="10" xfId="2" applyNumberFormat="1" applyFont="1" applyFill="1" applyBorder="1" applyAlignment="1">
      <alignment horizontal="left" vertical="center"/>
    </xf>
    <xf numFmtId="0" fontId="22" fillId="0" borderId="10" xfId="2" applyNumberFormat="1" applyFont="1" applyFill="1" applyBorder="1" applyAlignment="1">
      <alignment vertical="center" wrapText="1"/>
    </xf>
    <xf numFmtId="43" fontId="22" fillId="0" borderId="10" xfId="1" applyFont="1" applyFill="1" applyBorder="1" applyAlignment="1"/>
    <xf numFmtId="0" fontId="19" fillId="0" borderId="0" xfId="2" applyNumberFormat="1" applyFont="1" applyFill="1" applyAlignment="1">
      <alignment horizontal="left" vertical="center"/>
    </xf>
    <xf numFmtId="0" fontId="19" fillId="0" borderId="1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Alignment="1">
      <alignment vertical="center" wrapText="1"/>
    </xf>
    <xf numFmtId="0" fontId="24" fillId="0" borderId="0" xfId="0" applyFont="1" applyFill="1"/>
    <xf numFmtId="0" fontId="25" fillId="0" borderId="0" xfId="2" applyNumberFormat="1" applyFont="1" applyFill="1" applyAlignment="1">
      <alignment vertical="center" wrapText="1"/>
    </xf>
    <xf numFmtId="0" fontId="19" fillId="0" borderId="0" xfId="2" applyNumberFormat="1" applyFont="1" applyFill="1" applyBorder="1" applyAlignment="1">
      <alignment horizontal="left" vertical="center" wrapText="1"/>
    </xf>
    <xf numFmtId="0" fontId="22" fillId="0" borderId="10" xfId="2" applyNumberFormat="1" applyFont="1" applyFill="1" applyBorder="1" applyAlignment="1">
      <alignment horizontal="left" vertical="center" wrapText="1"/>
    </xf>
    <xf numFmtId="43" fontId="22" fillId="0" borderId="10" xfId="1" applyFont="1" applyFill="1" applyBorder="1" applyAlignment="1">
      <alignment horizontal="left" vertical="center"/>
    </xf>
    <xf numFmtId="43" fontId="22" fillId="0" borderId="0" xfId="1" applyFont="1" applyFill="1" applyBorder="1" applyAlignment="1"/>
    <xf numFmtId="1" fontId="19" fillId="0" borderId="0" xfId="2" applyNumberFormat="1" applyFont="1" applyFill="1" applyBorder="1" applyAlignment="1">
      <alignment horizontal="left" vertical="center"/>
    </xf>
    <xf numFmtId="43" fontId="23" fillId="0" borderId="11" xfId="1" applyFont="1" applyFill="1" applyBorder="1" applyAlignment="1"/>
    <xf numFmtId="0" fontId="19" fillId="0" borderId="0" xfId="2" applyFont="1" applyFill="1" applyBorder="1" applyAlignment="1">
      <alignment horizontal="right" vertical="center" wrapText="1" indent="1"/>
    </xf>
    <xf numFmtId="0" fontId="19" fillId="0" borderId="0" xfId="2" applyFont="1" applyFill="1" applyBorder="1" applyAlignment="1">
      <alignment horizontal="right" vertical="center" wrapText="1"/>
    </xf>
    <xf numFmtId="43" fontId="19" fillId="0" borderId="0" xfId="1" applyFont="1" applyFill="1" applyBorder="1" applyAlignment="1">
      <alignment vertical="top"/>
    </xf>
    <xf numFmtId="0" fontId="19" fillId="0" borderId="0" xfId="2" applyFont="1" applyFill="1" applyBorder="1" applyAlignment="1">
      <alignment vertical="center" wrapText="1"/>
    </xf>
    <xf numFmtId="0" fontId="22" fillId="0" borderId="9" xfId="2" applyFont="1" applyFill="1" applyBorder="1"/>
    <xf numFmtId="0" fontId="26" fillId="0" borderId="0" xfId="2" applyNumberFormat="1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center"/>
    </xf>
    <xf numFmtId="0" fontId="19" fillId="0" borderId="0" xfId="2" applyNumberFormat="1" applyFont="1" applyFill="1" applyAlignment="1">
      <alignment horizontal="left"/>
    </xf>
    <xf numFmtId="0" fontId="22" fillId="0" borderId="0" xfId="2" applyNumberFormat="1" applyFont="1" applyFill="1" applyBorder="1" applyAlignment="1">
      <alignment horizontal="left" vertical="center"/>
    </xf>
    <xf numFmtId="43" fontId="22" fillId="0" borderId="0" xfId="2" applyNumberFormat="1" applyFont="1" applyFill="1" applyBorder="1"/>
    <xf numFmtId="43" fontId="22" fillId="0" borderId="10" xfId="1" applyFont="1" applyFill="1" applyBorder="1" applyAlignment="1">
      <alignment vertical="center"/>
    </xf>
    <xf numFmtId="43" fontId="22" fillId="0" borderId="0" xfId="1" applyFont="1" applyFill="1" applyBorder="1"/>
    <xf numFmtId="43" fontId="19" fillId="0" borderId="0" xfId="2" applyNumberFormat="1" applyFont="1" applyFill="1" applyBorder="1"/>
    <xf numFmtId="43" fontId="19" fillId="0" borderId="0" xfId="1" applyFont="1" applyFill="1" applyBorder="1" applyAlignment="1">
      <alignment horizontal="right"/>
    </xf>
    <xf numFmtId="0" fontId="27" fillId="0" borderId="0" xfId="2" applyNumberFormat="1" applyFont="1" applyFill="1" applyBorder="1" applyAlignment="1">
      <alignment horizontal="left" vertical="center"/>
    </xf>
    <xf numFmtId="0" fontId="23" fillId="0" borderId="0" xfId="2" applyNumberFormat="1" applyFont="1" applyFill="1" applyBorder="1" applyAlignment="1">
      <alignment horizontal="center" vertical="center" wrapText="1"/>
    </xf>
    <xf numFmtId="0" fontId="27" fillId="0" borderId="0" xfId="2" applyFont="1" applyFill="1" applyBorder="1"/>
    <xf numFmtId="165" fontId="19" fillId="0" borderId="0" xfId="1" applyNumberFormat="1" applyFont="1" applyFill="1" applyBorder="1" applyAlignment="1"/>
    <xf numFmtId="0" fontId="28" fillId="0" borderId="0" xfId="0" applyFont="1" applyFill="1"/>
    <xf numFmtId="0" fontId="28" fillId="0" borderId="9" xfId="0" applyFont="1" applyFill="1" applyBorder="1" applyAlignment="1">
      <alignment horizontal="centerContinuous"/>
    </xf>
    <xf numFmtId="0" fontId="28" fillId="0" borderId="9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2"/>
    </xf>
    <xf numFmtId="42" fontId="24" fillId="0" borderId="0" xfId="0" applyNumberFormat="1" applyFont="1" applyFill="1"/>
    <xf numFmtId="41" fontId="24" fillId="0" borderId="0" xfId="0" applyNumberFormat="1" applyFont="1" applyFill="1"/>
    <xf numFmtId="41" fontId="24" fillId="0" borderId="13" xfId="0" applyNumberFormat="1" applyFont="1" applyFill="1" applyBorder="1"/>
    <xf numFmtId="0" fontId="24" fillId="0" borderId="13" xfId="0" applyFont="1" applyFill="1" applyBorder="1"/>
    <xf numFmtId="0" fontId="24" fillId="0" borderId="11" xfId="0" applyFont="1" applyFill="1" applyBorder="1" applyAlignment="1">
      <alignment horizontal="left" indent="1"/>
    </xf>
    <xf numFmtId="41" fontId="24" fillId="0" borderId="11" xfId="0" applyNumberFormat="1" applyFont="1" applyFill="1" applyBorder="1"/>
    <xf numFmtId="0" fontId="21" fillId="0" borderId="0" xfId="0" applyFont="1" applyFill="1" applyAlignment="1">
      <alignment horizontal="left" indent="2"/>
    </xf>
    <xf numFmtId="43" fontId="24" fillId="0" borderId="0" xfId="1" applyFont="1" applyFill="1"/>
    <xf numFmtId="43" fontId="24" fillId="0" borderId="0" xfId="0" applyNumberFormat="1" applyFont="1" applyFill="1"/>
    <xf numFmtId="0" fontId="24" fillId="0" borderId="13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/>
    </xf>
    <xf numFmtId="41" fontId="24" fillId="0" borderId="0" xfId="0" applyNumberFormat="1" applyFont="1" applyFill="1" applyBorder="1"/>
    <xf numFmtId="42" fontId="24" fillId="0" borderId="11" xfId="0" applyNumberFormat="1" applyFont="1" applyFill="1" applyBorder="1"/>
    <xf numFmtId="42" fontId="24" fillId="0" borderId="12" xfId="0" applyNumberFormat="1" applyFont="1" applyFill="1" applyBorder="1"/>
    <xf numFmtId="0" fontId="30" fillId="0" borderId="0" xfId="0" applyFont="1" applyFill="1" applyAlignment="1">
      <alignment horizontal="right"/>
    </xf>
    <xf numFmtId="3" fontId="30" fillId="0" borderId="0" xfId="0" applyNumberFormat="1" applyFont="1" applyFill="1"/>
  </cellXfs>
  <cellStyles count="1106">
    <cellStyle name="20% - Accent1 2" xfId="4"/>
    <cellStyle name="20% - Accent1 2 2" xfId="5"/>
    <cellStyle name="20% - Accent1 2 2 2" xfId="6"/>
    <cellStyle name="20% - Accent1 2 2 2 2" xfId="7"/>
    <cellStyle name="20% - Accent1 2 2 2 2 2" xfId="8"/>
    <cellStyle name="20% - Accent1 2 2 2 2 2 2" xfId="9"/>
    <cellStyle name="20% - Accent1 2 2 2 2 3" xfId="10"/>
    <cellStyle name="20% - Accent1 2 2 2 3" xfId="11"/>
    <cellStyle name="20% - Accent1 2 2 2 3 2" xfId="12"/>
    <cellStyle name="20% - Accent1 2 2 2 4" xfId="13"/>
    <cellStyle name="20% - Accent1 2 2 3" xfId="14"/>
    <cellStyle name="20% - Accent1 2 2 3 2" xfId="15"/>
    <cellStyle name="20% - Accent1 2 2 3 2 2" xfId="16"/>
    <cellStyle name="20% - Accent1 2 2 3 3" xfId="17"/>
    <cellStyle name="20% - Accent1 2 2 4" xfId="18"/>
    <cellStyle name="20% - Accent1 2 2 4 2" xfId="19"/>
    <cellStyle name="20% - Accent1 2 2 5" xfId="20"/>
    <cellStyle name="20% - Accent1 2 3" xfId="21"/>
    <cellStyle name="20% - Accent1 2 3 2" xfId="22"/>
    <cellStyle name="20% - Accent1 2 3 2 2" xfId="23"/>
    <cellStyle name="20% - Accent1 2 3 2 2 2" xfId="24"/>
    <cellStyle name="20% - Accent1 2 3 2 3" xfId="25"/>
    <cellStyle name="20% - Accent1 2 3 3" xfId="26"/>
    <cellStyle name="20% - Accent1 2 3 3 2" xfId="27"/>
    <cellStyle name="20% - Accent1 2 3 4" xfId="28"/>
    <cellStyle name="20% - Accent1 2 4" xfId="29"/>
    <cellStyle name="20% - Accent1 2 4 2" xfId="30"/>
    <cellStyle name="20% - Accent1 2 4 2 2" xfId="31"/>
    <cellStyle name="20% - Accent1 2 4 3" xfId="32"/>
    <cellStyle name="20% - Accent1 2 5" xfId="33"/>
    <cellStyle name="20% - Accent1 2 5 2" xfId="34"/>
    <cellStyle name="20% - Accent1 2 6" xfId="35"/>
    <cellStyle name="20% - Accent1 3" xfId="36"/>
    <cellStyle name="20% - Accent1 3 2" xfId="37"/>
    <cellStyle name="20% - Accent1 3 2 2" xfId="38"/>
    <cellStyle name="20% - Accent1 3 2 2 2" xfId="39"/>
    <cellStyle name="20% - Accent1 3 2 2 2 2" xfId="40"/>
    <cellStyle name="20% - Accent1 3 2 2 3" xfId="41"/>
    <cellStyle name="20% - Accent1 3 2 3" xfId="42"/>
    <cellStyle name="20% - Accent1 3 2 3 2" xfId="43"/>
    <cellStyle name="20% - Accent1 3 2 4" xfId="44"/>
    <cellStyle name="20% - Accent1 3 3" xfId="45"/>
    <cellStyle name="20% - Accent1 3 3 2" xfId="46"/>
    <cellStyle name="20% - Accent1 3 3 2 2" xfId="47"/>
    <cellStyle name="20% - Accent1 3 3 3" xfId="48"/>
    <cellStyle name="20% - Accent1 3 4" xfId="49"/>
    <cellStyle name="20% - Accent1 3 4 2" xfId="50"/>
    <cellStyle name="20% - Accent1 3 5" xfId="51"/>
    <cellStyle name="20% - Accent1 4" xfId="52"/>
    <cellStyle name="20% - Accent1 4 2" xfId="53"/>
    <cellStyle name="20% - Accent1 4 2 2" xfId="54"/>
    <cellStyle name="20% - Accent1 4 2 2 2" xfId="55"/>
    <cellStyle name="20% - Accent1 4 2 3" xfId="56"/>
    <cellStyle name="20% - Accent1 4 3" xfId="57"/>
    <cellStyle name="20% - Accent1 4 3 2" xfId="58"/>
    <cellStyle name="20% - Accent1 4 4" xfId="59"/>
    <cellStyle name="20% - Accent1 5" xfId="60"/>
    <cellStyle name="20% - Accent1 5 2" xfId="61"/>
    <cellStyle name="20% - Accent1 5 2 2" xfId="62"/>
    <cellStyle name="20% - Accent1 5 3" xfId="63"/>
    <cellStyle name="20% - Accent1 6" xfId="64"/>
    <cellStyle name="20% - Accent1 6 2" xfId="65"/>
    <cellStyle name="20% - Accent1 7" xfId="66"/>
    <cellStyle name="20% - Accent2 2" xfId="67"/>
    <cellStyle name="20% - Accent2 2 2" xfId="68"/>
    <cellStyle name="20% - Accent2 2 2 2" xfId="69"/>
    <cellStyle name="20% - Accent2 2 2 2 2" xfId="70"/>
    <cellStyle name="20% - Accent2 2 2 2 2 2" xfId="71"/>
    <cellStyle name="20% - Accent2 2 2 2 2 2 2" xfId="72"/>
    <cellStyle name="20% - Accent2 2 2 2 2 3" xfId="73"/>
    <cellStyle name="20% - Accent2 2 2 2 3" xfId="74"/>
    <cellStyle name="20% - Accent2 2 2 2 3 2" xfId="75"/>
    <cellStyle name="20% - Accent2 2 2 2 4" xfId="76"/>
    <cellStyle name="20% - Accent2 2 2 3" xfId="77"/>
    <cellStyle name="20% - Accent2 2 2 3 2" xfId="78"/>
    <cellStyle name="20% - Accent2 2 2 3 2 2" xfId="79"/>
    <cellStyle name="20% - Accent2 2 2 3 3" xfId="80"/>
    <cellStyle name="20% - Accent2 2 2 4" xfId="81"/>
    <cellStyle name="20% - Accent2 2 2 4 2" xfId="82"/>
    <cellStyle name="20% - Accent2 2 2 5" xfId="83"/>
    <cellStyle name="20% - Accent2 2 3" xfId="84"/>
    <cellStyle name="20% - Accent2 2 3 2" xfId="85"/>
    <cellStyle name="20% - Accent2 2 3 2 2" xfId="86"/>
    <cellStyle name="20% - Accent2 2 3 2 2 2" xfId="87"/>
    <cellStyle name="20% - Accent2 2 3 2 3" xfId="88"/>
    <cellStyle name="20% - Accent2 2 3 3" xfId="89"/>
    <cellStyle name="20% - Accent2 2 3 3 2" xfId="90"/>
    <cellStyle name="20% - Accent2 2 3 4" xfId="91"/>
    <cellStyle name="20% - Accent2 2 4" xfId="92"/>
    <cellStyle name="20% - Accent2 2 4 2" xfId="93"/>
    <cellStyle name="20% - Accent2 2 4 2 2" xfId="94"/>
    <cellStyle name="20% - Accent2 2 4 3" xfId="95"/>
    <cellStyle name="20% - Accent2 2 5" xfId="96"/>
    <cellStyle name="20% - Accent2 2 5 2" xfId="97"/>
    <cellStyle name="20% - Accent2 2 6" xfId="98"/>
    <cellStyle name="20% - Accent2 3" xfId="99"/>
    <cellStyle name="20% - Accent2 3 2" xfId="100"/>
    <cellStyle name="20% - Accent2 3 2 2" xfId="101"/>
    <cellStyle name="20% - Accent2 3 2 2 2" xfId="102"/>
    <cellStyle name="20% - Accent2 3 2 2 2 2" xfId="103"/>
    <cellStyle name="20% - Accent2 3 2 2 3" xfId="104"/>
    <cellStyle name="20% - Accent2 3 2 3" xfId="105"/>
    <cellStyle name="20% - Accent2 3 2 3 2" xfId="106"/>
    <cellStyle name="20% - Accent2 3 2 4" xfId="107"/>
    <cellStyle name="20% - Accent2 3 3" xfId="108"/>
    <cellStyle name="20% - Accent2 3 3 2" xfId="109"/>
    <cellStyle name="20% - Accent2 3 3 2 2" xfId="110"/>
    <cellStyle name="20% - Accent2 3 3 3" xfId="111"/>
    <cellStyle name="20% - Accent2 3 4" xfId="112"/>
    <cellStyle name="20% - Accent2 3 4 2" xfId="113"/>
    <cellStyle name="20% - Accent2 3 5" xfId="114"/>
    <cellStyle name="20% - Accent2 4" xfId="115"/>
    <cellStyle name="20% - Accent2 4 2" xfId="116"/>
    <cellStyle name="20% - Accent2 4 2 2" xfId="117"/>
    <cellStyle name="20% - Accent2 4 2 2 2" xfId="118"/>
    <cellStyle name="20% - Accent2 4 2 3" xfId="119"/>
    <cellStyle name="20% - Accent2 4 3" xfId="120"/>
    <cellStyle name="20% - Accent2 4 3 2" xfId="121"/>
    <cellStyle name="20% - Accent2 4 4" xfId="122"/>
    <cellStyle name="20% - Accent2 5" xfId="123"/>
    <cellStyle name="20% - Accent2 5 2" xfId="124"/>
    <cellStyle name="20% - Accent2 5 2 2" xfId="125"/>
    <cellStyle name="20% - Accent2 5 3" xfId="126"/>
    <cellStyle name="20% - Accent2 6" xfId="127"/>
    <cellStyle name="20% - Accent2 6 2" xfId="128"/>
    <cellStyle name="20% - Accent2 7" xfId="129"/>
    <cellStyle name="20% - Accent3 2" xfId="130"/>
    <cellStyle name="20% - Accent3 2 2" xfId="131"/>
    <cellStyle name="20% - Accent3 2 2 2" xfId="132"/>
    <cellStyle name="20% - Accent3 2 2 2 2" xfId="133"/>
    <cellStyle name="20% - Accent3 2 2 2 2 2" xfId="134"/>
    <cellStyle name="20% - Accent3 2 2 2 2 2 2" xfId="135"/>
    <cellStyle name="20% - Accent3 2 2 2 2 3" xfId="136"/>
    <cellStyle name="20% - Accent3 2 2 2 3" xfId="137"/>
    <cellStyle name="20% - Accent3 2 2 2 3 2" xfId="138"/>
    <cellStyle name="20% - Accent3 2 2 2 4" xfId="139"/>
    <cellStyle name="20% - Accent3 2 2 3" xfId="140"/>
    <cellStyle name="20% - Accent3 2 2 3 2" xfId="141"/>
    <cellStyle name="20% - Accent3 2 2 3 2 2" xfId="142"/>
    <cellStyle name="20% - Accent3 2 2 3 3" xfId="143"/>
    <cellStyle name="20% - Accent3 2 2 4" xfId="144"/>
    <cellStyle name="20% - Accent3 2 2 4 2" xfId="145"/>
    <cellStyle name="20% - Accent3 2 2 5" xfId="146"/>
    <cellStyle name="20% - Accent3 2 3" xfId="147"/>
    <cellStyle name="20% - Accent3 2 3 2" xfId="148"/>
    <cellStyle name="20% - Accent3 2 3 2 2" xfId="149"/>
    <cellStyle name="20% - Accent3 2 3 2 2 2" xfId="150"/>
    <cellStyle name="20% - Accent3 2 3 2 3" xfId="151"/>
    <cellStyle name="20% - Accent3 2 3 3" xfId="152"/>
    <cellStyle name="20% - Accent3 2 3 3 2" xfId="153"/>
    <cellStyle name="20% - Accent3 2 3 4" xfId="154"/>
    <cellStyle name="20% - Accent3 2 4" xfId="155"/>
    <cellStyle name="20% - Accent3 2 4 2" xfId="156"/>
    <cellStyle name="20% - Accent3 2 4 2 2" xfId="157"/>
    <cellStyle name="20% - Accent3 2 4 3" xfId="158"/>
    <cellStyle name="20% - Accent3 2 5" xfId="159"/>
    <cellStyle name="20% - Accent3 2 5 2" xfId="160"/>
    <cellStyle name="20% - Accent3 2 6" xfId="161"/>
    <cellStyle name="20% - Accent3 3" xfId="162"/>
    <cellStyle name="20% - Accent3 3 2" xfId="163"/>
    <cellStyle name="20% - Accent3 3 2 2" xfId="164"/>
    <cellStyle name="20% - Accent3 3 2 2 2" xfId="165"/>
    <cellStyle name="20% - Accent3 3 2 2 2 2" xfId="166"/>
    <cellStyle name="20% - Accent3 3 2 2 3" xfId="167"/>
    <cellStyle name="20% - Accent3 3 2 3" xfId="168"/>
    <cellStyle name="20% - Accent3 3 2 3 2" xfId="169"/>
    <cellStyle name="20% - Accent3 3 2 4" xfId="170"/>
    <cellStyle name="20% - Accent3 3 3" xfId="171"/>
    <cellStyle name="20% - Accent3 3 3 2" xfId="172"/>
    <cellStyle name="20% - Accent3 3 3 2 2" xfId="173"/>
    <cellStyle name="20% - Accent3 3 3 3" xfId="174"/>
    <cellStyle name="20% - Accent3 3 4" xfId="175"/>
    <cellStyle name="20% - Accent3 3 4 2" xfId="176"/>
    <cellStyle name="20% - Accent3 3 5" xfId="177"/>
    <cellStyle name="20% - Accent3 4" xfId="178"/>
    <cellStyle name="20% - Accent3 4 2" xfId="179"/>
    <cellStyle name="20% - Accent3 4 2 2" xfId="180"/>
    <cellStyle name="20% - Accent3 4 2 2 2" xfId="181"/>
    <cellStyle name="20% - Accent3 4 2 3" xfId="182"/>
    <cellStyle name="20% - Accent3 4 3" xfId="183"/>
    <cellStyle name="20% - Accent3 4 3 2" xfId="184"/>
    <cellStyle name="20% - Accent3 4 4" xfId="185"/>
    <cellStyle name="20% - Accent3 5" xfId="186"/>
    <cellStyle name="20% - Accent3 5 2" xfId="187"/>
    <cellStyle name="20% - Accent3 5 2 2" xfId="188"/>
    <cellStyle name="20% - Accent3 5 3" xfId="189"/>
    <cellStyle name="20% - Accent3 6" xfId="190"/>
    <cellStyle name="20% - Accent3 6 2" xfId="191"/>
    <cellStyle name="20% - Accent3 7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3" xfId="203"/>
    <cellStyle name="20% - Accent4 2 2 3 2" xfId="204"/>
    <cellStyle name="20% - Accent4 2 2 3 2 2" xfId="205"/>
    <cellStyle name="20% - Accent4 2 2 3 3" xfId="206"/>
    <cellStyle name="20% - Accent4 2 2 4" xfId="207"/>
    <cellStyle name="20% - Accent4 2 2 4 2" xfId="208"/>
    <cellStyle name="20% - Accent4 2 2 5" xfId="209"/>
    <cellStyle name="20% - Accent4 2 3" xfId="210"/>
    <cellStyle name="20% - Accent4 2 3 2" xfId="211"/>
    <cellStyle name="20% - Accent4 2 3 2 2" xfId="212"/>
    <cellStyle name="20% - Accent4 2 3 2 2 2" xfId="213"/>
    <cellStyle name="20% - Accent4 2 3 2 3" xfId="214"/>
    <cellStyle name="20% - Accent4 2 3 3" xfId="215"/>
    <cellStyle name="20% - Accent4 2 3 3 2" xfId="216"/>
    <cellStyle name="20% - Accent4 2 3 4" xfId="217"/>
    <cellStyle name="20% - Accent4 2 4" xfId="218"/>
    <cellStyle name="20% - Accent4 2 4 2" xfId="219"/>
    <cellStyle name="20% - Accent4 2 4 2 2" xfId="220"/>
    <cellStyle name="20% - Accent4 2 4 3" xfId="221"/>
    <cellStyle name="20% - Accent4 2 5" xfId="222"/>
    <cellStyle name="20% - Accent4 2 5 2" xfId="223"/>
    <cellStyle name="20% - Accent4 2 6" xfId="224"/>
    <cellStyle name="20% - Accent4 3" xfId="225"/>
    <cellStyle name="20% - Accent4 3 2" xfId="226"/>
    <cellStyle name="20% - Accent4 3 2 2" xfId="227"/>
    <cellStyle name="20% - Accent4 3 2 2 2" xfId="228"/>
    <cellStyle name="20% - Accent4 3 2 2 2 2" xfId="229"/>
    <cellStyle name="20% - Accent4 3 2 2 3" xfId="230"/>
    <cellStyle name="20% - Accent4 3 2 3" xfId="231"/>
    <cellStyle name="20% - Accent4 3 2 3 2" xfId="232"/>
    <cellStyle name="20% - Accent4 3 2 4" xfId="233"/>
    <cellStyle name="20% - Accent4 3 3" xfId="234"/>
    <cellStyle name="20% - Accent4 3 3 2" xfId="235"/>
    <cellStyle name="20% - Accent4 3 3 2 2" xfId="236"/>
    <cellStyle name="20% - Accent4 3 3 3" xfId="237"/>
    <cellStyle name="20% - Accent4 3 4" xfId="238"/>
    <cellStyle name="20% - Accent4 3 4 2" xfId="239"/>
    <cellStyle name="20% - Accent4 3 5" xfId="240"/>
    <cellStyle name="20% - Accent4 4" xfId="241"/>
    <cellStyle name="20% - Accent4 4 2" xfId="242"/>
    <cellStyle name="20% - Accent4 4 2 2" xfId="243"/>
    <cellStyle name="20% - Accent4 4 2 2 2" xfId="244"/>
    <cellStyle name="20% - Accent4 4 2 3" xfId="245"/>
    <cellStyle name="20% - Accent4 4 3" xfId="246"/>
    <cellStyle name="20% - Accent4 4 3 2" xfId="247"/>
    <cellStyle name="20% - Accent4 4 4" xfId="248"/>
    <cellStyle name="20% - Accent4 5" xfId="249"/>
    <cellStyle name="20% - Accent4 5 2" xfId="250"/>
    <cellStyle name="20% - Accent4 5 2 2" xfId="251"/>
    <cellStyle name="20% - Accent4 5 3" xfId="252"/>
    <cellStyle name="20% - Accent4 6" xfId="253"/>
    <cellStyle name="20% - Accent4 6 2" xfId="254"/>
    <cellStyle name="20% - Accent4 7" xfId="255"/>
    <cellStyle name="20% - Accent5 2" xfId="256"/>
    <cellStyle name="20% - Accent5 2 2" xfId="257"/>
    <cellStyle name="20% - Accent5 2 2 2" xfId="258"/>
    <cellStyle name="20% - Accent5 2 2 2 2" xfId="259"/>
    <cellStyle name="20% - Accent5 2 2 2 2 2" xfId="260"/>
    <cellStyle name="20% - Accent5 2 2 2 2 2 2" xfId="261"/>
    <cellStyle name="20% - Accent5 2 2 2 2 3" xfId="262"/>
    <cellStyle name="20% - Accent5 2 2 2 3" xfId="263"/>
    <cellStyle name="20% - Accent5 2 2 2 3 2" xfId="264"/>
    <cellStyle name="20% - Accent5 2 2 2 4" xfId="265"/>
    <cellStyle name="20% - Accent5 2 2 3" xfId="266"/>
    <cellStyle name="20% - Accent5 2 2 3 2" xfId="267"/>
    <cellStyle name="20% - Accent5 2 2 3 2 2" xfId="268"/>
    <cellStyle name="20% - Accent5 2 2 3 3" xfId="269"/>
    <cellStyle name="20% - Accent5 2 2 4" xfId="270"/>
    <cellStyle name="20% - Accent5 2 2 4 2" xfId="271"/>
    <cellStyle name="20% - Accent5 2 2 5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4" xfId="281"/>
    <cellStyle name="20% - Accent5 2 4 2" xfId="282"/>
    <cellStyle name="20% - Accent5 2 4 2 2" xfId="283"/>
    <cellStyle name="20% - Accent5 2 4 3" xfId="284"/>
    <cellStyle name="20% - Accent5 2 5" xfId="285"/>
    <cellStyle name="20% - Accent5 2 5 2" xfId="286"/>
    <cellStyle name="20% - Accent5 2 6" xfId="287"/>
    <cellStyle name="20% - Accent5 3" xfId="288"/>
    <cellStyle name="20% - Accent5 3 2" xfId="289"/>
    <cellStyle name="20% - Accent5 3 2 2" xfId="290"/>
    <cellStyle name="20% - Accent5 3 2 2 2" xfId="291"/>
    <cellStyle name="20% - Accent5 3 2 2 2 2" xfId="292"/>
    <cellStyle name="20% - Accent5 3 2 2 3" xfId="293"/>
    <cellStyle name="20% - Accent5 3 2 3" xfId="294"/>
    <cellStyle name="20% - Accent5 3 2 3 2" xfId="295"/>
    <cellStyle name="20% - Accent5 3 2 4" xfId="296"/>
    <cellStyle name="20% - Accent5 3 3" xfId="297"/>
    <cellStyle name="20% - Accent5 3 3 2" xfId="298"/>
    <cellStyle name="20% - Accent5 3 3 2 2" xfId="299"/>
    <cellStyle name="20% - Accent5 3 3 3" xfId="300"/>
    <cellStyle name="20% - Accent5 3 4" xfId="301"/>
    <cellStyle name="20% - Accent5 3 4 2" xfId="302"/>
    <cellStyle name="20% - Accent5 3 5" xfId="303"/>
    <cellStyle name="20% - Accent5 4" xfId="304"/>
    <cellStyle name="20% - Accent5 4 2" xfId="305"/>
    <cellStyle name="20% - Accent5 4 2 2" xfId="306"/>
    <cellStyle name="20% - Accent5 4 2 2 2" xfId="307"/>
    <cellStyle name="20% - Accent5 4 2 3" xfId="308"/>
    <cellStyle name="20% - Accent5 4 3" xfId="309"/>
    <cellStyle name="20% - Accent5 4 3 2" xfId="310"/>
    <cellStyle name="20% - Accent5 4 4" xfId="311"/>
    <cellStyle name="20% - Accent5 5" xfId="312"/>
    <cellStyle name="20% - Accent5 5 2" xfId="313"/>
    <cellStyle name="20% - Accent5 5 2 2" xfId="314"/>
    <cellStyle name="20% - Accent5 5 3" xfId="315"/>
    <cellStyle name="20% - Accent5 6" xfId="316"/>
    <cellStyle name="20% - Accent5 6 2" xfId="317"/>
    <cellStyle name="20% - Accent5 7" xfId="318"/>
    <cellStyle name="20% - Accent6 2" xfId="319"/>
    <cellStyle name="20% - Accent6 2 2" xfId="320"/>
    <cellStyle name="20% - Accent6 2 2 2" xfId="321"/>
    <cellStyle name="20% - Accent6 2 2 2 2" xfId="322"/>
    <cellStyle name="20% - Accent6 2 2 2 2 2" xfId="323"/>
    <cellStyle name="20% - Accent6 2 2 2 2 2 2" xfId="324"/>
    <cellStyle name="20% - Accent6 2 2 2 2 3" xfId="325"/>
    <cellStyle name="20% - Accent6 2 2 2 3" xfId="326"/>
    <cellStyle name="20% - Accent6 2 2 2 3 2" xfId="327"/>
    <cellStyle name="20% - Accent6 2 2 2 4" xfId="328"/>
    <cellStyle name="20% - Accent6 2 2 3" xfId="329"/>
    <cellStyle name="20% - Accent6 2 2 3 2" xfId="330"/>
    <cellStyle name="20% - Accent6 2 2 3 2 2" xfId="331"/>
    <cellStyle name="20% - Accent6 2 2 3 3" xfId="332"/>
    <cellStyle name="20% - Accent6 2 2 4" xfId="333"/>
    <cellStyle name="20% - Accent6 2 2 4 2" xfId="334"/>
    <cellStyle name="20% - Accent6 2 2 5" xfId="335"/>
    <cellStyle name="20% - Accent6 2 3" xfId="336"/>
    <cellStyle name="20% - Accent6 2 3 2" xfId="337"/>
    <cellStyle name="20% - Accent6 2 3 2 2" xfId="338"/>
    <cellStyle name="20% - Accent6 2 3 2 2 2" xfId="339"/>
    <cellStyle name="20% - Accent6 2 3 2 3" xfId="340"/>
    <cellStyle name="20% - Accent6 2 3 3" xfId="341"/>
    <cellStyle name="20% - Accent6 2 3 3 2" xfId="342"/>
    <cellStyle name="20% - Accent6 2 3 4" xfId="343"/>
    <cellStyle name="20% - Accent6 2 4" xfId="344"/>
    <cellStyle name="20% - Accent6 2 4 2" xfId="345"/>
    <cellStyle name="20% - Accent6 2 4 2 2" xfId="346"/>
    <cellStyle name="20% - Accent6 2 4 3" xfId="347"/>
    <cellStyle name="20% - Accent6 2 5" xfId="348"/>
    <cellStyle name="20% - Accent6 2 5 2" xfId="349"/>
    <cellStyle name="20% - Accent6 2 6" xfId="350"/>
    <cellStyle name="20% - Accent6 3" xfId="351"/>
    <cellStyle name="20% - Accent6 3 2" xfId="352"/>
    <cellStyle name="20% - Accent6 3 2 2" xfId="353"/>
    <cellStyle name="20% - Accent6 3 2 2 2" xfId="354"/>
    <cellStyle name="20% - Accent6 3 2 2 2 2" xfId="355"/>
    <cellStyle name="20% - Accent6 3 2 2 3" xfId="356"/>
    <cellStyle name="20% - Accent6 3 2 3" xfId="357"/>
    <cellStyle name="20% - Accent6 3 2 3 2" xfId="358"/>
    <cellStyle name="20% - Accent6 3 2 4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4" xfId="367"/>
    <cellStyle name="20% - Accent6 4 2" xfId="368"/>
    <cellStyle name="20% - Accent6 4 2 2" xfId="369"/>
    <cellStyle name="20% - Accent6 4 2 2 2" xfId="370"/>
    <cellStyle name="20% - Accent6 4 2 3" xfId="371"/>
    <cellStyle name="20% - Accent6 4 3" xfId="372"/>
    <cellStyle name="20% - Accent6 4 3 2" xfId="373"/>
    <cellStyle name="20% - Accent6 4 4" xfId="374"/>
    <cellStyle name="20% - Accent6 5" xfId="375"/>
    <cellStyle name="20% - Accent6 5 2" xfId="376"/>
    <cellStyle name="20% - Accent6 5 2 2" xfId="377"/>
    <cellStyle name="20% - Accent6 5 3" xfId="378"/>
    <cellStyle name="20% - Accent6 6" xfId="379"/>
    <cellStyle name="20% - Accent6 6 2" xfId="380"/>
    <cellStyle name="20% - Accent6 7" xfId="381"/>
    <cellStyle name="40% - Accent1 2" xfId="382"/>
    <cellStyle name="40% - Accent1 2 2" xfId="383"/>
    <cellStyle name="40% - Accent1 2 2 2" xfId="384"/>
    <cellStyle name="40% - Accent1 2 2 2 2" xfId="385"/>
    <cellStyle name="40% - Accent1 2 2 2 2 2" xfId="386"/>
    <cellStyle name="40% - Accent1 2 2 2 2 2 2" xfId="387"/>
    <cellStyle name="40% - Accent1 2 2 2 2 3" xfId="388"/>
    <cellStyle name="40% - Accent1 2 2 2 3" xfId="389"/>
    <cellStyle name="40% - Accent1 2 2 2 3 2" xfId="390"/>
    <cellStyle name="40% - Accent1 2 2 2 4" xfId="391"/>
    <cellStyle name="40% - Accent1 2 2 3" xfId="392"/>
    <cellStyle name="40% - Accent1 2 2 3 2" xfId="393"/>
    <cellStyle name="40% - Accent1 2 2 3 2 2" xfId="394"/>
    <cellStyle name="40% - Accent1 2 2 3 3" xfId="395"/>
    <cellStyle name="40% - Accent1 2 2 4" xfId="396"/>
    <cellStyle name="40% - Accent1 2 2 4 2" xfId="397"/>
    <cellStyle name="40% - Accent1 2 2 5" xfId="398"/>
    <cellStyle name="40% - Accent1 2 3" xfId="399"/>
    <cellStyle name="40% - Accent1 2 3 2" xfId="400"/>
    <cellStyle name="40% - Accent1 2 3 2 2" xfId="401"/>
    <cellStyle name="40% - Accent1 2 3 2 2 2" xfId="402"/>
    <cellStyle name="40% - Accent1 2 3 2 3" xfId="403"/>
    <cellStyle name="40% - Accent1 2 3 3" xfId="404"/>
    <cellStyle name="40% - Accent1 2 3 3 2" xfId="405"/>
    <cellStyle name="40% - Accent1 2 3 4" xfId="406"/>
    <cellStyle name="40% - Accent1 2 4" xfId="407"/>
    <cellStyle name="40% - Accent1 2 4 2" xfId="408"/>
    <cellStyle name="40% - Accent1 2 4 2 2" xfId="409"/>
    <cellStyle name="40% - Accent1 2 4 3" xfId="410"/>
    <cellStyle name="40% - Accent1 2 5" xfId="411"/>
    <cellStyle name="40% - Accent1 2 5 2" xfId="412"/>
    <cellStyle name="40% - Accent1 2 6" xfId="413"/>
    <cellStyle name="40% - Accent1 3" xfId="414"/>
    <cellStyle name="40% - Accent1 3 2" xfId="415"/>
    <cellStyle name="40% - Accent1 3 2 2" xfId="416"/>
    <cellStyle name="40% - Accent1 3 2 2 2" xfId="417"/>
    <cellStyle name="40% - Accent1 3 2 2 2 2" xfId="418"/>
    <cellStyle name="40% - Accent1 3 2 2 3" xfId="419"/>
    <cellStyle name="40% - Accent1 3 2 3" xfId="420"/>
    <cellStyle name="40% - Accent1 3 2 3 2" xfId="421"/>
    <cellStyle name="40% - Accent1 3 2 4" xfId="422"/>
    <cellStyle name="40% - Accent1 3 3" xfId="423"/>
    <cellStyle name="40% - Accent1 3 3 2" xfId="424"/>
    <cellStyle name="40% - Accent1 3 3 2 2" xfId="425"/>
    <cellStyle name="40% - Accent1 3 3 3" xfId="426"/>
    <cellStyle name="40% - Accent1 3 4" xfId="427"/>
    <cellStyle name="40% - Accent1 3 4 2" xfId="428"/>
    <cellStyle name="40% - Accent1 3 5" xfId="429"/>
    <cellStyle name="40% - Accent1 4" xfId="430"/>
    <cellStyle name="40% - Accent1 4 2" xfId="431"/>
    <cellStyle name="40% - Accent1 4 2 2" xfId="432"/>
    <cellStyle name="40% - Accent1 4 2 2 2" xfId="433"/>
    <cellStyle name="40% - Accent1 4 2 3" xfId="434"/>
    <cellStyle name="40% - Accent1 4 3" xfId="435"/>
    <cellStyle name="40% - Accent1 4 3 2" xfId="436"/>
    <cellStyle name="40% - Accent1 4 4" xfId="437"/>
    <cellStyle name="40% - Accent1 5" xfId="438"/>
    <cellStyle name="40% - Accent1 5 2" xfId="439"/>
    <cellStyle name="40% - Accent1 5 2 2" xfId="440"/>
    <cellStyle name="40% - Accent1 5 3" xfId="441"/>
    <cellStyle name="40% - Accent1 6" xfId="442"/>
    <cellStyle name="40% - Accent1 6 2" xfId="443"/>
    <cellStyle name="40% - Accent1 7" xfId="444"/>
    <cellStyle name="40% - Accent2 2" xfId="445"/>
    <cellStyle name="40% - Accent2 2 2" xfId="446"/>
    <cellStyle name="40% - Accent2 2 2 2" xfId="447"/>
    <cellStyle name="40% - Accent2 2 2 2 2" xfId="448"/>
    <cellStyle name="40% - Accent2 2 2 2 2 2" xfId="449"/>
    <cellStyle name="40% - Accent2 2 2 2 2 2 2" xfId="450"/>
    <cellStyle name="40% - Accent2 2 2 2 2 3" xfId="451"/>
    <cellStyle name="40% - Accent2 2 2 2 3" xfId="452"/>
    <cellStyle name="40% - Accent2 2 2 2 3 2" xfId="453"/>
    <cellStyle name="40% - Accent2 2 2 2 4" xfId="454"/>
    <cellStyle name="40% - Accent2 2 2 3" xfId="455"/>
    <cellStyle name="40% - Accent2 2 2 3 2" xfId="456"/>
    <cellStyle name="40% - Accent2 2 2 3 2 2" xfId="457"/>
    <cellStyle name="40% - Accent2 2 2 3 3" xfId="458"/>
    <cellStyle name="40% - Accent2 2 2 4" xfId="459"/>
    <cellStyle name="40% - Accent2 2 2 4 2" xfId="460"/>
    <cellStyle name="40% - Accent2 2 2 5" xfId="461"/>
    <cellStyle name="40% - Accent2 2 3" xfId="462"/>
    <cellStyle name="40% - Accent2 2 3 2" xfId="463"/>
    <cellStyle name="40% - Accent2 2 3 2 2" xfId="464"/>
    <cellStyle name="40% - Accent2 2 3 2 2 2" xfId="465"/>
    <cellStyle name="40% - Accent2 2 3 2 3" xfId="466"/>
    <cellStyle name="40% - Accent2 2 3 3" xfId="467"/>
    <cellStyle name="40% - Accent2 2 3 3 2" xfId="468"/>
    <cellStyle name="40% - Accent2 2 3 4" xfId="469"/>
    <cellStyle name="40% - Accent2 2 4" xfId="470"/>
    <cellStyle name="40% - Accent2 2 4 2" xfId="471"/>
    <cellStyle name="40% - Accent2 2 4 2 2" xfId="472"/>
    <cellStyle name="40% - Accent2 2 4 3" xfId="473"/>
    <cellStyle name="40% - Accent2 2 5" xfId="474"/>
    <cellStyle name="40% - Accent2 2 5 2" xfId="475"/>
    <cellStyle name="40% - Accent2 2 6" xfId="476"/>
    <cellStyle name="40% - Accent2 3" xfId="477"/>
    <cellStyle name="40% - Accent2 3 2" xfId="478"/>
    <cellStyle name="40% - Accent2 3 2 2" xfId="479"/>
    <cellStyle name="40% - Accent2 3 2 2 2" xfId="480"/>
    <cellStyle name="40% - Accent2 3 2 2 2 2" xfId="481"/>
    <cellStyle name="40% - Accent2 3 2 2 3" xfId="482"/>
    <cellStyle name="40% - Accent2 3 2 3" xfId="483"/>
    <cellStyle name="40% - Accent2 3 2 3 2" xfId="484"/>
    <cellStyle name="40% - Accent2 3 2 4" xfId="485"/>
    <cellStyle name="40% - Accent2 3 3" xfId="486"/>
    <cellStyle name="40% - Accent2 3 3 2" xfId="487"/>
    <cellStyle name="40% - Accent2 3 3 2 2" xfId="488"/>
    <cellStyle name="40% - Accent2 3 3 3" xfId="489"/>
    <cellStyle name="40% - Accent2 3 4" xfId="490"/>
    <cellStyle name="40% - Accent2 3 4 2" xfId="491"/>
    <cellStyle name="40% - Accent2 3 5" xfId="492"/>
    <cellStyle name="40% - Accent2 4" xfId="493"/>
    <cellStyle name="40% - Accent2 4 2" xfId="494"/>
    <cellStyle name="40% - Accent2 4 2 2" xfId="495"/>
    <cellStyle name="40% - Accent2 4 2 2 2" xfId="496"/>
    <cellStyle name="40% - Accent2 4 2 3" xfId="497"/>
    <cellStyle name="40% - Accent2 4 3" xfId="498"/>
    <cellStyle name="40% - Accent2 4 3 2" xfId="499"/>
    <cellStyle name="40% - Accent2 4 4" xfId="500"/>
    <cellStyle name="40% - Accent2 5" xfId="501"/>
    <cellStyle name="40% - Accent2 5 2" xfId="502"/>
    <cellStyle name="40% - Accent2 5 2 2" xfId="503"/>
    <cellStyle name="40% - Accent2 5 3" xfId="504"/>
    <cellStyle name="40% - Accent2 6" xfId="505"/>
    <cellStyle name="40% - Accent2 6 2" xfId="506"/>
    <cellStyle name="40% - Accent2 7" xfId="507"/>
    <cellStyle name="40% - Accent3 2" xfId="508"/>
    <cellStyle name="40% - Accent3 2 2" xfId="509"/>
    <cellStyle name="40% - Accent3 2 2 2" xfId="510"/>
    <cellStyle name="40% - Accent3 2 2 2 2" xfId="511"/>
    <cellStyle name="40% - Accent3 2 2 2 2 2" xfId="512"/>
    <cellStyle name="40% - Accent3 2 2 2 2 2 2" xfId="513"/>
    <cellStyle name="40% - Accent3 2 2 2 2 3" xfId="514"/>
    <cellStyle name="40% - Accent3 2 2 2 3" xfId="515"/>
    <cellStyle name="40% - Accent3 2 2 2 3 2" xfId="516"/>
    <cellStyle name="40% - Accent3 2 2 2 4" xfId="517"/>
    <cellStyle name="40% - Accent3 2 2 3" xfId="518"/>
    <cellStyle name="40% - Accent3 2 2 3 2" xfId="519"/>
    <cellStyle name="40% - Accent3 2 2 3 2 2" xfId="520"/>
    <cellStyle name="40% - Accent3 2 2 3 3" xfId="521"/>
    <cellStyle name="40% - Accent3 2 2 4" xfId="522"/>
    <cellStyle name="40% - Accent3 2 2 4 2" xfId="523"/>
    <cellStyle name="40% - Accent3 2 2 5" xfId="524"/>
    <cellStyle name="40% - Accent3 2 3" xfId="525"/>
    <cellStyle name="40% - Accent3 2 3 2" xfId="526"/>
    <cellStyle name="40% - Accent3 2 3 2 2" xfId="527"/>
    <cellStyle name="40% - Accent3 2 3 2 2 2" xfId="528"/>
    <cellStyle name="40% - Accent3 2 3 2 3" xfId="529"/>
    <cellStyle name="40% - Accent3 2 3 3" xfId="530"/>
    <cellStyle name="40% - Accent3 2 3 3 2" xfId="531"/>
    <cellStyle name="40% - Accent3 2 3 4" xfId="532"/>
    <cellStyle name="40% - Accent3 2 4" xfId="533"/>
    <cellStyle name="40% - Accent3 2 4 2" xfId="534"/>
    <cellStyle name="40% - Accent3 2 4 2 2" xfId="535"/>
    <cellStyle name="40% - Accent3 2 4 3" xfId="536"/>
    <cellStyle name="40% - Accent3 2 5" xfId="537"/>
    <cellStyle name="40% - Accent3 2 5 2" xfId="538"/>
    <cellStyle name="40% - Accent3 2 6" xfId="539"/>
    <cellStyle name="40% - Accent3 3" xfId="540"/>
    <cellStyle name="40% - Accent3 3 2" xfId="541"/>
    <cellStyle name="40% - Accent3 3 2 2" xfId="542"/>
    <cellStyle name="40% - Accent3 3 2 2 2" xfId="543"/>
    <cellStyle name="40% - Accent3 3 2 2 2 2" xfId="544"/>
    <cellStyle name="40% - Accent3 3 2 2 3" xfId="545"/>
    <cellStyle name="40% - Accent3 3 2 3" xfId="546"/>
    <cellStyle name="40% - Accent3 3 2 3 2" xfId="547"/>
    <cellStyle name="40% - Accent3 3 2 4" xfId="548"/>
    <cellStyle name="40% - Accent3 3 3" xfId="549"/>
    <cellStyle name="40% - Accent3 3 3 2" xfId="550"/>
    <cellStyle name="40% - Accent3 3 3 2 2" xfId="551"/>
    <cellStyle name="40% - Accent3 3 3 3" xfId="552"/>
    <cellStyle name="40% - Accent3 3 4" xfId="553"/>
    <cellStyle name="40% - Accent3 3 4 2" xfId="554"/>
    <cellStyle name="40% - Accent3 3 5" xfId="555"/>
    <cellStyle name="40% - Accent3 4" xfId="556"/>
    <cellStyle name="40% - Accent3 4 2" xfId="557"/>
    <cellStyle name="40% - Accent3 4 2 2" xfId="558"/>
    <cellStyle name="40% - Accent3 4 2 2 2" xfId="559"/>
    <cellStyle name="40% - Accent3 4 2 3" xfId="560"/>
    <cellStyle name="40% - Accent3 4 3" xfId="561"/>
    <cellStyle name="40% - Accent3 4 3 2" xfId="562"/>
    <cellStyle name="40% - Accent3 4 4" xfId="563"/>
    <cellStyle name="40% - Accent3 5" xfId="564"/>
    <cellStyle name="40% - Accent3 5 2" xfId="565"/>
    <cellStyle name="40% - Accent3 5 2 2" xfId="566"/>
    <cellStyle name="40% - Accent3 5 3" xfId="567"/>
    <cellStyle name="40% - Accent3 6" xfId="568"/>
    <cellStyle name="40% - Accent3 6 2" xfId="569"/>
    <cellStyle name="40% - Accent3 7" xfId="570"/>
    <cellStyle name="40% - Accent4 2" xfId="571"/>
    <cellStyle name="40% - Accent4 2 2" xfId="572"/>
    <cellStyle name="40% - Accent4 2 2 2" xfId="573"/>
    <cellStyle name="40% - Accent4 2 2 2 2" xfId="574"/>
    <cellStyle name="40% - Accent4 2 2 2 2 2" xfId="575"/>
    <cellStyle name="40% - Accent4 2 2 2 2 2 2" xfId="576"/>
    <cellStyle name="40% - Accent4 2 2 2 2 3" xfId="577"/>
    <cellStyle name="40% - Accent4 2 2 2 3" xfId="578"/>
    <cellStyle name="40% - Accent4 2 2 2 3 2" xfId="579"/>
    <cellStyle name="40% - Accent4 2 2 2 4" xfId="580"/>
    <cellStyle name="40% - Accent4 2 2 3" xfId="581"/>
    <cellStyle name="40% - Accent4 2 2 3 2" xfId="582"/>
    <cellStyle name="40% - Accent4 2 2 3 2 2" xfId="583"/>
    <cellStyle name="40% - Accent4 2 2 3 3" xfId="584"/>
    <cellStyle name="40% - Accent4 2 2 4" xfId="585"/>
    <cellStyle name="40% - Accent4 2 2 4 2" xfId="586"/>
    <cellStyle name="40% - Accent4 2 2 5" xfId="587"/>
    <cellStyle name="40% - Accent4 2 3" xfId="588"/>
    <cellStyle name="40% - Accent4 2 3 2" xfId="589"/>
    <cellStyle name="40% - Accent4 2 3 2 2" xfId="590"/>
    <cellStyle name="40% - Accent4 2 3 2 2 2" xfId="591"/>
    <cellStyle name="40% - Accent4 2 3 2 3" xfId="592"/>
    <cellStyle name="40% - Accent4 2 3 3" xfId="593"/>
    <cellStyle name="40% - Accent4 2 3 3 2" xfId="594"/>
    <cellStyle name="40% - Accent4 2 3 4" xfId="595"/>
    <cellStyle name="40% - Accent4 2 4" xfId="596"/>
    <cellStyle name="40% - Accent4 2 4 2" xfId="597"/>
    <cellStyle name="40% - Accent4 2 4 2 2" xfId="598"/>
    <cellStyle name="40% - Accent4 2 4 3" xfId="599"/>
    <cellStyle name="40% - Accent4 2 5" xfId="600"/>
    <cellStyle name="40% - Accent4 2 5 2" xfId="601"/>
    <cellStyle name="40% - Accent4 2 6" xfId="602"/>
    <cellStyle name="40% - Accent4 3" xfId="603"/>
    <cellStyle name="40% - Accent4 3 2" xfId="604"/>
    <cellStyle name="40% - Accent4 3 2 2" xfId="605"/>
    <cellStyle name="40% - Accent4 3 2 2 2" xfId="606"/>
    <cellStyle name="40% - Accent4 3 2 2 2 2" xfId="607"/>
    <cellStyle name="40% - Accent4 3 2 2 3" xfId="608"/>
    <cellStyle name="40% - Accent4 3 2 3" xfId="609"/>
    <cellStyle name="40% - Accent4 3 2 3 2" xfId="610"/>
    <cellStyle name="40% - Accent4 3 2 4" xfId="611"/>
    <cellStyle name="40% - Accent4 3 3" xfId="612"/>
    <cellStyle name="40% - Accent4 3 3 2" xfId="613"/>
    <cellStyle name="40% - Accent4 3 3 2 2" xfId="614"/>
    <cellStyle name="40% - Accent4 3 3 3" xfId="615"/>
    <cellStyle name="40% - Accent4 3 4" xfId="616"/>
    <cellStyle name="40% - Accent4 3 4 2" xfId="617"/>
    <cellStyle name="40% - Accent4 3 5" xfId="618"/>
    <cellStyle name="40% - Accent4 4" xfId="619"/>
    <cellStyle name="40% - Accent4 4 2" xfId="620"/>
    <cellStyle name="40% - Accent4 4 2 2" xfId="621"/>
    <cellStyle name="40% - Accent4 4 2 2 2" xfId="622"/>
    <cellStyle name="40% - Accent4 4 2 3" xfId="623"/>
    <cellStyle name="40% - Accent4 4 3" xfId="624"/>
    <cellStyle name="40% - Accent4 4 3 2" xfId="625"/>
    <cellStyle name="40% - Accent4 4 4" xfId="626"/>
    <cellStyle name="40% - Accent4 5" xfId="627"/>
    <cellStyle name="40% - Accent4 5 2" xfId="628"/>
    <cellStyle name="40% - Accent4 5 2 2" xfId="629"/>
    <cellStyle name="40% - Accent4 5 3" xfId="630"/>
    <cellStyle name="40% - Accent4 6" xfId="631"/>
    <cellStyle name="40% - Accent4 6 2" xfId="632"/>
    <cellStyle name="40% - Accent4 7" xfId="633"/>
    <cellStyle name="40% - Accent5 2" xfId="634"/>
    <cellStyle name="40% - Accent5 2 2" xfId="635"/>
    <cellStyle name="40% - Accent5 2 2 2" xfId="636"/>
    <cellStyle name="40% - Accent5 2 2 2 2" xfId="637"/>
    <cellStyle name="40% - Accent5 2 2 2 2 2" xfId="638"/>
    <cellStyle name="40% - Accent5 2 2 2 2 2 2" xfId="639"/>
    <cellStyle name="40% - Accent5 2 2 2 2 3" xfId="640"/>
    <cellStyle name="40% - Accent5 2 2 2 3" xfId="641"/>
    <cellStyle name="40% - Accent5 2 2 2 3 2" xfId="642"/>
    <cellStyle name="40% - Accent5 2 2 2 4" xfId="643"/>
    <cellStyle name="40% - Accent5 2 2 3" xfId="644"/>
    <cellStyle name="40% - Accent5 2 2 3 2" xfId="645"/>
    <cellStyle name="40% - Accent5 2 2 3 2 2" xfId="646"/>
    <cellStyle name="40% - Accent5 2 2 3 3" xfId="647"/>
    <cellStyle name="40% - Accent5 2 2 4" xfId="648"/>
    <cellStyle name="40% - Accent5 2 2 4 2" xfId="649"/>
    <cellStyle name="40% - Accent5 2 2 5" xfId="650"/>
    <cellStyle name="40% - Accent5 2 3" xfId="651"/>
    <cellStyle name="40% - Accent5 2 3 2" xfId="652"/>
    <cellStyle name="40% - Accent5 2 3 2 2" xfId="653"/>
    <cellStyle name="40% - Accent5 2 3 2 2 2" xfId="654"/>
    <cellStyle name="40% - Accent5 2 3 2 3" xfId="655"/>
    <cellStyle name="40% - Accent5 2 3 3" xfId="656"/>
    <cellStyle name="40% - Accent5 2 3 3 2" xfId="657"/>
    <cellStyle name="40% - Accent5 2 3 4" xfId="658"/>
    <cellStyle name="40% - Accent5 2 4" xfId="659"/>
    <cellStyle name="40% - Accent5 2 4 2" xfId="660"/>
    <cellStyle name="40% - Accent5 2 4 2 2" xfId="661"/>
    <cellStyle name="40% - Accent5 2 4 3" xfId="662"/>
    <cellStyle name="40% - Accent5 2 5" xfId="663"/>
    <cellStyle name="40% - Accent5 2 5 2" xfId="664"/>
    <cellStyle name="40% - Accent5 2 6" xfId="665"/>
    <cellStyle name="40% - Accent5 3" xfId="666"/>
    <cellStyle name="40% - Accent5 3 2" xfId="667"/>
    <cellStyle name="40% - Accent5 3 2 2" xfId="668"/>
    <cellStyle name="40% - Accent5 3 2 2 2" xfId="669"/>
    <cellStyle name="40% - Accent5 3 2 2 2 2" xfId="670"/>
    <cellStyle name="40% - Accent5 3 2 2 3" xfId="671"/>
    <cellStyle name="40% - Accent5 3 2 3" xfId="672"/>
    <cellStyle name="40% - Accent5 3 2 3 2" xfId="673"/>
    <cellStyle name="40% - Accent5 3 2 4" xfId="674"/>
    <cellStyle name="40% - Accent5 3 3" xfId="675"/>
    <cellStyle name="40% - Accent5 3 3 2" xfId="676"/>
    <cellStyle name="40% - Accent5 3 3 2 2" xfId="677"/>
    <cellStyle name="40% - Accent5 3 3 3" xfId="678"/>
    <cellStyle name="40% - Accent5 3 4" xfId="679"/>
    <cellStyle name="40% - Accent5 3 4 2" xfId="680"/>
    <cellStyle name="40% - Accent5 3 5" xfId="681"/>
    <cellStyle name="40% - Accent5 4" xfId="682"/>
    <cellStyle name="40% - Accent5 4 2" xfId="683"/>
    <cellStyle name="40% - Accent5 4 2 2" xfId="684"/>
    <cellStyle name="40% - Accent5 4 2 2 2" xfId="685"/>
    <cellStyle name="40% - Accent5 4 2 3" xfId="686"/>
    <cellStyle name="40% - Accent5 4 3" xfId="687"/>
    <cellStyle name="40% - Accent5 4 3 2" xfId="688"/>
    <cellStyle name="40% - Accent5 4 4" xfId="689"/>
    <cellStyle name="40% - Accent5 5" xfId="690"/>
    <cellStyle name="40% - Accent5 5 2" xfId="691"/>
    <cellStyle name="40% - Accent5 5 2 2" xfId="692"/>
    <cellStyle name="40% - Accent5 5 3" xfId="693"/>
    <cellStyle name="40% - Accent5 6" xfId="694"/>
    <cellStyle name="40% - Accent5 6 2" xfId="695"/>
    <cellStyle name="40% - Accent5 7" xfId="696"/>
    <cellStyle name="40% - Accent6 2" xfId="697"/>
    <cellStyle name="40% - Accent6 2 2" xfId="698"/>
    <cellStyle name="40% - Accent6 2 2 2" xfId="699"/>
    <cellStyle name="40% - Accent6 2 2 2 2" xfId="700"/>
    <cellStyle name="40% - Accent6 2 2 2 2 2" xfId="701"/>
    <cellStyle name="40% - Accent6 2 2 2 2 2 2" xfId="702"/>
    <cellStyle name="40% - Accent6 2 2 2 2 3" xfId="703"/>
    <cellStyle name="40% - Accent6 2 2 2 3" xfId="704"/>
    <cellStyle name="40% - Accent6 2 2 2 3 2" xfId="705"/>
    <cellStyle name="40% - Accent6 2 2 2 4" xfId="706"/>
    <cellStyle name="40% - Accent6 2 2 3" xfId="707"/>
    <cellStyle name="40% - Accent6 2 2 3 2" xfId="708"/>
    <cellStyle name="40% - Accent6 2 2 3 2 2" xfId="709"/>
    <cellStyle name="40% - Accent6 2 2 3 3" xfId="710"/>
    <cellStyle name="40% - Accent6 2 2 4" xfId="711"/>
    <cellStyle name="40% - Accent6 2 2 4 2" xfId="712"/>
    <cellStyle name="40% - Accent6 2 2 5" xfId="713"/>
    <cellStyle name="40% - Accent6 2 3" xfId="714"/>
    <cellStyle name="40% - Accent6 2 3 2" xfId="715"/>
    <cellStyle name="40% - Accent6 2 3 2 2" xfId="716"/>
    <cellStyle name="40% - Accent6 2 3 2 2 2" xfId="717"/>
    <cellStyle name="40% - Accent6 2 3 2 3" xfId="718"/>
    <cellStyle name="40% - Accent6 2 3 3" xfId="719"/>
    <cellStyle name="40% - Accent6 2 3 3 2" xfId="720"/>
    <cellStyle name="40% - Accent6 2 3 4" xfId="721"/>
    <cellStyle name="40% - Accent6 2 4" xfId="722"/>
    <cellStyle name="40% - Accent6 2 4 2" xfId="723"/>
    <cellStyle name="40% - Accent6 2 4 2 2" xfId="724"/>
    <cellStyle name="40% - Accent6 2 4 3" xfId="725"/>
    <cellStyle name="40% - Accent6 2 5" xfId="726"/>
    <cellStyle name="40% - Accent6 2 5 2" xfId="727"/>
    <cellStyle name="40% - Accent6 2 6" xfId="728"/>
    <cellStyle name="40% - Accent6 3" xfId="729"/>
    <cellStyle name="40% - Accent6 3 2" xfId="730"/>
    <cellStyle name="40% - Accent6 3 2 2" xfId="731"/>
    <cellStyle name="40% - Accent6 3 2 2 2" xfId="732"/>
    <cellStyle name="40% - Accent6 3 2 2 2 2" xfId="733"/>
    <cellStyle name="40% - Accent6 3 2 2 3" xfId="734"/>
    <cellStyle name="40% - Accent6 3 2 3" xfId="735"/>
    <cellStyle name="40% - Accent6 3 2 3 2" xfId="736"/>
    <cellStyle name="40% - Accent6 3 2 4" xfId="737"/>
    <cellStyle name="40% - Accent6 3 3" xfId="738"/>
    <cellStyle name="40% - Accent6 3 3 2" xfId="739"/>
    <cellStyle name="40% - Accent6 3 3 2 2" xfId="740"/>
    <cellStyle name="40% - Accent6 3 3 3" xfId="741"/>
    <cellStyle name="40% - Accent6 3 4" xfId="742"/>
    <cellStyle name="40% - Accent6 3 4 2" xfId="743"/>
    <cellStyle name="40% - Accent6 3 5" xfId="744"/>
    <cellStyle name="40% - Accent6 4" xfId="745"/>
    <cellStyle name="40% - Accent6 4 2" xfId="746"/>
    <cellStyle name="40% - Accent6 4 2 2" xfId="747"/>
    <cellStyle name="40% - Accent6 4 2 2 2" xfId="748"/>
    <cellStyle name="40% - Accent6 4 2 3" xfId="749"/>
    <cellStyle name="40% - Accent6 4 3" xfId="750"/>
    <cellStyle name="40% - Accent6 4 3 2" xfId="751"/>
    <cellStyle name="40% - Accent6 4 4" xfId="752"/>
    <cellStyle name="40% - Accent6 5" xfId="753"/>
    <cellStyle name="40% - Accent6 5 2" xfId="754"/>
    <cellStyle name="40% - Accent6 5 2 2" xfId="755"/>
    <cellStyle name="40% - Accent6 5 3" xfId="756"/>
    <cellStyle name="40% - Accent6 6" xfId="757"/>
    <cellStyle name="40% - Accent6 6 2" xfId="758"/>
    <cellStyle name="40% - Accent6 7" xfId="759"/>
    <cellStyle name="60% - Accent1 2" xfId="760"/>
    <cellStyle name="60% - Accent2 2" xfId="761"/>
    <cellStyle name="60% - Accent3 2" xfId="762"/>
    <cellStyle name="60% - Accent4 2" xfId="763"/>
    <cellStyle name="60% - Accent5 2" xfId="764"/>
    <cellStyle name="60% - Accent6 2" xfId="765"/>
    <cellStyle name="Accent1 2" xfId="766"/>
    <cellStyle name="Accent2 2" xfId="767"/>
    <cellStyle name="Accent3 2" xfId="768"/>
    <cellStyle name="Accent4 2" xfId="769"/>
    <cellStyle name="Accent5 2" xfId="770"/>
    <cellStyle name="Accent6 2" xfId="771"/>
    <cellStyle name="Bad 2" xfId="772"/>
    <cellStyle name="Calculation 2" xfId="773"/>
    <cellStyle name="Check Cell 2" xfId="774"/>
    <cellStyle name="Comma" xfId="1" builtinId="3"/>
    <cellStyle name="Comma 10" xfId="775"/>
    <cellStyle name="Comma 10 2" xfId="776"/>
    <cellStyle name="Comma 10 2 2" xfId="777"/>
    <cellStyle name="Comma 10 2 2 2" xfId="778"/>
    <cellStyle name="Comma 10 2 3" xfId="779"/>
    <cellStyle name="Comma 10 3" xfId="780"/>
    <cellStyle name="Comma 10 3 2" xfId="781"/>
    <cellStyle name="Comma 10 4" xfId="782"/>
    <cellStyle name="Comma 11" xfId="783"/>
    <cellStyle name="Comma 11 2" xfId="784"/>
    <cellStyle name="Comma 11 2 2" xfId="785"/>
    <cellStyle name="Comma 11 3" xfId="786"/>
    <cellStyle name="Comma 12" xfId="787"/>
    <cellStyle name="Comma 13" xfId="1105"/>
    <cellStyle name="Comma 2" xfId="788"/>
    <cellStyle name="Comma 2 2" xfId="789"/>
    <cellStyle name="Comma 3" xfId="790"/>
    <cellStyle name="Comma 3 2" xfId="791"/>
    <cellStyle name="Comma 4" xfId="792"/>
    <cellStyle name="Comma 4 2" xfId="793"/>
    <cellStyle name="Comma 4 2 2" xfId="794"/>
    <cellStyle name="Comma 4 2 2 2" xfId="795"/>
    <cellStyle name="Comma 4 2 2 2 2" xfId="796"/>
    <cellStyle name="Comma 4 2 2 2 2 2" xfId="797"/>
    <cellStyle name="Comma 4 2 2 2 3" xfId="798"/>
    <cellStyle name="Comma 4 2 2 3" xfId="799"/>
    <cellStyle name="Comma 4 2 2 3 2" xfId="800"/>
    <cellStyle name="Comma 4 2 2 4" xfId="801"/>
    <cellStyle name="Comma 4 2 3" xfId="802"/>
    <cellStyle name="Comma 4 2 3 2" xfId="803"/>
    <cellStyle name="Comma 4 2 3 2 2" xfId="804"/>
    <cellStyle name="Comma 4 2 3 3" xfId="805"/>
    <cellStyle name="Comma 4 2 4" xfId="806"/>
    <cellStyle name="Comma 4 2 4 2" xfId="807"/>
    <cellStyle name="Comma 4 2 5" xfId="808"/>
    <cellStyle name="Comma 4 3" xfId="809"/>
    <cellStyle name="Comma 4 3 2" xfId="810"/>
    <cellStyle name="Comma 4 3 2 2" xfId="811"/>
    <cellStyle name="Comma 4 3 2 2 2" xfId="812"/>
    <cellStyle name="Comma 4 3 2 3" xfId="813"/>
    <cellStyle name="Comma 4 3 3" xfId="814"/>
    <cellStyle name="Comma 4 3 3 2" xfId="815"/>
    <cellStyle name="Comma 4 3 4" xfId="816"/>
    <cellStyle name="Comma 4 4" xfId="817"/>
    <cellStyle name="Comma 4 4 2" xfId="818"/>
    <cellStyle name="Comma 4 4 2 2" xfId="819"/>
    <cellStyle name="Comma 4 4 3" xfId="820"/>
    <cellStyle name="Comma 4 5" xfId="821"/>
    <cellStyle name="Comma 4 5 2" xfId="822"/>
    <cellStyle name="Comma 4 6" xfId="823"/>
    <cellStyle name="Comma 5" xfId="824"/>
    <cellStyle name="Comma 6" xfId="825"/>
    <cellStyle name="Comma 7" xfId="826"/>
    <cellStyle name="Comma 7 2" xfId="827"/>
    <cellStyle name="Comma 7 2 2" xfId="828"/>
    <cellStyle name="Comma 7 2 2 2" xfId="829"/>
    <cellStyle name="Comma 7 2 2 2 2" xfId="830"/>
    <cellStyle name="Comma 7 2 2 3" xfId="831"/>
    <cellStyle name="Comma 7 2 3" xfId="832"/>
    <cellStyle name="Comma 7 2 3 2" xfId="833"/>
    <cellStyle name="Comma 7 2 4" xfId="834"/>
    <cellStyle name="Comma 7 3" xfId="835"/>
    <cellStyle name="Comma 7 3 2" xfId="836"/>
    <cellStyle name="Comma 7 3 2 2" xfId="837"/>
    <cellStyle name="Comma 7 3 3" xfId="838"/>
    <cellStyle name="Comma 7 4" xfId="839"/>
    <cellStyle name="Comma 7 4 2" xfId="840"/>
    <cellStyle name="Comma 7 5" xfId="841"/>
    <cellStyle name="Comma 8" xfId="842"/>
    <cellStyle name="Comma 8 2" xfId="843"/>
    <cellStyle name="Comma 8 2 2" xfId="844"/>
    <cellStyle name="Comma 8 2 2 2" xfId="845"/>
    <cellStyle name="Comma 8 2 2 2 2" xfId="846"/>
    <cellStyle name="Comma 8 2 2 3" xfId="847"/>
    <cellStyle name="Comma 8 2 3" xfId="848"/>
    <cellStyle name="Comma 8 2 3 2" xfId="849"/>
    <cellStyle name="Comma 8 2 4" xfId="850"/>
    <cellStyle name="Comma 8 3" xfId="851"/>
    <cellStyle name="Comma 8 3 2" xfId="852"/>
    <cellStyle name="Comma 8 3 2 2" xfId="853"/>
    <cellStyle name="Comma 8 3 3" xfId="854"/>
    <cellStyle name="Comma 8 4" xfId="855"/>
    <cellStyle name="Comma 8 4 2" xfId="856"/>
    <cellStyle name="Comma 8 5" xfId="857"/>
    <cellStyle name="Comma 9" xfId="858"/>
    <cellStyle name="Comma 9 2" xfId="859"/>
    <cellStyle name="Comma 9 2 2" xfId="860"/>
    <cellStyle name="Comma 9 2 2 2" xfId="861"/>
    <cellStyle name="Comma 9 2 2 2 2" xfId="862"/>
    <cellStyle name="Comma 9 2 2 3" xfId="863"/>
    <cellStyle name="Comma 9 2 3" xfId="864"/>
    <cellStyle name="Comma 9 2 3 2" xfId="865"/>
    <cellStyle name="Comma 9 2 4" xfId="866"/>
    <cellStyle name="Comma 9 3" xfId="867"/>
    <cellStyle name="Comma 9 3 2" xfId="868"/>
    <cellStyle name="Comma 9 3 2 2" xfId="869"/>
    <cellStyle name="Comma 9 3 3" xfId="870"/>
    <cellStyle name="Comma 9 4" xfId="871"/>
    <cellStyle name="Comma 9 4 2" xfId="872"/>
    <cellStyle name="Comma 9 5" xfId="873"/>
    <cellStyle name="Currency 2" xfId="874"/>
    <cellStyle name="Currency 2 2" xfId="875"/>
    <cellStyle name="Currency 3" xfId="876"/>
    <cellStyle name="Currency 4" xfId="877"/>
    <cellStyle name="Explanatory Text 2" xfId="878"/>
    <cellStyle name="Good 2" xfId="879"/>
    <cellStyle name="Heading 1 2" xfId="880"/>
    <cellStyle name="Heading 2 2" xfId="881"/>
    <cellStyle name="Heading 3 2" xfId="882"/>
    <cellStyle name="Heading 4 2" xfId="883"/>
    <cellStyle name="Input 2" xfId="884"/>
    <cellStyle name="Normal" xfId="0" builtinId="0"/>
    <cellStyle name="Normal 10" xfId="885"/>
    <cellStyle name="Normal 10 2" xfId="886"/>
    <cellStyle name="Normal 10 2 2" xfId="887"/>
    <cellStyle name="Normal 10 2 2 2" xfId="888"/>
    <cellStyle name="Normal 10 2 3" xfId="889"/>
    <cellStyle name="Normal 10 3" xfId="890"/>
    <cellStyle name="Normal 10 3 2" xfId="891"/>
    <cellStyle name="Normal 10 3 2 2" xfId="892"/>
    <cellStyle name="Normal 10 3 3" xfId="893"/>
    <cellStyle name="Normal 10 4" xfId="894"/>
    <cellStyle name="Normal 10 4 2" xfId="895"/>
    <cellStyle name="Normal 10 5" xfId="896"/>
    <cellStyle name="Normal 11" xfId="897"/>
    <cellStyle name="Normal 11 2" xfId="898"/>
    <cellStyle name="Normal 11 2 2" xfId="899"/>
    <cellStyle name="Normal 11 3" xfId="900"/>
    <cellStyle name="Normal 11 4" xfId="1104"/>
    <cellStyle name="Normal 12" xfId="901"/>
    <cellStyle name="Normal 12 2" xfId="902"/>
    <cellStyle name="Normal 13" xfId="903"/>
    <cellStyle name="Normal 2" xfId="904"/>
    <cellStyle name="Normal 2 2" xfId="905"/>
    <cellStyle name="Normal 2 2 2" xfId="906"/>
    <cellStyle name="Normal 2 2 2 2" xfId="907"/>
    <cellStyle name="Normal 2 2 2 2 2" xfId="908"/>
    <cellStyle name="Normal 2 2 2 2 2 2" xfId="909"/>
    <cellStyle name="Normal 2 2 2 2 3" xfId="910"/>
    <cellStyle name="Normal 2 2 2 3" xfId="911"/>
    <cellStyle name="Normal 2 2 2 3 2" xfId="912"/>
    <cellStyle name="Normal 2 2 2 4" xfId="913"/>
    <cellStyle name="Normal 2 2 3" xfId="3"/>
    <cellStyle name="Normal 2 2 3 2" xfId="914"/>
    <cellStyle name="Normal 2 2 3 2 2" xfId="915"/>
    <cellStyle name="Normal 2 2 3 2 2 2" xfId="916"/>
    <cellStyle name="Normal 2 2 3 2 3" xfId="917"/>
    <cellStyle name="Normal 2 2 3 3" xfId="918"/>
    <cellStyle name="Normal 2 2 3 3 2" xfId="919"/>
    <cellStyle name="Normal 2 2 3 3 2 2" xfId="920"/>
    <cellStyle name="Normal 2 2 3 3 3" xfId="921"/>
    <cellStyle name="Normal 2 2 3 4" xfId="922"/>
    <cellStyle name="Normal 2 2 3 4 2" xfId="923"/>
    <cellStyle name="Normal 2 2 3 4 2 2" xfId="924"/>
    <cellStyle name="Normal 2 2 3 4 3" xfId="925"/>
    <cellStyle name="Normal 2 2 3 5" xfId="926"/>
    <cellStyle name="Normal 2 2 3 5 2" xfId="927"/>
    <cellStyle name="Normal 2 2 3 6" xfId="928"/>
    <cellStyle name="Normal 2 2 4" xfId="929"/>
    <cellStyle name="Normal 2 2 4 2" xfId="930"/>
    <cellStyle name="Normal 2 2 4 2 2" xfId="931"/>
    <cellStyle name="Normal 2 2 4 3" xfId="932"/>
    <cellStyle name="Normal 2 2 5" xfId="933"/>
    <cellStyle name="Normal 2 2 5 2" xfId="934"/>
    <cellStyle name="Normal 2 2 6" xfId="935"/>
    <cellStyle name="Normal 2 2 7" xfId="1098"/>
    <cellStyle name="Normal 2 3" xfId="936"/>
    <cellStyle name="Normal 2 3 2" xfId="937"/>
    <cellStyle name="Normal 2 3 2 2" xfId="938"/>
    <cellStyle name="Normal 2 3 2 2 2" xfId="939"/>
    <cellStyle name="Normal 2 3 2 3" xfId="940"/>
    <cellStyle name="Normal 2 3 3" xfId="941"/>
    <cellStyle name="Normal 2 3 3 2" xfId="942"/>
    <cellStyle name="Normal 2 3 4" xfId="943"/>
    <cellStyle name="Normal 2 4" xfId="944"/>
    <cellStyle name="Normal 2 4 2" xfId="945"/>
    <cellStyle name="Normal 2 4 2 2" xfId="946"/>
    <cellStyle name="Normal 2 4 3" xfId="947"/>
    <cellStyle name="Normal 2 5" xfId="948"/>
    <cellStyle name="Normal 2 6" xfId="949"/>
    <cellStyle name="Normal 2 6 2" xfId="950"/>
    <cellStyle name="Normal 2 7" xfId="951"/>
    <cellStyle name="Normal 3" xfId="952"/>
    <cellStyle name="Normal 3 2" xfId="2"/>
    <cellStyle name="Normal 31" xfId="1101"/>
    <cellStyle name="Normal 33 2" xfId="1091"/>
    <cellStyle name="Normal 34" xfId="1102"/>
    <cellStyle name="Normal 4" xfId="953"/>
    <cellStyle name="Normal 4 2" xfId="954"/>
    <cellStyle name="Normal 4 2 2" xfId="955"/>
    <cellStyle name="Normal 4 2 2 2" xfId="956"/>
    <cellStyle name="Normal 4 2 2 2 2" xfId="957"/>
    <cellStyle name="Normal 4 2 2 2 2 2" xfId="958"/>
    <cellStyle name="Normal 4 2 2 2 3" xfId="959"/>
    <cellStyle name="Normal 4 2 2 3" xfId="960"/>
    <cellStyle name="Normal 4 2 2 3 2" xfId="961"/>
    <cellStyle name="Normal 4 2 2 4" xfId="962"/>
    <cellStyle name="Normal 4 2 3" xfId="963"/>
    <cellStyle name="Normal 4 2 3 2" xfId="964"/>
    <cellStyle name="Normal 4 2 3 2 2" xfId="965"/>
    <cellStyle name="Normal 4 2 3 3" xfId="966"/>
    <cellStyle name="Normal 4 2 4" xfId="967"/>
    <cellStyle name="Normal 4 2 4 2" xfId="968"/>
    <cellStyle name="Normal 4 2 5" xfId="969"/>
    <cellStyle name="Normal 4 3" xfId="970"/>
    <cellStyle name="Normal 4 3 2" xfId="971"/>
    <cellStyle name="Normal 4 3 2 2" xfId="972"/>
    <cellStyle name="Normal 4 3 2 2 2" xfId="973"/>
    <cellStyle name="Normal 4 3 2 3" xfId="974"/>
    <cellStyle name="Normal 4 3 3" xfId="975"/>
    <cellStyle name="Normal 4 3 3 2" xfId="976"/>
    <cellStyle name="Normal 4 3 4" xfId="977"/>
    <cellStyle name="Normal 4 4" xfId="978"/>
    <cellStyle name="Normal 4 4 2" xfId="979"/>
    <cellStyle name="Normal 4 4 2 2" xfId="980"/>
    <cellStyle name="Normal 4 4 3" xfId="981"/>
    <cellStyle name="Normal 4 5" xfId="982"/>
    <cellStyle name="Normal 4 5 2" xfId="983"/>
    <cellStyle name="Normal 4 6" xfId="984"/>
    <cellStyle name="Normal 42" xfId="1090"/>
    <cellStyle name="Normal 48" xfId="1086"/>
    <cellStyle name="Normal 5" xfId="985"/>
    <cellStyle name="Normal 50" xfId="1100"/>
    <cellStyle name="Normal 56" xfId="1096"/>
    <cellStyle name="Normal 57" xfId="1097"/>
    <cellStyle name="Normal 6" xfId="986"/>
    <cellStyle name="Normal 6 2" xfId="987"/>
    <cellStyle name="Normal 6 2 2" xfId="988"/>
    <cellStyle name="Normal 6 2 2 2" xfId="989"/>
    <cellStyle name="Normal 6 2 2 2 2" xfId="990"/>
    <cellStyle name="Normal 6 2 2 3" xfId="991"/>
    <cellStyle name="Normal 6 2 3" xfId="992"/>
    <cellStyle name="Normal 6 2 3 2" xfId="993"/>
    <cellStyle name="Normal 6 2 4" xfId="994"/>
    <cellStyle name="Normal 6 3" xfId="995"/>
    <cellStyle name="Normal 6 3 2" xfId="996"/>
    <cellStyle name="Normal 6 3 2 2" xfId="997"/>
    <cellStyle name="Normal 6 3 3" xfId="998"/>
    <cellStyle name="Normal 6 4" xfId="999"/>
    <cellStyle name="Normal 6 4 2" xfId="1000"/>
    <cellStyle name="Normal 6 5" xfId="1001"/>
    <cellStyle name="Normal 69" xfId="1089"/>
    <cellStyle name="Normal 7" xfId="1002"/>
    <cellStyle name="Normal 7 2" xfId="1003"/>
    <cellStyle name="Normal 7 2 2" xfId="1004"/>
    <cellStyle name="Normal 7 2 2 2" xfId="1005"/>
    <cellStyle name="Normal 7 2 2 2 2" xfId="1006"/>
    <cellStyle name="Normal 7 2 2 3" xfId="1007"/>
    <cellStyle name="Normal 7 2 3" xfId="1008"/>
    <cellStyle name="Normal 7 2 3 2" xfId="1009"/>
    <cellStyle name="Normal 7 2 4" xfId="1010"/>
    <cellStyle name="Normal 7 3" xfId="1011"/>
    <cellStyle name="Normal 7 3 2" xfId="1012"/>
    <cellStyle name="Normal 7 3 2 2" xfId="1013"/>
    <cellStyle name="Normal 7 3 3" xfId="1014"/>
    <cellStyle name="Normal 7 4" xfId="1015"/>
    <cellStyle name="Normal 7 4 2" xfId="1016"/>
    <cellStyle name="Normal 7 5" xfId="1017"/>
    <cellStyle name="Normal 70" xfId="1087"/>
    <cellStyle name="Normal 71" xfId="1092"/>
    <cellStyle name="Normal 71 2" xfId="1103"/>
    <cellStyle name="Normal 73 2 2" xfId="1093"/>
    <cellStyle name="Normal 76" xfId="1094"/>
    <cellStyle name="Normal 77 2" xfId="1088"/>
    <cellStyle name="Normal 77 2 2" xfId="1095"/>
    <cellStyle name="Normal 8" xfId="1018"/>
    <cellStyle name="Normal 8 2" xfId="1019"/>
    <cellStyle name="Normal 8 2 2" xfId="1020"/>
    <cellStyle name="Normal 8 2 2 2" xfId="1021"/>
    <cellStyle name="Normal 8 2 2 2 2" xfId="1022"/>
    <cellStyle name="Normal 8 2 2 3" xfId="1023"/>
    <cellStyle name="Normal 8 2 3" xfId="1024"/>
    <cellStyle name="Normal 8 2 3 2" xfId="1025"/>
    <cellStyle name="Normal 8 2 4" xfId="1026"/>
    <cellStyle name="Normal 8 3" xfId="1027"/>
    <cellStyle name="Normal 8 3 2" xfId="1028"/>
    <cellStyle name="Normal 8 3 2 2" xfId="1029"/>
    <cellStyle name="Normal 8 3 3" xfId="1030"/>
    <cellStyle name="Normal 8 4" xfId="1031"/>
    <cellStyle name="Normal 8 4 2" xfId="1032"/>
    <cellStyle name="Normal 8 5" xfId="1033"/>
    <cellStyle name="Normal 8 6" xfId="1099"/>
    <cellStyle name="Normal 9" xfId="1034"/>
    <cellStyle name="Normal 9 2" xfId="1035"/>
    <cellStyle name="Normal 9 2 2" xfId="1036"/>
    <cellStyle name="Normal 9 2 2 2" xfId="1037"/>
    <cellStyle name="Normal 9 2 3" xfId="1038"/>
    <cellStyle name="Normal 9 3" xfId="1039"/>
    <cellStyle name="Normal 9 3 2" xfId="1040"/>
    <cellStyle name="Normal 9 4" xfId="1041"/>
    <cellStyle name="Note 2" xfId="1042"/>
    <cellStyle name="Note 2 2" xfId="1043"/>
    <cellStyle name="Note 3" xfId="1044"/>
    <cellStyle name="Note 3 2" xfId="1045"/>
    <cellStyle name="Note 4" xfId="1046"/>
    <cellStyle name="Note 4 2" xfId="1047"/>
    <cellStyle name="Note 4 2 2" xfId="1048"/>
    <cellStyle name="Note 4 2 2 2" xfId="1049"/>
    <cellStyle name="Note 4 2 2 2 2" xfId="1050"/>
    <cellStyle name="Note 4 2 2 2 2 2" xfId="1051"/>
    <cellStyle name="Note 4 2 2 2 3" xfId="1052"/>
    <cellStyle name="Note 4 2 2 3" xfId="1053"/>
    <cellStyle name="Note 4 2 2 3 2" xfId="1054"/>
    <cellStyle name="Note 4 2 2 4" xfId="1055"/>
    <cellStyle name="Note 4 2 3" xfId="1056"/>
    <cellStyle name="Note 4 2 3 2" xfId="1057"/>
    <cellStyle name="Note 4 2 3 2 2" xfId="1058"/>
    <cellStyle name="Note 4 2 3 3" xfId="1059"/>
    <cellStyle name="Note 4 2 4" xfId="1060"/>
    <cellStyle name="Note 4 2 4 2" xfId="1061"/>
    <cellStyle name="Note 4 2 5" xfId="1062"/>
    <cellStyle name="Note 4 3" xfId="1063"/>
    <cellStyle name="Note 4 3 2" xfId="1064"/>
    <cellStyle name="Note 4 3 2 2" xfId="1065"/>
    <cellStyle name="Note 4 3 2 2 2" xfId="1066"/>
    <cellStyle name="Note 4 3 2 3" xfId="1067"/>
    <cellStyle name="Note 4 3 3" xfId="1068"/>
    <cellStyle name="Note 4 3 3 2" xfId="1069"/>
    <cellStyle name="Note 4 3 4" xfId="1070"/>
    <cellStyle name="Note 4 4" xfId="1071"/>
    <cellStyle name="Note 4 4 2" xfId="1072"/>
    <cellStyle name="Note 4 4 2 2" xfId="1073"/>
    <cellStyle name="Note 4 4 3" xfId="1074"/>
    <cellStyle name="Note 4 5" xfId="1075"/>
    <cellStyle name="Note 4 5 2" xfId="1076"/>
    <cellStyle name="Note 4 6" xfId="1077"/>
    <cellStyle name="Output 2" xfId="1078"/>
    <cellStyle name="Percent 2" xfId="1079"/>
    <cellStyle name="Percent 2 2" xfId="1080"/>
    <cellStyle name="Percent 3" xfId="1081"/>
    <cellStyle name="Percent 4" xfId="1082"/>
    <cellStyle name="Title 2" xfId="1083"/>
    <cellStyle name="Total 2" xfId="1084"/>
    <cellStyle name="Warning Text 2" xfId="108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402165</xdr:colOff>
      <xdr:row>204</xdr:row>
      <xdr:rowOff>116416</xdr:rowOff>
    </xdr:from>
    <xdr:to>
      <xdr:col>14</xdr:col>
      <xdr:colOff>439307</xdr:colOff>
      <xdr:row>249</xdr:row>
      <xdr:rowOff>43618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1165" y="32564916"/>
          <a:ext cx="6440059" cy="7123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275166</xdr:colOff>
      <xdr:row>53</xdr:row>
      <xdr:rowOff>52919</xdr:rowOff>
    </xdr:from>
    <xdr:to>
      <xdr:col>19</xdr:col>
      <xdr:colOff>428546</xdr:colOff>
      <xdr:row>91</xdr:row>
      <xdr:rowOff>189966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4749" y="8530169"/>
          <a:ext cx="8747047" cy="61695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ynum\AppData\Local\Microsoft\Windows\Temporary%20Internet%20Files\Content.Outlook\PLXB6FVH\Reg%20Asset-Liabilities%20Q4%202018%20-%201.30.19%20Updated%20Balances%20after%203rd%20Close..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ed"/>
      <sheetName val="SAP Export"/>
      <sheetName val="December 2007"/>
      <sheetName val="YTD 2018"/>
      <sheetName val="YTD 2018 Detail"/>
      <sheetName val="ZRW_ZRA2 3rd Close Orig"/>
      <sheetName val="ZRW_ZRA2 3rd Close Edited"/>
      <sheetName val="ZRW_ZRA2 3rd Close vs 2nd Close"/>
      <sheetName val="ZRW_ZRA2 Data Orig Edited"/>
      <sheetName val="ZRW_ZRA2 Data Orig Rebalance"/>
      <sheetName val="ZRW_ZRA2 Data Extra YTD"/>
      <sheetName val="ZRW_ZRA2 Data Orig YTD"/>
      <sheetName val="Q4-2018"/>
      <sheetName val="Q4- 2018 Detail"/>
      <sheetName val="ZRW_ZRA2 Data Extra 1.8.19"/>
      <sheetName val="ZRW_ZRA2 Data Orig 1.8.19"/>
      <sheetName val="Q3-2018"/>
      <sheetName val="Q3- 2018 Detail"/>
      <sheetName val="1.8.19"/>
      <sheetName val="ZRW_ZRA2 Data Extra 12.24.18"/>
      <sheetName val="ZRW_ZRA2 Data Orig 12.24.18"/>
      <sheetName val="Q2-2018"/>
      <sheetName val="Q2- 2018 Detail"/>
      <sheetName val="ZRW_ZRA2 Data Clean 7.13.18"/>
      <sheetName val="Accounts causing the diff"/>
      <sheetName val="ZRW_ZRA2 Data Orig 7.13.18"/>
      <sheetName val="Q1-18 ZRW_ZRA2 download 4.17.18"/>
      <sheetName val="7.6.09 Export"/>
      <sheetName val="7.8.09 Export"/>
      <sheetName val="December 2008"/>
      <sheetName val="Excluded Q1 2009"/>
      <sheetName val="4.27.09 Export"/>
      <sheetName val="Download data 4.17.18"/>
      <sheetName val="Q1 20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Account</v>
          </cell>
        </row>
      </sheetData>
      <sheetData sheetId="7"/>
      <sheetData sheetId="8"/>
      <sheetData sheetId="9"/>
      <sheetData sheetId="10">
        <row r="1">
          <cell r="A1" t="str">
            <v>Account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Accounts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=&gt;"/>
      <sheetName val="wps YTD 2018"/>
      <sheetName val="2017 GRC WC Det Format"/>
    </sheetNames>
    <sheetDataSet>
      <sheetData sheetId="0" refreshError="1"/>
      <sheetData sheetId="1" refreshError="1"/>
      <sheetData sheetId="2">
        <row r="8">
          <cell r="AG8" t="str">
            <v>Rate Base Line No.</v>
          </cell>
        </row>
        <row r="10">
          <cell r="AG10">
            <v>1</v>
          </cell>
        </row>
        <row r="11">
          <cell r="AG11" t="str">
            <v>2c</v>
          </cell>
        </row>
        <row r="13">
          <cell r="AG13" t="str">
            <v>1</v>
          </cell>
        </row>
        <row r="14">
          <cell r="AG14" t="str">
            <v>2c</v>
          </cell>
        </row>
        <row r="20">
          <cell r="AG20">
            <v>1</v>
          </cell>
        </row>
        <row r="21">
          <cell r="AG21" t="str">
            <v>2c</v>
          </cell>
        </row>
        <row r="23">
          <cell r="AG23">
            <v>1</v>
          </cell>
        </row>
        <row r="24">
          <cell r="AG24" t="str">
            <v>2c</v>
          </cell>
        </row>
        <row r="25">
          <cell r="AG25" t="str">
            <v>1</v>
          </cell>
        </row>
        <row r="26">
          <cell r="AG26" t="str">
            <v>2c</v>
          </cell>
        </row>
        <row r="39">
          <cell r="AG39">
            <v>5</v>
          </cell>
        </row>
        <row r="41">
          <cell r="AG41">
            <v>5</v>
          </cell>
        </row>
        <row r="43">
          <cell r="AG43" t="str">
            <v>5</v>
          </cell>
        </row>
        <row r="44">
          <cell r="AG44" t="str">
            <v>7c</v>
          </cell>
        </row>
        <row r="46">
          <cell r="AG46" t="str">
            <v>7c</v>
          </cell>
        </row>
        <row r="47">
          <cell r="AG47">
            <v>5</v>
          </cell>
        </row>
        <row r="49">
          <cell r="AG49" t="str">
            <v>5</v>
          </cell>
        </row>
        <row r="50">
          <cell r="AG50" t="str">
            <v>7c</v>
          </cell>
        </row>
        <row r="68">
          <cell r="AG68">
            <v>5</v>
          </cell>
        </row>
        <row r="69">
          <cell r="AG69" t="str">
            <v>7c</v>
          </cell>
        </row>
        <row r="82">
          <cell r="AG82">
            <v>3</v>
          </cell>
        </row>
        <row r="83">
          <cell r="AG83">
            <v>3</v>
          </cell>
        </row>
        <row r="656">
          <cell r="AG656" t="str">
            <v>11a</v>
          </cell>
        </row>
        <row r="658">
          <cell r="AG658" t="str">
            <v>11a</v>
          </cell>
        </row>
        <row r="880">
          <cell r="AG880" t="str">
            <v>10</v>
          </cell>
        </row>
        <row r="881">
          <cell r="AG881" t="str">
            <v>10c</v>
          </cell>
        </row>
        <row r="907">
          <cell r="AG907" t="str">
            <v>10c</v>
          </cell>
        </row>
        <row r="911">
          <cell r="AG911" t="str">
            <v>10c</v>
          </cell>
        </row>
        <row r="913">
          <cell r="AG913" t="str">
            <v>10</v>
          </cell>
        </row>
        <row r="944">
          <cell r="AG944" t="str">
            <v>11</v>
          </cell>
        </row>
        <row r="1073">
          <cell r="AG1073">
            <v>1</v>
          </cell>
        </row>
        <row r="1076">
          <cell r="AG1076">
            <v>1</v>
          </cell>
        </row>
        <row r="1077">
          <cell r="AG1077">
            <v>1</v>
          </cell>
        </row>
        <row r="1086">
          <cell r="AG1086">
            <v>1</v>
          </cell>
        </row>
        <row r="1088">
          <cell r="AG1088">
            <v>1</v>
          </cell>
        </row>
        <row r="1089">
          <cell r="AG1089" t="str">
            <v>2c</v>
          </cell>
        </row>
        <row r="1161">
          <cell r="AG1161" t="str">
            <v>12a</v>
          </cell>
        </row>
        <row r="1279">
          <cell r="AG1279">
            <v>8</v>
          </cell>
        </row>
        <row r="1283">
          <cell r="AG1283">
            <v>8</v>
          </cell>
        </row>
        <row r="1284">
          <cell r="AG1284">
            <v>8</v>
          </cell>
        </row>
        <row r="1285">
          <cell r="AG1285">
            <v>8</v>
          </cell>
        </row>
        <row r="1300">
          <cell r="AG1300" t="str">
            <v>10</v>
          </cell>
        </row>
        <row r="1307">
          <cell r="AG1307" t="str">
            <v>2c</v>
          </cell>
        </row>
        <row r="1308">
          <cell r="AG1308" t="str">
            <v>2c</v>
          </cell>
        </row>
        <row r="1310">
          <cell r="AG1310" t="str">
            <v>2c</v>
          </cell>
        </row>
        <row r="1311">
          <cell r="AG1311" t="str">
            <v>2c</v>
          </cell>
        </row>
        <row r="1312">
          <cell r="AG1312" t="str">
            <v>2c</v>
          </cell>
        </row>
        <row r="1330">
          <cell r="AG1330" t="str">
            <v>2c</v>
          </cell>
        </row>
        <row r="1344">
          <cell r="AG1344" t="str">
            <v>2c</v>
          </cell>
        </row>
        <row r="1345">
          <cell r="AG1345" t="str">
            <v>2c</v>
          </cell>
        </row>
        <row r="1352">
          <cell r="AG1352" t="str">
            <v>2c</v>
          </cell>
        </row>
        <row r="1354">
          <cell r="AG1354" t="str">
            <v>2c</v>
          </cell>
        </row>
        <row r="1436">
          <cell r="AG1436">
            <v>10</v>
          </cell>
        </row>
        <row r="1437">
          <cell r="AG1437" t="str">
            <v>10c</v>
          </cell>
        </row>
        <row r="1460">
          <cell r="AG1460" t="str">
            <v>10</v>
          </cell>
        </row>
        <row r="1461">
          <cell r="AG1461" t="str">
            <v>10</v>
          </cell>
        </row>
        <row r="1467">
          <cell r="AG1467" t="str">
            <v>10c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pane xSplit="2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41" sqref="B41"/>
    </sheetView>
  </sheetViews>
  <sheetFormatPr defaultColWidth="9.109375" defaultRowHeight="13.2" x14ac:dyDescent="0.25"/>
  <cols>
    <col min="1" max="1" width="4.6640625" style="18" bestFit="1" customWidth="1"/>
    <col min="2" max="2" width="82.88671875" style="18" bestFit="1" customWidth="1"/>
    <col min="3" max="4" width="15.5546875" style="18" bestFit="1" customWidth="1"/>
    <col min="5" max="5" width="9.109375" style="18"/>
    <col min="6" max="6" width="14.5546875" style="18" bestFit="1" customWidth="1"/>
    <col min="7" max="16384" width="9.109375" style="18"/>
  </cols>
  <sheetData>
    <row r="1" spans="1:4" x14ac:dyDescent="0.25">
      <c r="A1" s="44" t="s">
        <v>336</v>
      </c>
    </row>
    <row r="2" spans="1:4" x14ac:dyDescent="0.25">
      <c r="A2" s="44" t="s">
        <v>337</v>
      </c>
    </row>
    <row r="5" spans="1:4" x14ac:dyDescent="0.25">
      <c r="A5" s="45" t="s">
        <v>338</v>
      </c>
      <c r="B5" s="45"/>
      <c r="C5" s="46">
        <v>2018</v>
      </c>
      <c r="D5" s="46">
        <v>2017</v>
      </c>
    </row>
    <row r="6" spans="1:4" x14ac:dyDescent="0.25">
      <c r="C6" s="47"/>
      <c r="D6" s="47"/>
    </row>
    <row r="7" spans="1:4" x14ac:dyDescent="0.25">
      <c r="A7" s="48">
        <v>1</v>
      </c>
      <c r="B7" s="44" t="s">
        <v>339</v>
      </c>
      <c r="C7" s="47"/>
      <c r="D7" s="47"/>
    </row>
    <row r="8" spans="1:4" x14ac:dyDescent="0.25">
      <c r="A8" s="48">
        <f>A7+1</f>
        <v>2</v>
      </c>
      <c r="B8" s="48" t="s">
        <v>342</v>
      </c>
      <c r="C8" s="47"/>
      <c r="D8" s="47"/>
    </row>
    <row r="9" spans="1:4" x14ac:dyDescent="0.25">
      <c r="A9" s="48">
        <f t="shared" ref="A9:A51" si="0">A8+1</f>
        <v>3</v>
      </c>
      <c r="B9" s="49" t="s">
        <v>7</v>
      </c>
      <c r="C9" s="50">
        <f>'FERC Form 1 Reg Assets'!D10</f>
        <v>118330539.31</v>
      </c>
      <c r="D9" s="50">
        <f>'FERC Form 1 Reg Assets'!E10</f>
        <v>128508499.62</v>
      </c>
    </row>
    <row r="10" spans="1:4" x14ac:dyDescent="0.25">
      <c r="A10" s="48">
        <f t="shared" si="0"/>
        <v>4</v>
      </c>
      <c r="B10" s="49" t="s">
        <v>340</v>
      </c>
      <c r="C10" s="51">
        <f>SUMIF('FERC Form 1 Reg Assets'!$B$15:$B$76,'FERC Form 1 Reg Assets'!$B$19,'FERC Form 1 Reg Assets'!$D$15:$D$76)</f>
        <v>26058607.779999997</v>
      </c>
      <c r="D10" s="51">
        <f>SUMIF('FERC Form 1 Reg Assets'!$B$15:$B$76,'FERC Form 1 Reg Assets'!$B$19,'FERC Form 1 Reg Assets'!$E$15:$E$76)</f>
        <v>35102586.469999999</v>
      </c>
    </row>
    <row r="11" spans="1:4" x14ac:dyDescent="0.25">
      <c r="A11" s="48">
        <f t="shared" si="0"/>
        <v>5</v>
      </c>
      <c r="B11" s="49" t="s">
        <v>54</v>
      </c>
      <c r="C11" s="51">
        <f>'FERC Form 1 Reg Assets'!D138+'FERC Form 1 Reg Assets'!D139+'FERC Form 1 Reg Assets'!D248</f>
        <v>2449380.52</v>
      </c>
      <c r="D11" s="51">
        <f>'FERC Form 1 Reg Assets'!E138+'FERC Form 1 Reg Assets'!E139+'FERC Form 1 Reg Assets'!E248</f>
        <v>6033215.54</v>
      </c>
    </row>
    <row r="12" spans="1:4" x14ac:dyDescent="0.25">
      <c r="A12" s="48">
        <f t="shared" si="0"/>
        <v>6</v>
      </c>
      <c r="B12" s="49" t="s">
        <v>26</v>
      </c>
      <c r="C12" s="51">
        <f>'FERC Form 1 Reg Assets'!D147</f>
        <v>52028793.020000003</v>
      </c>
      <c r="D12" s="51">
        <f>'FERC Form 1 Reg Assets'!E147</f>
        <v>50300536.07</v>
      </c>
    </row>
    <row r="13" spans="1:4" x14ac:dyDescent="0.25">
      <c r="A13" s="48">
        <f t="shared" si="0"/>
        <v>7</v>
      </c>
      <c r="B13" s="49" t="s">
        <v>349</v>
      </c>
      <c r="C13" s="51">
        <f>'FERC Form 1 Reg Assets'!D153+'FERC Form 1 Reg Assets'!D187+'FERC Form 1 Reg Assets'!D190</f>
        <v>76322591.379999995</v>
      </c>
      <c r="D13" s="51">
        <f>'FERC Form 1 Reg Assets'!E153+'FERC Form 1 Reg Assets'!E187+'FERC Form 1 Reg Assets'!E190</f>
        <v>72054927.24000001</v>
      </c>
    </row>
    <row r="14" spans="1:4" x14ac:dyDescent="0.25">
      <c r="A14" s="48">
        <f t="shared" si="0"/>
        <v>8</v>
      </c>
      <c r="B14" s="49" t="s">
        <v>32</v>
      </c>
      <c r="C14" s="51">
        <f>'FERC Form 1 Reg Assets'!D202</f>
        <v>21867829.449999999</v>
      </c>
      <c r="D14" s="51">
        <f>'FERC Form 1 Reg Assets'!E202</f>
        <v>25939236.800000001</v>
      </c>
    </row>
    <row r="15" spans="1:4" x14ac:dyDescent="0.25">
      <c r="A15" s="48">
        <f t="shared" si="0"/>
        <v>9</v>
      </c>
      <c r="B15" s="49" t="s">
        <v>341</v>
      </c>
      <c r="C15" s="51">
        <f>'FERC Form 1 Reg Assets'!D210+'FERC Form 1 Reg Assets'!D230+'FERC Form 1 Reg Assets'!D233+'FERC Form 1 Reg Assets'!D236+'FERC Form 1 Reg Assets'!D241+'FERC Form 1 Reg Assets'!D247+'FERC Form 1 Reg Assets'!D81+'FERC Form 1 Reg Assets'!D82+'FERC Form 1 Reg Assets'!D13+'FERC Form 1 Reg Assets'!D207</f>
        <v>204013672.44</v>
      </c>
      <c r="D15" s="51">
        <f>'FERC Form 1 Reg Assets'!E210+'FERC Form 1 Reg Assets'!E230+'FERC Form 1 Reg Assets'!E233+'FERC Form 1 Reg Assets'!E236+'FERC Form 1 Reg Assets'!E241+'FERC Form 1 Reg Assets'!E247+'FERC Form 1 Reg Assets'!E81+'FERC Form 1 Reg Assets'!E82+'FERC Form 1 Reg Assets'!E13+'FERC Form 1 Reg Assets'!E207</f>
        <v>235288405.31</v>
      </c>
    </row>
    <row r="16" spans="1:4" x14ac:dyDescent="0.25">
      <c r="A16" s="48">
        <f t="shared" si="0"/>
        <v>10</v>
      </c>
      <c r="B16" s="49" t="s">
        <v>350</v>
      </c>
      <c r="C16" s="51">
        <f>'FERC Form 1 Reg Assets'!D182</f>
        <v>42377721.100000001</v>
      </c>
      <c r="D16" s="51">
        <f>'FERC Form 1 Reg Assets'!E182</f>
        <v>39674089.609999999</v>
      </c>
    </row>
    <row r="17" spans="1:6" x14ac:dyDescent="0.25">
      <c r="A17" s="48">
        <f t="shared" si="0"/>
        <v>11</v>
      </c>
      <c r="B17" s="48" t="s">
        <v>84</v>
      </c>
      <c r="C17" s="52">
        <f>SUM(C9:C16)</f>
        <v>543449135</v>
      </c>
      <c r="D17" s="52">
        <f>SUM(D9:D16)</f>
        <v>592901496.65999997</v>
      </c>
    </row>
    <row r="18" spans="1:6" x14ac:dyDescent="0.25">
      <c r="A18" s="48">
        <f t="shared" si="0"/>
        <v>12</v>
      </c>
      <c r="C18" s="52"/>
      <c r="D18" s="52"/>
    </row>
    <row r="19" spans="1:6" x14ac:dyDescent="0.25">
      <c r="A19" s="48">
        <f t="shared" si="0"/>
        <v>13</v>
      </c>
      <c r="B19" s="48" t="s">
        <v>343</v>
      </c>
      <c r="C19" s="51"/>
      <c r="D19" s="51"/>
    </row>
    <row r="20" spans="1:6" x14ac:dyDescent="0.25">
      <c r="A20" s="48">
        <f t="shared" si="0"/>
        <v>14</v>
      </c>
      <c r="B20" s="49" t="s">
        <v>344</v>
      </c>
      <c r="C20" s="51">
        <f>SUM('FERC Form 1 Reg Liab'!D15:D17)</f>
        <v>-81963000.090000004</v>
      </c>
      <c r="D20" s="51">
        <f>SUM('FERC Form 1 Reg Liab'!E15:E17)</f>
        <v>-95459617.950000003</v>
      </c>
    </row>
    <row r="21" spans="1:6" x14ac:dyDescent="0.25">
      <c r="A21" s="48">
        <f t="shared" si="0"/>
        <v>15</v>
      </c>
      <c r="B21" s="49" t="s">
        <v>345</v>
      </c>
      <c r="C21" s="51">
        <f>'FERC Form 1 Reg Liab'!D25</f>
        <v>-34578500</v>
      </c>
      <c r="D21" s="51">
        <f>'FERC Form 1 Reg Liab'!E25</f>
        <v>0</v>
      </c>
    </row>
    <row r="22" spans="1:6" x14ac:dyDescent="0.25">
      <c r="A22" s="48">
        <f t="shared" si="0"/>
        <v>16</v>
      </c>
      <c r="B22" s="49" t="s">
        <v>54</v>
      </c>
      <c r="C22" s="51">
        <f>SUM('FERC Form 1 Reg Liab'!D70,'FERC Form 1 Reg Liab'!D75,'FERC Form 1 Reg Liab'!D84:D85,'FERC Form 1 Reg Liab'!D88:D89)</f>
        <v>-4563489.5599999996</v>
      </c>
      <c r="D22" s="51">
        <f>SUM('FERC Form 1 Reg Liab'!E70,'FERC Form 1 Reg Liab'!E75,'FERC Form 1 Reg Liab'!E84:E85,'FERC Form 1 Reg Liab'!E88:E89)</f>
        <v>-8527148.8000000007</v>
      </c>
    </row>
    <row r="23" spans="1:6" x14ac:dyDescent="0.25">
      <c r="A23" s="48">
        <f t="shared" si="0"/>
        <v>17</v>
      </c>
      <c r="B23" s="48" t="s">
        <v>83</v>
      </c>
      <c r="C23" s="52">
        <f>SUM(C20:C22)</f>
        <v>-121104989.65000001</v>
      </c>
      <c r="D23" s="52">
        <f>SUM(D20:D22)</f>
        <v>-103986766.75</v>
      </c>
    </row>
    <row r="24" spans="1:6" x14ac:dyDescent="0.25">
      <c r="A24" s="48">
        <f t="shared" si="0"/>
        <v>18</v>
      </c>
      <c r="B24" s="53"/>
      <c r="C24" s="52"/>
      <c r="D24" s="52"/>
    </row>
    <row r="25" spans="1:6" ht="13.8" thickBot="1" x14ac:dyDescent="0.3">
      <c r="A25" s="48">
        <f t="shared" si="0"/>
        <v>19</v>
      </c>
      <c r="B25" s="54" t="s">
        <v>346</v>
      </c>
      <c r="C25" s="55">
        <f>C17+C23</f>
        <v>422344145.35000002</v>
      </c>
      <c r="D25" s="55">
        <f>D17+D23</f>
        <v>488914729.90999997</v>
      </c>
    </row>
    <row r="26" spans="1:6" ht="13.8" thickTop="1" x14ac:dyDescent="0.25">
      <c r="A26" s="48">
        <f t="shared" si="0"/>
        <v>20</v>
      </c>
      <c r="C26" s="51"/>
      <c r="D26" s="51"/>
    </row>
    <row r="27" spans="1:6" x14ac:dyDescent="0.25">
      <c r="A27" s="48">
        <f t="shared" si="0"/>
        <v>21</v>
      </c>
      <c r="B27" s="44" t="s">
        <v>347</v>
      </c>
      <c r="C27" s="51"/>
      <c r="D27" s="51"/>
    </row>
    <row r="28" spans="1:6" x14ac:dyDescent="0.25">
      <c r="A28" s="48">
        <f t="shared" si="0"/>
        <v>22</v>
      </c>
      <c r="B28" s="48" t="s">
        <v>342</v>
      </c>
      <c r="C28" s="51"/>
      <c r="D28" s="51"/>
    </row>
    <row r="29" spans="1:6" x14ac:dyDescent="0.25">
      <c r="A29" s="48">
        <f t="shared" si="0"/>
        <v>23</v>
      </c>
      <c r="B29" s="56" t="s">
        <v>368</v>
      </c>
      <c r="C29" s="51">
        <f>'FERC Form 1 Reg Assets'!D136+'FERC Form 1 Reg Assets'!D204+'FERC Form 1 Reg Assets'!D220+'FERC Form 1 Reg Assets'!D225</f>
        <v>95175433.060000032</v>
      </c>
      <c r="D29" s="51">
        <f>'FERC Form 1 Reg Assets'!E136+'FERC Form 1 Reg Assets'!E204+'FERC Form 1 Reg Assets'!E220+'FERC Form 1 Reg Assets'!E225</f>
        <v>129375579.51999998</v>
      </c>
    </row>
    <row r="30" spans="1:6" x14ac:dyDescent="0.25">
      <c r="A30" s="48">
        <f>A32+1</f>
        <v>26</v>
      </c>
      <c r="B30" s="56" t="s">
        <v>369</v>
      </c>
      <c r="C30" s="51">
        <f>SUM('FERC Form 1 Reg Liab'!D13:D14,'FERC Form 1 Reg Liab'!D81,'FERC Form 1 Reg Liab'!D86:D87,'FERC Form 1 Reg Liab'!D58)</f>
        <v>-102548701.87000002</v>
      </c>
      <c r="D30" s="51">
        <f>SUM('FERC Form 1 Reg Liab'!E13:E14,'FERC Form 1 Reg Liab'!E81,'FERC Form 1 Reg Liab'!E86:E87,'FERC Form 1 Reg Liab'!E58,'FERC Form 1 Reg Liab'!E66)</f>
        <v>-154293332.75999999</v>
      </c>
      <c r="F30" s="57"/>
    </row>
    <row r="31" spans="1:6" x14ac:dyDescent="0.25">
      <c r="A31" s="48">
        <f>A29+1</f>
        <v>24</v>
      </c>
      <c r="B31" s="49" t="s">
        <v>348</v>
      </c>
      <c r="C31" s="51">
        <f>'FERC Form 1 Reg Assets'!D83+'FERC Form 1 Reg Assets'!D211+'FERC Form 1 Reg Assets'!D232</f>
        <v>-11070119.91</v>
      </c>
      <c r="D31" s="51">
        <f>'FERC Form 1 Reg Assets'!E83+'FERC Form 1 Reg Assets'!E211+'FERC Form 1 Reg Assets'!E232</f>
        <v>-12772818.99</v>
      </c>
    </row>
    <row r="32" spans="1:6" x14ac:dyDescent="0.25">
      <c r="A32" s="48">
        <f t="shared" si="0"/>
        <v>25</v>
      </c>
      <c r="B32" s="49" t="s">
        <v>353</v>
      </c>
      <c r="C32" s="51">
        <f>'FERC Form 1 Reg Assets'!D142</f>
        <v>9679079</v>
      </c>
      <c r="D32" s="51">
        <f>'FERC Form 1 Reg Assets'!E142</f>
        <v>7378561</v>
      </c>
    </row>
    <row r="33" spans="1:6" x14ac:dyDescent="0.25">
      <c r="A33" s="48">
        <f>A30+1</f>
        <v>27</v>
      </c>
      <c r="B33" s="49" t="s">
        <v>54</v>
      </c>
      <c r="C33" s="51">
        <f>'FERC Form 1 Reg Liab'!D83+'FERC Form 1 Reg Liab'!D91</f>
        <v>-3883271</v>
      </c>
      <c r="D33" s="51">
        <f>'FERC Form 1 Reg Liab'!E83+'FERC Form 1 Reg Liab'!E91</f>
        <v>-4051326.91</v>
      </c>
      <c r="F33" s="57"/>
    </row>
    <row r="34" spans="1:6" x14ac:dyDescent="0.25">
      <c r="A34" s="48">
        <f t="shared" si="0"/>
        <v>28</v>
      </c>
      <c r="B34" s="49" t="s">
        <v>359</v>
      </c>
      <c r="C34" s="52">
        <f>SUM(C29:C33)</f>
        <v>-12647580.719999988</v>
      </c>
      <c r="D34" s="52">
        <f>SUM(D29:D33)</f>
        <v>-34363338.140000015</v>
      </c>
      <c r="F34" s="57"/>
    </row>
    <row r="35" spans="1:6" x14ac:dyDescent="0.25">
      <c r="A35" s="48">
        <f t="shared" si="0"/>
        <v>29</v>
      </c>
      <c r="C35" s="53"/>
      <c r="D35" s="53"/>
      <c r="F35" s="58"/>
    </row>
    <row r="36" spans="1:6" x14ac:dyDescent="0.25">
      <c r="A36" s="48">
        <f t="shared" si="0"/>
        <v>30</v>
      </c>
      <c r="B36" s="44" t="s">
        <v>356</v>
      </c>
      <c r="F36" s="58"/>
    </row>
    <row r="37" spans="1:6" x14ac:dyDescent="0.25">
      <c r="A37" s="48">
        <f t="shared" si="0"/>
        <v>31</v>
      </c>
      <c r="B37" s="48" t="s">
        <v>351</v>
      </c>
      <c r="C37" s="51">
        <f>SUMIF('FERC Form 1 Reg Assets'!$B$15:$B$76,'FERC Form 1 Reg Assets'!B15,'FERC Form 1 Reg Assets'!$D$15:$D$76)</f>
        <v>50286298.5</v>
      </c>
      <c r="D37" s="51">
        <f>SUMIF('FERC Form 1 Reg Assets'!$B$15:$B$76,'FERC Form 1 Reg Assets'!B15,'FERC Form 1 Reg Assets'!$E$15:$E$76)</f>
        <v>46447459.909999996</v>
      </c>
      <c r="F37" s="58"/>
    </row>
    <row r="38" spans="1:6" x14ac:dyDescent="0.25">
      <c r="A38" s="48">
        <f t="shared" si="0"/>
        <v>32</v>
      </c>
      <c r="B38" s="48" t="s">
        <v>352</v>
      </c>
      <c r="C38" s="51">
        <f>'FERC Form 1 Reg Assets'!D140+'FERC Form 1 Reg Assets'!D141</f>
        <v>63014174.509999998</v>
      </c>
      <c r="D38" s="51">
        <f>'FERC Form 1 Reg Assets'!E140+'FERC Form 1 Reg Assets'!E141</f>
        <v>62158722.359999999</v>
      </c>
      <c r="F38" s="58"/>
    </row>
    <row r="39" spans="1:6" x14ac:dyDescent="0.25">
      <c r="A39" s="48">
        <f t="shared" si="0"/>
        <v>33</v>
      </c>
      <c r="B39" s="48" t="s">
        <v>364</v>
      </c>
      <c r="C39" s="51">
        <f>'FERC Form 1 Reg Liab'!D11</f>
        <v>-424727260.77999997</v>
      </c>
      <c r="D39" s="51">
        <f>'FERC Form 1 Reg Liab'!E11</f>
        <v>-389579228.89999998</v>
      </c>
      <c r="F39" s="58"/>
    </row>
    <row r="40" spans="1:6" x14ac:dyDescent="0.25">
      <c r="A40" s="48">
        <f t="shared" si="0"/>
        <v>34</v>
      </c>
      <c r="B40" s="48" t="s">
        <v>357</v>
      </c>
      <c r="C40" s="51">
        <f>'FERC Form 1 Reg Liab'!D7</f>
        <v>-976581953.3900001</v>
      </c>
      <c r="D40" s="51">
        <f>'FERC Form 1 Reg Liab'!E7</f>
        <v>-1013057521.9300001</v>
      </c>
      <c r="F40" s="58"/>
    </row>
    <row r="41" spans="1:6" x14ac:dyDescent="0.25">
      <c r="A41" s="48">
        <f t="shared" si="0"/>
        <v>35</v>
      </c>
      <c r="B41" s="48" t="s">
        <v>358</v>
      </c>
      <c r="C41" s="51">
        <f>'FERC Form 1 Reg Liab'!D21</f>
        <v>-93615823</v>
      </c>
      <c r="D41" s="51">
        <f>'FERC Form 1 Reg Liab'!E21</f>
        <v>-93615823</v>
      </c>
      <c r="F41" s="58"/>
    </row>
    <row r="42" spans="1:6" x14ac:dyDescent="0.25">
      <c r="A42" s="48">
        <f t="shared" si="0"/>
        <v>36</v>
      </c>
      <c r="B42" s="48" t="s">
        <v>359</v>
      </c>
      <c r="C42" s="52">
        <f>SUM(C37:C41)</f>
        <v>-1381624564.1600001</v>
      </c>
      <c r="D42" s="52">
        <f>SUM(D37:D41)</f>
        <v>-1387646391.5599999</v>
      </c>
    </row>
    <row r="43" spans="1:6" x14ac:dyDescent="0.25">
      <c r="A43" s="48">
        <f t="shared" si="0"/>
        <v>37</v>
      </c>
      <c r="B43" s="59"/>
      <c r="C43" s="53"/>
      <c r="D43" s="53"/>
    </row>
    <row r="44" spans="1:6" x14ac:dyDescent="0.25">
      <c r="A44" s="48">
        <f t="shared" si="0"/>
        <v>38</v>
      </c>
      <c r="B44" s="60" t="s">
        <v>360</v>
      </c>
      <c r="C44" s="61">
        <f>C34+C42</f>
        <v>-1394272144.8800001</v>
      </c>
      <c r="D44" s="61">
        <f>D34+D42</f>
        <v>-1422009729.7</v>
      </c>
    </row>
    <row r="45" spans="1:6" x14ac:dyDescent="0.25">
      <c r="A45" s="48">
        <f t="shared" si="0"/>
        <v>39</v>
      </c>
      <c r="B45" s="53"/>
      <c r="C45" s="52"/>
      <c r="D45" s="52"/>
    </row>
    <row r="46" spans="1:6" ht="13.8" thickBot="1" x14ac:dyDescent="0.3">
      <c r="A46" s="48">
        <f t="shared" si="0"/>
        <v>40</v>
      </c>
      <c r="B46" s="54" t="s">
        <v>361</v>
      </c>
      <c r="C46" s="62">
        <f>C25+C44</f>
        <v>-971927999.53000009</v>
      </c>
      <c r="D46" s="62">
        <f>D25+D44</f>
        <v>-933094999.79000008</v>
      </c>
    </row>
    <row r="47" spans="1:6" ht="13.8" thickTop="1" x14ac:dyDescent="0.25">
      <c r="A47" s="48">
        <f t="shared" si="0"/>
        <v>41</v>
      </c>
      <c r="C47" s="51"/>
      <c r="D47" s="51"/>
    </row>
    <row r="48" spans="1:6" x14ac:dyDescent="0.25">
      <c r="A48" s="48">
        <f t="shared" si="0"/>
        <v>42</v>
      </c>
      <c r="B48" s="18" t="s">
        <v>362</v>
      </c>
      <c r="C48" s="51"/>
      <c r="D48" s="51"/>
    </row>
    <row r="49" spans="1:4" x14ac:dyDescent="0.25">
      <c r="A49" s="48">
        <f t="shared" si="0"/>
        <v>43</v>
      </c>
      <c r="B49" s="18" t="s">
        <v>363</v>
      </c>
      <c r="C49" s="50">
        <f>'FERC Form 1 Reg Assets'!D259</f>
        <v>750534000.15999997</v>
      </c>
      <c r="D49" s="50">
        <f>'FERC Form 1 Reg Assets'!E259</f>
        <v>825489000.46000004</v>
      </c>
    </row>
    <row r="50" spans="1:4" x14ac:dyDescent="0.25">
      <c r="A50" s="48">
        <f t="shared" si="0"/>
        <v>44</v>
      </c>
      <c r="B50" s="18" t="s">
        <v>367</v>
      </c>
      <c r="C50" s="51">
        <f>'FERC Form 1 Reg Liab'!D100</f>
        <v>-1722461999.6899996</v>
      </c>
      <c r="D50" s="51">
        <f>'FERC Form 1 Reg Liab'!E100</f>
        <v>-1758584000.2500002</v>
      </c>
    </row>
    <row r="51" spans="1:4" ht="13.8" thickBot="1" x14ac:dyDescent="0.3">
      <c r="A51" s="48">
        <f t="shared" si="0"/>
        <v>45</v>
      </c>
      <c r="B51" s="18" t="s">
        <v>361</v>
      </c>
      <c r="C51" s="63">
        <f>SUM(C49:C50)</f>
        <v>-971927999.52999961</v>
      </c>
      <c r="D51" s="63">
        <f>SUM(D49:D50)</f>
        <v>-933094999.7900002</v>
      </c>
    </row>
    <row r="52" spans="1:4" ht="13.8" thickTop="1" x14ac:dyDescent="0.25">
      <c r="C52" s="51"/>
      <c r="D52" s="51"/>
    </row>
    <row r="53" spans="1:4" x14ac:dyDescent="0.25">
      <c r="B53" s="64" t="s">
        <v>354</v>
      </c>
      <c r="C53" s="65">
        <f>'FERC Form 1 Reg Assets'!D249-SUM(C17,C29,C31:C32,C37:C38)</f>
        <v>0</v>
      </c>
      <c r="D53" s="65">
        <f>'FERC Form 1 Reg Assets'!E249-SUM(D17,D29,D31:D32,D37:D38)</f>
        <v>0</v>
      </c>
    </row>
    <row r="54" spans="1:4" x14ac:dyDescent="0.25">
      <c r="B54" s="64" t="s">
        <v>355</v>
      </c>
      <c r="C54" s="65">
        <f>'FERC Form 1 Reg Liab'!D92-SUM(C23,C30,C33,C39:C41)</f>
        <v>0</v>
      </c>
      <c r="D54" s="65">
        <f>'FERC Form 1 Reg Liab'!E92-SUM(D23,D30,D33,D39:D41)</f>
        <v>0</v>
      </c>
    </row>
  </sheetData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zoomScale="90" zoomScaleNormal="90" workbookViewId="0">
      <pane ySplit="1" topLeftCell="A2" activePane="bottomLeft" state="frozen"/>
      <selection activeCell="C16" sqref="C16"/>
      <selection pane="bottomLeft" activeCell="C16" sqref="C16"/>
    </sheetView>
  </sheetViews>
  <sheetFormatPr defaultColWidth="9.109375" defaultRowHeight="13.2" x14ac:dyDescent="0.25"/>
  <cols>
    <col min="1" max="1" width="10" style="24" bestFit="1" customWidth="1"/>
    <col min="2" max="2" width="17.44140625" style="24" bestFit="1" customWidth="1"/>
    <col min="3" max="3" width="50.5546875" style="29" customWidth="1"/>
    <col min="4" max="5" width="24.6640625" style="9" bestFit="1" customWidth="1"/>
    <col min="6" max="6" width="9.109375" style="10"/>
    <col min="7" max="7" width="16.109375" style="10" bestFit="1" customWidth="1"/>
    <col min="8" max="8" width="9.109375" style="10"/>
    <col min="9" max="9" width="15.44140625" style="10" bestFit="1" customWidth="1"/>
    <col min="10" max="16384" width="9.109375" style="10"/>
  </cols>
  <sheetData>
    <row r="1" spans="1:5" s="6" customFormat="1" ht="13.8" x14ac:dyDescent="0.25">
      <c r="A1" s="2" t="s">
        <v>0</v>
      </c>
      <c r="B1" s="30" t="s">
        <v>85</v>
      </c>
      <c r="C1" s="31" t="s">
        <v>1</v>
      </c>
      <c r="D1" s="5">
        <v>43465</v>
      </c>
      <c r="E1" s="5">
        <v>43100</v>
      </c>
    </row>
    <row r="2" spans="1:5" x14ac:dyDescent="0.25">
      <c r="A2" s="7"/>
      <c r="B2" s="7"/>
      <c r="C2" s="8" t="s">
        <v>7</v>
      </c>
    </row>
    <row r="3" spans="1:5" x14ac:dyDescent="0.25">
      <c r="A3" s="7">
        <v>18210281</v>
      </c>
      <c r="B3" s="10" t="s">
        <v>86</v>
      </c>
      <c r="C3" s="11" t="s">
        <v>200</v>
      </c>
      <c r="D3" s="9">
        <v>45531108.810000002</v>
      </c>
      <c r="E3" s="9">
        <v>54592488.810000002</v>
      </c>
    </row>
    <row r="4" spans="1:5" x14ac:dyDescent="0.25">
      <c r="A4" s="7">
        <v>18210301</v>
      </c>
      <c r="B4" s="10" t="s">
        <v>86</v>
      </c>
      <c r="C4" s="11" t="s">
        <v>201</v>
      </c>
      <c r="D4" s="9">
        <v>1406043.66</v>
      </c>
      <c r="E4" s="9">
        <v>17667579.66</v>
      </c>
    </row>
    <row r="5" spans="1:5" x14ac:dyDescent="0.25">
      <c r="A5" s="7">
        <v>18210311</v>
      </c>
      <c r="B5" s="10" t="s">
        <v>86</v>
      </c>
      <c r="C5" s="11" t="s">
        <v>202</v>
      </c>
      <c r="D5" s="9">
        <v>24158235.699999999</v>
      </c>
      <c r="E5" s="9">
        <v>24158235.699999999</v>
      </c>
    </row>
    <row r="6" spans="1:5" x14ac:dyDescent="0.25">
      <c r="A6" s="7">
        <v>18210321</v>
      </c>
      <c r="B6" s="10" t="s">
        <v>86</v>
      </c>
      <c r="C6" s="11" t="s">
        <v>203</v>
      </c>
      <c r="D6" s="9">
        <v>10437020.220000001</v>
      </c>
      <c r="E6" s="9">
        <v>10437020.220000001</v>
      </c>
    </row>
    <row r="7" spans="1:5" x14ac:dyDescent="0.25">
      <c r="A7" s="7">
        <v>18210331</v>
      </c>
      <c r="B7" s="10" t="s">
        <v>86</v>
      </c>
      <c r="C7" s="11" t="s">
        <v>95</v>
      </c>
      <c r="D7" s="9">
        <v>12707858.34</v>
      </c>
      <c r="E7" s="9">
        <v>9437656.25</v>
      </c>
    </row>
    <row r="8" spans="1:5" x14ac:dyDescent="0.25">
      <c r="A8" s="7">
        <v>18210341</v>
      </c>
      <c r="B8" s="10" t="s">
        <v>86</v>
      </c>
      <c r="C8" s="11" t="s">
        <v>96</v>
      </c>
      <c r="D8" s="9">
        <v>12215518.98</v>
      </c>
      <c r="E8" s="9">
        <v>12215518.98</v>
      </c>
    </row>
    <row r="9" spans="1:5" x14ac:dyDescent="0.25">
      <c r="A9" s="7">
        <v>18210351</v>
      </c>
      <c r="B9" s="10" t="s">
        <v>86</v>
      </c>
      <c r="C9" s="11" t="s">
        <v>8</v>
      </c>
      <c r="D9" s="9">
        <v>11874753.6</v>
      </c>
      <c r="E9" s="9">
        <v>0</v>
      </c>
    </row>
    <row r="10" spans="1:5" x14ac:dyDescent="0.25">
      <c r="A10" s="16" t="s">
        <v>2</v>
      </c>
      <c r="B10" s="16"/>
      <c r="C10" s="13" t="s">
        <v>9</v>
      </c>
      <c r="D10" s="14">
        <f>SUM(D3:D9)</f>
        <v>118330539.31</v>
      </c>
      <c r="E10" s="14">
        <f>SUM(E3:E9)</f>
        <v>128508499.62</v>
      </c>
    </row>
    <row r="11" spans="1:5" x14ac:dyDescent="0.25">
      <c r="A11" s="7"/>
      <c r="B11" s="10"/>
      <c r="C11" s="8" t="s">
        <v>22</v>
      </c>
    </row>
    <row r="12" spans="1:5" x14ac:dyDescent="0.25">
      <c r="A12" s="7">
        <v>18230351</v>
      </c>
      <c r="B12" s="10" t="s">
        <v>87</v>
      </c>
      <c r="C12" s="11" t="s">
        <v>103</v>
      </c>
      <c r="D12" s="9">
        <v>90963509.170000002</v>
      </c>
      <c r="E12" s="9">
        <v>98051574.730000004</v>
      </c>
    </row>
    <row r="13" spans="1:5" x14ac:dyDescent="0.25">
      <c r="A13" s="16" t="s">
        <v>2</v>
      </c>
      <c r="B13" s="16"/>
      <c r="C13" s="13" t="s">
        <v>23</v>
      </c>
      <c r="D13" s="14">
        <f>D12</f>
        <v>90963509.170000002</v>
      </c>
      <c r="E13" s="14">
        <f>E12</f>
        <v>98051574.730000004</v>
      </c>
    </row>
    <row r="14" spans="1:5" x14ac:dyDescent="0.25">
      <c r="A14" s="7" t="s">
        <v>2</v>
      </c>
      <c r="B14" s="10"/>
      <c r="C14" s="8" t="s">
        <v>10</v>
      </c>
    </row>
    <row r="15" spans="1:5" x14ac:dyDescent="0.25">
      <c r="A15" s="7">
        <v>18230311</v>
      </c>
      <c r="B15" s="10" t="s">
        <v>88</v>
      </c>
      <c r="C15" s="11" t="s">
        <v>204</v>
      </c>
      <c r="D15" s="9">
        <v>32000</v>
      </c>
      <c r="E15" s="9">
        <v>30000</v>
      </c>
    </row>
    <row r="16" spans="1:5" s="32" customFormat="1" x14ac:dyDescent="0.25">
      <c r="A16" s="7">
        <v>18232221</v>
      </c>
      <c r="B16" s="10" t="s">
        <v>88</v>
      </c>
      <c r="C16" s="11" t="s">
        <v>205</v>
      </c>
      <c r="D16" s="9">
        <v>50000</v>
      </c>
      <c r="E16" s="9">
        <v>200000</v>
      </c>
    </row>
    <row r="17" spans="1:5" s="32" customFormat="1" x14ac:dyDescent="0.25">
      <c r="A17" s="7">
        <v>18231241</v>
      </c>
      <c r="B17" s="10" t="s">
        <v>88</v>
      </c>
      <c r="C17" s="11" t="s">
        <v>206</v>
      </c>
      <c r="D17" s="9">
        <v>0</v>
      </c>
      <c r="E17" s="9">
        <v>465000</v>
      </c>
    </row>
    <row r="18" spans="1:5" s="32" customFormat="1" x14ac:dyDescent="0.25">
      <c r="A18" s="7">
        <v>18231251</v>
      </c>
      <c r="B18" s="10" t="s">
        <v>88</v>
      </c>
      <c r="C18" s="11" t="s">
        <v>207</v>
      </c>
      <c r="D18" s="9">
        <v>61259.91</v>
      </c>
      <c r="E18" s="9">
        <v>61259.91</v>
      </c>
    </row>
    <row r="19" spans="1:5" s="32" customFormat="1" x14ac:dyDescent="0.25">
      <c r="A19" s="7">
        <v>18232251</v>
      </c>
      <c r="B19" s="10" t="s">
        <v>86</v>
      </c>
      <c r="C19" s="11" t="s">
        <v>208</v>
      </c>
      <c r="D19" s="9">
        <v>25495.09</v>
      </c>
      <c r="E19" s="9">
        <v>23165.34</v>
      </c>
    </row>
    <row r="20" spans="1:5" s="32" customFormat="1" x14ac:dyDescent="0.25">
      <c r="A20" s="7">
        <v>18232261</v>
      </c>
      <c r="B20" s="10" t="s">
        <v>88</v>
      </c>
      <c r="C20" s="11" t="s">
        <v>209</v>
      </c>
      <c r="D20" s="9">
        <v>160000</v>
      </c>
      <c r="E20" s="9">
        <v>150000</v>
      </c>
    </row>
    <row r="21" spans="1:5" s="32" customFormat="1" x14ac:dyDescent="0.25">
      <c r="A21" s="7">
        <v>18232271</v>
      </c>
      <c r="B21" s="10" t="s">
        <v>86</v>
      </c>
      <c r="C21" s="11" t="s">
        <v>210</v>
      </c>
      <c r="D21" s="9">
        <v>-87291.95</v>
      </c>
      <c r="E21" s="9">
        <v>250050.86</v>
      </c>
    </row>
    <row r="22" spans="1:5" s="32" customFormat="1" x14ac:dyDescent="0.25">
      <c r="A22" s="7">
        <v>18233061</v>
      </c>
      <c r="B22" s="10" t="s">
        <v>86</v>
      </c>
      <c r="C22" s="11" t="s">
        <v>211</v>
      </c>
      <c r="D22" s="9">
        <v>21000</v>
      </c>
      <c r="E22" s="9">
        <v>20000</v>
      </c>
    </row>
    <row r="23" spans="1:5" x14ac:dyDescent="0.25">
      <c r="A23" s="7">
        <v>18239171</v>
      </c>
      <c r="B23" s="10" t="s">
        <v>86</v>
      </c>
      <c r="C23" s="11" t="s">
        <v>136</v>
      </c>
      <c r="D23" s="9">
        <v>7683760.5</v>
      </c>
      <c r="E23" s="9">
        <v>8794965.7100000009</v>
      </c>
    </row>
    <row r="24" spans="1:5" x14ac:dyDescent="0.25">
      <c r="A24" s="7">
        <v>18230431</v>
      </c>
      <c r="B24" s="10" t="s">
        <v>86</v>
      </c>
      <c r="C24" s="11" t="s">
        <v>104</v>
      </c>
      <c r="D24" s="9">
        <v>-2038376.25</v>
      </c>
      <c r="E24" s="9">
        <v>-1725796.46</v>
      </c>
    </row>
    <row r="25" spans="1:5" x14ac:dyDescent="0.25">
      <c r="A25" s="12"/>
      <c r="B25" s="12"/>
      <c r="C25" s="13" t="s">
        <v>11</v>
      </c>
      <c r="D25" s="14">
        <f>SUM(D15:D24)</f>
        <v>5907847.2999999998</v>
      </c>
      <c r="E25" s="14">
        <f>SUM(E15:E24)</f>
        <v>8268645.3600000003</v>
      </c>
    </row>
    <row r="26" spans="1:5" s="32" customFormat="1" x14ac:dyDescent="0.25">
      <c r="A26" s="7">
        <v>18600911</v>
      </c>
      <c r="B26" s="10" t="s">
        <v>86</v>
      </c>
      <c r="C26" s="11" t="s">
        <v>12</v>
      </c>
      <c r="D26" s="9">
        <v>-1757319.48</v>
      </c>
      <c r="E26" s="9">
        <v>0</v>
      </c>
    </row>
    <row r="27" spans="1:5" s="32" customFormat="1" x14ac:dyDescent="0.25">
      <c r="A27" s="7">
        <v>18608001</v>
      </c>
      <c r="B27" s="10" t="s">
        <v>86</v>
      </c>
      <c r="C27" s="11" t="s">
        <v>212</v>
      </c>
      <c r="D27" s="9">
        <v>40199.760000000002</v>
      </c>
      <c r="E27" s="9">
        <v>19063.23</v>
      </c>
    </row>
    <row r="28" spans="1:5" s="32" customFormat="1" x14ac:dyDescent="0.25">
      <c r="A28" s="7">
        <v>18608011</v>
      </c>
      <c r="B28" s="10" t="s">
        <v>88</v>
      </c>
      <c r="C28" s="11" t="s">
        <v>213</v>
      </c>
      <c r="D28" s="9">
        <v>350000</v>
      </c>
      <c r="E28" s="9">
        <v>350000</v>
      </c>
    </row>
    <row r="29" spans="1:5" s="32" customFormat="1" x14ac:dyDescent="0.25">
      <c r="A29" s="7">
        <v>18608031</v>
      </c>
      <c r="B29" s="10" t="s">
        <v>86</v>
      </c>
      <c r="C29" s="11" t="s">
        <v>214</v>
      </c>
      <c r="D29" s="9">
        <v>53000</v>
      </c>
      <c r="E29" s="9">
        <v>50000</v>
      </c>
    </row>
    <row r="30" spans="1:5" s="32" customFormat="1" x14ac:dyDescent="0.25">
      <c r="A30" s="7">
        <v>18608041</v>
      </c>
      <c r="B30" s="10" t="s">
        <v>86</v>
      </c>
      <c r="C30" s="11" t="s">
        <v>215</v>
      </c>
      <c r="D30" s="9">
        <v>686475.96</v>
      </c>
      <c r="E30" s="9">
        <v>811130.78</v>
      </c>
    </row>
    <row r="31" spans="1:5" s="32" customFormat="1" x14ac:dyDescent="0.25">
      <c r="A31" s="7">
        <v>18608051</v>
      </c>
      <c r="B31" s="10" t="s">
        <v>88</v>
      </c>
      <c r="C31" s="11" t="s">
        <v>216</v>
      </c>
      <c r="D31" s="9">
        <v>6165000</v>
      </c>
      <c r="E31" s="9">
        <v>5625000</v>
      </c>
    </row>
    <row r="32" spans="1:5" s="32" customFormat="1" x14ac:dyDescent="0.25">
      <c r="A32" s="7">
        <v>18608081</v>
      </c>
      <c r="B32" s="10" t="s">
        <v>86</v>
      </c>
      <c r="C32" s="11" t="s">
        <v>217</v>
      </c>
      <c r="D32" s="9">
        <v>10000.120000000001</v>
      </c>
      <c r="E32" s="9">
        <v>10000.120000000001</v>
      </c>
    </row>
    <row r="33" spans="1:5" s="32" customFormat="1" x14ac:dyDescent="0.25">
      <c r="A33" s="7">
        <v>18608111</v>
      </c>
      <c r="B33" s="10" t="s">
        <v>88</v>
      </c>
      <c r="C33" s="11" t="s">
        <v>147</v>
      </c>
      <c r="D33" s="9">
        <v>267000</v>
      </c>
      <c r="E33" s="9">
        <v>250000</v>
      </c>
    </row>
    <row r="34" spans="1:5" x14ac:dyDescent="0.25">
      <c r="A34" s="7">
        <v>18608141</v>
      </c>
      <c r="B34" s="10" t="s">
        <v>86</v>
      </c>
      <c r="C34" s="11" t="s">
        <v>148</v>
      </c>
      <c r="D34" s="9">
        <v>1543.5</v>
      </c>
      <c r="E34" s="9">
        <v>1543.5</v>
      </c>
    </row>
    <row r="35" spans="1:5" x14ac:dyDescent="0.25">
      <c r="A35" s="7">
        <v>18608151</v>
      </c>
      <c r="B35" s="10" t="s">
        <v>88</v>
      </c>
      <c r="C35" s="11" t="s">
        <v>218</v>
      </c>
      <c r="D35" s="9">
        <v>80000</v>
      </c>
      <c r="E35" s="9">
        <v>75000</v>
      </c>
    </row>
    <row r="36" spans="1:5" x14ac:dyDescent="0.25">
      <c r="A36" s="7">
        <v>18608181</v>
      </c>
      <c r="B36" s="10" t="s">
        <v>88</v>
      </c>
      <c r="C36" s="11" t="s">
        <v>219</v>
      </c>
      <c r="D36" s="9">
        <v>53000</v>
      </c>
      <c r="E36" s="9">
        <v>50000</v>
      </c>
    </row>
    <row r="37" spans="1:5" x14ac:dyDescent="0.25">
      <c r="A37" s="7">
        <v>18608221</v>
      </c>
      <c r="B37" s="10" t="s">
        <v>88</v>
      </c>
      <c r="C37" s="11" t="s">
        <v>13</v>
      </c>
      <c r="D37" s="9">
        <v>-5686.41</v>
      </c>
      <c r="E37" s="9">
        <v>0</v>
      </c>
    </row>
    <row r="38" spans="1:5" x14ac:dyDescent="0.25">
      <c r="A38" s="7">
        <v>18608231</v>
      </c>
      <c r="B38" s="10" t="s">
        <v>86</v>
      </c>
      <c r="C38" s="11" t="s">
        <v>220</v>
      </c>
      <c r="D38" s="9">
        <v>1723970.68</v>
      </c>
      <c r="E38" s="9">
        <v>1767542.41</v>
      </c>
    </row>
    <row r="39" spans="1:5" x14ac:dyDescent="0.25">
      <c r="A39" s="7">
        <v>18608241</v>
      </c>
      <c r="B39" s="10" t="s">
        <v>88</v>
      </c>
      <c r="C39" s="11" t="s">
        <v>221</v>
      </c>
      <c r="D39" s="9">
        <v>102000</v>
      </c>
      <c r="E39" s="9">
        <v>96000</v>
      </c>
    </row>
    <row r="40" spans="1:5" x14ac:dyDescent="0.25">
      <c r="A40" s="7">
        <v>18608251</v>
      </c>
      <c r="B40" s="10" t="s">
        <v>86</v>
      </c>
      <c r="C40" s="11" t="s">
        <v>14</v>
      </c>
      <c r="D40" s="9">
        <v>98638.91</v>
      </c>
      <c r="E40" s="9">
        <v>0</v>
      </c>
    </row>
    <row r="41" spans="1:5" x14ac:dyDescent="0.25">
      <c r="A41" s="7">
        <v>18608271</v>
      </c>
      <c r="B41" s="10" t="s">
        <v>86</v>
      </c>
      <c r="C41" s="11" t="s">
        <v>222</v>
      </c>
      <c r="D41" s="9">
        <v>-105008.2</v>
      </c>
      <c r="E41" s="9">
        <v>-105008.2</v>
      </c>
    </row>
    <row r="42" spans="1:5" x14ac:dyDescent="0.25">
      <c r="A42" s="33">
        <v>18608281</v>
      </c>
      <c r="B42" s="10" t="s">
        <v>86</v>
      </c>
      <c r="C42" s="11" t="s">
        <v>149</v>
      </c>
      <c r="D42" s="9">
        <v>212724.66</v>
      </c>
      <c r="E42" s="9">
        <v>95466.6</v>
      </c>
    </row>
    <row r="43" spans="1:5" x14ac:dyDescent="0.25">
      <c r="A43" s="33">
        <v>18608291</v>
      </c>
      <c r="B43" s="10" t="s">
        <v>88</v>
      </c>
      <c r="C43" s="11" t="s">
        <v>150</v>
      </c>
      <c r="D43" s="9">
        <v>185000</v>
      </c>
      <c r="E43" s="9">
        <v>192000</v>
      </c>
    </row>
    <row r="44" spans="1:5" x14ac:dyDescent="0.25">
      <c r="A44" s="33">
        <v>18608451</v>
      </c>
      <c r="B44" s="10" t="s">
        <v>88</v>
      </c>
      <c r="C44" s="11" t="s">
        <v>151</v>
      </c>
      <c r="D44" s="9">
        <v>45000</v>
      </c>
      <c r="E44" s="9">
        <v>45000</v>
      </c>
    </row>
    <row r="45" spans="1:5" x14ac:dyDescent="0.25">
      <c r="A45" s="16" t="s">
        <v>2</v>
      </c>
      <c r="B45" s="16"/>
      <c r="C45" s="13" t="s">
        <v>15</v>
      </c>
      <c r="D45" s="14">
        <f>SUM(D26:D44)</f>
        <v>8205539.5</v>
      </c>
      <c r="E45" s="14">
        <f>SUM(E26:E44)</f>
        <v>9332738.4399999995</v>
      </c>
    </row>
    <row r="46" spans="1:5" s="6" customFormat="1" x14ac:dyDescent="0.25">
      <c r="A46" s="12"/>
      <c r="B46" s="12"/>
      <c r="C46" s="13" t="s">
        <v>16</v>
      </c>
      <c r="D46" s="14">
        <f>D25+D45</f>
        <v>14113386.800000001</v>
      </c>
      <c r="E46" s="14">
        <f>E25+E45</f>
        <v>17601383.800000001</v>
      </c>
    </row>
    <row r="47" spans="1:5" x14ac:dyDescent="0.25">
      <c r="A47" s="7" t="s">
        <v>2</v>
      </c>
      <c r="B47" s="7"/>
      <c r="C47" s="8" t="s">
        <v>17</v>
      </c>
    </row>
    <row r="48" spans="1:5" x14ac:dyDescent="0.25">
      <c r="A48" s="7">
        <v>18237112</v>
      </c>
      <c r="B48" s="10" t="s">
        <v>86</v>
      </c>
      <c r="C48" s="11" t="s">
        <v>110</v>
      </c>
      <c r="D48" s="9">
        <v>5107.6499999999996</v>
      </c>
      <c r="E48" s="9">
        <v>5107.6499999999996</v>
      </c>
    </row>
    <row r="49" spans="1:5" x14ac:dyDescent="0.25">
      <c r="A49" s="7">
        <v>18239042</v>
      </c>
      <c r="B49" s="10" t="s">
        <v>86</v>
      </c>
      <c r="C49" s="11" t="s">
        <v>133</v>
      </c>
      <c r="D49" s="9">
        <v>57249415.600000001</v>
      </c>
      <c r="E49" s="9">
        <v>71687912.319999993</v>
      </c>
    </row>
    <row r="50" spans="1:5" x14ac:dyDescent="0.25">
      <c r="A50" s="15">
        <v>18230312</v>
      </c>
      <c r="B50" s="10" t="s">
        <v>86</v>
      </c>
      <c r="C50" s="11" t="s">
        <v>102</v>
      </c>
      <c r="D50" s="9">
        <v>-23136973.710000001</v>
      </c>
      <c r="E50" s="9">
        <v>-28972196.91</v>
      </c>
    </row>
    <row r="51" spans="1:5" x14ac:dyDescent="0.25">
      <c r="A51" s="16" t="s">
        <v>2</v>
      </c>
      <c r="B51" s="16"/>
      <c r="C51" s="13" t="s">
        <v>18</v>
      </c>
      <c r="D51" s="14">
        <f>SUM(D48:D50)</f>
        <v>34117549.539999999</v>
      </c>
      <c r="E51" s="14">
        <f>SUM(E48:E50)</f>
        <v>42720823.060000002</v>
      </c>
    </row>
    <row r="52" spans="1:5" x14ac:dyDescent="0.25">
      <c r="A52" s="1">
        <v>18608002</v>
      </c>
      <c r="B52" s="10" t="s">
        <v>86</v>
      </c>
      <c r="C52" s="11" t="s">
        <v>223</v>
      </c>
      <c r="D52" s="9">
        <v>296497.46000000002</v>
      </c>
      <c r="E52" s="9">
        <v>252675.94</v>
      </c>
    </row>
    <row r="53" spans="1:5" x14ac:dyDescent="0.25">
      <c r="A53" s="1">
        <v>18608012</v>
      </c>
      <c r="B53" s="10" t="s">
        <v>88</v>
      </c>
      <c r="C53" s="11" t="s">
        <v>224</v>
      </c>
      <c r="D53" s="9">
        <v>100000</v>
      </c>
      <c r="E53" s="9">
        <v>100000</v>
      </c>
    </row>
    <row r="54" spans="1:5" x14ac:dyDescent="0.25">
      <c r="A54" s="7">
        <v>18608062</v>
      </c>
      <c r="B54" s="10" t="s">
        <v>86</v>
      </c>
      <c r="C54" s="11" t="s">
        <v>225</v>
      </c>
      <c r="D54" s="9">
        <v>-21316268.920000002</v>
      </c>
      <c r="E54" s="9">
        <v>-21301771.640000001</v>
      </c>
    </row>
    <row r="55" spans="1:5" x14ac:dyDescent="0.25">
      <c r="A55" s="7">
        <v>18608112</v>
      </c>
      <c r="B55" s="10" t="s">
        <v>86</v>
      </c>
      <c r="C55" s="11" t="s">
        <v>226</v>
      </c>
      <c r="D55" s="9">
        <v>803658.59</v>
      </c>
      <c r="E55" s="9">
        <v>467714.99</v>
      </c>
    </row>
    <row r="56" spans="1:5" x14ac:dyDescent="0.25">
      <c r="A56" s="7">
        <v>18608212</v>
      </c>
      <c r="B56" s="10" t="s">
        <v>86</v>
      </c>
      <c r="C56" s="11" t="s">
        <v>227</v>
      </c>
      <c r="D56" s="9">
        <v>25491.68</v>
      </c>
      <c r="E56" s="9">
        <v>14784.31</v>
      </c>
    </row>
    <row r="57" spans="1:5" x14ac:dyDescent="0.25">
      <c r="A57" s="7">
        <v>18608312</v>
      </c>
      <c r="B57" s="10" t="s">
        <v>86</v>
      </c>
      <c r="C57" s="11" t="s">
        <v>228</v>
      </c>
      <c r="D57" s="9">
        <v>16333.92</v>
      </c>
      <c r="E57" s="9">
        <v>9706.52</v>
      </c>
    </row>
    <row r="58" spans="1:5" x14ac:dyDescent="0.25">
      <c r="A58" s="7">
        <v>18608612</v>
      </c>
      <c r="B58" s="10" t="s">
        <v>86</v>
      </c>
      <c r="C58" s="11" t="s">
        <v>229</v>
      </c>
      <c r="D58" s="9">
        <v>76257.679999999993</v>
      </c>
      <c r="E58" s="9">
        <v>30496.799999999999</v>
      </c>
    </row>
    <row r="59" spans="1:5" x14ac:dyDescent="0.25">
      <c r="A59" s="7">
        <v>18608712</v>
      </c>
      <c r="B59" s="10" t="s">
        <v>86</v>
      </c>
      <c r="C59" s="11" t="s">
        <v>230</v>
      </c>
      <c r="D59" s="9">
        <v>8409.15</v>
      </c>
      <c r="E59" s="9">
        <v>7779.15</v>
      </c>
    </row>
    <row r="60" spans="1:5" x14ac:dyDescent="0.25">
      <c r="A60" s="15">
        <v>18609402</v>
      </c>
      <c r="B60" s="10" t="s">
        <v>86</v>
      </c>
      <c r="C60" s="11" t="s">
        <v>231</v>
      </c>
      <c r="D60" s="9">
        <v>-894661.47</v>
      </c>
      <c r="E60" s="9">
        <v>-499235.72</v>
      </c>
    </row>
    <row r="61" spans="1:5" x14ac:dyDescent="0.25">
      <c r="A61" s="7">
        <v>18609422</v>
      </c>
      <c r="B61" s="10" t="s">
        <v>88</v>
      </c>
      <c r="C61" s="11" t="s">
        <v>232</v>
      </c>
      <c r="D61" s="9">
        <v>26000000</v>
      </c>
      <c r="E61" s="9">
        <v>23000000</v>
      </c>
    </row>
    <row r="62" spans="1:5" x14ac:dyDescent="0.25">
      <c r="A62" s="7">
        <v>18609432</v>
      </c>
      <c r="B62" s="10" t="s">
        <v>86</v>
      </c>
      <c r="C62" s="11" t="s">
        <v>233</v>
      </c>
      <c r="D62" s="9">
        <v>4827450.34</v>
      </c>
      <c r="E62" s="9">
        <v>2666214.1800000002</v>
      </c>
    </row>
    <row r="63" spans="1:5" x14ac:dyDescent="0.25">
      <c r="A63" s="15">
        <v>18609512</v>
      </c>
      <c r="B63" s="10" t="s">
        <v>86</v>
      </c>
      <c r="C63" s="11" t="s">
        <v>152</v>
      </c>
      <c r="D63" s="9">
        <v>66428.639999999999</v>
      </c>
      <c r="E63" s="9">
        <v>66428.639999999999</v>
      </c>
    </row>
    <row r="64" spans="1:5" x14ac:dyDescent="0.25">
      <c r="A64" s="7">
        <v>18609532</v>
      </c>
      <c r="B64" s="10" t="s">
        <v>86</v>
      </c>
      <c r="C64" s="11" t="s">
        <v>234</v>
      </c>
      <c r="D64" s="9">
        <v>1364254.66</v>
      </c>
      <c r="E64" s="9">
        <v>644675.18000000005</v>
      </c>
    </row>
    <row r="65" spans="1:5" x14ac:dyDescent="0.25">
      <c r="A65" s="7">
        <v>18609542</v>
      </c>
      <c r="B65" s="10" t="s">
        <v>86</v>
      </c>
      <c r="C65" s="11" t="s">
        <v>235</v>
      </c>
      <c r="D65" s="9">
        <v>98393.21</v>
      </c>
      <c r="E65" s="9">
        <v>10171.17</v>
      </c>
    </row>
    <row r="66" spans="1:5" x14ac:dyDescent="0.25">
      <c r="A66" s="7">
        <v>18609572</v>
      </c>
      <c r="B66" s="10" t="s">
        <v>88</v>
      </c>
      <c r="C66" s="11" t="s">
        <v>236</v>
      </c>
      <c r="D66" s="9">
        <v>1244425</v>
      </c>
      <c r="E66" s="9">
        <v>640000</v>
      </c>
    </row>
    <row r="67" spans="1:5" x14ac:dyDescent="0.25">
      <c r="A67" s="7">
        <v>18609582</v>
      </c>
      <c r="B67" s="10" t="s">
        <v>88</v>
      </c>
      <c r="C67" s="11" t="s">
        <v>237</v>
      </c>
      <c r="D67" s="9">
        <v>550500</v>
      </c>
      <c r="E67" s="9">
        <v>556500</v>
      </c>
    </row>
    <row r="68" spans="1:5" x14ac:dyDescent="0.25">
      <c r="A68" s="7">
        <v>18609592</v>
      </c>
      <c r="B68" s="10" t="s">
        <v>88</v>
      </c>
      <c r="C68" s="11" t="s">
        <v>238</v>
      </c>
      <c r="D68" s="9">
        <v>2475000</v>
      </c>
      <c r="E68" s="9">
        <v>2475000</v>
      </c>
    </row>
    <row r="69" spans="1:5" x14ac:dyDescent="0.25">
      <c r="A69" s="7">
        <v>18609602</v>
      </c>
      <c r="B69" s="10" t="s">
        <v>88</v>
      </c>
      <c r="C69" s="11" t="s">
        <v>239</v>
      </c>
      <c r="D69" s="9">
        <v>239000</v>
      </c>
      <c r="E69" s="9">
        <v>212200</v>
      </c>
    </row>
    <row r="70" spans="1:5" x14ac:dyDescent="0.25">
      <c r="A70" s="7">
        <v>18609622</v>
      </c>
      <c r="B70" s="10" t="s">
        <v>88</v>
      </c>
      <c r="C70" s="11" t="s">
        <v>240</v>
      </c>
      <c r="D70" s="9">
        <v>1270000</v>
      </c>
      <c r="E70" s="9">
        <v>1270000</v>
      </c>
    </row>
    <row r="71" spans="1:5" x14ac:dyDescent="0.25">
      <c r="A71" s="7">
        <v>18609642</v>
      </c>
      <c r="B71" s="10" t="s">
        <v>88</v>
      </c>
      <c r="C71" s="11" t="s">
        <v>241</v>
      </c>
      <c r="D71" s="9">
        <v>7600000</v>
      </c>
      <c r="E71" s="9">
        <v>7300000</v>
      </c>
    </row>
    <row r="72" spans="1:5" x14ac:dyDescent="0.25">
      <c r="A72" s="7">
        <v>18609652</v>
      </c>
      <c r="B72" s="10" t="s">
        <v>88</v>
      </c>
      <c r="C72" s="11" t="s">
        <v>153</v>
      </c>
      <c r="D72" s="9">
        <v>2180000</v>
      </c>
      <c r="E72" s="9">
        <v>2380000</v>
      </c>
    </row>
    <row r="73" spans="1:5" x14ac:dyDescent="0.25">
      <c r="A73" s="7">
        <v>18609662</v>
      </c>
      <c r="B73" s="10" t="s">
        <v>88</v>
      </c>
      <c r="C73" s="11" t="s">
        <v>242</v>
      </c>
      <c r="D73" s="9">
        <v>611800</v>
      </c>
      <c r="E73" s="9">
        <v>484500</v>
      </c>
    </row>
    <row r="74" spans="1:5" x14ac:dyDescent="0.25">
      <c r="A74" s="7">
        <v>18609672</v>
      </c>
      <c r="B74" s="10" t="s">
        <v>88</v>
      </c>
      <c r="C74" s="11" t="s">
        <v>243</v>
      </c>
      <c r="D74" s="9">
        <v>215000</v>
      </c>
      <c r="E74" s="9">
        <v>200000</v>
      </c>
    </row>
    <row r="75" spans="1:5" x14ac:dyDescent="0.25">
      <c r="A75" s="7">
        <v>18609682</v>
      </c>
      <c r="B75" s="10" t="s">
        <v>88</v>
      </c>
      <c r="C75" s="11" t="s">
        <v>244</v>
      </c>
      <c r="D75" s="9">
        <v>149000</v>
      </c>
      <c r="E75" s="9">
        <v>140000</v>
      </c>
    </row>
    <row r="76" spans="1:5" x14ac:dyDescent="0.25">
      <c r="A76" s="7">
        <v>18609692</v>
      </c>
      <c r="B76" s="10" t="s">
        <v>88</v>
      </c>
      <c r="C76" s="11" t="s">
        <v>245</v>
      </c>
      <c r="D76" s="9">
        <v>107000</v>
      </c>
      <c r="E76" s="9">
        <v>100000</v>
      </c>
    </row>
    <row r="77" spans="1:5" s="6" customFormat="1" x14ac:dyDescent="0.25">
      <c r="A77" s="12" t="s">
        <v>2</v>
      </c>
      <c r="B77" s="12"/>
      <c r="C77" s="13" t="s">
        <v>19</v>
      </c>
      <c r="D77" s="14">
        <f>SUM(D52:D76)</f>
        <v>28113969.940000001</v>
      </c>
      <c r="E77" s="14">
        <f>SUM(E52:E76)</f>
        <v>21227839.519999996</v>
      </c>
    </row>
    <row r="78" spans="1:5" s="6" customFormat="1" x14ac:dyDescent="0.25">
      <c r="A78" s="34" t="s">
        <v>2</v>
      </c>
      <c r="B78" s="34"/>
      <c r="C78" s="8" t="s">
        <v>20</v>
      </c>
      <c r="D78" s="23">
        <f>D77+D51</f>
        <v>62231519.480000004</v>
      </c>
      <c r="E78" s="23">
        <f>E77+E51</f>
        <v>63948662.579999998</v>
      </c>
    </row>
    <row r="79" spans="1:5" s="6" customFormat="1" x14ac:dyDescent="0.25">
      <c r="A79" s="12"/>
      <c r="B79" s="12"/>
      <c r="C79" s="13" t="s">
        <v>21</v>
      </c>
      <c r="D79" s="14">
        <f>D78+D46</f>
        <v>76344906.280000001</v>
      </c>
      <c r="E79" s="14">
        <f>E78+E46</f>
        <v>81550046.379999995</v>
      </c>
    </row>
    <row r="80" spans="1:5" s="6" customFormat="1" x14ac:dyDescent="0.25">
      <c r="A80" s="34"/>
      <c r="B80" s="34"/>
      <c r="C80" s="8" t="s">
        <v>40</v>
      </c>
      <c r="D80" s="9"/>
      <c r="E80" s="9"/>
    </row>
    <row r="81" spans="1:7" s="6" customFormat="1" x14ac:dyDescent="0.25">
      <c r="A81" s="7">
        <v>18232301</v>
      </c>
      <c r="B81" s="10" t="s">
        <v>87</v>
      </c>
      <c r="C81" s="11" t="s">
        <v>108</v>
      </c>
      <c r="D81" s="9">
        <v>59411377.369999997</v>
      </c>
      <c r="E81" s="9">
        <v>62954125.369999997</v>
      </c>
    </row>
    <row r="82" spans="1:7" s="6" customFormat="1" x14ac:dyDescent="0.25">
      <c r="A82" s="7">
        <v>18232311</v>
      </c>
      <c r="B82" s="10" t="s">
        <v>87</v>
      </c>
      <c r="C82" s="11" t="s">
        <v>109</v>
      </c>
      <c r="D82" s="9">
        <v>12681984</v>
      </c>
      <c r="E82" s="9">
        <v>13369404</v>
      </c>
    </row>
    <row r="83" spans="1:7" s="6" customFormat="1" x14ac:dyDescent="0.25">
      <c r="A83" s="7">
        <v>25300201</v>
      </c>
      <c r="B83" s="10" t="s">
        <v>88</v>
      </c>
      <c r="C83" s="11" t="s">
        <v>259</v>
      </c>
      <c r="D83" s="9">
        <v>-5072321</v>
      </c>
      <c r="E83" s="9">
        <v>-5348993</v>
      </c>
    </row>
    <row r="84" spans="1:7" s="6" customFormat="1" x14ac:dyDescent="0.25">
      <c r="A84" s="12"/>
      <c r="B84" s="12"/>
      <c r="C84" s="13" t="s">
        <v>41</v>
      </c>
      <c r="D84" s="14">
        <f>SUM(D81:D83)</f>
        <v>67021040.370000005</v>
      </c>
      <c r="E84" s="14">
        <f>SUM(E81:E83)</f>
        <v>70974536.370000005</v>
      </c>
      <c r="G84" s="18"/>
    </row>
    <row r="85" spans="1:7" s="6" customFormat="1" x14ac:dyDescent="0.25">
      <c r="A85" s="15"/>
      <c r="B85" s="15"/>
      <c r="C85" s="8" t="s">
        <v>50</v>
      </c>
      <c r="D85" s="9"/>
      <c r="E85" s="9"/>
      <c r="G85" s="18"/>
    </row>
    <row r="86" spans="1:7" s="6" customFormat="1" x14ac:dyDescent="0.25">
      <c r="A86" s="1">
        <v>18238142</v>
      </c>
      <c r="B86" s="10" t="s">
        <v>88</v>
      </c>
      <c r="C86" s="11" t="s">
        <v>262</v>
      </c>
      <c r="D86" s="9">
        <v>8679562.2799999993</v>
      </c>
      <c r="E86" s="9">
        <v>48106199.670000002</v>
      </c>
      <c r="G86" s="18"/>
    </row>
    <row r="87" spans="1:7" s="6" customFormat="1" x14ac:dyDescent="0.25">
      <c r="A87" s="1">
        <v>18238151</v>
      </c>
      <c r="B87" s="10" t="s">
        <v>88</v>
      </c>
      <c r="C87" s="11" t="s">
        <v>263</v>
      </c>
      <c r="D87" s="9">
        <v>0</v>
      </c>
      <c r="E87" s="9">
        <v>11496655.73</v>
      </c>
      <c r="G87" s="18"/>
    </row>
    <row r="88" spans="1:7" s="6" customFormat="1" x14ac:dyDescent="0.25">
      <c r="A88" s="1">
        <v>18238152</v>
      </c>
      <c r="B88" s="10" t="s">
        <v>88</v>
      </c>
      <c r="C88" s="11" t="s">
        <v>264</v>
      </c>
      <c r="D88" s="9">
        <v>0</v>
      </c>
      <c r="E88" s="9">
        <v>639327.88</v>
      </c>
      <c r="G88" s="18"/>
    </row>
    <row r="89" spans="1:7" s="6" customFormat="1" x14ac:dyDescent="0.25">
      <c r="A89" s="1">
        <v>18238191</v>
      </c>
      <c r="B89" s="10" t="s">
        <v>88</v>
      </c>
      <c r="C89" s="11" t="s">
        <v>265</v>
      </c>
      <c r="D89" s="9">
        <v>516633.15</v>
      </c>
      <c r="E89" s="9">
        <v>246821.82</v>
      </c>
      <c r="G89" s="18"/>
    </row>
    <row r="90" spans="1:7" s="6" customFormat="1" x14ac:dyDescent="0.25">
      <c r="A90" s="1">
        <v>18238161</v>
      </c>
      <c r="B90" s="10" t="s">
        <v>88</v>
      </c>
      <c r="C90" s="11" t="s">
        <v>266</v>
      </c>
      <c r="D90" s="9">
        <v>0</v>
      </c>
      <c r="E90" s="9">
        <v>451853.74</v>
      </c>
      <c r="G90" s="18"/>
    </row>
    <row r="91" spans="1:7" s="6" customFormat="1" x14ac:dyDescent="0.25">
      <c r="A91" s="1">
        <v>18238162</v>
      </c>
      <c r="B91" s="10" t="s">
        <v>88</v>
      </c>
      <c r="C91" s="11" t="s">
        <v>267</v>
      </c>
      <c r="D91" s="9">
        <v>2056030.58</v>
      </c>
      <c r="E91" s="9">
        <v>2416073.61</v>
      </c>
      <c r="G91" s="18"/>
    </row>
    <row r="92" spans="1:7" s="6" customFormat="1" x14ac:dyDescent="0.25">
      <c r="A92" s="1">
        <v>18238171</v>
      </c>
      <c r="B92" s="10" t="s">
        <v>88</v>
      </c>
      <c r="C92" s="11" t="s">
        <v>268</v>
      </c>
      <c r="D92" s="9">
        <v>0</v>
      </c>
      <c r="E92" s="9">
        <v>515962.22</v>
      </c>
      <c r="G92" s="18"/>
    </row>
    <row r="93" spans="1:7" s="6" customFormat="1" x14ac:dyDescent="0.25">
      <c r="A93" s="1">
        <v>18238172</v>
      </c>
      <c r="B93" s="10" t="s">
        <v>88</v>
      </c>
      <c r="C93" s="11" t="s">
        <v>269</v>
      </c>
      <c r="D93" s="9">
        <v>0</v>
      </c>
      <c r="E93" s="9">
        <v>445445.85</v>
      </c>
    </row>
    <row r="94" spans="1:7" s="6" customFormat="1" x14ac:dyDescent="0.25">
      <c r="A94" s="1">
        <v>18238181</v>
      </c>
      <c r="B94" s="10" t="s">
        <v>88</v>
      </c>
      <c r="C94" s="11" t="s">
        <v>270</v>
      </c>
      <c r="D94" s="9">
        <v>1498426.63</v>
      </c>
      <c r="E94" s="9">
        <v>313287.15999999997</v>
      </c>
    </row>
    <row r="95" spans="1:7" s="6" customFormat="1" x14ac:dyDescent="0.25">
      <c r="A95" s="1">
        <v>18238221</v>
      </c>
      <c r="B95" s="10" t="s">
        <v>88</v>
      </c>
      <c r="C95" s="11" t="s">
        <v>51</v>
      </c>
      <c r="D95" s="9">
        <v>4793.1899999999996</v>
      </c>
      <c r="E95" s="9">
        <v>0</v>
      </c>
    </row>
    <row r="96" spans="1:7" s="6" customFormat="1" x14ac:dyDescent="0.25">
      <c r="A96" s="1">
        <v>18239092</v>
      </c>
      <c r="B96" s="10" t="s">
        <v>88</v>
      </c>
      <c r="C96" s="11" t="s">
        <v>271</v>
      </c>
      <c r="D96" s="9">
        <v>0</v>
      </c>
      <c r="E96" s="9">
        <v>9277910.6300000008</v>
      </c>
    </row>
    <row r="97" spans="1:9" s="6" customFormat="1" x14ac:dyDescent="0.25">
      <c r="A97" s="15">
        <v>18239081</v>
      </c>
      <c r="B97" s="10" t="s">
        <v>88</v>
      </c>
      <c r="C97" s="11" t="s">
        <v>272</v>
      </c>
      <c r="D97" s="9">
        <v>0</v>
      </c>
      <c r="E97" s="9">
        <v>4257903.24</v>
      </c>
    </row>
    <row r="98" spans="1:9" s="6" customFormat="1" x14ac:dyDescent="0.25">
      <c r="A98" s="15">
        <v>18239082</v>
      </c>
      <c r="B98" s="10" t="s">
        <v>88</v>
      </c>
      <c r="C98" s="11" t="s">
        <v>273</v>
      </c>
      <c r="D98" s="9">
        <v>25754332.780000001</v>
      </c>
      <c r="E98" s="9">
        <v>12049034.529999999</v>
      </c>
    </row>
    <row r="99" spans="1:9" s="6" customFormat="1" x14ac:dyDescent="0.25">
      <c r="A99" s="15">
        <v>18239091</v>
      </c>
      <c r="B99" s="10" t="s">
        <v>88</v>
      </c>
      <c r="C99" s="11" t="s">
        <v>274</v>
      </c>
      <c r="D99" s="9">
        <v>0</v>
      </c>
      <c r="E99" s="9">
        <v>4071075.57</v>
      </c>
    </row>
    <row r="100" spans="1:9" s="6" customFormat="1" x14ac:dyDescent="0.25">
      <c r="A100" s="15">
        <v>18237161</v>
      </c>
      <c r="B100" s="10" t="s">
        <v>88</v>
      </c>
      <c r="C100" s="11" t="s">
        <v>111</v>
      </c>
      <c r="D100" s="9">
        <v>0</v>
      </c>
      <c r="E100" s="9">
        <v>0</v>
      </c>
    </row>
    <row r="101" spans="1:9" s="6" customFormat="1" x14ac:dyDescent="0.25">
      <c r="A101" s="15">
        <v>18237171</v>
      </c>
      <c r="B101" s="10" t="s">
        <v>88</v>
      </c>
      <c r="C101" s="11" t="s">
        <v>275</v>
      </c>
      <c r="D101" s="9">
        <v>0</v>
      </c>
      <c r="E101" s="9">
        <v>0</v>
      </c>
    </row>
    <row r="102" spans="1:9" s="6" customFormat="1" x14ac:dyDescent="0.25">
      <c r="A102" s="15">
        <v>18237181</v>
      </c>
      <c r="B102" s="10" t="s">
        <v>88</v>
      </c>
      <c r="C102" s="11" t="s">
        <v>276</v>
      </c>
      <c r="D102" s="9">
        <v>232.69</v>
      </c>
      <c r="E102" s="9">
        <v>0</v>
      </c>
    </row>
    <row r="103" spans="1:9" s="6" customFormat="1" x14ac:dyDescent="0.25">
      <c r="A103" s="15">
        <v>18237191</v>
      </c>
      <c r="B103" s="10" t="s">
        <v>88</v>
      </c>
      <c r="C103" s="11" t="s">
        <v>112</v>
      </c>
      <c r="D103" s="9">
        <v>2572.84</v>
      </c>
      <c r="E103" s="9">
        <v>0</v>
      </c>
    </row>
    <row r="104" spans="1:9" s="6" customFormat="1" x14ac:dyDescent="0.25">
      <c r="A104" s="15">
        <v>18237201</v>
      </c>
      <c r="B104" s="10" t="s">
        <v>88</v>
      </c>
      <c r="C104" s="11" t="s">
        <v>113</v>
      </c>
      <c r="D104" s="9">
        <v>5245012.28</v>
      </c>
      <c r="E104" s="9">
        <v>0</v>
      </c>
    </row>
    <row r="105" spans="1:9" s="6" customFormat="1" x14ac:dyDescent="0.25">
      <c r="A105" s="15">
        <v>18237231</v>
      </c>
      <c r="B105" s="10" t="s">
        <v>88</v>
      </c>
      <c r="C105" s="11" t="s">
        <v>116</v>
      </c>
      <c r="D105" s="9">
        <v>0</v>
      </c>
      <c r="E105" s="9">
        <v>0</v>
      </c>
    </row>
    <row r="106" spans="1:9" s="6" customFormat="1" x14ac:dyDescent="0.25">
      <c r="A106" s="15">
        <v>18237251</v>
      </c>
      <c r="B106" s="10" t="s">
        <v>88</v>
      </c>
      <c r="C106" s="11" t="s">
        <v>277</v>
      </c>
      <c r="D106" s="9">
        <v>2468307.38</v>
      </c>
      <c r="E106" s="9">
        <v>0</v>
      </c>
    </row>
    <row r="107" spans="1:9" s="6" customFormat="1" x14ac:dyDescent="0.25">
      <c r="A107" s="15">
        <v>18237261</v>
      </c>
      <c r="B107" s="10" t="s">
        <v>88</v>
      </c>
      <c r="C107" s="11" t="s">
        <v>278</v>
      </c>
      <c r="D107" s="9">
        <v>0</v>
      </c>
      <c r="E107" s="9">
        <v>0</v>
      </c>
      <c r="I107" s="35"/>
    </row>
    <row r="108" spans="1:9" s="6" customFormat="1" x14ac:dyDescent="0.25">
      <c r="A108" s="15">
        <v>18237311</v>
      </c>
      <c r="B108" s="10" t="s">
        <v>88</v>
      </c>
      <c r="C108" s="11" t="s">
        <v>279</v>
      </c>
      <c r="D108" s="9">
        <v>261382.18</v>
      </c>
      <c r="E108" s="9">
        <v>0</v>
      </c>
      <c r="I108" s="35"/>
    </row>
    <row r="109" spans="1:9" s="6" customFormat="1" x14ac:dyDescent="0.25">
      <c r="A109" s="15">
        <v>18237321</v>
      </c>
      <c r="B109" s="10" t="s">
        <v>88</v>
      </c>
      <c r="C109" s="11" t="s">
        <v>280</v>
      </c>
      <c r="D109" s="9">
        <v>148528.34</v>
      </c>
      <c r="E109" s="9">
        <v>0</v>
      </c>
      <c r="I109" s="35"/>
    </row>
    <row r="110" spans="1:9" s="6" customFormat="1" x14ac:dyDescent="0.25">
      <c r="A110" s="15">
        <v>18237341</v>
      </c>
      <c r="B110" s="10" t="s">
        <v>88</v>
      </c>
      <c r="C110" s="11" t="s">
        <v>281</v>
      </c>
      <c r="D110" s="9">
        <v>0</v>
      </c>
      <c r="E110" s="9">
        <v>0</v>
      </c>
      <c r="I110" s="35"/>
    </row>
    <row r="111" spans="1:9" s="6" customFormat="1" x14ac:dyDescent="0.25">
      <c r="A111" s="15">
        <v>18237351</v>
      </c>
      <c r="B111" s="10" t="s">
        <v>88</v>
      </c>
      <c r="C111" s="11" t="s">
        <v>282</v>
      </c>
      <c r="D111" s="9">
        <v>0</v>
      </c>
      <c r="E111" s="9">
        <v>0</v>
      </c>
    </row>
    <row r="112" spans="1:9" s="6" customFormat="1" x14ac:dyDescent="0.25">
      <c r="A112" s="15">
        <v>18237361</v>
      </c>
      <c r="B112" s="10" t="s">
        <v>88</v>
      </c>
      <c r="C112" s="11" t="s">
        <v>283</v>
      </c>
      <c r="D112" s="9">
        <v>44895.61</v>
      </c>
      <c r="E112" s="9">
        <v>0</v>
      </c>
    </row>
    <row r="113" spans="1:5" s="6" customFormat="1" x14ac:dyDescent="0.25">
      <c r="A113" s="15">
        <v>18237401</v>
      </c>
      <c r="B113" s="10" t="s">
        <v>88</v>
      </c>
      <c r="C113" s="11" t="s">
        <v>284</v>
      </c>
      <c r="D113" s="9">
        <v>33274.32</v>
      </c>
      <c r="E113" s="9">
        <v>0</v>
      </c>
    </row>
    <row r="114" spans="1:5" s="6" customFormat="1" x14ac:dyDescent="0.25">
      <c r="A114" s="15">
        <v>18237402</v>
      </c>
      <c r="B114" s="10" t="s">
        <v>88</v>
      </c>
      <c r="C114" s="11" t="s">
        <v>285</v>
      </c>
      <c r="D114" s="9">
        <v>0</v>
      </c>
      <c r="E114" s="9">
        <v>0</v>
      </c>
    </row>
    <row r="115" spans="1:5" s="6" customFormat="1" x14ac:dyDescent="0.25">
      <c r="A115" s="15">
        <v>18237211</v>
      </c>
      <c r="B115" s="10" t="s">
        <v>88</v>
      </c>
      <c r="C115" s="11" t="s">
        <v>114</v>
      </c>
      <c r="D115" s="9">
        <v>1472859</v>
      </c>
      <c r="E115" s="9">
        <v>23158.12</v>
      </c>
    </row>
    <row r="116" spans="1:5" s="6" customFormat="1" x14ac:dyDescent="0.25">
      <c r="A116" s="15">
        <v>18237221</v>
      </c>
      <c r="B116" s="10" t="s">
        <v>88</v>
      </c>
      <c r="C116" s="11" t="s">
        <v>115</v>
      </c>
      <c r="D116" s="9">
        <v>1866510.07</v>
      </c>
      <c r="E116" s="9">
        <v>94681.86</v>
      </c>
    </row>
    <row r="117" spans="1:5" s="6" customFormat="1" x14ac:dyDescent="0.25">
      <c r="A117" s="15">
        <v>18237271</v>
      </c>
      <c r="B117" s="10" t="s">
        <v>88</v>
      </c>
      <c r="C117" s="11" t="s">
        <v>117</v>
      </c>
      <c r="D117" s="9">
        <v>0</v>
      </c>
      <c r="E117" s="9">
        <v>133361.39000000001</v>
      </c>
    </row>
    <row r="118" spans="1:5" s="6" customFormat="1" x14ac:dyDescent="0.25">
      <c r="A118" s="15">
        <v>18237281</v>
      </c>
      <c r="B118" s="10" t="s">
        <v>88</v>
      </c>
      <c r="C118" s="11" t="s">
        <v>118</v>
      </c>
      <c r="D118" s="9">
        <v>2784489.88</v>
      </c>
      <c r="E118" s="9">
        <v>129130.56</v>
      </c>
    </row>
    <row r="119" spans="1:5" s="6" customFormat="1" x14ac:dyDescent="0.25">
      <c r="A119" s="15">
        <v>18237331</v>
      </c>
      <c r="B119" s="10" t="s">
        <v>88</v>
      </c>
      <c r="C119" s="11" t="s">
        <v>120</v>
      </c>
      <c r="D119" s="9">
        <v>77573.17</v>
      </c>
      <c r="E119" s="9">
        <v>126.81</v>
      </c>
    </row>
    <row r="120" spans="1:5" s="6" customFormat="1" x14ac:dyDescent="0.25">
      <c r="A120" s="15">
        <v>18237381</v>
      </c>
      <c r="B120" s="10" t="s">
        <v>88</v>
      </c>
      <c r="C120" s="11" t="s">
        <v>121</v>
      </c>
      <c r="D120" s="9">
        <v>0</v>
      </c>
      <c r="E120" s="9">
        <v>233.94</v>
      </c>
    </row>
    <row r="121" spans="1:5" s="6" customFormat="1" x14ac:dyDescent="0.25">
      <c r="A121" s="15">
        <v>18237391</v>
      </c>
      <c r="B121" s="10" t="s">
        <v>88</v>
      </c>
      <c r="C121" s="11" t="s">
        <v>122</v>
      </c>
      <c r="D121" s="9">
        <v>65483.13</v>
      </c>
      <c r="E121" s="9">
        <v>226.52</v>
      </c>
    </row>
    <row r="122" spans="1:5" s="6" customFormat="1" x14ac:dyDescent="0.25">
      <c r="A122" s="15">
        <v>18237411</v>
      </c>
      <c r="B122" s="10" t="s">
        <v>88</v>
      </c>
      <c r="C122" s="11" t="s">
        <v>123</v>
      </c>
      <c r="D122" s="9">
        <v>363202.5</v>
      </c>
      <c r="E122" s="9">
        <v>-24025</v>
      </c>
    </row>
    <row r="123" spans="1:5" s="6" customFormat="1" x14ac:dyDescent="0.25">
      <c r="A123" s="15">
        <v>18237412</v>
      </c>
      <c r="B123" s="10" t="s">
        <v>88</v>
      </c>
      <c r="C123" s="11" t="s">
        <v>124</v>
      </c>
      <c r="D123" s="9">
        <v>66607.72</v>
      </c>
      <c r="E123" s="9">
        <v>98.07</v>
      </c>
    </row>
    <row r="124" spans="1:5" s="6" customFormat="1" x14ac:dyDescent="0.25">
      <c r="A124" s="15">
        <v>18237421</v>
      </c>
      <c r="B124" s="10" t="s">
        <v>88</v>
      </c>
      <c r="C124" s="11" t="s">
        <v>125</v>
      </c>
      <c r="D124" s="9">
        <v>1625203.29</v>
      </c>
      <c r="E124" s="9">
        <v>-154152.79999999999</v>
      </c>
    </row>
    <row r="125" spans="1:5" s="6" customFormat="1" x14ac:dyDescent="0.25">
      <c r="A125" s="15">
        <v>18237431</v>
      </c>
      <c r="B125" s="10" t="s">
        <v>88</v>
      </c>
      <c r="C125" s="11" t="s">
        <v>126</v>
      </c>
      <c r="D125" s="9">
        <v>1451761.65</v>
      </c>
      <c r="E125" s="9">
        <v>-152267.75</v>
      </c>
    </row>
    <row r="126" spans="1:5" s="6" customFormat="1" x14ac:dyDescent="0.25">
      <c r="A126" s="15">
        <v>18237441</v>
      </c>
      <c r="B126" s="10" t="s">
        <v>88</v>
      </c>
      <c r="C126" s="11" t="s">
        <v>127</v>
      </c>
      <c r="D126" s="9">
        <v>467216.02</v>
      </c>
      <c r="E126" s="9">
        <v>-23482.89</v>
      </c>
    </row>
    <row r="127" spans="1:5" s="6" customFormat="1" x14ac:dyDescent="0.25">
      <c r="A127" s="15">
        <v>18237461</v>
      </c>
      <c r="B127" s="10" t="s">
        <v>88</v>
      </c>
      <c r="C127" s="11" t="s">
        <v>286</v>
      </c>
      <c r="D127" s="9">
        <v>987.25</v>
      </c>
      <c r="E127" s="9">
        <v>0</v>
      </c>
    </row>
    <row r="128" spans="1:5" s="6" customFormat="1" x14ac:dyDescent="0.25">
      <c r="A128" s="15">
        <v>18237491</v>
      </c>
      <c r="B128" s="10" t="s">
        <v>88</v>
      </c>
      <c r="C128" s="11" t="s">
        <v>128</v>
      </c>
      <c r="D128" s="9">
        <v>51871.25</v>
      </c>
      <c r="E128" s="9">
        <v>0</v>
      </c>
    </row>
    <row r="129" spans="1:9" s="6" customFormat="1" x14ac:dyDescent="0.25">
      <c r="A129" s="15">
        <v>18237501</v>
      </c>
      <c r="B129" s="10" t="s">
        <v>88</v>
      </c>
      <c r="C129" s="11" t="s">
        <v>129</v>
      </c>
      <c r="D129" s="9">
        <v>66995.95</v>
      </c>
      <c r="E129" s="9">
        <v>0</v>
      </c>
    </row>
    <row r="130" spans="1:9" s="6" customFormat="1" x14ac:dyDescent="0.25">
      <c r="A130" s="15">
        <v>18237502</v>
      </c>
      <c r="B130" s="10" t="s">
        <v>88</v>
      </c>
      <c r="C130" s="11" t="s">
        <v>130</v>
      </c>
      <c r="D130" s="9">
        <v>639222.56999999995</v>
      </c>
      <c r="E130" s="9">
        <v>-567913.01</v>
      </c>
    </row>
    <row r="131" spans="1:9" s="6" customFormat="1" x14ac:dyDescent="0.25">
      <c r="A131" s="15">
        <v>18237512</v>
      </c>
      <c r="B131" s="10" t="s">
        <v>88</v>
      </c>
      <c r="C131" s="11" t="s">
        <v>131</v>
      </c>
      <c r="D131" s="9">
        <v>879938.14</v>
      </c>
      <c r="E131" s="9">
        <v>-85799.86</v>
      </c>
    </row>
    <row r="132" spans="1:9" s="6" customFormat="1" x14ac:dyDescent="0.25">
      <c r="A132" s="15">
        <v>18237302</v>
      </c>
      <c r="B132" s="10" t="s">
        <v>88</v>
      </c>
      <c r="C132" s="11" t="s">
        <v>119</v>
      </c>
      <c r="D132" s="9">
        <v>0</v>
      </c>
      <c r="E132" s="9">
        <v>138018.64000000001</v>
      </c>
    </row>
    <row r="133" spans="1:9" s="6" customFormat="1" x14ac:dyDescent="0.25">
      <c r="A133" s="15">
        <v>18238141</v>
      </c>
      <c r="B133" s="10" t="s">
        <v>88</v>
      </c>
      <c r="C133" s="11" t="s">
        <v>287</v>
      </c>
      <c r="D133" s="9">
        <v>7972606.4299999997</v>
      </c>
      <c r="E133" s="9">
        <v>0</v>
      </c>
    </row>
    <row r="134" spans="1:9" s="6" customFormat="1" x14ac:dyDescent="0.25">
      <c r="A134" s="15">
        <v>18238211</v>
      </c>
      <c r="B134" s="10" t="s">
        <v>88</v>
      </c>
      <c r="C134" s="11" t="s">
        <v>288</v>
      </c>
      <c r="D134" s="9">
        <v>47854.27</v>
      </c>
      <c r="E134" s="9">
        <v>0</v>
      </c>
    </row>
    <row r="135" spans="1:9" s="6" customFormat="1" x14ac:dyDescent="0.25">
      <c r="A135" s="7">
        <v>25300741</v>
      </c>
      <c r="B135" s="10" t="s">
        <v>88</v>
      </c>
      <c r="C135" s="11" t="s">
        <v>52</v>
      </c>
      <c r="D135" s="9">
        <v>-835357.9</v>
      </c>
      <c r="E135" s="9">
        <v>0</v>
      </c>
    </row>
    <row r="136" spans="1:9" s="6" customFormat="1" x14ac:dyDescent="0.25">
      <c r="A136" s="16" t="s">
        <v>2</v>
      </c>
      <c r="B136" s="16"/>
      <c r="C136" s="13" t="s">
        <v>53</v>
      </c>
      <c r="D136" s="36">
        <f>SUM(D86:D135)</f>
        <v>65779008.640000023</v>
      </c>
      <c r="E136" s="36">
        <f>SUM(E86:E135)</f>
        <v>93798946.249999985</v>
      </c>
    </row>
    <row r="137" spans="1:9" s="6" customFormat="1" x14ac:dyDescent="0.25">
      <c r="A137" s="7"/>
      <c r="B137" s="7"/>
      <c r="C137" s="8" t="s">
        <v>54</v>
      </c>
      <c r="D137" s="9"/>
      <c r="E137" s="9"/>
    </row>
    <row r="138" spans="1:9" s="6" customFormat="1" x14ac:dyDescent="0.25">
      <c r="A138" s="7">
        <v>18232321</v>
      </c>
      <c r="B138" s="10" t="s">
        <v>87</v>
      </c>
      <c r="C138" s="11" t="s">
        <v>289</v>
      </c>
      <c r="D138" s="9">
        <v>499999.67</v>
      </c>
      <c r="E138" s="9">
        <v>999999.71</v>
      </c>
    </row>
    <row r="139" spans="1:9" s="6" customFormat="1" x14ac:dyDescent="0.25">
      <c r="A139" s="7">
        <v>18600403</v>
      </c>
      <c r="B139" s="10" t="s">
        <v>86</v>
      </c>
      <c r="C139" s="11" t="s">
        <v>138</v>
      </c>
      <c r="D139" s="9">
        <v>1958400.85</v>
      </c>
      <c r="E139" s="9">
        <v>707949.83</v>
      </c>
    </row>
    <row r="140" spans="1:9" s="6" customFormat="1" x14ac:dyDescent="0.25">
      <c r="A140" s="7">
        <v>18600561</v>
      </c>
      <c r="B140" s="10" t="s">
        <v>88</v>
      </c>
      <c r="C140" s="11" t="s">
        <v>139</v>
      </c>
      <c r="D140" s="9">
        <v>7406855</v>
      </c>
      <c r="E140" s="9">
        <v>7341235</v>
      </c>
    </row>
    <row r="141" spans="1:9" s="6" customFormat="1" x14ac:dyDescent="0.25">
      <c r="A141" s="7">
        <v>18600571</v>
      </c>
      <c r="B141" s="10" t="s">
        <v>88</v>
      </c>
      <c r="C141" s="11" t="s">
        <v>290</v>
      </c>
      <c r="D141" s="9">
        <v>55607319.509999998</v>
      </c>
      <c r="E141" s="9">
        <v>54817487.359999999</v>
      </c>
    </row>
    <row r="142" spans="1:9" s="6" customFormat="1" x14ac:dyDescent="0.25">
      <c r="A142" s="7">
        <v>18600573</v>
      </c>
      <c r="B142" s="10" t="s">
        <v>88</v>
      </c>
      <c r="C142" s="11" t="s">
        <v>140</v>
      </c>
      <c r="D142" s="9">
        <v>9679079</v>
      </c>
      <c r="E142" s="9">
        <v>7378561</v>
      </c>
      <c r="I142" s="37"/>
    </row>
    <row r="143" spans="1:9" s="6" customFormat="1" x14ac:dyDescent="0.25">
      <c r="A143" s="16"/>
      <c r="B143" s="16"/>
      <c r="C143" s="13" t="s">
        <v>55</v>
      </c>
      <c r="D143" s="36">
        <f>SUM(D138:D142)</f>
        <v>75151654.030000001</v>
      </c>
      <c r="E143" s="36">
        <f>SUM(E138:E142)</f>
        <v>71245232.900000006</v>
      </c>
      <c r="I143" s="35"/>
    </row>
    <row r="144" spans="1:9" s="6" customFormat="1" x14ac:dyDescent="0.25">
      <c r="A144" s="7"/>
      <c r="B144" s="7"/>
      <c r="C144" s="8" t="s">
        <v>26</v>
      </c>
      <c r="D144" s="9"/>
      <c r="E144" s="9"/>
      <c r="I144" s="35"/>
    </row>
    <row r="145" spans="1:9" s="6" customFormat="1" x14ac:dyDescent="0.25">
      <c r="A145" s="7">
        <v>18230031</v>
      </c>
      <c r="B145" s="10" t="s">
        <v>87</v>
      </c>
      <c r="C145" s="11" t="s">
        <v>99</v>
      </c>
      <c r="D145" s="9">
        <v>52028793.020000003</v>
      </c>
      <c r="E145" s="9">
        <v>50300536.07</v>
      </c>
      <c r="I145" s="35"/>
    </row>
    <row r="146" spans="1:9" s="6" customFormat="1" x14ac:dyDescent="0.25">
      <c r="A146" s="7">
        <v>18630031</v>
      </c>
      <c r="B146" s="10" t="s">
        <v>88</v>
      </c>
      <c r="C146" s="11" t="s">
        <v>154</v>
      </c>
      <c r="D146" s="9">
        <v>0</v>
      </c>
      <c r="E146" s="9">
        <v>0</v>
      </c>
      <c r="I146" s="35"/>
    </row>
    <row r="147" spans="1:9" s="6" customFormat="1" x14ac:dyDescent="0.25">
      <c r="A147" s="16"/>
      <c r="B147" s="16"/>
      <c r="C147" s="13" t="s">
        <v>27</v>
      </c>
      <c r="D147" s="36">
        <f>SUM(D145:D146)</f>
        <v>52028793.020000003</v>
      </c>
      <c r="E147" s="36">
        <f>SUM(E145:E146)</f>
        <v>50300536.07</v>
      </c>
      <c r="I147" s="35"/>
    </row>
    <row r="148" spans="1:9" s="6" customFormat="1" x14ac:dyDescent="0.25">
      <c r="A148" s="34"/>
      <c r="B148" s="34"/>
      <c r="C148" s="8" t="s">
        <v>24</v>
      </c>
      <c r="D148" s="23"/>
      <c r="E148" s="23"/>
    </row>
    <row r="149" spans="1:9" x14ac:dyDescent="0.25">
      <c r="A149" s="7">
        <v>18238031</v>
      </c>
      <c r="B149" s="10" t="s">
        <v>86</v>
      </c>
      <c r="C149" s="11" t="s">
        <v>246</v>
      </c>
      <c r="D149" s="9">
        <v>7652893.8899999997</v>
      </c>
      <c r="E149" s="9">
        <v>7634421.9699999997</v>
      </c>
    </row>
    <row r="150" spans="1:9" x14ac:dyDescent="0.25">
      <c r="A150" s="7">
        <v>18238032</v>
      </c>
      <c r="B150" s="10" t="s">
        <v>86</v>
      </c>
      <c r="C150" s="11" t="s">
        <v>247</v>
      </c>
      <c r="D150" s="9">
        <v>1874798.73</v>
      </c>
      <c r="E150" s="9">
        <v>2767519.23</v>
      </c>
    </row>
    <row r="151" spans="1:9" s="32" customFormat="1" x14ac:dyDescent="0.25">
      <c r="A151" s="7">
        <v>18238041</v>
      </c>
      <c r="B151" s="10" t="s">
        <v>86</v>
      </c>
      <c r="C151" s="11" t="s">
        <v>248</v>
      </c>
      <c r="D151" s="9">
        <v>27199229</v>
      </c>
      <c r="E151" s="9">
        <v>21594101</v>
      </c>
    </row>
    <row r="152" spans="1:9" s="32" customFormat="1" x14ac:dyDescent="0.25">
      <c r="A152" s="7">
        <v>18238042</v>
      </c>
      <c r="B152" s="10" t="s">
        <v>86</v>
      </c>
      <c r="C152" s="11" t="s">
        <v>249</v>
      </c>
      <c r="D152" s="9">
        <v>8894921</v>
      </c>
      <c r="E152" s="9">
        <v>4521184</v>
      </c>
    </row>
    <row r="153" spans="1:9" s="32" customFormat="1" x14ac:dyDescent="0.25">
      <c r="A153" s="16" t="s">
        <v>2</v>
      </c>
      <c r="B153" s="16"/>
      <c r="C153" s="13" t="s">
        <v>25</v>
      </c>
      <c r="D153" s="14">
        <f>SUM(D149:D152)</f>
        <v>45621842.619999997</v>
      </c>
      <c r="E153" s="14">
        <f>SUM(E149:E152)</f>
        <v>36517226.200000003</v>
      </c>
    </row>
    <row r="154" spans="1:9" x14ac:dyDescent="0.25">
      <c r="A154" s="7"/>
      <c r="B154" s="7"/>
      <c r="C154" s="8" t="s">
        <v>59</v>
      </c>
      <c r="I154" s="38"/>
    </row>
    <row r="155" spans="1:9" x14ac:dyDescent="0.25">
      <c r="A155" s="7">
        <v>18900173</v>
      </c>
      <c r="B155" s="10" t="s">
        <v>89</v>
      </c>
      <c r="C155" s="11" t="s">
        <v>157</v>
      </c>
      <c r="D155" s="9">
        <v>858474.4</v>
      </c>
      <c r="E155" s="9">
        <v>1027354.48</v>
      </c>
    </row>
    <row r="156" spans="1:9" x14ac:dyDescent="0.25">
      <c r="A156" s="7">
        <v>18900183</v>
      </c>
      <c r="B156" s="10" t="s">
        <v>89</v>
      </c>
      <c r="C156" s="11" t="s">
        <v>158</v>
      </c>
      <c r="D156" s="9">
        <v>280503.81</v>
      </c>
      <c r="E156" s="9">
        <v>297590.37</v>
      </c>
      <c r="I156" s="38"/>
    </row>
    <row r="157" spans="1:9" x14ac:dyDescent="0.25">
      <c r="A157" s="7">
        <v>18900193</v>
      </c>
      <c r="B157" s="10" t="s">
        <v>89</v>
      </c>
      <c r="C157" s="11" t="s">
        <v>292</v>
      </c>
      <c r="D157" s="9">
        <v>1934184.61</v>
      </c>
      <c r="E157" s="9">
        <v>2163988.81</v>
      </c>
    </row>
    <row r="158" spans="1:9" x14ac:dyDescent="0.25">
      <c r="A158" s="7">
        <v>18900233</v>
      </c>
      <c r="B158" s="10" t="s">
        <v>89</v>
      </c>
      <c r="C158" s="11" t="s">
        <v>293</v>
      </c>
      <c r="D158" s="9">
        <v>4873266.0999999996</v>
      </c>
      <c r="E158" s="9">
        <v>0</v>
      </c>
    </row>
    <row r="159" spans="1:9" x14ac:dyDescent="0.25">
      <c r="A159" s="7">
        <v>18900243</v>
      </c>
      <c r="B159" s="10" t="s">
        <v>89</v>
      </c>
      <c r="C159" s="11" t="s">
        <v>294</v>
      </c>
      <c r="D159" s="9">
        <v>0</v>
      </c>
      <c r="E159" s="9">
        <v>1748.99</v>
      </c>
    </row>
    <row r="160" spans="1:9" x14ac:dyDescent="0.25">
      <c r="A160" s="7">
        <v>18900253</v>
      </c>
      <c r="B160" s="10" t="s">
        <v>89</v>
      </c>
      <c r="C160" s="11" t="s">
        <v>295</v>
      </c>
      <c r="D160" s="9">
        <v>553345.27</v>
      </c>
      <c r="E160" s="9">
        <v>598825.75</v>
      </c>
    </row>
    <row r="161" spans="1:5" x14ac:dyDescent="0.25">
      <c r="A161" s="7">
        <v>18900263</v>
      </c>
      <c r="B161" s="10" t="s">
        <v>89</v>
      </c>
      <c r="C161" s="11" t="s">
        <v>296</v>
      </c>
      <c r="D161" s="9">
        <v>420496.62</v>
      </c>
      <c r="E161" s="9">
        <v>455058.06</v>
      </c>
    </row>
    <row r="162" spans="1:5" x14ac:dyDescent="0.25">
      <c r="A162" s="7">
        <v>18900273</v>
      </c>
      <c r="B162" s="10" t="s">
        <v>89</v>
      </c>
      <c r="C162" s="11" t="s">
        <v>297</v>
      </c>
      <c r="D162" s="9">
        <v>1287542.29</v>
      </c>
      <c r="E162" s="9">
        <v>1393367.77</v>
      </c>
    </row>
    <row r="163" spans="1:5" x14ac:dyDescent="0.25">
      <c r="A163" s="7">
        <v>18900283</v>
      </c>
      <c r="B163" s="10" t="s">
        <v>89</v>
      </c>
      <c r="C163" s="11" t="s">
        <v>298</v>
      </c>
      <c r="D163" s="9">
        <v>392957.31</v>
      </c>
      <c r="E163" s="9">
        <v>425255.07</v>
      </c>
    </row>
    <row r="164" spans="1:5" x14ac:dyDescent="0.25">
      <c r="A164" s="7">
        <v>18900293</v>
      </c>
      <c r="B164" s="10" t="s">
        <v>89</v>
      </c>
      <c r="C164" s="11" t="s">
        <v>299</v>
      </c>
      <c r="D164" s="9">
        <v>3423.42</v>
      </c>
      <c r="E164" s="9">
        <v>4564.5</v>
      </c>
    </row>
    <row r="165" spans="1:5" x14ac:dyDescent="0.25">
      <c r="A165" s="7">
        <v>18900303</v>
      </c>
      <c r="B165" s="10" t="s">
        <v>89</v>
      </c>
      <c r="C165" s="11" t="s">
        <v>300</v>
      </c>
      <c r="D165" s="9">
        <v>7986.81</v>
      </c>
      <c r="E165" s="9">
        <v>10649.37</v>
      </c>
    </row>
    <row r="166" spans="1:5" x14ac:dyDescent="0.25">
      <c r="A166" s="7">
        <v>18900323</v>
      </c>
      <c r="B166" s="10" t="s">
        <v>89</v>
      </c>
      <c r="C166" s="11" t="s">
        <v>301</v>
      </c>
      <c r="D166" s="9">
        <v>229114.52</v>
      </c>
      <c r="E166" s="9">
        <v>291600.2</v>
      </c>
    </row>
    <row r="167" spans="1:5" x14ac:dyDescent="0.25">
      <c r="A167" s="7">
        <v>18900353</v>
      </c>
      <c r="B167" s="10" t="s">
        <v>89</v>
      </c>
      <c r="C167" s="11" t="s">
        <v>159</v>
      </c>
      <c r="D167" s="9">
        <v>48841.5</v>
      </c>
      <c r="E167" s="9">
        <v>59497.38</v>
      </c>
    </row>
    <row r="168" spans="1:5" x14ac:dyDescent="0.25">
      <c r="A168" s="7">
        <v>18900373</v>
      </c>
      <c r="B168" s="10" t="s">
        <v>89</v>
      </c>
      <c r="C168" s="11" t="s">
        <v>302</v>
      </c>
      <c r="D168" s="9">
        <v>3447873.76</v>
      </c>
      <c r="E168" s="9">
        <v>3644895.16</v>
      </c>
    </row>
    <row r="169" spans="1:5" x14ac:dyDescent="0.25">
      <c r="A169" s="7">
        <v>18900393</v>
      </c>
      <c r="B169" s="10" t="s">
        <v>89</v>
      </c>
      <c r="C169" s="11" t="s">
        <v>160</v>
      </c>
      <c r="D169" s="9">
        <v>13150369.300000001</v>
      </c>
      <c r="E169" s="9">
        <v>13550888.140000001</v>
      </c>
    </row>
    <row r="170" spans="1:5" x14ac:dyDescent="0.25">
      <c r="A170" s="7">
        <v>18900403</v>
      </c>
      <c r="B170" s="10" t="s">
        <v>89</v>
      </c>
      <c r="C170" s="11" t="s">
        <v>303</v>
      </c>
      <c r="D170" s="9">
        <v>0</v>
      </c>
      <c r="E170" s="9">
        <v>5275.39</v>
      </c>
    </row>
    <row r="171" spans="1:5" x14ac:dyDescent="0.25">
      <c r="A171" s="7">
        <v>18900413</v>
      </c>
      <c r="B171" s="10" t="s">
        <v>89</v>
      </c>
      <c r="C171" s="11" t="s">
        <v>304</v>
      </c>
      <c r="D171" s="9">
        <v>0</v>
      </c>
      <c r="E171" s="9">
        <v>6929.06</v>
      </c>
    </row>
    <row r="172" spans="1:5" x14ac:dyDescent="0.25">
      <c r="A172" s="7">
        <v>18900423</v>
      </c>
      <c r="B172" s="10" t="s">
        <v>89</v>
      </c>
      <c r="C172" s="11" t="s">
        <v>305</v>
      </c>
      <c r="D172" s="9">
        <v>0</v>
      </c>
      <c r="E172" s="9">
        <v>27619.17</v>
      </c>
    </row>
    <row r="173" spans="1:5" x14ac:dyDescent="0.25">
      <c r="A173" s="7">
        <v>18900433</v>
      </c>
      <c r="B173" s="10" t="s">
        <v>89</v>
      </c>
      <c r="C173" s="11" t="s">
        <v>161</v>
      </c>
      <c r="D173" s="9">
        <v>3639400.48</v>
      </c>
      <c r="E173" s="9">
        <v>3938529.16</v>
      </c>
    </row>
    <row r="174" spans="1:5" x14ac:dyDescent="0.25">
      <c r="A174" s="7">
        <v>18900533</v>
      </c>
      <c r="B174" s="10" t="s">
        <v>89</v>
      </c>
      <c r="C174" s="11" t="s">
        <v>163</v>
      </c>
      <c r="D174" s="9">
        <v>615065.96</v>
      </c>
      <c r="E174" s="9">
        <v>665619.19999999995</v>
      </c>
    </row>
    <row r="175" spans="1:5" x14ac:dyDescent="0.25">
      <c r="A175" s="1">
        <v>18900443</v>
      </c>
      <c r="B175" s="10" t="s">
        <v>89</v>
      </c>
      <c r="C175" s="11" t="s">
        <v>162</v>
      </c>
      <c r="D175" s="9">
        <v>9140.27</v>
      </c>
      <c r="E175" s="9">
        <v>36561.47</v>
      </c>
    </row>
    <row r="176" spans="1:5" x14ac:dyDescent="0.25">
      <c r="A176" s="1">
        <v>18900451</v>
      </c>
      <c r="B176" s="10" t="s">
        <v>89</v>
      </c>
      <c r="C176" s="11" t="s">
        <v>306</v>
      </c>
      <c r="D176" s="9">
        <v>3099.91</v>
      </c>
      <c r="E176" s="9">
        <v>12399.67</v>
      </c>
    </row>
    <row r="177" spans="1:5" x14ac:dyDescent="0.25">
      <c r="A177" s="1">
        <v>18900452</v>
      </c>
      <c r="B177" s="10" t="s">
        <v>89</v>
      </c>
      <c r="C177" s="11" t="s">
        <v>307</v>
      </c>
      <c r="D177" s="9">
        <v>1899.83</v>
      </c>
      <c r="E177" s="9">
        <v>7599.71</v>
      </c>
    </row>
    <row r="178" spans="1:5" x14ac:dyDescent="0.25">
      <c r="A178" s="7">
        <v>18900203</v>
      </c>
      <c r="B178" s="10" t="s">
        <v>89</v>
      </c>
      <c r="C178" s="11" t="s">
        <v>308</v>
      </c>
      <c r="D178" s="9">
        <v>2168703.2400000002</v>
      </c>
      <c r="E178" s="9">
        <v>2251005.7200000002</v>
      </c>
    </row>
    <row r="179" spans="1:5" x14ac:dyDescent="0.25">
      <c r="A179" s="7">
        <v>18900213</v>
      </c>
      <c r="B179" s="10" t="s">
        <v>89</v>
      </c>
      <c r="C179" s="11" t="s">
        <v>309</v>
      </c>
      <c r="D179" s="9">
        <v>8342453.8200000003</v>
      </c>
      <c r="E179" s="9">
        <v>8659103.5800000001</v>
      </c>
    </row>
    <row r="180" spans="1:5" x14ac:dyDescent="0.25">
      <c r="A180" s="7">
        <v>18900463</v>
      </c>
      <c r="B180" s="10" t="s">
        <v>89</v>
      </c>
      <c r="C180" s="11" t="s">
        <v>310</v>
      </c>
      <c r="D180" s="9">
        <v>36895.089999999997</v>
      </c>
      <c r="E180" s="9">
        <v>46519.93</v>
      </c>
    </row>
    <row r="181" spans="1:5" x14ac:dyDescent="0.25">
      <c r="A181" s="7">
        <v>18900473</v>
      </c>
      <c r="B181" s="10" t="s">
        <v>89</v>
      </c>
      <c r="C181" s="11" t="s">
        <v>311</v>
      </c>
      <c r="D181" s="9">
        <v>72682.78</v>
      </c>
      <c r="E181" s="9">
        <v>91643.5</v>
      </c>
    </row>
    <row r="182" spans="1:5" x14ac:dyDescent="0.25">
      <c r="A182" s="12" t="s">
        <v>2</v>
      </c>
      <c r="B182" s="12"/>
      <c r="C182" s="13" t="s">
        <v>60</v>
      </c>
      <c r="D182" s="14">
        <f>SUM(D155:D181)</f>
        <v>42377721.100000001</v>
      </c>
      <c r="E182" s="14">
        <f>SUM(E155:E181)</f>
        <v>39674089.609999999</v>
      </c>
    </row>
    <row r="183" spans="1:5" ht="15" x14ac:dyDescent="0.25">
      <c r="A183" s="7"/>
      <c r="B183" s="7"/>
      <c r="C183" s="4" t="s">
        <v>46</v>
      </c>
    </row>
    <row r="184" spans="1:5" x14ac:dyDescent="0.25">
      <c r="A184" s="7" t="s">
        <v>2</v>
      </c>
      <c r="B184" s="7"/>
      <c r="C184" s="8" t="s">
        <v>47</v>
      </c>
    </row>
    <row r="185" spans="1:5" x14ac:dyDescent="0.25">
      <c r="A185" s="7">
        <v>18230032</v>
      </c>
      <c r="B185" s="10" t="s">
        <v>86</v>
      </c>
      <c r="C185" s="11" t="s">
        <v>100</v>
      </c>
      <c r="D185" s="9">
        <v>15790197.939999999</v>
      </c>
      <c r="E185" s="9">
        <v>14721637.93</v>
      </c>
    </row>
    <row r="186" spans="1:5" x14ac:dyDescent="0.25">
      <c r="A186" s="7">
        <v>18230042</v>
      </c>
      <c r="B186" s="10" t="s">
        <v>86</v>
      </c>
      <c r="C186" s="11" t="s">
        <v>101</v>
      </c>
      <c r="D186" s="9">
        <v>-7584174.1100000003</v>
      </c>
      <c r="E186" s="9">
        <v>-7679978.7000000002</v>
      </c>
    </row>
    <row r="187" spans="1:5" x14ac:dyDescent="0.25">
      <c r="A187" s="16"/>
      <c r="B187" s="16"/>
      <c r="C187" s="13" t="s">
        <v>48</v>
      </c>
      <c r="D187" s="14">
        <f>SUM(D185:D186)</f>
        <v>8206023.8299999991</v>
      </c>
      <c r="E187" s="14">
        <f>SUM(E185:E186)</f>
        <v>7041659.2299999995</v>
      </c>
    </row>
    <row r="188" spans="1:5" x14ac:dyDescent="0.25">
      <c r="A188" s="7">
        <v>18230021</v>
      </c>
      <c r="B188" s="10" t="s">
        <v>86</v>
      </c>
      <c r="C188" s="11" t="s">
        <v>98</v>
      </c>
      <c r="D188" s="9">
        <v>91086586.069999993</v>
      </c>
      <c r="E188" s="9">
        <v>101692369.02</v>
      </c>
    </row>
    <row r="189" spans="1:5" x14ac:dyDescent="0.25">
      <c r="A189" s="7">
        <v>18230621</v>
      </c>
      <c r="B189" s="10" t="s">
        <v>86</v>
      </c>
      <c r="C189" s="11" t="s">
        <v>261</v>
      </c>
      <c r="D189" s="9">
        <v>-68591861.140000001</v>
      </c>
      <c r="E189" s="9">
        <v>-73196327.209999993</v>
      </c>
    </row>
    <row r="190" spans="1:5" x14ac:dyDescent="0.25">
      <c r="A190" s="16"/>
      <c r="B190" s="16"/>
      <c r="C190" s="13" t="s">
        <v>49</v>
      </c>
      <c r="D190" s="14">
        <f>SUM(D188:D189)</f>
        <v>22494724.929999992</v>
      </c>
      <c r="E190" s="14">
        <f>SUM(E188:E189)</f>
        <v>28496041.810000002</v>
      </c>
    </row>
    <row r="191" spans="1:5" x14ac:dyDescent="0.25">
      <c r="A191" s="7"/>
      <c r="B191" s="7"/>
      <c r="C191" s="8" t="s">
        <v>32</v>
      </c>
    </row>
    <row r="192" spans="1:5" x14ac:dyDescent="0.25">
      <c r="A192" s="7">
        <v>18605011</v>
      </c>
      <c r="B192" s="10" t="s">
        <v>86</v>
      </c>
      <c r="C192" s="11" t="s">
        <v>251</v>
      </c>
      <c r="D192" s="9">
        <v>2574268.6800000002</v>
      </c>
      <c r="E192" s="9">
        <v>4963119.99</v>
      </c>
    </row>
    <row r="193" spans="1:9" x14ac:dyDescent="0.25">
      <c r="A193" s="7">
        <v>18605021</v>
      </c>
      <c r="B193" s="10" t="s">
        <v>86</v>
      </c>
      <c r="C193" s="11" t="s">
        <v>143</v>
      </c>
      <c r="D193" s="9">
        <v>4266965.99</v>
      </c>
      <c r="E193" s="9">
        <v>3760023.75</v>
      </c>
    </row>
    <row r="194" spans="1:9" x14ac:dyDescent="0.25">
      <c r="A194" s="7">
        <v>18605041</v>
      </c>
      <c r="B194" s="10" t="s">
        <v>86</v>
      </c>
      <c r="C194" s="11" t="s">
        <v>252</v>
      </c>
      <c r="D194" s="9">
        <v>2157400.27</v>
      </c>
      <c r="E194" s="9">
        <v>2497282.75</v>
      </c>
    </row>
    <row r="195" spans="1:9" x14ac:dyDescent="0.25">
      <c r="A195" s="7">
        <v>18605051</v>
      </c>
      <c r="B195" s="10" t="s">
        <v>86</v>
      </c>
      <c r="C195" s="11" t="s">
        <v>144</v>
      </c>
      <c r="D195" s="9">
        <v>2862712.49</v>
      </c>
      <c r="E195" s="9">
        <v>3253082.33</v>
      </c>
    </row>
    <row r="196" spans="1:9" x14ac:dyDescent="0.25">
      <c r="A196" s="7">
        <v>18605081</v>
      </c>
      <c r="B196" s="10" t="s">
        <v>86</v>
      </c>
      <c r="C196" s="11" t="s">
        <v>253</v>
      </c>
      <c r="D196" s="9">
        <v>2556286.4500000002</v>
      </c>
      <c r="E196" s="9">
        <v>2829453.19</v>
      </c>
    </row>
    <row r="197" spans="1:9" x14ac:dyDescent="0.25">
      <c r="A197" s="20">
        <v>18603061</v>
      </c>
      <c r="B197" s="10" t="s">
        <v>86</v>
      </c>
      <c r="C197" s="11" t="s">
        <v>254</v>
      </c>
      <c r="D197" s="9">
        <v>2044202.05</v>
      </c>
      <c r="E197" s="9">
        <v>2284696.33</v>
      </c>
    </row>
    <row r="198" spans="1:9" x14ac:dyDescent="0.25">
      <c r="A198" s="33">
        <v>18605061</v>
      </c>
      <c r="B198" s="10" t="s">
        <v>86</v>
      </c>
      <c r="C198" s="11" t="s">
        <v>145</v>
      </c>
      <c r="D198" s="9">
        <v>862229.7</v>
      </c>
      <c r="E198" s="9">
        <v>1108581.06</v>
      </c>
    </row>
    <row r="199" spans="1:9" x14ac:dyDescent="0.25">
      <c r="A199" s="7">
        <v>18605071</v>
      </c>
      <c r="B199" s="10" t="s">
        <v>86</v>
      </c>
      <c r="C199" s="11" t="s">
        <v>146</v>
      </c>
      <c r="D199" s="9">
        <v>1348319.8</v>
      </c>
      <c r="E199" s="9">
        <v>1752815.8</v>
      </c>
      <c r="I199" s="38"/>
    </row>
    <row r="200" spans="1:9" x14ac:dyDescent="0.25">
      <c r="A200" s="7">
        <v>18604021</v>
      </c>
      <c r="B200" s="10" t="s">
        <v>86</v>
      </c>
      <c r="C200" s="11" t="s">
        <v>141</v>
      </c>
      <c r="D200" s="9">
        <v>1701336.34</v>
      </c>
      <c r="E200" s="9">
        <v>1848462.88</v>
      </c>
      <c r="I200" s="38"/>
    </row>
    <row r="201" spans="1:9" x14ac:dyDescent="0.25">
      <c r="A201" s="7">
        <v>18604031</v>
      </c>
      <c r="B201" s="10" t="s">
        <v>86</v>
      </c>
      <c r="C201" s="11" t="s">
        <v>142</v>
      </c>
      <c r="D201" s="9">
        <v>1494107.68</v>
      </c>
      <c r="E201" s="9">
        <v>1641718.72</v>
      </c>
      <c r="I201" s="38"/>
    </row>
    <row r="202" spans="1:9" x14ac:dyDescent="0.25">
      <c r="A202" s="12"/>
      <c r="B202" s="12"/>
      <c r="C202" s="13" t="s">
        <v>33</v>
      </c>
      <c r="D202" s="14">
        <f>SUM(D192:D201)</f>
        <v>21867829.449999999</v>
      </c>
      <c r="E202" s="14">
        <f>SUM(E192:E201)</f>
        <v>25939236.800000001</v>
      </c>
      <c r="I202" s="38"/>
    </row>
    <row r="203" spans="1:9" x14ac:dyDescent="0.25">
      <c r="A203" s="7"/>
      <c r="B203" s="7"/>
      <c r="C203" s="8" t="s">
        <v>30</v>
      </c>
      <c r="D203" s="23"/>
      <c r="E203" s="23"/>
      <c r="I203" s="38"/>
    </row>
    <row r="204" spans="1:9" x14ac:dyDescent="0.25">
      <c r="A204" s="7">
        <v>18600512</v>
      </c>
      <c r="B204" s="10" t="s">
        <v>88</v>
      </c>
      <c r="C204" s="11" t="s">
        <v>250</v>
      </c>
      <c r="D204" s="9">
        <v>14739438.83</v>
      </c>
      <c r="E204" s="9">
        <v>26030490.27</v>
      </c>
      <c r="I204" s="38"/>
    </row>
    <row r="205" spans="1:9" x14ac:dyDescent="0.25">
      <c r="A205" s="16">
        <v>186</v>
      </c>
      <c r="B205" s="16"/>
      <c r="C205" s="13" t="s">
        <v>31</v>
      </c>
      <c r="D205" s="14">
        <f>SUM(D204:D204)</f>
        <v>14739438.83</v>
      </c>
      <c r="E205" s="14">
        <f>SUM(E204:E204)</f>
        <v>26030490.27</v>
      </c>
    </row>
    <row r="206" spans="1:9" x14ac:dyDescent="0.25">
      <c r="A206" s="7" t="s">
        <v>2</v>
      </c>
      <c r="B206" s="7"/>
      <c r="C206" s="8" t="s">
        <v>44</v>
      </c>
    </row>
    <row r="207" spans="1:9" x14ac:dyDescent="0.25">
      <c r="A207" s="7">
        <v>18239191</v>
      </c>
      <c r="B207" s="10" t="s">
        <v>87</v>
      </c>
      <c r="C207" s="11" t="s">
        <v>137</v>
      </c>
      <c r="D207" s="9">
        <v>12965654.630000001</v>
      </c>
      <c r="E207" s="9">
        <v>19501591.829999998</v>
      </c>
    </row>
    <row r="208" spans="1:9" x14ac:dyDescent="0.25">
      <c r="A208" s="16" t="s">
        <v>2</v>
      </c>
      <c r="B208" s="16"/>
      <c r="C208" s="13" t="s">
        <v>45</v>
      </c>
      <c r="D208" s="14">
        <f>SUM(D207:D207)</f>
        <v>12965654.630000001</v>
      </c>
      <c r="E208" s="14">
        <f>SUM(E207:E207)</f>
        <v>19501591.829999998</v>
      </c>
    </row>
    <row r="209" spans="1:5" x14ac:dyDescent="0.25">
      <c r="A209" s="15"/>
      <c r="B209" s="15"/>
      <c r="C209" s="8" t="s">
        <v>42</v>
      </c>
    </row>
    <row r="210" spans="1:5" x14ac:dyDescent="0.25">
      <c r="A210" s="7">
        <v>18235521</v>
      </c>
      <c r="B210" s="10" t="s">
        <v>87</v>
      </c>
      <c r="C210" s="11" t="s">
        <v>260</v>
      </c>
      <c r="D210" s="9">
        <v>17865334.879999999</v>
      </c>
      <c r="E210" s="9">
        <v>20750386.879999999</v>
      </c>
    </row>
    <row r="211" spans="1:5" x14ac:dyDescent="0.25">
      <c r="A211" s="7">
        <v>25300621</v>
      </c>
      <c r="B211" s="10" t="s">
        <v>88</v>
      </c>
      <c r="C211" s="11" t="s">
        <v>168</v>
      </c>
      <c r="D211" s="9">
        <v>-5546712.96</v>
      </c>
      <c r="E211" s="9">
        <v>-6431436.4800000004</v>
      </c>
    </row>
    <row r="212" spans="1:5" x14ac:dyDescent="0.25">
      <c r="A212" s="16"/>
      <c r="B212" s="16"/>
      <c r="C212" s="13" t="s">
        <v>43</v>
      </c>
      <c r="D212" s="36">
        <f>SUM(D210:D211)</f>
        <v>12318621.919999998</v>
      </c>
      <c r="E212" s="36">
        <f>SUM(E210:E211)</f>
        <v>14318950.399999999</v>
      </c>
    </row>
    <row r="213" spans="1:5" x14ac:dyDescent="0.25">
      <c r="A213" s="7" t="s">
        <v>2</v>
      </c>
      <c r="B213" s="7"/>
      <c r="C213" s="8" t="s">
        <v>3</v>
      </c>
    </row>
    <row r="214" spans="1:5" x14ac:dyDescent="0.25">
      <c r="A214" s="7">
        <v>19100012</v>
      </c>
      <c r="B214" s="10" t="s">
        <v>88</v>
      </c>
      <c r="C214" s="11" t="s">
        <v>164</v>
      </c>
      <c r="D214" s="39">
        <v>6663061.3300000001</v>
      </c>
      <c r="E214" s="39" t="s">
        <v>366</v>
      </c>
    </row>
    <row r="215" spans="1:5" x14ac:dyDescent="0.25">
      <c r="A215" s="7">
        <v>19100022</v>
      </c>
      <c r="B215" s="10" t="s">
        <v>88</v>
      </c>
      <c r="C215" s="11" t="s">
        <v>165</v>
      </c>
      <c r="D215" s="39">
        <v>45741131.039999999</v>
      </c>
      <c r="E215" s="39" t="s">
        <v>366</v>
      </c>
    </row>
    <row r="216" spans="1:5" x14ac:dyDescent="0.25">
      <c r="A216" s="7">
        <v>19100132</v>
      </c>
      <c r="B216" s="10" t="s">
        <v>88</v>
      </c>
      <c r="C216" s="11" t="s">
        <v>197</v>
      </c>
      <c r="D216" s="39">
        <v>130445.27</v>
      </c>
      <c r="E216" s="39" t="s">
        <v>366</v>
      </c>
    </row>
    <row r="217" spans="1:5" x14ac:dyDescent="0.25">
      <c r="A217" s="7">
        <v>19100142</v>
      </c>
      <c r="B217" s="10" t="s">
        <v>88</v>
      </c>
      <c r="C217" s="11" t="s">
        <v>198</v>
      </c>
      <c r="D217" s="39">
        <v>66058.880000000005</v>
      </c>
      <c r="E217" s="39" t="s">
        <v>366</v>
      </c>
    </row>
    <row r="218" spans="1:5" x14ac:dyDescent="0.25">
      <c r="A218" s="7">
        <v>19100152</v>
      </c>
      <c r="B218" s="10" t="s">
        <v>88</v>
      </c>
      <c r="C218" s="11" t="s">
        <v>166</v>
      </c>
      <c r="D218" s="39">
        <v>-217501.91</v>
      </c>
      <c r="E218" s="39" t="s">
        <v>366</v>
      </c>
    </row>
    <row r="219" spans="1:5" x14ac:dyDescent="0.25">
      <c r="A219" s="7">
        <v>19100162</v>
      </c>
      <c r="B219" s="10" t="s">
        <v>88</v>
      </c>
      <c r="C219" s="11" t="s">
        <v>199</v>
      </c>
      <c r="D219" s="39">
        <v>-42461207.020000003</v>
      </c>
      <c r="E219" s="39" t="s">
        <v>366</v>
      </c>
    </row>
    <row r="220" spans="1:5" x14ac:dyDescent="0.25">
      <c r="A220" s="16" t="s">
        <v>2</v>
      </c>
      <c r="B220" s="16"/>
      <c r="C220" s="21" t="s">
        <v>4</v>
      </c>
      <c r="D220" s="39">
        <f>SUM(D214:D219)</f>
        <v>9921987.5900000036</v>
      </c>
      <c r="E220" s="39"/>
    </row>
    <row r="221" spans="1:5" x14ac:dyDescent="0.25">
      <c r="A221" s="7" t="s">
        <v>2</v>
      </c>
      <c r="B221" s="7"/>
      <c r="C221" s="8" t="s">
        <v>5</v>
      </c>
    </row>
    <row r="222" spans="1:5" x14ac:dyDescent="0.25">
      <c r="A222" s="7">
        <v>18230791</v>
      </c>
      <c r="B222" s="10" t="s">
        <v>88</v>
      </c>
      <c r="C222" s="11" t="s">
        <v>107</v>
      </c>
      <c r="D222" s="9">
        <v>3454344</v>
      </c>
      <c r="E222" s="9">
        <v>3454344</v>
      </c>
    </row>
    <row r="223" spans="1:5" x14ac:dyDescent="0.25">
      <c r="A223" s="7">
        <v>18239061</v>
      </c>
      <c r="B223" s="10" t="s">
        <v>88</v>
      </c>
      <c r="C223" s="11" t="s">
        <v>134</v>
      </c>
      <c r="D223" s="9">
        <v>1280654</v>
      </c>
      <c r="E223" s="9">
        <v>1121936</v>
      </c>
    </row>
    <row r="224" spans="1:5" x14ac:dyDescent="0.25">
      <c r="A224" s="7">
        <v>18239161</v>
      </c>
      <c r="B224" s="10" t="s">
        <v>88</v>
      </c>
      <c r="C224" s="11" t="s">
        <v>135</v>
      </c>
      <c r="D224" s="9">
        <v>0</v>
      </c>
      <c r="E224" s="9">
        <v>4969863</v>
      </c>
    </row>
    <row r="225" spans="1:5" x14ac:dyDescent="0.25">
      <c r="A225" s="16" t="s">
        <v>2</v>
      </c>
      <c r="B225" s="16"/>
      <c r="C225" s="13" t="s">
        <v>6</v>
      </c>
      <c r="D225" s="14">
        <f>SUM(D222:D224)</f>
        <v>4734998</v>
      </c>
      <c r="E225" s="14">
        <f>SUM(E222:E224)</f>
        <v>9546143</v>
      </c>
    </row>
    <row r="226" spans="1:5" x14ac:dyDescent="0.25">
      <c r="A226" s="7"/>
      <c r="B226" s="7"/>
      <c r="C226" s="8" t="s">
        <v>34</v>
      </c>
    </row>
    <row r="227" spans="1:5" x14ac:dyDescent="0.25">
      <c r="A227" s="7">
        <v>18230041</v>
      </c>
      <c r="B227" s="10" t="s">
        <v>87</v>
      </c>
      <c r="C227" s="11" t="s">
        <v>255</v>
      </c>
      <c r="D227" s="9">
        <v>21589277</v>
      </c>
      <c r="E227" s="9">
        <v>21589277</v>
      </c>
    </row>
    <row r="228" spans="1:5" x14ac:dyDescent="0.25">
      <c r="A228" s="7">
        <v>18230051</v>
      </c>
      <c r="B228" s="10" t="s">
        <v>87</v>
      </c>
      <c r="C228" s="11" t="s">
        <v>256</v>
      </c>
      <c r="D228" s="9">
        <v>-18447467.07</v>
      </c>
      <c r="E228" s="9">
        <v>-17870988.390000001</v>
      </c>
    </row>
    <row r="229" spans="1:5" x14ac:dyDescent="0.25">
      <c r="A229" s="7">
        <v>18230061</v>
      </c>
      <c r="B229" s="10" t="s">
        <v>87</v>
      </c>
      <c r="C229" s="11" t="s">
        <v>257</v>
      </c>
      <c r="D229" s="9">
        <v>761233</v>
      </c>
      <c r="E229" s="9">
        <v>900037</v>
      </c>
    </row>
    <row r="230" spans="1:5" x14ac:dyDescent="0.25">
      <c r="A230" s="16"/>
      <c r="B230" s="16"/>
      <c r="C230" s="13" t="s">
        <v>35</v>
      </c>
      <c r="D230" s="14">
        <f>SUM(D227:D229)</f>
        <v>3903042.9299999997</v>
      </c>
      <c r="E230" s="14">
        <f>SUM(E227:E229)</f>
        <v>4618325.6099999994</v>
      </c>
    </row>
    <row r="231" spans="1:5" x14ac:dyDescent="0.25">
      <c r="A231" s="15"/>
      <c r="B231" s="15"/>
      <c r="C231" s="8" t="s">
        <v>36</v>
      </c>
    </row>
    <row r="232" spans="1:5" x14ac:dyDescent="0.25">
      <c r="A232" s="20">
        <v>25301151</v>
      </c>
      <c r="B232" s="10" t="s">
        <v>88</v>
      </c>
      <c r="C232" s="11" t="s">
        <v>258</v>
      </c>
      <c r="D232" s="9">
        <v>-451085.95</v>
      </c>
      <c r="E232" s="9">
        <v>-992389.51</v>
      </c>
    </row>
    <row r="233" spans="1:5" x14ac:dyDescent="0.25">
      <c r="A233" s="20">
        <v>18238311</v>
      </c>
      <c r="B233" s="10" t="s">
        <v>87</v>
      </c>
      <c r="C233" s="11" t="s">
        <v>132</v>
      </c>
      <c r="D233" s="9">
        <v>3767013.76</v>
      </c>
      <c r="E233" s="9">
        <v>8287437.7599999998</v>
      </c>
    </row>
    <row r="234" spans="1:5" x14ac:dyDescent="0.25">
      <c r="A234" s="16"/>
      <c r="B234" s="16"/>
      <c r="C234" s="13" t="s">
        <v>37</v>
      </c>
      <c r="D234" s="36">
        <f>SUM(D232:D233)</f>
        <v>3315927.8099999996</v>
      </c>
      <c r="E234" s="36">
        <f>SUM(E232:E233)</f>
        <v>7295048.25</v>
      </c>
    </row>
    <row r="235" spans="1:5" x14ac:dyDescent="0.25">
      <c r="A235" s="7"/>
      <c r="B235" s="7"/>
      <c r="C235" s="8" t="s">
        <v>38</v>
      </c>
    </row>
    <row r="236" spans="1:5" x14ac:dyDescent="0.25">
      <c r="A236" s="7">
        <v>18220101</v>
      </c>
      <c r="B236" s="10" t="s">
        <v>87</v>
      </c>
      <c r="C236" s="11" t="s">
        <v>97</v>
      </c>
      <c r="D236" s="9">
        <v>0</v>
      </c>
      <c r="E236" s="9">
        <v>3786307.84</v>
      </c>
    </row>
    <row r="237" spans="1:5" x14ac:dyDescent="0.25">
      <c r="A237" s="12"/>
      <c r="B237" s="12"/>
      <c r="C237" s="13" t="s">
        <v>39</v>
      </c>
      <c r="D237" s="14">
        <f>SUM(D236)</f>
        <v>0</v>
      </c>
      <c r="E237" s="14">
        <f>SUM(E236)</f>
        <v>3786307.84</v>
      </c>
    </row>
    <row r="238" spans="1:5" x14ac:dyDescent="0.25">
      <c r="A238" s="7"/>
      <c r="B238" s="7"/>
      <c r="C238" s="8" t="s">
        <v>28</v>
      </c>
      <c r="D238" s="23"/>
      <c r="E238" s="23"/>
    </row>
    <row r="239" spans="1:5" x14ac:dyDescent="0.25">
      <c r="A239" s="7">
        <v>18230501</v>
      </c>
      <c r="B239" s="10" t="s">
        <v>86</v>
      </c>
      <c r="C239" s="11" t="s">
        <v>105</v>
      </c>
      <c r="D239" s="9">
        <v>1329357.01</v>
      </c>
      <c r="E239" s="9">
        <v>2161908.7599999998</v>
      </c>
    </row>
    <row r="240" spans="1:5" x14ac:dyDescent="0.25">
      <c r="A240" s="7">
        <v>18230502</v>
      </c>
      <c r="B240" s="10" t="s">
        <v>86</v>
      </c>
      <c r="C240" s="11" t="s">
        <v>106</v>
      </c>
      <c r="D240" s="9">
        <v>958295.24</v>
      </c>
      <c r="E240" s="9">
        <v>1558464.05</v>
      </c>
    </row>
    <row r="241" spans="1:5" x14ac:dyDescent="0.25">
      <c r="A241" s="16"/>
      <c r="B241" s="16"/>
      <c r="C241" s="13" t="s">
        <v>29</v>
      </c>
      <c r="D241" s="36">
        <f>SUM(D239:D240)</f>
        <v>2287652.25</v>
      </c>
      <c r="E241" s="36">
        <f>SUM(E239:E240)</f>
        <v>3720372.8099999996</v>
      </c>
    </row>
    <row r="242" spans="1:5" x14ac:dyDescent="0.25">
      <c r="A242" s="7"/>
      <c r="B242" s="7"/>
      <c r="C242" s="8" t="s">
        <v>56</v>
      </c>
    </row>
    <row r="243" spans="1:5" x14ac:dyDescent="0.25">
      <c r="A243" s="7">
        <v>18700032</v>
      </c>
      <c r="B243" s="10" t="s">
        <v>86</v>
      </c>
      <c r="C243" s="11" t="s">
        <v>57</v>
      </c>
      <c r="D243" s="9">
        <v>1156.6199999999999</v>
      </c>
      <c r="E243" s="9">
        <v>0</v>
      </c>
    </row>
    <row r="244" spans="1:5" x14ac:dyDescent="0.25">
      <c r="A244" s="7">
        <v>18700041</v>
      </c>
      <c r="B244" s="10" t="s">
        <v>86</v>
      </c>
      <c r="C244" s="11" t="s">
        <v>291</v>
      </c>
      <c r="D244" s="9">
        <v>665.8</v>
      </c>
      <c r="E244" s="9">
        <v>630.49</v>
      </c>
    </row>
    <row r="245" spans="1:5" x14ac:dyDescent="0.25">
      <c r="A245" s="7">
        <v>18700081</v>
      </c>
      <c r="B245" s="10" t="s">
        <v>86</v>
      </c>
      <c r="C245" s="11" t="s">
        <v>155</v>
      </c>
      <c r="D245" s="9">
        <v>-11781.29</v>
      </c>
      <c r="E245" s="9">
        <v>-20135.689999999999</v>
      </c>
    </row>
    <row r="246" spans="1:5" x14ac:dyDescent="0.25">
      <c r="A246" s="7">
        <v>18700082</v>
      </c>
      <c r="B246" s="10" t="s">
        <v>86</v>
      </c>
      <c r="C246" s="11" t="s">
        <v>156</v>
      </c>
      <c r="D246" s="9">
        <v>178062.32</v>
      </c>
      <c r="E246" s="9">
        <v>268383.68</v>
      </c>
    </row>
    <row r="247" spans="1:5" x14ac:dyDescent="0.25">
      <c r="A247" s="16" t="s">
        <v>2</v>
      </c>
      <c r="B247" s="16"/>
      <c r="C247" s="13" t="s">
        <v>58</v>
      </c>
      <c r="D247" s="14">
        <f>SUM(D243:D246)</f>
        <v>168103.45</v>
      </c>
      <c r="E247" s="14">
        <f>SUM(E243:E246)</f>
        <v>248878.47999999998</v>
      </c>
    </row>
    <row r="248" spans="1:5" x14ac:dyDescent="0.25">
      <c r="B248" s="24" t="s">
        <v>88</v>
      </c>
      <c r="D248" s="9">
        <f>750534000-750543020</f>
        <v>-9020</v>
      </c>
      <c r="E248" s="9">
        <f>825489000-821163734</f>
        <v>4325266</v>
      </c>
    </row>
    <row r="249" spans="1:5" s="42" customFormat="1" ht="15.6" thickBot="1" x14ac:dyDescent="0.3">
      <c r="A249" s="40"/>
      <c r="B249" s="40"/>
      <c r="C249" s="41" t="s">
        <v>61</v>
      </c>
      <c r="D249" s="25">
        <f>D220+D225+D10+D79+D13+D153+D147+D241+D205+D202+D230+D234+D237+D84+D212+D208+D187+D190+D136+D143+D247+D182+D248</f>
        <v>750534000.15999997</v>
      </c>
      <c r="E249" s="25">
        <f>E220+E225+E10+E79+E13+E153+E147+E241+E205+E202+E230+E234+E237+E84+E212+E208+E187+E190+E136+E143+E247+E182+E248</f>
        <v>825489000.46000004</v>
      </c>
    </row>
    <row r="250" spans="1:5" ht="13.8" thickTop="1" x14ac:dyDescent="0.25">
      <c r="C250" s="27"/>
      <c r="D250" s="43"/>
    </row>
    <row r="251" spans="1:5" x14ac:dyDescent="0.25">
      <c r="D251" s="43"/>
    </row>
    <row r="253" spans="1:5" x14ac:dyDescent="0.25">
      <c r="B253" s="24" t="s">
        <v>89</v>
      </c>
      <c r="D253" s="28">
        <f>SUMIF($B$3:$B$248,$B253,$D$3:$D$248)</f>
        <v>42377721.100000001</v>
      </c>
      <c r="E253" s="28">
        <f>SUMIF($B$3:$B$248,$B253,$E$3:$E$248)</f>
        <v>39674089.609999999</v>
      </c>
    </row>
    <row r="254" spans="1:5" x14ac:dyDescent="0.25">
      <c r="B254" s="24" t="s">
        <v>87</v>
      </c>
      <c r="D254" s="28">
        <f>SUMIF($B$3:$B$248,$B254,$D$3:$D$248)</f>
        <v>254086709.42999998</v>
      </c>
      <c r="E254" s="28">
        <f>SUMIF($B$3:$B$248,$B254,$E$3:$E$248)</f>
        <v>282619689.79999995</v>
      </c>
    </row>
    <row r="255" spans="1:5" x14ac:dyDescent="0.25">
      <c r="B255" s="24" t="s">
        <v>90</v>
      </c>
      <c r="D255" s="28">
        <f>SUMIF($B$3:$B$248,$B255,$D$3:$D$248)</f>
        <v>0</v>
      </c>
      <c r="E255" s="28">
        <f>SUMIF($B$3:$B$248,$B255,$E$3:$E$248)</f>
        <v>0</v>
      </c>
    </row>
    <row r="256" spans="1:5" x14ac:dyDescent="0.25">
      <c r="B256" s="24" t="s">
        <v>86</v>
      </c>
      <c r="D256" s="28">
        <f>SUMIF($B$3:$B$248,$B256,$D$3:$D$248)</f>
        <v>246993724.47</v>
      </c>
      <c r="E256" s="28">
        <f>SUMIF($B$3:$B$248,$B256,$E$3:$E$248)</f>
        <v>266282451.25000015</v>
      </c>
    </row>
    <row r="257" spans="2:5" x14ac:dyDescent="0.25">
      <c r="B257" s="24" t="s">
        <v>88</v>
      </c>
      <c r="D257" s="28">
        <f>SUMIF($B$3:$B$248,$B257,$D$3:$D$248)</f>
        <v>207075845.16</v>
      </c>
      <c r="E257" s="28">
        <f>SUMIF($B$3:$B$248,$B257,$E$3:$E$248)</f>
        <v>236912769.80000001</v>
      </c>
    </row>
    <row r="259" spans="2:5" ht="15.6" thickBot="1" x14ac:dyDescent="0.3">
      <c r="D259" s="25">
        <f>SUM(D253:D258)</f>
        <v>750534000.15999997</v>
      </c>
      <c r="E259" s="25">
        <f>SUM(E253:E258)</f>
        <v>825489000.46000004</v>
      </c>
    </row>
    <row r="260" spans="2:5" ht="13.8" thickTop="1" x14ac:dyDescent="0.25"/>
  </sheetData>
  <autoFilter ref="A1:E247"/>
  <printOptions horizontalCentered="1"/>
  <pageMargins left="0" right="0" top="0.75" bottom="0.65" header="0.47" footer="0.27"/>
  <pageSetup scale="75" orientation="landscape" r:id="rId1"/>
  <headerFooter alignWithMargins="0">
    <oddHeader>&amp;L&amp;"Arial,Bold"&amp;12Regulatory Assets and Liabilities</oddHeader>
    <oddFooter>&amp;L&amp;8Prepared by: Soteara Marquardt
Prepared date&amp;D&amp;C&amp;P&amp;R&amp;8&amp;Z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zoomScale="90" zoomScaleNormal="90" workbookViewId="0">
      <pane ySplit="1" topLeftCell="A2" activePane="bottomLeft" state="frozen"/>
      <selection activeCell="B1" sqref="B1:B65536"/>
      <selection pane="bottomLeft" activeCell="C16" sqref="C16"/>
    </sheetView>
  </sheetViews>
  <sheetFormatPr defaultColWidth="9.109375" defaultRowHeight="13.2" x14ac:dyDescent="0.25"/>
  <cols>
    <col min="1" max="1" width="12.6640625" style="24" bestFit="1" customWidth="1"/>
    <col min="2" max="2" width="17.44140625" style="24" bestFit="1" customWidth="1"/>
    <col min="3" max="3" width="48.109375" style="29" bestFit="1" customWidth="1"/>
    <col min="4" max="5" width="24.6640625" style="9" bestFit="1" customWidth="1"/>
    <col min="6" max="16384" width="9.109375" style="10"/>
  </cols>
  <sheetData>
    <row r="1" spans="1:5" s="6" customFormat="1" ht="15" x14ac:dyDescent="0.25">
      <c r="A1" s="2" t="s">
        <v>0</v>
      </c>
      <c r="B1" s="3" t="s">
        <v>85</v>
      </c>
      <c r="C1" s="4" t="s">
        <v>62</v>
      </c>
      <c r="D1" s="5">
        <v>43465</v>
      </c>
      <c r="E1" s="5">
        <v>43100</v>
      </c>
    </row>
    <row r="2" spans="1:5" x14ac:dyDescent="0.25">
      <c r="A2" s="7"/>
      <c r="B2" s="7"/>
      <c r="C2" s="8" t="s">
        <v>63</v>
      </c>
    </row>
    <row r="3" spans="1:5" x14ac:dyDescent="0.25">
      <c r="A3" s="7">
        <v>25400002</v>
      </c>
      <c r="B3" s="10" t="s">
        <v>88</v>
      </c>
      <c r="C3" s="11" t="s">
        <v>169</v>
      </c>
      <c r="D3" s="9">
        <v>0</v>
      </c>
      <c r="E3" s="9">
        <v>-302863232.91000003</v>
      </c>
    </row>
    <row r="4" spans="1:5" x14ac:dyDescent="0.25">
      <c r="A4" s="7">
        <v>25400012</v>
      </c>
      <c r="B4" s="10" t="s">
        <v>88</v>
      </c>
      <c r="C4" s="11" t="s">
        <v>170</v>
      </c>
      <c r="D4" s="9">
        <v>-341225134.06</v>
      </c>
      <c r="E4" s="9">
        <v>-48056413.020000003</v>
      </c>
    </row>
    <row r="5" spans="1:5" x14ac:dyDescent="0.25">
      <c r="A5" s="7">
        <v>25400701</v>
      </c>
      <c r="B5" s="10" t="s">
        <v>88</v>
      </c>
      <c r="C5" s="11" t="s">
        <v>183</v>
      </c>
      <c r="D5" s="9">
        <v>-635356819.33000004</v>
      </c>
      <c r="E5" s="9">
        <v>536141.32999999996</v>
      </c>
    </row>
    <row r="6" spans="1:5" x14ac:dyDescent="0.25">
      <c r="A6" s="7">
        <v>25400801</v>
      </c>
      <c r="B6" s="10" t="s">
        <v>88</v>
      </c>
      <c r="C6" s="11" t="s">
        <v>190</v>
      </c>
      <c r="D6" s="9">
        <v>0</v>
      </c>
      <c r="E6" s="9">
        <v>-662674017.33000004</v>
      </c>
    </row>
    <row r="7" spans="1:5" x14ac:dyDescent="0.25">
      <c r="A7" s="12"/>
      <c r="B7" s="12"/>
      <c r="C7" s="13" t="s">
        <v>64</v>
      </c>
      <c r="D7" s="14">
        <f>SUM(D3:D6)</f>
        <v>-976581953.3900001</v>
      </c>
      <c r="E7" s="14">
        <f>SUM(E3:E6)</f>
        <v>-1013057521.9300001</v>
      </c>
    </row>
    <row r="8" spans="1:5" x14ac:dyDescent="0.25">
      <c r="A8" s="7"/>
      <c r="B8" s="7"/>
      <c r="C8" s="8" t="s">
        <v>65</v>
      </c>
    </row>
    <row r="9" spans="1:5" x14ac:dyDescent="0.25">
      <c r="A9" s="15">
        <v>10800061</v>
      </c>
      <c r="B9" s="10" t="s">
        <v>87</v>
      </c>
      <c r="C9" s="11" t="s">
        <v>91</v>
      </c>
      <c r="D9" s="9">
        <v>-85161013.900000006</v>
      </c>
      <c r="E9" s="9">
        <v>-70546231.530000001</v>
      </c>
    </row>
    <row r="10" spans="1:5" x14ac:dyDescent="0.25">
      <c r="A10" s="15">
        <v>10800062</v>
      </c>
      <c r="B10" s="10" t="s">
        <v>90</v>
      </c>
      <c r="C10" s="11" t="s">
        <v>91</v>
      </c>
      <c r="D10" s="9">
        <v>-339566246.88</v>
      </c>
      <c r="E10" s="9">
        <v>-319032997.37</v>
      </c>
    </row>
    <row r="11" spans="1:5" s="6" customFormat="1" x14ac:dyDescent="0.25">
      <c r="A11" s="12"/>
      <c r="B11" s="12"/>
      <c r="C11" s="13" t="s">
        <v>66</v>
      </c>
      <c r="D11" s="14">
        <f>SUM(D9:D10)</f>
        <v>-424727260.77999997</v>
      </c>
      <c r="E11" s="14">
        <f>SUM(E9:E10)</f>
        <v>-389579228.89999998</v>
      </c>
    </row>
    <row r="12" spans="1:5" s="6" customFormat="1" x14ac:dyDescent="0.25">
      <c r="A12" s="15"/>
      <c r="B12" s="15"/>
      <c r="C12" s="8" t="s">
        <v>74</v>
      </c>
      <c r="D12" s="9"/>
      <c r="E12" s="9"/>
    </row>
    <row r="13" spans="1:5" s="6" customFormat="1" x14ac:dyDescent="0.25">
      <c r="A13" s="7">
        <v>22840251</v>
      </c>
      <c r="B13" s="10" t="s">
        <v>88</v>
      </c>
      <c r="C13" s="11" t="s">
        <v>323</v>
      </c>
      <c r="D13" s="9">
        <v>-3106425</v>
      </c>
      <c r="E13" s="9">
        <v>-5973891</v>
      </c>
    </row>
    <row r="14" spans="1:5" s="6" customFormat="1" x14ac:dyDescent="0.25">
      <c r="A14" s="7">
        <v>22840321</v>
      </c>
      <c r="B14" s="10" t="s">
        <v>88</v>
      </c>
      <c r="C14" s="11" t="s">
        <v>167</v>
      </c>
      <c r="D14" s="9">
        <v>-83815040</v>
      </c>
      <c r="E14" s="9">
        <v>-104341173</v>
      </c>
    </row>
    <row r="15" spans="1:5" s="6" customFormat="1" x14ac:dyDescent="0.25">
      <c r="A15" s="7">
        <v>10800611</v>
      </c>
      <c r="B15" s="10" t="s">
        <v>87</v>
      </c>
      <c r="C15" s="11" t="s">
        <v>92</v>
      </c>
      <c r="D15" s="9">
        <v>-95934500</v>
      </c>
      <c r="E15" s="9">
        <v>-95934500</v>
      </c>
    </row>
    <row r="16" spans="1:5" s="6" customFormat="1" x14ac:dyDescent="0.25">
      <c r="A16" s="7">
        <v>10800621</v>
      </c>
      <c r="B16" s="10" t="s">
        <v>87</v>
      </c>
      <c r="C16" s="11" t="s">
        <v>93</v>
      </c>
      <c r="D16" s="9">
        <v>11940746.970000001</v>
      </c>
      <c r="E16" s="9">
        <v>407429.75</v>
      </c>
    </row>
    <row r="17" spans="1:9" s="6" customFormat="1" x14ac:dyDescent="0.25">
      <c r="A17" s="7">
        <v>10800631</v>
      </c>
      <c r="B17" s="10" t="s">
        <v>87</v>
      </c>
      <c r="C17" s="11" t="s">
        <v>94</v>
      </c>
      <c r="D17" s="9">
        <v>2030752.94</v>
      </c>
      <c r="E17" s="9">
        <v>67452.3</v>
      </c>
    </row>
    <row r="18" spans="1:9" s="6" customFormat="1" x14ac:dyDescent="0.25">
      <c r="A18" s="16"/>
      <c r="B18" s="16"/>
      <c r="C18" s="13" t="s">
        <v>75</v>
      </c>
      <c r="D18" s="14">
        <f>SUM(D13:D17)</f>
        <v>-168884465.09</v>
      </c>
      <c r="E18" s="14">
        <f>SUM(E13:E17)</f>
        <v>-205774681.94999999</v>
      </c>
    </row>
    <row r="19" spans="1:9" s="6" customFormat="1" x14ac:dyDescent="0.25">
      <c r="A19" s="15"/>
      <c r="B19" s="15"/>
      <c r="C19" s="17" t="s">
        <v>76</v>
      </c>
      <c r="D19" s="9"/>
      <c r="E19" s="9"/>
    </row>
    <row r="20" spans="1:9" s="6" customFormat="1" x14ac:dyDescent="0.25">
      <c r="A20" s="7">
        <v>25400261</v>
      </c>
      <c r="B20" s="10" t="s">
        <v>88</v>
      </c>
      <c r="C20" s="11" t="s">
        <v>173</v>
      </c>
      <c r="D20" s="9">
        <v>-93615823</v>
      </c>
      <c r="E20" s="9">
        <v>-93615823</v>
      </c>
    </row>
    <row r="21" spans="1:9" s="6" customFormat="1" x14ac:dyDescent="0.25">
      <c r="A21" s="16"/>
      <c r="B21" s="16"/>
      <c r="C21" s="13" t="s">
        <v>77</v>
      </c>
      <c r="D21" s="14">
        <f>D20</f>
        <v>-93615823</v>
      </c>
      <c r="E21" s="14">
        <f>E20</f>
        <v>-93615823</v>
      </c>
    </row>
    <row r="22" spans="1:9" s="6" customFormat="1" x14ac:dyDescent="0.25">
      <c r="A22" s="15"/>
      <c r="B22" s="15"/>
      <c r="C22" s="17" t="s">
        <v>80</v>
      </c>
      <c r="D22" s="9"/>
      <c r="E22" s="9"/>
    </row>
    <row r="23" spans="1:9" s="6" customFormat="1" x14ac:dyDescent="0.25">
      <c r="A23" s="15">
        <v>22900001</v>
      </c>
      <c r="B23" s="10" t="s">
        <v>86</v>
      </c>
      <c r="C23" s="11" t="s">
        <v>327</v>
      </c>
      <c r="D23" s="9">
        <v>-24054569</v>
      </c>
      <c r="E23" s="9">
        <v>0</v>
      </c>
      <c r="I23" s="18"/>
    </row>
    <row r="24" spans="1:9" s="6" customFormat="1" x14ac:dyDescent="0.25">
      <c r="A24" s="15">
        <v>22900002</v>
      </c>
      <c r="B24" s="10" t="s">
        <v>86</v>
      </c>
      <c r="C24" s="11" t="s">
        <v>328</v>
      </c>
      <c r="D24" s="9">
        <v>-10523931</v>
      </c>
      <c r="E24" s="9">
        <v>0</v>
      </c>
    </row>
    <row r="25" spans="1:9" s="6" customFormat="1" x14ac:dyDescent="0.25">
      <c r="A25" s="16"/>
      <c r="B25" s="16"/>
      <c r="C25" s="13" t="s">
        <v>81</v>
      </c>
      <c r="D25" s="14">
        <f>SUM(D23:D24)</f>
        <v>-34578500</v>
      </c>
      <c r="E25" s="14">
        <f>SUM(E23:E24)</f>
        <v>0</v>
      </c>
    </row>
    <row r="26" spans="1:9" ht="13.8" x14ac:dyDescent="0.25">
      <c r="A26" s="15"/>
      <c r="B26" s="15"/>
      <c r="C26" s="19" t="s">
        <v>69</v>
      </c>
    </row>
    <row r="27" spans="1:9" x14ac:dyDescent="0.25">
      <c r="A27" s="7"/>
      <c r="B27" s="7"/>
      <c r="C27" s="8" t="s">
        <v>70</v>
      </c>
    </row>
    <row r="28" spans="1:9" x14ac:dyDescent="0.25">
      <c r="A28" s="20">
        <v>25400392</v>
      </c>
      <c r="B28" s="10" t="s">
        <v>88</v>
      </c>
      <c r="C28" s="11" t="s">
        <v>313</v>
      </c>
      <c r="D28" s="9">
        <v>0</v>
      </c>
      <c r="E28" s="9">
        <v>-8100000</v>
      </c>
    </row>
    <row r="29" spans="1:9" x14ac:dyDescent="0.25">
      <c r="A29" s="1">
        <v>25400471</v>
      </c>
      <c r="B29" s="10" t="s">
        <v>88</v>
      </c>
      <c r="C29" s="11" t="s">
        <v>314</v>
      </c>
      <c r="D29" s="9">
        <v>-58251.59</v>
      </c>
      <c r="E29" s="9">
        <v>-255908.15</v>
      </c>
    </row>
    <row r="30" spans="1:9" x14ac:dyDescent="0.25">
      <c r="A30" s="1">
        <v>25400481</v>
      </c>
      <c r="B30" s="10" t="s">
        <v>88</v>
      </c>
      <c r="C30" s="11" t="s">
        <v>315</v>
      </c>
      <c r="D30" s="9">
        <v>-100638.72</v>
      </c>
      <c r="E30" s="9">
        <v>-135995.29999999999</v>
      </c>
    </row>
    <row r="31" spans="1:9" x14ac:dyDescent="0.25">
      <c r="A31" s="15">
        <v>25400521</v>
      </c>
      <c r="B31" s="10" t="s">
        <v>88</v>
      </c>
      <c r="C31" s="11" t="s">
        <v>175</v>
      </c>
      <c r="D31" s="9">
        <v>0</v>
      </c>
      <c r="E31" s="9">
        <v>-10300000</v>
      </c>
    </row>
    <row r="32" spans="1:9" x14ac:dyDescent="0.25">
      <c r="A32" s="20">
        <v>25400461</v>
      </c>
      <c r="B32" s="10" t="s">
        <v>88</v>
      </c>
      <c r="C32" s="11" t="s">
        <v>316</v>
      </c>
      <c r="D32" s="9">
        <v>0</v>
      </c>
      <c r="E32" s="9">
        <v>-13439.47</v>
      </c>
    </row>
    <row r="33" spans="1:5" x14ac:dyDescent="0.25">
      <c r="A33" s="7">
        <v>25400451</v>
      </c>
      <c r="B33" s="10" t="s">
        <v>88</v>
      </c>
      <c r="C33" s="11" t="s">
        <v>317</v>
      </c>
      <c r="D33" s="9">
        <v>0</v>
      </c>
      <c r="E33" s="9">
        <v>-31636.34</v>
      </c>
    </row>
    <row r="34" spans="1:5" x14ac:dyDescent="0.25">
      <c r="A34" s="20">
        <v>25400341</v>
      </c>
      <c r="B34" s="10" t="s">
        <v>88</v>
      </c>
      <c r="C34" s="11" t="s">
        <v>318</v>
      </c>
      <c r="D34" s="9">
        <v>0</v>
      </c>
      <c r="E34" s="9">
        <v>-5571892.9400000004</v>
      </c>
    </row>
    <row r="35" spans="1:5" x14ac:dyDescent="0.25">
      <c r="A35" s="20">
        <v>25400361</v>
      </c>
      <c r="B35" s="10" t="s">
        <v>88</v>
      </c>
      <c r="C35" s="11" t="s">
        <v>319</v>
      </c>
      <c r="D35" s="9">
        <v>-159082.66</v>
      </c>
      <c r="E35" s="9">
        <v>0</v>
      </c>
    </row>
    <row r="36" spans="1:5" x14ac:dyDescent="0.25">
      <c r="A36" s="20">
        <v>25400411</v>
      </c>
      <c r="B36" s="10" t="s">
        <v>88</v>
      </c>
      <c r="C36" s="11" t="s">
        <v>320</v>
      </c>
      <c r="D36" s="9">
        <v>-4447550.04</v>
      </c>
      <c r="E36" s="9">
        <v>0</v>
      </c>
    </row>
    <row r="37" spans="1:5" x14ac:dyDescent="0.25">
      <c r="A37" s="20">
        <v>25400601</v>
      </c>
      <c r="B37" s="10" t="s">
        <v>88</v>
      </c>
      <c r="C37" s="11" t="s">
        <v>176</v>
      </c>
      <c r="D37" s="9">
        <v>0</v>
      </c>
      <c r="E37" s="9">
        <v>-152462.81</v>
      </c>
    </row>
    <row r="38" spans="1:5" x14ac:dyDescent="0.25">
      <c r="A38" s="20">
        <v>25400611</v>
      </c>
      <c r="B38" s="10" t="s">
        <v>88</v>
      </c>
      <c r="C38" s="11" t="s">
        <v>321</v>
      </c>
      <c r="D38" s="9">
        <v>0</v>
      </c>
      <c r="E38" s="9">
        <v>0</v>
      </c>
    </row>
    <row r="39" spans="1:5" x14ac:dyDescent="0.25">
      <c r="A39" s="20">
        <v>25400631</v>
      </c>
      <c r="B39" s="10" t="s">
        <v>88</v>
      </c>
      <c r="C39" s="11" t="s">
        <v>177</v>
      </c>
      <c r="D39" s="9">
        <v>-1431275.08</v>
      </c>
      <c r="E39" s="9">
        <v>-1373354.01</v>
      </c>
    </row>
    <row r="40" spans="1:5" x14ac:dyDescent="0.25">
      <c r="A40" s="20">
        <v>25400641</v>
      </c>
      <c r="B40" s="10" t="s">
        <v>88</v>
      </c>
      <c r="C40" s="11" t="s">
        <v>178</v>
      </c>
      <c r="D40" s="9">
        <v>-3615896.98</v>
      </c>
      <c r="E40" s="9">
        <v>-35937.72</v>
      </c>
    </row>
    <row r="41" spans="1:5" x14ac:dyDescent="0.25">
      <c r="A41" s="20">
        <v>25400651</v>
      </c>
      <c r="B41" s="10" t="s">
        <v>88</v>
      </c>
      <c r="C41" s="11" t="s">
        <v>179</v>
      </c>
      <c r="D41" s="9">
        <v>0</v>
      </c>
      <c r="E41" s="9">
        <v>-212754.14</v>
      </c>
    </row>
    <row r="42" spans="1:5" x14ac:dyDescent="0.25">
      <c r="A42" s="20">
        <v>25400661</v>
      </c>
      <c r="B42" s="10" t="s">
        <v>88</v>
      </c>
      <c r="C42" s="11" t="s">
        <v>180</v>
      </c>
      <c r="D42" s="9">
        <v>-319648.24</v>
      </c>
      <c r="E42" s="9">
        <v>-86393.95</v>
      </c>
    </row>
    <row r="43" spans="1:5" x14ac:dyDescent="0.25">
      <c r="A43" s="20">
        <v>25400691</v>
      </c>
      <c r="B43" s="10" t="s">
        <v>88</v>
      </c>
      <c r="C43" s="11" t="s">
        <v>181</v>
      </c>
      <c r="D43" s="9">
        <v>0</v>
      </c>
      <c r="E43" s="9">
        <v>-40.18</v>
      </c>
    </row>
    <row r="44" spans="1:5" x14ac:dyDescent="0.25">
      <c r="A44" s="20">
        <v>25400692</v>
      </c>
      <c r="B44" s="10" t="s">
        <v>88</v>
      </c>
      <c r="C44" s="11" t="s">
        <v>182</v>
      </c>
      <c r="D44" s="9">
        <v>-2236606.29</v>
      </c>
      <c r="E44" s="9">
        <v>-21797.52</v>
      </c>
    </row>
    <row r="45" spans="1:5" x14ac:dyDescent="0.25">
      <c r="A45" s="20">
        <v>25400671</v>
      </c>
      <c r="B45" s="10" t="s">
        <v>88</v>
      </c>
      <c r="C45" s="11" t="s">
        <v>322</v>
      </c>
      <c r="D45" s="9">
        <v>-230971.08</v>
      </c>
      <c r="E45" s="9">
        <v>0</v>
      </c>
    </row>
    <row r="46" spans="1:5" x14ac:dyDescent="0.25">
      <c r="A46" s="20">
        <v>25400702</v>
      </c>
      <c r="B46" s="10" t="s">
        <v>88</v>
      </c>
      <c r="C46" s="11" t="s">
        <v>71</v>
      </c>
      <c r="D46" s="9">
        <v>-327616.03999999998</v>
      </c>
      <c r="E46" s="9">
        <v>0</v>
      </c>
    </row>
    <row r="47" spans="1:5" x14ac:dyDescent="0.25">
      <c r="A47" s="20">
        <v>25400711</v>
      </c>
      <c r="B47" s="10" t="s">
        <v>88</v>
      </c>
      <c r="C47" s="11" t="s">
        <v>184</v>
      </c>
      <c r="D47" s="9">
        <v>0</v>
      </c>
      <c r="E47" s="9">
        <v>-525.26</v>
      </c>
    </row>
    <row r="48" spans="1:5" x14ac:dyDescent="0.25">
      <c r="A48" s="20">
        <v>25400721</v>
      </c>
      <c r="B48" s="10" t="s">
        <v>88</v>
      </c>
      <c r="C48" s="11" t="s">
        <v>185</v>
      </c>
      <c r="D48" s="9">
        <v>0</v>
      </c>
      <c r="E48" s="9">
        <v>-214.04</v>
      </c>
    </row>
    <row r="49" spans="1:5" x14ac:dyDescent="0.25">
      <c r="A49" s="20">
        <v>25400741</v>
      </c>
      <c r="B49" s="10" t="s">
        <v>88</v>
      </c>
      <c r="C49" s="11" t="s">
        <v>186</v>
      </c>
      <c r="D49" s="9">
        <v>-102804.28</v>
      </c>
      <c r="E49" s="9">
        <v>-2409.09</v>
      </c>
    </row>
    <row r="50" spans="1:5" x14ac:dyDescent="0.25">
      <c r="A50" s="20">
        <v>25400751</v>
      </c>
      <c r="B50" s="10" t="s">
        <v>88</v>
      </c>
      <c r="C50" s="11" t="s">
        <v>187</v>
      </c>
      <c r="D50" s="9">
        <v>-111391.25</v>
      </c>
      <c r="E50" s="9">
        <v>-63.04</v>
      </c>
    </row>
    <row r="51" spans="1:5" x14ac:dyDescent="0.25">
      <c r="A51" s="20">
        <v>25400761</v>
      </c>
      <c r="B51" s="10" t="s">
        <v>88</v>
      </c>
      <c r="C51" s="11" t="s">
        <v>188</v>
      </c>
      <c r="D51" s="9">
        <v>0</v>
      </c>
      <c r="E51" s="9">
        <v>-373.21</v>
      </c>
    </row>
    <row r="52" spans="1:5" x14ac:dyDescent="0.25">
      <c r="A52" s="20">
        <v>25400771</v>
      </c>
      <c r="B52" s="10" t="s">
        <v>88</v>
      </c>
      <c r="C52" s="11" t="s">
        <v>189</v>
      </c>
      <c r="D52" s="9">
        <v>-23703.24</v>
      </c>
      <c r="E52" s="9">
        <v>-151.55000000000001</v>
      </c>
    </row>
    <row r="53" spans="1:5" x14ac:dyDescent="0.25">
      <c r="A53" s="20">
        <v>25400781</v>
      </c>
      <c r="B53" s="10" t="s">
        <v>88</v>
      </c>
      <c r="C53" s="11" t="s">
        <v>72</v>
      </c>
      <c r="D53" s="9">
        <v>-4803.92</v>
      </c>
      <c r="E53" s="9">
        <v>0</v>
      </c>
    </row>
    <row r="54" spans="1:5" x14ac:dyDescent="0.25">
      <c r="A54" s="20">
        <v>25400802</v>
      </c>
      <c r="B54" s="10" t="s">
        <v>88</v>
      </c>
      <c r="C54" s="11" t="s">
        <v>191</v>
      </c>
      <c r="D54" s="9">
        <v>-3949.18</v>
      </c>
      <c r="E54" s="9">
        <v>-991.63</v>
      </c>
    </row>
    <row r="55" spans="1:5" x14ac:dyDescent="0.25">
      <c r="A55" s="20">
        <v>25400851</v>
      </c>
      <c r="B55" s="10" t="s">
        <v>88</v>
      </c>
      <c r="C55" s="11" t="s">
        <v>192</v>
      </c>
      <c r="D55" s="9">
        <v>-484311.18</v>
      </c>
      <c r="E55" s="9">
        <v>0</v>
      </c>
    </row>
    <row r="56" spans="1:5" x14ac:dyDescent="0.25">
      <c r="A56" s="20">
        <v>25400871</v>
      </c>
      <c r="B56" s="10" t="s">
        <v>88</v>
      </c>
      <c r="C56" s="11" t="s">
        <v>193</v>
      </c>
      <c r="D56" s="9">
        <v>-74487.58</v>
      </c>
      <c r="E56" s="9">
        <v>0</v>
      </c>
    </row>
    <row r="57" spans="1:5" x14ac:dyDescent="0.25">
      <c r="A57" s="20">
        <v>25400881</v>
      </c>
      <c r="B57" s="10" t="s">
        <v>88</v>
      </c>
      <c r="C57" s="11" t="s">
        <v>194</v>
      </c>
      <c r="D57" s="9">
        <v>-24936.55</v>
      </c>
      <c r="E57" s="9">
        <v>0</v>
      </c>
    </row>
    <row r="58" spans="1:5" x14ac:dyDescent="0.25">
      <c r="A58" s="16"/>
      <c r="B58" s="16"/>
      <c r="C58" s="13" t="s">
        <v>73</v>
      </c>
      <c r="D58" s="14">
        <f>SUM(D28:D57)</f>
        <v>-13757923.9</v>
      </c>
      <c r="E58" s="14">
        <f>SUM(E28:E57)</f>
        <v>-26296340.350000001</v>
      </c>
    </row>
    <row r="59" spans="1:5" x14ac:dyDescent="0.25">
      <c r="A59" s="7" t="s">
        <v>2</v>
      </c>
      <c r="B59" s="7"/>
      <c r="C59" s="8" t="s">
        <v>3</v>
      </c>
    </row>
    <row r="60" spans="1:5" x14ac:dyDescent="0.25">
      <c r="A60" s="7">
        <v>19100012</v>
      </c>
      <c r="B60" s="10" t="s">
        <v>88</v>
      </c>
      <c r="C60" s="11" t="s">
        <v>164</v>
      </c>
      <c r="D60" s="9" t="s">
        <v>365</v>
      </c>
      <c r="E60" s="9">
        <v>630515.52</v>
      </c>
    </row>
    <row r="61" spans="1:5" x14ac:dyDescent="0.25">
      <c r="A61" s="7">
        <v>19100022</v>
      </c>
      <c r="B61" s="10" t="s">
        <v>88</v>
      </c>
      <c r="C61" s="11" t="s">
        <v>165</v>
      </c>
      <c r="D61" s="9" t="s">
        <v>365</v>
      </c>
      <c r="E61" s="9">
        <v>-5134890.42</v>
      </c>
    </row>
    <row r="62" spans="1:5" x14ac:dyDescent="0.25">
      <c r="A62" s="7">
        <v>19100132</v>
      </c>
      <c r="B62" s="10" t="s">
        <v>88</v>
      </c>
      <c r="C62" s="11" t="s">
        <v>197</v>
      </c>
      <c r="D62" s="9" t="s">
        <v>365</v>
      </c>
      <c r="E62" s="9">
        <v>-50661.81</v>
      </c>
    </row>
    <row r="63" spans="1:5" x14ac:dyDescent="0.25">
      <c r="A63" s="7">
        <v>19100142</v>
      </c>
      <c r="B63" s="10" t="s">
        <v>88</v>
      </c>
      <c r="C63" s="11" t="s">
        <v>198</v>
      </c>
      <c r="D63" s="9" t="s">
        <v>365</v>
      </c>
      <c r="E63" s="9">
        <v>46941.33</v>
      </c>
    </row>
    <row r="64" spans="1:5" x14ac:dyDescent="0.25">
      <c r="A64" s="7">
        <v>19100152</v>
      </c>
      <c r="B64" s="10" t="s">
        <v>88</v>
      </c>
      <c r="C64" s="11" t="s">
        <v>166</v>
      </c>
      <c r="D64" s="9" t="s">
        <v>365</v>
      </c>
      <c r="E64" s="9">
        <v>-152574.91</v>
      </c>
    </row>
    <row r="65" spans="1:5" x14ac:dyDescent="0.25">
      <c r="A65" s="7">
        <v>19100162</v>
      </c>
      <c r="B65" s="10" t="s">
        <v>88</v>
      </c>
      <c r="C65" s="11" t="s">
        <v>199</v>
      </c>
      <c r="D65" s="9" t="s">
        <v>365</v>
      </c>
      <c r="E65" s="9">
        <v>-11390293.1</v>
      </c>
    </row>
    <row r="66" spans="1:5" x14ac:dyDescent="0.25">
      <c r="A66" s="16" t="s">
        <v>2</v>
      </c>
      <c r="B66" s="16"/>
      <c r="C66" s="21" t="s">
        <v>4</v>
      </c>
      <c r="D66" s="22" t="s">
        <v>365</v>
      </c>
      <c r="E66" s="22">
        <f>SUM(E60:E65)</f>
        <v>-16050963.390000001</v>
      </c>
    </row>
    <row r="67" spans="1:5" x14ac:dyDescent="0.25">
      <c r="A67" s="7"/>
      <c r="B67" s="7"/>
      <c r="C67" s="17" t="s">
        <v>80</v>
      </c>
      <c r="D67" s="23"/>
      <c r="E67" s="23"/>
    </row>
    <row r="68" spans="1:5" x14ac:dyDescent="0.25">
      <c r="A68" s="7">
        <v>25400181</v>
      </c>
      <c r="B68" s="10" t="s">
        <v>86</v>
      </c>
      <c r="C68" s="11" t="s">
        <v>171</v>
      </c>
      <c r="D68" s="9">
        <v>-1881252</v>
      </c>
      <c r="E68" s="9">
        <v>-2907360</v>
      </c>
    </row>
    <row r="69" spans="1:5" x14ac:dyDescent="0.25">
      <c r="A69" s="7">
        <v>25400182</v>
      </c>
      <c r="B69" s="10" t="s">
        <v>86</v>
      </c>
      <c r="C69" s="11" t="s">
        <v>172</v>
      </c>
      <c r="D69" s="9">
        <v>-1006248</v>
      </c>
      <c r="E69" s="9">
        <v>-1555140</v>
      </c>
    </row>
    <row r="70" spans="1:5" x14ac:dyDescent="0.25">
      <c r="A70" s="16"/>
      <c r="B70" s="16"/>
      <c r="C70" s="13" t="s">
        <v>73</v>
      </c>
      <c r="D70" s="14">
        <f>SUM(D68:D69)</f>
        <v>-2887500</v>
      </c>
      <c r="E70" s="14">
        <f>SUM(E68:E69)</f>
        <v>-4462500</v>
      </c>
    </row>
    <row r="71" spans="1:5" x14ac:dyDescent="0.25">
      <c r="A71" s="15"/>
      <c r="B71" s="15"/>
      <c r="C71" s="17" t="s">
        <v>67</v>
      </c>
    </row>
    <row r="72" spans="1:5" x14ac:dyDescent="0.25">
      <c r="A72" s="15">
        <v>25600081</v>
      </c>
      <c r="B72" s="10" t="s">
        <v>86</v>
      </c>
      <c r="C72" s="11" t="s">
        <v>312</v>
      </c>
      <c r="D72" s="9">
        <v>-217193.37</v>
      </c>
      <c r="E72" s="9">
        <v>-90155.03</v>
      </c>
    </row>
    <row r="73" spans="1:5" x14ac:dyDescent="0.25">
      <c r="A73" s="15">
        <v>25600121</v>
      </c>
      <c r="B73" s="10" t="s">
        <v>86</v>
      </c>
      <c r="C73" s="11" t="s">
        <v>195</v>
      </c>
      <c r="D73" s="9">
        <v>-1506501.13</v>
      </c>
      <c r="E73" s="9">
        <v>-2261890.09</v>
      </c>
    </row>
    <row r="74" spans="1:5" x14ac:dyDescent="0.25">
      <c r="A74" s="15">
        <v>25600122</v>
      </c>
      <c r="B74" s="10" t="s">
        <v>86</v>
      </c>
      <c r="C74" s="11" t="s">
        <v>196</v>
      </c>
      <c r="D74" s="9">
        <v>48900.63</v>
      </c>
      <c r="E74" s="9">
        <v>74885.67</v>
      </c>
    </row>
    <row r="75" spans="1:5" x14ac:dyDescent="0.25">
      <c r="A75" s="12" t="s">
        <v>2</v>
      </c>
      <c r="B75" s="12"/>
      <c r="C75" s="13" t="s">
        <v>68</v>
      </c>
      <c r="D75" s="14">
        <f>SUM(D72:D74)</f>
        <v>-1674793.87</v>
      </c>
      <c r="E75" s="14">
        <f>SUM(E72:E74)</f>
        <v>-2277159.4499999997</v>
      </c>
    </row>
    <row r="76" spans="1:5" x14ac:dyDescent="0.25">
      <c r="A76" s="15"/>
      <c r="B76" s="15"/>
      <c r="C76" s="17" t="s">
        <v>78</v>
      </c>
    </row>
    <row r="77" spans="1:5" x14ac:dyDescent="0.25">
      <c r="A77" s="7">
        <v>25400221</v>
      </c>
      <c r="B77" s="10" t="s">
        <v>88</v>
      </c>
      <c r="C77" s="11" t="s">
        <v>324</v>
      </c>
      <c r="D77" s="9">
        <v>-1324255.0900000001</v>
      </c>
      <c r="E77" s="9">
        <v>-1196228.01</v>
      </c>
    </row>
    <row r="78" spans="1:5" x14ac:dyDescent="0.25">
      <c r="A78" s="7">
        <v>25400291</v>
      </c>
      <c r="B78" s="10" t="s">
        <v>88</v>
      </c>
      <c r="C78" s="11" t="s">
        <v>174</v>
      </c>
      <c r="D78" s="9">
        <v>-12577.56</v>
      </c>
      <c r="E78" s="9">
        <v>15030.31</v>
      </c>
    </row>
    <row r="79" spans="1:5" x14ac:dyDescent="0.25">
      <c r="A79" s="7">
        <v>25400301</v>
      </c>
      <c r="B79" s="10" t="s">
        <v>88</v>
      </c>
      <c r="C79" s="11" t="s">
        <v>325</v>
      </c>
      <c r="D79" s="9">
        <v>3242.48</v>
      </c>
      <c r="E79" s="9">
        <v>-28669.360000000001</v>
      </c>
    </row>
    <row r="80" spans="1:5" x14ac:dyDescent="0.25">
      <c r="A80" s="7">
        <v>25400311</v>
      </c>
      <c r="B80" s="10" t="s">
        <v>88</v>
      </c>
      <c r="C80" s="11" t="s">
        <v>326</v>
      </c>
      <c r="D80" s="9">
        <v>-75583</v>
      </c>
      <c r="E80" s="9">
        <v>-41961.24</v>
      </c>
    </row>
    <row r="81" spans="1:39" x14ac:dyDescent="0.25">
      <c r="A81" s="12"/>
      <c r="B81" s="12"/>
      <c r="C81" s="13" t="s">
        <v>79</v>
      </c>
      <c r="D81" s="14">
        <f>SUM(D77:D80)</f>
        <v>-1409173.1700000002</v>
      </c>
      <c r="E81" s="14">
        <f>SUM(E77:E80)</f>
        <v>-1251828.3</v>
      </c>
    </row>
    <row r="82" spans="1:39" x14ac:dyDescent="0.25">
      <c r="A82" s="15"/>
      <c r="C82" s="17" t="s">
        <v>80</v>
      </c>
    </row>
    <row r="83" spans="1:39" x14ac:dyDescent="0.25">
      <c r="A83" s="7">
        <v>25300181</v>
      </c>
      <c r="B83" s="10" t="s">
        <v>88</v>
      </c>
      <c r="C83" s="11" t="s">
        <v>329</v>
      </c>
      <c r="D83" s="9">
        <v>-3881722</v>
      </c>
      <c r="E83" s="9">
        <v>-4036653.91</v>
      </c>
    </row>
    <row r="84" spans="1:39" x14ac:dyDescent="0.25">
      <c r="A84" s="7">
        <v>25400101</v>
      </c>
      <c r="B84" s="10" t="s">
        <v>86</v>
      </c>
      <c r="C84" s="11" t="s">
        <v>330</v>
      </c>
      <c r="D84" s="9">
        <v>-974.26</v>
      </c>
      <c r="E84" s="9">
        <v>-4577.9399999999996</v>
      </c>
    </row>
    <row r="85" spans="1:39" x14ac:dyDescent="0.25">
      <c r="A85" s="7">
        <v>25400111</v>
      </c>
      <c r="B85" s="10" t="s">
        <v>86</v>
      </c>
      <c r="C85" s="11" t="s">
        <v>331</v>
      </c>
      <c r="D85" s="9">
        <v>-221.43</v>
      </c>
      <c r="E85" s="9">
        <v>-1026.4100000000001</v>
      </c>
    </row>
    <row r="86" spans="1:39" x14ac:dyDescent="0.25">
      <c r="A86" s="7">
        <v>25400321</v>
      </c>
      <c r="B86" s="10" t="s">
        <v>88</v>
      </c>
      <c r="C86" s="11" t="s">
        <v>332</v>
      </c>
      <c r="D86" s="9">
        <v>-5203.54</v>
      </c>
      <c r="E86" s="9">
        <v>-33158.11</v>
      </c>
    </row>
    <row r="87" spans="1:39" x14ac:dyDescent="0.25">
      <c r="A87" s="7">
        <v>25400331</v>
      </c>
      <c r="B87" s="10" t="s">
        <v>88</v>
      </c>
      <c r="C87" s="11" t="s">
        <v>333</v>
      </c>
      <c r="D87" s="9">
        <v>-454936.26</v>
      </c>
      <c r="E87" s="9">
        <v>-345978.61</v>
      </c>
    </row>
    <row r="88" spans="1:39" x14ac:dyDescent="0.25">
      <c r="A88" s="1">
        <v>25400491</v>
      </c>
      <c r="B88" s="10" t="s">
        <v>87</v>
      </c>
      <c r="C88" s="11" t="s">
        <v>334</v>
      </c>
      <c r="D88" s="9">
        <v>0</v>
      </c>
      <c r="E88" s="9">
        <v>-1381856</v>
      </c>
    </row>
    <row r="89" spans="1:39" x14ac:dyDescent="0.25">
      <c r="A89" s="1">
        <v>25400501</v>
      </c>
      <c r="B89" s="10" t="s">
        <v>87</v>
      </c>
      <c r="C89" s="11" t="s">
        <v>335</v>
      </c>
      <c r="D89" s="9">
        <v>0</v>
      </c>
      <c r="E89" s="9">
        <v>-400029</v>
      </c>
    </row>
    <row r="90" spans="1:39" x14ac:dyDescent="0.25">
      <c r="A90" s="12"/>
      <c r="B90" s="12"/>
      <c r="C90" s="13" t="s">
        <v>81</v>
      </c>
      <c r="D90" s="14">
        <f>SUM(D83:D89)</f>
        <v>-4343057.49</v>
      </c>
      <c r="E90" s="14">
        <f>SUM(E83:E89)</f>
        <v>-6203279.9800000004</v>
      </c>
    </row>
    <row r="91" spans="1:39" x14ac:dyDescent="0.25">
      <c r="A91" s="15"/>
      <c r="B91" s="10" t="s">
        <v>88</v>
      </c>
      <c r="C91" s="17"/>
      <c r="D91" s="9">
        <f>-1722462000--1722460451</f>
        <v>-1549</v>
      </c>
      <c r="E91" s="9">
        <f>-1758584000--1758569327</f>
        <v>-14673</v>
      </c>
      <c r="F91" s="9"/>
    </row>
    <row r="92" spans="1:39" ht="15.6" thickBot="1" x14ac:dyDescent="0.3">
      <c r="A92" s="7"/>
      <c r="B92" s="7"/>
      <c r="C92" s="4" t="s">
        <v>82</v>
      </c>
      <c r="D92" s="25">
        <f>D7+D11+D18+D21+D25+D58+D70+D75+D81+D90+D91</f>
        <v>-1722461999.6900001</v>
      </c>
      <c r="E92" s="25">
        <f>E7+E11+E18+E21+E25+E58+E70+E75+E81+E90+E91+E66</f>
        <v>-1758584000.25</v>
      </c>
    </row>
    <row r="93" spans="1:39" ht="13.8" thickTop="1" x14ac:dyDescent="0.25">
      <c r="A93" s="7"/>
      <c r="B93" s="7"/>
      <c r="C93" s="26"/>
    </row>
    <row r="94" spans="1:39" s="28" customFormat="1" x14ac:dyDescent="0.25">
      <c r="A94" s="24"/>
      <c r="B94" s="24"/>
      <c r="C94" s="27"/>
      <c r="D94" s="9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s="28" customFormat="1" x14ac:dyDescent="0.25">
      <c r="A95" s="24"/>
      <c r="B95" s="24" t="s">
        <v>87</v>
      </c>
      <c r="C95" s="29"/>
      <c r="D95" s="28">
        <f>SUMIF($B$3:$B$91,$B95,$D$3:$D$91)</f>
        <v>-167124013.99000001</v>
      </c>
      <c r="E95" s="28">
        <f>SUMIF($B$3:$B$91,$B95,$E$3:$E$91)</f>
        <v>-167787734.47999999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s="28" customFormat="1" x14ac:dyDescent="0.25">
      <c r="A96" s="24"/>
      <c r="B96" s="24" t="s">
        <v>90</v>
      </c>
      <c r="C96" s="29"/>
      <c r="D96" s="28">
        <f>SUMIF($B$3:$B$91,$B96,$D$3:$D$91)</f>
        <v>-339566246.88</v>
      </c>
      <c r="E96" s="28">
        <f>SUMIF($B$3:$B$91,$B96,$E$3:$E$91)</f>
        <v>-319032997.37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s="28" customFormat="1" x14ac:dyDescent="0.25">
      <c r="A97" s="24"/>
      <c r="B97" s="24" t="s">
        <v>86</v>
      </c>
      <c r="C97" s="29"/>
      <c r="D97" s="28">
        <f>SUMIF($B$3:$B$91,$B97,$D$3:$D$91)</f>
        <v>-39141989.559999995</v>
      </c>
      <c r="E97" s="28">
        <f>SUMIF($B$3:$B$91,$B97,$E$3:$E$91)</f>
        <v>-6745263.8000000007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5">
      <c r="B98" s="24" t="s">
        <v>88</v>
      </c>
      <c r="D98" s="28">
        <f>SUMIF($B$3:$B$91,$B98,$D$3:$D$91)</f>
        <v>-1176629749.2599998</v>
      </c>
      <c r="E98" s="28">
        <f>SUMIF($B$3:$B$91,$B98,$E$3:$E$91)</f>
        <v>-1265018004.6000001</v>
      </c>
    </row>
    <row r="100" spans="1:39" ht="15.6" thickBot="1" x14ac:dyDescent="0.3">
      <c r="D100" s="25">
        <f>SUM(D95:D99)</f>
        <v>-1722461999.6899996</v>
      </c>
      <c r="E100" s="25">
        <f>SUM(E95:E99)</f>
        <v>-1758584000.2500002</v>
      </c>
    </row>
    <row r="101" spans="1:39" ht="13.8" thickTop="1" x14ac:dyDescent="0.25"/>
  </sheetData>
  <autoFilter ref="A1:E92"/>
  <printOptions horizontalCentered="1"/>
  <pageMargins left="0" right="0" top="0.75" bottom="0.65" header="0.47" footer="0.27"/>
  <pageSetup scale="75" orientation="landscape" r:id="rId1"/>
  <headerFooter alignWithMargins="0">
    <oddHeader>&amp;L&amp;"Arial,Bold"&amp;12Regulatory Assets and Liabilities</oddHeader>
    <oddFooter>&amp;L&amp;8Prepared by: Soteara Marquardt
Prepared date&amp;D&amp;C&amp;P&amp;R&amp;8&amp;Z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C00074-19A6-482B-9054-929EC36DA7F7}"/>
</file>

<file path=customXml/itemProps2.xml><?xml version="1.0" encoding="utf-8"?>
<ds:datastoreItem xmlns:ds="http://schemas.openxmlformats.org/officeDocument/2006/customXml" ds:itemID="{7ABE179A-8F64-4902-BBB7-01DDDD72B12E}"/>
</file>

<file path=customXml/itemProps3.xml><?xml version="1.0" encoding="utf-8"?>
<ds:datastoreItem xmlns:ds="http://schemas.openxmlformats.org/officeDocument/2006/customXml" ds:itemID="{2D4F316F-A560-46E0-85D8-1EE17080589E}"/>
</file>

<file path=customXml/itemProps4.xml><?xml version="1.0" encoding="utf-8"?>
<ds:datastoreItem xmlns:ds="http://schemas.openxmlformats.org/officeDocument/2006/customXml" ds:itemID="{860DEE0B-299B-4E7C-8DA2-255BA8786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Summary</vt:lpstr>
      <vt:lpstr>FERC Form 1 Reg Assets</vt:lpstr>
      <vt:lpstr>FERC Form 1 Reg Liab</vt:lpstr>
      <vt:lpstr>'FERC Form 1 Reg Assets'!DATA2</vt:lpstr>
      <vt:lpstr>'FERC Form 1 Reg Liab'!DATA2</vt:lpstr>
      <vt:lpstr>'FERC Form 1 Reg Assets'!DATA3</vt:lpstr>
      <vt:lpstr>'FERC Form 1 Reg Liab'!DATA3</vt:lpstr>
      <vt:lpstr>'FERC Form 1 Reg Assets'!DATA5</vt:lpstr>
      <vt:lpstr>'FERC Form 1 Reg Liab'!DATA5</vt:lpstr>
      <vt:lpstr>'FERC Form 1 Reg Assets'!Print_Area</vt:lpstr>
      <vt:lpstr>'FERC Form 1 Reg Liab'!Print_Area</vt:lpstr>
      <vt:lpstr>'FERC Form 1 Reg Assets'!Print_Titles</vt:lpstr>
      <vt:lpstr>'FERC Form 1 Reg Liab'!Print_Titles</vt:lpstr>
      <vt:lpstr>'FERC Form 1 Reg Assets'!TEST0</vt:lpstr>
      <vt:lpstr>'FERC Form 1 Reg Liab'!TEST0</vt:lpstr>
      <vt:lpstr>'FERC Form 1 Reg Assets'!TESTHKEY</vt:lpstr>
      <vt:lpstr>'FERC Form 1 Reg Liab'!TESTHKEY</vt:lpstr>
      <vt:lpstr>'FERC Form 1 Reg Assets'!TESTKEYS</vt:lpstr>
      <vt:lpstr>'FERC Form 1 Reg Liab'!TESTKEYS</vt:lpstr>
      <vt:lpstr>'FERC Form 1 Reg Assets'!TESTVKEY</vt:lpstr>
      <vt:lpstr>'FERC Form 1 Reg Liab'!TESTVKEY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Peterson, Pete</cp:lastModifiedBy>
  <cp:lastPrinted>2019-12-20T20:01:30Z</cp:lastPrinted>
  <dcterms:created xsi:type="dcterms:W3CDTF">2019-02-05T18:48:42Z</dcterms:created>
  <dcterms:modified xsi:type="dcterms:W3CDTF">2020-02-28T19:44:36Z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